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5.xml" ContentType="application/vnd.openxmlformats-officedocument.spreadsheetml.table+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namedSheetViews/namedSheetView1.xml" ContentType="application/vnd.ms-excel.namedsheetview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https://energolteu.sharepoint.com/sites/Projektavimas/Bendrai naudojami dokumentai/Rekonstrukcijos/"/>
    </mc:Choice>
  </mc:AlternateContent>
  <xr:revisionPtr revIDLastSave="11043" documentId="8_{6BD93E9C-074F-45D3-B660-58600ACD9923}" xr6:coauthVersionLast="47" xr6:coauthVersionMax="47" xr10:uidLastSave="{AFB50325-7EC6-482F-A4ED-476B3669B950}"/>
  <bookViews>
    <workbookView xWindow="-28920" yWindow="-120" windowWidth="29040" windowHeight="15720" tabRatio="500" activeTab="2" xr2:uid="{00000000-000D-0000-FFFF-FFFF00000000}"/>
  </bookViews>
  <sheets>
    <sheet name="Rekonstrukcijos" sheetId="3" r:id="rId1"/>
    <sheet name="Ignitis" sheetId="7" r:id="rId2"/>
    <sheet name="Metiniai" sheetId="4" r:id="rId3"/>
    <sheet name="Met. eiga" sheetId="11" r:id="rId4"/>
    <sheet name="Žymėjimai" sheetId="6" r:id="rId5"/>
    <sheet name="Korekcijos" sheetId="9" r:id="rId6"/>
    <sheet name="Darbo grafikas" sheetId="12" r:id="rId7"/>
  </sheets>
  <definedNames>
    <definedName name="_xlnm._FilterDatabase" localSheetId="3" hidden="1">'Met. eiga'!$B$3:$E$17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29" i="3" l="1"/>
  <c r="M415" i="3" l="1"/>
  <c r="M409" i="3"/>
  <c r="M428" i="3"/>
  <c r="M427" i="3"/>
  <c r="M424" i="3" l="1"/>
  <c r="M423" i="3"/>
  <c r="M417" i="3" l="1"/>
  <c r="M418" i="3" l="1"/>
  <c r="M416" i="3" l="1"/>
  <c r="M419" i="3"/>
  <c r="M420" i="3"/>
  <c r="M281" i="3" l="1"/>
  <c r="M407" i="3"/>
  <c r="M384" i="3"/>
  <c r="M383" i="3"/>
  <c r="M279" i="3" l="1"/>
  <c r="M286" i="3"/>
  <c r="N442" i="4"/>
  <c r="O442" i="4" s="1"/>
  <c r="M390" i="3"/>
  <c r="M406" i="3" l="1"/>
  <c r="M413" i="3"/>
  <c r="N384" i="3" l="1"/>
  <c r="O384" i="3" s="1"/>
  <c r="N283" i="3"/>
  <c r="O283" i="3" s="1"/>
  <c r="M393" i="3"/>
  <c r="N383" i="3"/>
  <c r="M273" i="3"/>
  <c r="N273" i="3" s="1"/>
  <c r="N286" i="3"/>
  <c r="O286" i="3" s="1"/>
  <c r="N279" i="3"/>
  <c r="O279" i="3" s="1"/>
  <c r="N281" i="3"/>
  <c r="M316" i="3"/>
  <c r="N316" i="3" s="1"/>
  <c r="G34" i="12"/>
  <c r="F32" i="12"/>
  <c r="G29" i="12"/>
  <c r="G30" i="12"/>
  <c r="G31" i="12"/>
  <c r="G20" i="12"/>
  <c r="G21" i="12"/>
  <c r="G22" i="12"/>
  <c r="G23" i="12"/>
  <c r="G24" i="12"/>
  <c r="F25" i="12"/>
  <c r="G7" i="12"/>
  <c r="G8" i="12" s="1"/>
  <c r="F8" i="12"/>
  <c r="N422" i="4"/>
  <c r="O422" i="4" s="1"/>
  <c r="N423" i="4"/>
  <c r="O423" i="4" s="1"/>
  <c r="M326" i="3"/>
  <c r="N326" i="3" s="1"/>
  <c r="O326" i="3" s="1"/>
  <c r="M389" i="3"/>
  <c r="M392" i="3"/>
  <c r="G11" i="12"/>
  <c r="G12" i="12"/>
  <c r="G13" i="12"/>
  <c r="G14" i="12"/>
  <c r="G15" i="12"/>
  <c r="F16" i="12"/>
  <c r="N406" i="3"/>
  <c r="O406" i="3" s="1"/>
  <c r="M381" i="3"/>
  <c r="N381" i="3" s="1"/>
  <c r="O381" i="3" s="1"/>
  <c r="M395" i="3"/>
  <c r="M252" i="3"/>
  <c r="N252" i="3" s="1"/>
  <c r="O252" i="3" s="1"/>
  <c r="M398" i="3"/>
  <c r="N398" i="3" s="1"/>
  <c r="O398" i="3" s="1"/>
  <c r="M396" i="3"/>
  <c r="N396" i="3" s="1"/>
  <c r="O396" i="3" s="1"/>
  <c r="N390" i="4"/>
  <c r="O390" i="4" s="1"/>
  <c r="N391" i="4"/>
  <c r="O391" i="4" s="1"/>
  <c r="N392" i="4"/>
  <c r="O392" i="4" s="1"/>
  <c r="N393" i="4"/>
  <c r="O393" i="4" s="1"/>
  <c r="N394" i="4"/>
  <c r="O394" i="4" s="1"/>
  <c r="N395" i="4"/>
  <c r="O395" i="4" s="1"/>
  <c r="M378" i="3"/>
  <c r="N378" i="3" s="1"/>
  <c r="O378" i="3" s="1"/>
  <c r="M255" i="3"/>
  <c r="G273" i="3"/>
  <c r="M335" i="3"/>
  <c r="N335" i="3" s="1"/>
  <c r="M289" i="3"/>
  <c r="N289" i="3" s="1"/>
  <c r="O289" i="3" s="1"/>
  <c r="N387" i="4"/>
  <c r="O387" i="4" s="1"/>
  <c r="N386" i="4"/>
  <c r="O386" i="4" s="1"/>
  <c r="N385" i="4"/>
  <c r="O385" i="4" s="1"/>
  <c r="M260" i="3"/>
  <c r="N260" i="3" s="1"/>
  <c r="O260" i="3" s="1"/>
  <c r="M259" i="3"/>
  <c r="N259" i="3" s="1"/>
  <c r="O259" i="3" s="1"/>
  <c r="M349" i="3"/>
  <c r="N349" i="3" s="1"/>
  <c r="O349" i="3" s="1"/>
  <c r="M181" i="3"/>
  <c r="N181" i="3" s="1"/>
  <c r="O181" i="3" s="1"/>
  <c r="N379" i="4"/>
  <c r="O379" i="4" s="1"/>
  <c r="N378" i="4"/>
  <c r="O378" i="4" s="1"/>
  <c r="N377" i="4"/>
  <c r="O377" i="4" s="1"/>
  <c r="M367" i="3"/>
  <c r="N367" i="3" s="1"/>
  <c r="O367" i="3" s="1"/>
  <c r="M317" i="3"/>
  <c r="N317" i="3" s="1"/>
  <c r="O317" i="3" s="1"/>
  <c r="N287" i="3"/>
  <c r="M288" i="3"/>
  <c r="N288" i="3" s="1"/>
  <c r="O288" i="3" s="1"/>
  <c r="M293" i="3"/>
  <c r="N293" i="3" s="1"/>
  <c r="N387" i="3"/>
  <c r="O387" i="3" s="1"/>
  <c r="M360" i="3"/>
  <c r="N360" i="3" s="1"/>
  <c r="O360" i="3" s="1"/>
  <c r="M331" i="3"/>
  <c r="N331" i="3" s="1"/>
  <c r="M377" i="3"/>
  <c r="N377" i="3" s="1"/>
  <c r="O377" i="3" s="1"/>
  <c r="M338" i="3"/>
  <c r="N338" i="3" s="1"/>
  <c r="M312" i="3"/>
  <c r="N312" i="3" s="1"/>
  <c r="M328" i="3"/>
  <c r="N328" i="3" s="1"/>
  <c r="O328" i="3" s="1"/>
  <c r="M315" i="3"/>
  <c r="N315" i="3" s="1"/>
  <c r="O315" i="3" s="1"/>
  <c r="M292" i="3"/>
  <c r="N292" i="3" s="1"/>
  <c r="M294" i="3"/>
  <c r="N294" i="3" s="1"/>
  <c r="M263" i="3"/>
  <c r="N263" i="3" s="1"/>
  <c r="O263" i="3" s="1"/>
  <c r="M297" i="3"/>
  <c r="N297" i="3" s="1"/>
  <c r="N360" i="4"/>
  <c r="O360" i="4" s="1"/>
  <c r="M344" i="3"/>
  <c r="N344" i="3" s="1"/>
  <c r="O344" i="3" s="1"/>
  <c r="M290" i="3"/>
  <c r="N290" i="3" s="1"/>
  <c r="M306" i="3"/>
  <c r="N306" i="3" s="1"/>
  <c r="M314" i="3"/>
  <c r="N314" i="3" s="1"/>
  <c r="O314" i="3" s="1"/>
  <c r="M258" i="3"/>
  <c r="N258" i="3" s="1"/>
  <c r="O258" i="3" s="1"/>
  <c r="M249" i="3"/>
  <c r="N249" i="3" s="1"/>
  <c r="M366" i="3"/>
  <c r="N366" i="3" s="1"/>
  <c r="O366" i="3" s="1"/>
  <c r="M356" i="3"/>
  <c r="N356" i="3" s="1"/>
  <c r="O356" i="3" s="1"/>
  <c r="M333" i="3"/>
  <c r="N333" i="3" s="1"/>
  <c r="O333" i="3" s="1"/>
  <c r="M361" i="3"/>
  <c r="N361" i="3" s="1"/>
  <c r="O361" i="3" s="1"/>
  <c r="M343" i="3"/>
  <c r="N343" i="3" s="1"/>
  <c r="M327" i="3"/>
  <c r="N327" i="3" s="1"/>
  <c r="O327" i="3" s="1"/>
  <c r="M347" i="3"/>
  <c r="N347" i="3" s="1"/>
  <c r="O347" i="3" s="1"/>
  <c r="M340" i="3"/>
  <c r="N340" i="3" s="1"/>
  <c r="O340" i="3" s="1"/>
  <c r="M320" i="3"/>
  <c r="N320" i="3" s="1"/>
  <c r="O320" i="3" s="1"/>
  <c r="M256" i="3"/>
  <c r="N256" i="3" s="1"/>
  <c r="O256" i="3" s="1"/>
  <c r="M307" i="3"/>
  <c r="N307" i="3" s="1"/>
  <c r="M371" i="3"/>
  <c r="N371" i="3" s="1"/>
  <c r="M310" i="3"/>
  <c r="N310" i="3" s="1"/>
  <c r="O310" i="3" s="1"/>
  <c r="M311" i="3"/>
  <c r="N311" i="3" s="1"/>
  <c r="O311" i="3" s="1"/>
  <c r="M277" i="3"/>
  <c r="N277" i="3" s="1"/>
  <c r="O277" i="3" s="1"/>
  <c r="M334" i="3"/>
  <c r="N334" i="3" s="1"/>
  <c r="O334" i="3" s="1"/>
  <c r="M332" i="3"/>
  <c r="N332" i="3" s="1"/>
  <c r="O332" i="3" s="1"/>
  <c r="M318" i="3"/>
  <c r="N318" i="3" s="1"/>
  <c r="M238" i="3"/>
  <c r="N238" i="3" s="1"/>
  <c r="M355" i="3"/>
  <c r="N355" i="3" s="1"/>
  <c r="M267" i="3"/>
  <c r="N267" i="3" s="1"/>
  <c r="O267" i="3" s="1"/>
  <c r="M296" i="3"/>
  <c r="O296" i="3" s="1"/>
  <c r="M251" i="3"/>
  <c r="N251" i="3" s="1"/>
  <c r="M322" i="3"/>
  <c r="N322" i="3" s="1"/>
  <c r="O322" i="3" s="1"/>
  <c r="M226" i="3"/>
  <c r="N226" i="3" s="1"/>
  <c r="N3" i="3"/>
  <c r="O3" i="3" s="1"/>
  <c r="N4" i="3"/>
  <c r="O4" i="3" s="1"/>
  <c r="N5" i="3"/>
  <c r="O5" i="3" s="1"/>
  <c r="N6" i="3"/>
  <c r="O6" i="3" s="1"/>
  <c r="N7" i="3"/>
  <c r="O7" i="3" s="1"/>
  <c r="N8" i="3"/>
  <c r="O8" i="3" s="1"/>
  <c r="N9" i="3"/>
  <c r="O9" i="3" s="1"/>
  <c r="N10" i="3"/>
  <c r="O10" i="3" s="1"/>
  <c r="N11" i="3"/>
  <c r="O11" i="3" s="1"/>
  <c r="N12" i="3"/>
  <c r="O12" i="3" s="1"/>
  <c r="N13" i="3"/>
  <c r="O13" i="3" s="1"/>
  <c r="N14" i="3"/>
  <c r="O14" i="3" s="1"/>
  <c r="N15" i="3"/>
  <c r="O15" i="3" s="1"/>
  <c r="N16" i="3"/>
  <c r="O16" i="3" s="1"/>
  <c r="N17" i="3"/>
  <c r="O17" i="3" s="1"/>
  <c r="N18" i="3"/>
  <c r="O18" i="3" s="1"/>
  <c r="N19" i="3"/>
  <c r="O19" i="3" s="1"/>
  <c r="N20" i="3"/>
  <c r="O20" i="3" s="1"/>
  <c r="N21" i="3"/>
  <c r="O21" i="3" s="1"/>
  <c r="N22" i="3"/>
  <c r="O22" i="3" s="1"/>
  <c r="N23" i="3"/>
  <c r="O23" i="3" s="1"/>
  <c r="N24" i="3"/>
  <c r="O24" i="3" s="1"/>
  <c r="N25" i="3"/>
  <c r="O25" i="3" s="1"/>
  <c r="N26" i="3"/>
  <c r="O26" i="3" s="1"/>
  <c r="N27" i="3"/>
  <c r="O27" i="3" s="1"/>
  <c r="N28" i="3"/>
  <c r="O28" i="3" s="1"/>
  <c r="N29" i="3"/>
  <c r="O29" i="3" s="1"/>
  <c r="N30" i="3"/>
  <c r="O30" i="3" s="1"/>
  <c r="N31" i="3"/>
  <c r="O31" i="3" s="1"/>
  <c r="N32" i="3"/>
  <c r="O32" i="3" s="1"/>
  <c r="N33" i="3"/>
  <c r="O33" i="3" s="1"/>
  <c r="N34" i="3"/>
  <c r="O34" i="3" s="1"/>
  <c r="N35" i="3"/>
  <c r="O35" i="3" s="1"/>
  <c r="N36" i="3"/>
  <c r="O36" i="3" s="1"/>
  <c r="N37" i="3"/>
  <c r="O37" i="3" s="1"/>
  <c r="N38" i="3"/>
  <c r="O38" i="3" s="1"/>
  <c r="N39" i="3"/>
  <c r="O39" i="3" s="1"/>
  <c r="AQ302" i="3"/>
  <c r="M250" i="3"/>
  <c r="N250" i="3" s="1"/>
  <c r="O250" i="3" s="1"/>
  <c r="M227" i="3"/>
  <c r="N227" i="3" s="1"/>
  <c r="M245" i="3"/>
  <c r="N245" i="3" s="1"/>
  <c r="O245" i="3" s="1"/>
  <c r="M244" i="3"/>
  <c r="N244" i="3" s="1"/>
  <c r="M237" i="3"/>
  <c r="N237" i="3" s="1"/>
  <c r="O237" i="3" s="1"/>
  <c r="N332" i="4"/>
  <c r="O332" i="4" s="1"/>
  <c r="N333" i="4"/>
  <c r="O333" i="4" s="1"/>
  <c r="N334" i="4"/>
  <c r="O334" i="4" s="1"/>
  <c r="M264" i="3"/>
  <c r="N264" i="3" s="1"/>
  <c r="O264" i="3" s="1"/>
  <c r="M265" i="3"/>
  <c r="N265" i="3" s="1"/>
  <c r="O265" i="3" s="1"/>
  <c r="M323" i="3"/>
  <c r="N323" i="3" s="1"/>
  <c r="M308" i="3"/>
  <c r="N308" i="3" s="1"/>
  <c r="O308" i="3" s="1"/>
  <c r="M253" i="3"/>
  <c r="N253" i="3" s="1"/>
  <c r="O253" i="3" s="1"/>
  <c r="M301" i="3"/>
  <c r="N301" i="3" s="1"/>
  <c r="O301" i="3" s="1"/>
  <c r="M303" i="3"/>
  <c r="N303" i="3" s="1"/>
  <c r="O303" i="3" s="1"/>
  <c r="M246" i="3"/>
  <c r="N246" i="3" s="1"/>
  <c r="O246" i="3" s="1"/>
  <c r="M274" i="3"/>
  <c r="N274" i="3" s="1"/>
  <c r="O274" i="3" s="1"/>
  <c r="M266" i="3"/>
  <c r="N266" i="3" s="1"/>
  <c r="O266" i="3" s="1"/>
  <c r="N321" i="4"/>
  <c r="O321" i="4" s="1"/>
  <c r="N320" i="4"/>
  <c r="O320" i="4" s="1"/>
  <c r="N319" i="4"/>
  <c r="O319" i="4" s="1"/>
  <c r="N318" i="4"/>
  <c r="O318" i="4" s="1"/>
  <c r="N291" i="4"/>
  <c r="O291" i="4" s="1"/>
  <c r="M285" i="3"/>
  <c r="N285" i="3" s="1"/>
  <c r="O285" i="3" s="1"/>
  <c r="M295" i="3"/>
  <c r="N295" i="3" s="1"/>
  <c r="M291" i="3"/>
  <c r="N291" i="3" s="1"/>
  <c r="M241" i="3"/>
  <c r="N241" i="3" s="1"/>
  <c r="O241" i="3" s="1"/>
  <c r="M267" i="4"/>
  <c r="N267" i="4" s="1"/>
  <c r="O267" i="4" s="1"/>
  <c r="M245" i="4"/>
  <c r="N245" i="4" s="1"/>
  <c r="O245" i="4" s="1"/>
  <c r="M224" i="3"/>
  <c r="N224" i="3" s="1"/>
  <c r="O224" i="3" s="1"/>
  <c r="N138" i="4"/>
  <c r="O138" i="4" s="1"/>
  <c r="M247" i="3"/>
  <c r="N247" i="3" s="1"/>
  <c r="N270" i="4"/>
  <c r="O270" i="4" s="1"/>
  <c r="M43" i="4"/>
  <c r="N43" i="4" s="1"/>
  <c r="M186" i="4"/>
  <c r="N186" i="4" s="1"/>
  <c r="M214" i="4"/>
  <c r="N214" i="4" s="1"/>
  <c r="M217" i="4"/>
  <c r="N217" i="4" s="1"/>
  <c r="M239" i="4"/>
  <c r="N239" i="4" s="1"/>
  <c r="M208" i="4"/>
  <c r="N208" i="4" s="1"/>
  <c r="M238" i="4"/>
  <c r="N238" i="4" s="1"/>
  <c r="N205" i="4"/>
  <c r="O205" i="4" s="1"/>
  <c r="M147" i="4"/>
  <c r="N147" i="4" s="1"/>
  <c r="M156" i="4"/>
  <c r="M161" i="4"/>
  <c r="N161" i="4" s="1"/>
  <c r="M197" i="4"/>
  <c r="N197" i="4" s="1"/>
  <c r="M199" i="4"/>
  <c r="N199" i="4" s="1"/>
  <c r="M211" i="4"/>
  <c r="N211" i="4" s="1"/>
  <c r="M212" i="4"/>
  <c r="N212" i="4" s="1"/>
  <c r="O212" i="4" s="1"/>
  <c r="M174" i="4"/>
  <c r="N174" i="4" s="1"/>
  <c r="M145" i="4"/>
  <c r="N145" i="4" s="1"/>
  <c r="M231" i="4"/>
  <c r="N231" i="4" s="1"/>
  <c r="M234" i="4"/>
  <c r="N234" i="4" s="1"/>
  <c r="O234" i="4" s="1"/>
  <c r="M257" i="4"/>
  <c r="N257" i="4" s="1"/>
  <c r="M248" i="4"/>
  <c r="N248" i="4" s="1"/>
  <c r="O248" i="4" s="1"/>
  <c r="M247" i="4"/>
  <c r="N247" i="4" s="1"/>
  <c r="O247" i="4" s="1"/>
  <c r="M213" i="4"/>
  <c r="N213" i="4" s="1"/>
  <c r="O213" i="4" s="1"/>
  <c r="M87" i="4"/>
  <c r="N87" i="4" s="1"/>
  <c r="M178" i="4"/>
  <c r="N178" i="4" s="1"/>
  <c r="M202" i="4"/>
  <c r="N202" i="4" s="1"/>
  <c r="O202" i="4" s="1"/>
  <c r="N272" i="4"/>
  <c r="O272" i="4" s="1"/>
  <c r="N266" i="4"/>
  <c r="O266" i="4" s="1"/>
  <c r="N261" i="4"/>
  <c r="O261" i="4" s="1"/>
  <c r="N259" i="4"/>
  <c r="O259" i="4" s="1"/>
  <c r="N260" i="4"/>
  <c r="O260" i="4" s="1"/>
  <c r="N262" i="4"/>
  <c r="O262" i="4" s="1"/>
  <c r="N263" i="4"/>
  <c r="O263" i="4" s="1"/>
  <c r="N264" i="4"/>
  <c r="O264" i="4" s="1"/>
  <c r="N265" i="4"/>
  <c r="O265" i="4" s="1"/>
  <c r="N268" i="4"/>
  <c r="O268" i="4" s="1"/>
  <c r="M244" i="4"/>
  <c r="N244" i="4" s="1"/>
  <c r="M243" i="4"/>
  <c r="N243" i="4" s="1"/>
  <c r="O243" i="4" s="1"/>
  <c r="M242" i="4"/>
  <c r="N242" i="4" s="1"/>
  <c r="M227" i="4"/>
  <c r="N227" i="4" s="1"/>
  <c r="O227" i="4" s="1"/>
  <c r="M210" i="4"/>
  <c r="N210" i="4" s="1"/>
  <c r="M209" i="4"/>
  <c r="N209" i="4" s="1"/>
  <c r="O209" i="4" s="1"/>
  <c r="M194" i="4"/>
  <c r="N194" i="4" s="1"/>
  <c r="O194" i="4" s="1"/>
  <c r="M193" i="4"/>
  <c r="N193" i="4" s="1"/>
  <c r="O193" i="4" s="1"/>
  <c r="M220" i="4"/>
  <c r="N220" i="4" s="1"/>
  <c r="M241" i="4"/>
  <c r="N241" i="4" s="1"/>
  <c r="M187" i="4"/>
  <c r="N187" i="4" s="1"/>
  <c r="M207" i="4"/>
  <c r="N207" i="4" s="1"/>
  <c r="O207" i="4" s="1"/>
  <c r="M166" i="4"/>
  <c r="M196" i="4"/>
  <c r="N196" i="4" s="1"/>
  <c r="M189" i="4"/>
  <c r="N189" i="4" s="1"/>
  <c r="O189" i="4" s="1"/>
  <c r="M168" i="4"/>
  <c r="N168" i="4" s="1"/>
  <c r="O168" i="4" s="1"/>
  <c r="M204" i="4"/>
  <c r="N204" i="4" s="1"/>
  <c r="M223" i="4"/>
  <c r="N223" i="4" s="1"/>
  <c r="M200" i="4"/>
  <c r="N246" i="4"/>
  <c r="O246" i="4" s="1"/>
  <c r="N249" i="4"/>
  <c r="O249" i="4" s="1"/>
  <c r="N250" i="4"/>
  <c r="O250" i="4" s="1"/>
  <c r="N251" i="4"/>
  <c r="O251" i="4" s="1"/>
  <c r="N252" i="4"/>
  <c r="O252" i="4" s="1"/>
  <c r="N253" i="4"/>
  <c r="O253" i="4" s="1"/>
  <c r="N254" i="4"/>
  <c r="O254" i="4" s="1"/>
  <c r="N255" i="4"/>
  <c r="O255" i="4" s="1"/>
  <c r="N256" i="4"/>
  <c r="O256" i="4" s="1"/>
  <c r="N258" i="4"/>
  <c r="O258" i="4" s="1"/>
  <c r="M192" i="4"/>
  <c r="N192" i="4" s="1"/>
  <c r="M198" i="4"/>
  <c r="N198" i="4" s="1"/>
  <c r="O198" i="4" s="1"/>
  <c r="M154" i="4"/>
  <c r="N154" i="4" s="1"/>
  <c r="M125" i="4"/>
  <c r="N125" i="4" s="1"/>
  <c r="M120" i="4"/>
  <c r="N120" i="4" s="1"/>
  <c r="O120" i="4" s="1"/>
  <c r="M171" i="4"/>
  <c r="N171" i="4" s="1"/>
  <c r="O171" i="4" s="1"/>
  <c r="M170" i="4"/>
  <c r="N170" i="4" s="1"/>
  <c r="O170" i="4" s="1"/>
  <c r="M63" i="4"/>
  <c r="N63" i="4" s="1"/>
  <c r="M195" i="4"/>
  <c r="N195" i="4" s="1"/>
  <c r="O195" i="4" s="1"/>
  <c r="M148" i="4"/>
  <c r="N148" i="4" s="1"/>
  <c r="O148" i="4" s="1"/>
  <c r="M137" i="4"/>
  <c r="M103" i="4"/>
  <c r="N103" i="4" s="1"/>
  <c r="M157" i="4"/>
  <c r="N157" i="4" s="1"/>
  <c r="O157" i="4" s="1"/>
  <c r="M65" i="4"/>
  <c r="N65" i="4" s="1"/>
  <c r="O65" i="4" s="1"/>
  <c r="M100" i="4"/>
  <c r="N100" i="4" s="1"/>
  <c r="M153" i="4"/>
  <c r="N229" i="3"/>
  <c r="O229" i="3" s="1"/>
  <c r="N228" i="3"/>
  <c r="O228" i="3" s="1"/>
  <c r="M127" i="4"/>
  <c r="N127" i="4" s="1"/>
  <c r="M94" i="4"/>
  <c r="N94" i="4" s="1"/>
  <c r="M159" i="4"/>
  <c r="N159" i="4" s="1"/>
  <c r="M148" i="3"/>
  <c r="N148" i="3" s="1"/>
  <c r="N164" i="4"/>
  <c r="O164" i="4" s="1"/>
  <c r="N165" i="4"/>
  <c r="O165" i="4" s="1"/>
  <c r="M126" i="4"/>
  <c r="M92" i="4"/>
  <c r="N162" i="4"/>
  <c r="O162" i="4" s="1"/>
  <c r="N163" i="4"/>
  <c r="O163" i="4" s="1"/>
  <c r="M142" i="4"/>
  <c r="N142" i="4" s="1"/>
  <c r="M149" i="4"/>
  <c r="N149" i="4" s="1"/>
  <c r="M150" i="4"/>
  <c r="N150" i="4" s="1"/>
  <c r="O150" i="4" s="1"/>
  <c r="M146" i="4"/>
  <c r="M141" i="4"/>
  <c r="N141" i="4" s="1"/>
  <c r="M135" i="4"/>
  <c r="N135" i="4" s="1"/>
  <c r="M143" i="4"/>
  <c r="M131" i="4"/>
  <c r="N131" i="4" s="1"/>
  <c r="M132" i="4"/>
  <c r="N132" i="4" s="1"/>
  <c r="M139" i="4"/>
  <c r="N139" i="4" s="1"/>
  <c r="O139" i="4" s="1"/>
  <c r="M70" i="4"/>
  <c r="M121" i="4"/>
  <c r="N121" i="4" s="1"/>
  <c r="N188" i="3"/>
  <c r="O188" i="3" s="1"/>
  <c r="N189" i="3"/>
  <c r="O189" i="3" s="1"/>
  <c r="N190" i="3"/>
  <c r="O190" i="3" s="1"/>
  <c r="N191" i="3"/>
  <c r="O191" i="3" s="1"/>
  <c r="N192" i="3"/>
  <c r="O192" i="3" s="1"/>
  <c r="N193" i="3"/>
  <c r="O193" i="3" s="1"/>
  <c r="N194" i="3"/>
  <c r="O194" i="3" s="1"/>
  <c r="N195" i="3"/>
  <c r="O195" i="3" s="1"/>
  <c r="N196" i="3"/>
  <c r="O196" i="3" s="1"/>
  <c r="N197" i="3"/>
  <c r="O197" i="3" s="1"/>
  <c r="N187" i="3"/>
  <c r="O187" i="3" s="1"/>
  <c r="M117" i="4"/>
  <c r="N117" i="4" s="1"/>
  <c r="O117" i="4" s="1"/>
  <c r="M119" i="4"/>
  <c r="N119" i="4" s="1"/>
  <c r="M116" i="4"/>
  <c r="N179" i="3"/>
  <c r="O179" i="3" s="1"/>
  <c r="M110" i="4"/>
  <c r="N110" i="4" s="1"/>
  <c r="O110" i="4" s="1"/>
  <c r="M75" i="4"/>
  <c r="M114" i="4"/>
  <c r="N114" i="4" s="1"/>
  <c r="O114" i="4" s="1"/>
  <c r="M67" i="4"/>
  <c r="N67" i="4" s="1"/>
  <c r="M155" i="3"/>
  <c r="N155" i="3" s="1"/>
  <c r="O155" i="3" s="1"/>
  <c r="M104" i="4"/>
  <c r="N104" i="4" s="1"/>
  <c r="M102" i="4"/>
  <c r="M109" i="4"/>
  <c r="N109" i="4" s="1"/>
  <c r="M101" i="4"/>
  <c r="N101" i="4" s="1"/>
  <c r="O194" i="7"/>
  <c r="N194" i="7"/>
  <c r="O193" i="7"/>
  <c r="N193" i="7"/>
  <c r="O192" i="7"/>
  <c r="N192" i="7"/>
  <c r="O191" i="7"/>
  <c r="N191" i="7"/>
  <c r="O190" i="7"/>
  <c r="N190" i="7"/>
  <c r="O189" i="7"/>
  <c r="N189" i="7"/>
  <c r="N188" i="7"/>
  <c r="N187" i="7"/>
  <c r="O186" i="7"/>
  <c r="N186" i="7"/>
  <c r="O185" i="7"/>
  <c r="N185" i="7"/>
  <c r="N184" i="7"/>
  <c r="O183" i="7"/>
  <c r="N183" i="7"/>
  <c r="O182" i="7"/>
  <c r="N182" i="7"/>
  <c r="O181" i="7"/>
  <c r="N181" i="7"/>
  <c r="N173" i="7"/>
  <c r="O173" i="7" s="1"/>
  <c r="N160" i="7"/>
  <c r="O160" i="7" s="1"/>
  <c r="N148" i="7"/>
  <c r="O148" i="7" s="1"/>
  <c r="N143" i="7"/>
  <c r="O143" i="7" s="1"/>
  <c r="N142" i="7"/>
  <c r="O142" i="7" s="1"/>
  <c r="N141" i="7"/>
  <c r="O141" i="7" s="1"/>
  <c r="N136" i="7"/>
  <c r="O136" i="7" s="1"/>
  <c r="N135" i="7"/>
  <c r="O135" i="7" s="1"/>
  <c r="N134" i="7"/>
  <c r="O134" i="7" s="1"/>
  <c r="N132" i="7"/>
  <c r="O132" i="7" s="1"/>
  <c r="N131" i="7"/>
  <c r="O131" i="7" s="1"/>
  <c r="N129" i="7"/>
  <c r="O129" i="7" s="1"/>
  <c r="N127" i="7"/>
  <c r="O127" i="7" s="1"/>
  <c r="N126" i="7"/>
  <c r="O126" i="7" s="1"/>
  <c r="N125" i="7"/>
  <c r="O125" i="7" s="1"/>
  <c r="N124" i="7"/>
  <c r="O124" i="7" s="1"/>
  <c r="M61" i="4"/>
  <c r="N61" i="4" s="1"/>
  <c r="O61" i="4" s="1"/>
  <c r="M48" i="4"/>
  <c r="M15" i="4"/>
  <c r="N15" i="4" s="1"/>
  <c r="O15" i="4" s="1"/>
  <c r="M45" i="4"/>
  <c r="N45" i="4" s="1"/>
  <c r="O45" i="4" s="1"/>
  <c r="O79" i="4"/>
  <c r="N76" i="4"/>
  <c r="O76" i="4" s="1"/>
  <c r="N77" i="4"/>
  <c r="O77" i="4" s="1"/>
  <c r="N78" i="4"/>
  <c r="O78" i="4" s="1"/>
  <c r="N79" i="4"/>
  <c r="N80" i="4"/>
  <c r="O80" i="4" s="1"/>
  <c r="N81" i="4"/>
  <c r="O81" i="4" s="1"/>
  <c r="N82" i="4"/>
  <c r="O82" i="4" s="1"/>
  <c r="N71" i="4"/>
  <c r="O71" i="4" s="1"/>
  <c r="N72" i="4"/>
  <c r="O72" i="4" s="1"/>
  <c r="N73" i="4"/>
  <c r="O73" i="4" s="1"/>
  <c r="N74" i="4"/>
  <c r="O74" i="4" s="1"/>
  <c r="N123" i="3"/>
  <c r="O123" i="3" s="1"/>
  <c r="M40" i="4"/>
  <c r="N40" i="4" s="1"/>
  <c r="M36" i="4"/>
  <c r="N36" i="4" s="1"/>
  <c r="O36" i="4" s="1"/>
  <c r="M34" i="4"/>
  <c r="N34" i="4" s="1"/>
  <c r="M35" i="4"/>
  <c r="N35" i="4" s="1"/>
  <c r="O35" i="4" s="1"/>
  <c r="M33" i="4"/>
  <c r="M28" i="4"/>
  <c r="M26" i="4"/>
  <c r="N26" i="4" s="1"/>
  <c r="O26" i="4" s="1"/>
  <c r="M17" i="4"/>
  <c r="N17" i="4" s="1"/>
  <c r="M16" i="4"/>
  <c r="N16" i="4" s="1"/>
  <c r="O16" i="4" s="1"/>
  <c r="M3" i="4"/>
  <c r="N3" i="4" s="1"/>
  <c r="O3" i="4" s="1"/>
  <c r="M29" i="4"/>
  <c r="M23" i="4"/>
  <c r="N23" i="4" s="1"/>
  <c r="O23" i="4" s="1"/>
  <c r="M22" i="4"/>
  <c r="N22" i="4" s="1"/>
  <c r="O22" i="4" s="1"/>
  <c r="M13" i="4"/>
  <c r="N13" i="4" s="1"/>
  <c r="O13" i="4" s="1"/>
  <c r="M65" i="3"/>
  <c r="N65" i="3" s="1"/>
  <c r="O65" i="3" s="1"/>
  <c r="N80" i="3"/>
  <c r="O80" i="3" s="1"/>
  <c r="N2" i="4"/>
  <c r="O2" i="4" s="1"/>
  <c r="N75" i="3"/>
  <c r="O75" i="3" s="1"/>
  <c r="N74" i="3"/>
  <c r="O74" i="3" s="1"/>
  <c r="N73" i="3"/>
  <c r="O73" i="3" s="1"/>
  <c r="N72" i="3"/>
  <c r="O72" i="3" s="1"/>
  <c r="N71" i="3"/>
  <c r="O71" i="3" s="1"/>
  <c r="N70" i="3"/>
  <c r="O70" i="3" s="1"/>
  <c r="O477" i="4"/>
  <c r="N477" i="4"/>
  <c r="O476" i="4"/>
  <c r="N476" i="4"/>
  <c r="O475" i="4"/>
  <c r="N475" i="4"/>
  <c r="O474" i="4"/>
  <c r="N474" i="4"/>
  <c r="O473" i="4"/>
  <c r="N473" i="4"/>
  <c r="N472" i="4"/>
  <c r="O472" i="4" s="1"/>
  <c r="N471" i="4"/>
  <c r="O471" i="4" s="1"/>
  <c r="N470" i="4"/>
  <c r="O470" i="4" s="1"/>
  <c r="N469" i="4"/>
  <c r="O469" i="4" s="1"/>
  <c r="N468" i="4"/>
  <c r="N467" i="4"/>
  <c r="O467" i="4" s="1"/>
  <c r="N466" i="4"/>
  <c r="O466" i="4" s="1"/>
  <c r="N465" i="4"/>
  <c r="O465" i="4" s="1"/>
  <c r="N464" i="4"/>
  <c r="O464" i="4" s="1"/>
  <c r="N463" i="4"/>
  <c r="O463" i="4" s="1"/>
  <c r="N462" i="4"/>
  <c r="O462" i="4" s="1"/>
  <c r="N461" i="4"/>
  <c r="O461" i="4" s="1"/>
  <c r="N460" i="4"/>
  <c r="O460" i="4" s="1"/>
  <c r="N459" i="4"/>
  <c r="O459" i="4" s="1"/>
  <c r="N458" i="4"/>
  <c r="O458" i="4" s="1"/>
  <c r="N457" i="4"/>
  <c r="O457" i="4" s="1"/>
  <c r="N456" i="4"/>
  <c r="O456" i="4" s="1"/>
  <c r="N455" i="4"/>
  <c r="O455" i="4" s="1"/>
  <c r="N454" i="4"/>
  <c r="O454" i="4" s="1"/>
  <c r="N453" i="4"/>
  <c r="O453" i="4" s="1"/>
  <c r="N452" i="4"/>
  <c r="O452" i="4" s="1"/>
  <c r="N451" i="4"/>
  <c r="O451" i="4" s="1"/>
  <c r="N450" i="4"/>
  <c r="O450" i="4" s="1"/>
  <c r="N449" i="4"/>
  <c r="O449" i="4" s="1"/>
  <c r="N448" i="4"/>
  <c r="O448" i="4" s="1"/>
  <c r="N447" i="4"/>
  <c r="O447" i="4" s="1"/>
  <c r="N446" i="4"/>
  <c r="O446" i="4" s="1"/>
  <c r="N445" i="4"/>
  <c r="O445" i="4" s="1"/>
  <c r="N444" i="4"/>
  <c r="O444" i="4" s="1"/>
  <c r="N443" i="4"/>
  <c r="O443" i="4" s="1"/>
  <c r="N441" i="4"/>
  <c r="O441" i="4" s="1"/>
  <c r="N440" i="4"/>
  <c r="O440" i="4" s="1"/>
  <c r="N439" i="4"/>
  <c r="O439" i="4" s="1"/>
  <c r="N438" i="4"/>
  <c r="O438" i="4" s="1"/>
  <c r="N437" i="4"/>
  <c r="O437" i="4" s="1"/>
  <c r="N436" i="4"/>
  <c r="O436" i="4" s="1"/>
  <c r="N435" i="4"/>
  <c r="O435" i="4" s="1"/>
  <c r="N434" i="4"/>
  <c r="O434" i="4" s="1"/>
  <c r="N433" i="4"/>
  <c r="O433" i="4" s="1"/>
  <c r="N432" i="4"/>
  <c r="O432" i="4" s="1"/>
  <c r="N431" i="4"/>
  <c r="O431" i="4" s="1"/>
  <c r="N430" i="4"/>
  <c r="O430" i="4" s="1"/>
  <c r="N429" i="4"/>
  <c r="O429" i="4" s="1"/>
  <c r="N428" i="4"/>
  <c r="O428" i="4" s="1"/>
  <c r="N427" i="4"/>
  <c r="O427" i="4" s="1"/>
  <c r="N426" i="4"/>
  <c r="O426" i="4" s="1"/>
  <c r="N425" i="4"/>
  <c r="O425" i="4" s="1"/>
  <c r="N424" i="4"/>
  <c r="O424" i="4" s="1"/>
  <c r="N421" i="4"/>
  <c r="O421" i="4" s="1"/>
  <c r="N420" i="4"/>
  <c r="O420" i="4" s="1"/>
  <c r="N419" i="4"/>
  <c r="O419" i="4" s="1"/>
  <c r="N418" i="4"/>
  <c r="O418" i="4" s="1"/>
  <c r="N417" i="4"/>
  <c r="O417" i="4" s="1"/>
  <c r="N416" i="4"/>
  <c r="O416" i="4" s="1"/>
  <c r="N415" i="4"/>
  <c r="O415" i="4" s="1"/>
  <c r="N414" i="4"/>
  <c r="O414" i="4" s="1"/>
  <c r="N413" i="4"/>
  <c r="O413" i="4" s="1"/>
  <c r="N412" i="4"/>
  <c r="O412" i="4" s="1"/>
  <c r="N411" i="4"/>
  <c r="O411" i="4" s="1"/>
  <c r="N410" i="4"/>
  <c r="O410" i="4" s="1"/>
  <c r="N409" i="4"/>
  <c r="O409" i="4" s="1"/>
  <c r="N408" i="4"/>
  <c r="O408" i="4" s="1"/>
  <c r="N407" i="4"/>
  <c r="O407" i="4" s="1"/>
  <c r="N406" i="4"/>
  <c r="O406" i="4" s="1"/>
  <c r="N405" i="4"/>
  <c r="O405" i="4" s="1"/>
  <c r="N404" i="4"/>
  <c r="O404" i="4" s="1"/>
  <c r="N403" i="4"/>
  <c r="O403" i="4" s="1"/>
  <c r="N402" i="4"/>
  <c r="O402" i="4" s="1"/>
  <c r="N401" i="4"/>
  <c r="O401" i="4" s="1"/>
  <c r="N400" i="4"/>
  <c r="O400" i="4" s="1"/>
  <c r="N399" i="4"/>
  <c r="O399" i="4" s="1"/>
  <c r="N398" i="4"/>
  <c r="O398" i="4" s="1"/>
  <c r="N397" i="4"/>
  <c r="O397" i="4" s="1"/>
  <c r="N396" i="4"/>
  <c r="O396" i="4" s="1"/>
  <c r="N389" i="4"/>
  <c r="O389" i="4" s="1"/>
  <c r="O388" i="4"/>
  <c r="N388" i="4"/>
  <c r="N384" i="4"/>
  <c r="O384" i="4" s="1"/>
  <c r="N383" i="4"/>
  <c r="O383" i="4" s="1"/>
  <c r="N382" i="4"/>
  <c r="O382" i="4" s="1"/>
  <c r="N381" i="4"/>
  <c r="O381" i="4" s="1"/>
  <c r="N380" i="4"/>
  <c r="O380" i="4" s="1"/>
  <c r="N376" i="4"/>
  <c r="O376" i="4" s="1"/>
  <c r="N375" i="4"/>
  <c r="O375" i="4" s="1"/>
  <c r="N374" i="4"/>
  <c r="O374" i="4" s="1"/>
  <c r="N373" i="4"/>
  <c r="O373" i="4" s="1"/>
  <c r="N372" i="4"/>
  <c r="O372" i="4" s="1"/>
  <c r="N371" i="4"/>
  <c r="O371" i="4" s="1"/>
  <c r="N370" i="4"/>
  <c r="O370" i="4" s="1"/>
  <c r="N369" i="4"/>
  <c r="O369" i="4" s="1"/>
  <c r="N368" i="4"/>
  <c r="O368" i="4" s="1"/>
  <c r="N367" i="4"/>
  <c r="O367" i="4" s="1"/>
  <c r="N366" i="4"/>
  <c r="O366" i="4" s="1"/>
  <c r="N365" i="4"/>
  <c r="O365" i="4" s="1"/>
  <c r="N364" i="4"/>
  <c r="O364" i="4" s="1"/>
  <c r="N363" i="4"/>
  <c r="O363" i="4" s="1"/>
  <c r="N362" i="4"/>
  <c r="O362" i="4" s="1"/>
  <c r="N361" i="4"/>
  <c r="O361" i="4" s="1"/>
  <c r="N359" i="4"/>
  <c r="O359" i="4" s="1"/>
  <c r="N358" i="4"/>
  <c r="O358" i="4" s="1"/>
  <c r="N357" i="4"/>
  <c r="O357" i="4" s="1"/>
  <c r="N356" i="4"/>
  <c r="O356" i="4" s="1"/>
  <c r="N355" i="4"/>
  <c r="O355" i="4" s="1"/>
  <c r="N354" i="4"/>
  <c r="O354" i="4" s="1"/>
  <c r="N353" i="4"/>
  <c r="O353" i="4" s="1"/>
  <c r="N352" i="4"/>
  <c r="O352" i="4" s="1"/>
  <c r="N351" i="4"/>
  <c r="O351" i="4" s="1"/>
  <c r="N350" i="4"/>
  <c r="O350" i="4" s="1"/>
  <c r="N349" i="4"/>
  <c r="O349" i="4" s="1"/>
  <c r="N348" i="4"/>
  <c r="O348" i="4" s="1"/>
  <c r="N347" i="4"/>
  <c r="O347" i="4" s="1"/>
  <c r="N346" i="4"/>
  <c r="O346" i="4" s="1"/>
  <c r="N345" i="4"/>
  <c r="O345" i="4" s="1"/>
  <c r="N344" i="4"/>
  <c r="O344" i="4" s="1"/>
  <c r="N343" i="4"/>
  <c r="O343" i="4" s="1"/>
  <c r="N342" i="4"/>
  <c r="O342" i="4" s="1"/>
  <c r="N341" i="4"/>
  <c r="O341" i="4" s="1"/>
  <c r="N340" i="4"/>
  <c r="O340" i="4" s="1"/>
  <c r="N339" i="4"/>
  <c r="O339" i="4" s="1"/>
  <c r="N338" i="4"/>
  <c r="O338" i="4" s="1"/>
  <c r="N337" i="4"/>
  <c r="O337" i="4" s="1"/>
  <c r="N336" i="4"/>
  <c r="O336" i="4" s="1"/>
  <c r="N335" i="4"/>
  <c r="O335" i="4" s="1"/>
  <c r="N331" i="4"/>
  <c r="O331" i="4" s="1"/>
  <c r="O330" i="4"/>
  <c r="N330" i="4"/>
  <c r="N329" i="4"/>
  <c r="O329" i="4" s="1"/>
  <c r="N328" i="4"/>
  <c r="O328" i="4" s="1"/>
  <c r="N327" i="4"/>
  <c r="O327" i="4" s="1"/>
  <c r="N326" i="4"/>
  <c r="O326" i="4" s="1"/>
  <c r="N325" i="4"/>
  <c r="O325" i="4" s="1"/>
  <c r="N324" i="4"/>
  <c r="O324" i="4" s="1"/>
  <c r="N323" i="4"/>
  <c r="O323" i="4" s="1"/>
  <c r="N322" i="4"/>
  <c r="O322" i="4" s="1"/>
  <c r="N317" i="4"/>
  <c r="O317" i="4" s="1"/>
  <c r="N316" i="4"/>
  <c r="O316" i="4" s="1"/>
  <c r="N315" i="4"/>
  <c r="O315" i="4" s="1"/>
  <c r="N314" i="4"/>
  <c r="O314" i="4" s="1"/>
  <c r="N313" i="4"/>
  <c r="O313" i="4" s="1"/>
  <c r="N312" i="4"/>
  <c r="O312" i="4" s="1"/>
  <c r="N311" i="4"/>
  <c r="O311" i="4" s="1"/>
  <c r="N310" i="4"/>
  <c r="O310" i="4" s="1"/>
  <c r="N309" i="4"/>
  <c r="O309" i="4" s="1"/>
  <c r="N308" i="4"/>
  <c r="O308" i="4" s="1"/>
  <c r="N307" i="4"/>
  <c r="O307" i="4" s="1"/>
  <c r="N306" i="4"/>
  <c r="O306" i="4" s="1"/>
  <c r="N305" i="4"/>
  <c r="O305" i="4" s="1"/>
  <c r="N304" i="4"/>
  <c r="O304" i="4" s="1"/>
  <c r="N303" i="4"/>
  <c r="O303" i="4" s="1"/>
  <c r="N302" i="4"/>
  <c r="O302" i="4" s="1"/>
  <c r="N301" i="4"/>
  <c r="O301" i="4" s="1"/>
  <c r="N300" i="4"/>
  <c r="O300" i="4" s="1"/>
  <c r="N299" i="4"/>
  <c r="O299" i="4" s="1"/>
  <c r="N298" i="4"/>
  <c r="O298" i="4" s="1"/>
  <c r="N297" i="4"/>
  <c r="O297" i="4" s="1"/>
  <c r="N296" i="4"/>
  <c r="O296" i="4" s="1"/>
  <c r="N295" i="4"/>
  <c r="O295" i="4" s="1"/>
  <c r="N294" i="4"/>
  <c r="O294" i="4" s="1"/>
  <c r="N293" i="4"/>
  <c r="O293" i="4" s="1"/>
  <c r="N292" i="4"/>
  <c r="O292" i="4" s="1"/>
  <c r="N290" i="4"/>
  <c r="O290" i="4" s="1"/>
  <c r="N289" i="4"/>
  <c r="O289" i="4" s="1"/>
  <c r="N288" i="4"/>
  <c r="O288" i="4" s="1"/>
  <c r="N287" i="4"/>
  <c r="O287" i="4" s="1"/>
  <c r="N286" i="4"/>
  <c r="O286" i="4" s="1"/>
  <c r="N285" i="4"/>
  <c r="O285" i="4" s="1"/>
  <c r="N284" i="4"/>
  <c r="O284" i="4" s="1"/>
  <c r="N283" i="4"/>
  <c r="O283" i="4" s="1"/>
  <c r="N282" i="4"/>
  <c r="O282" i="4" s="1"/>
  <c r="N281" i="4"/>
  <c r="O281" i="4" s="1"/>
  <c r="N280" i="4"/>
  <c r="O280" i="4" s="1"/>
  <c r="N279" i="4"/>
  <c r="O279" i="4" s="1"/>
  <c r="N278" i="4"/>
  <c r="O278" i="4" s="1"/>
  <c r="N277" i="4"/>
  <c r="O277" i="4" s="1"/>
  <c r="N276" i="4"/>
  <c r="O276" i="4" s="1"/>
  <c r="N275" i="4"/>
  <c r="O275" i="4" s="1"/>
  <c r="N274" i="4"/>
  <c r="O274" i="4" s="1"/>
  <c r="N273" i="4"/>
  <c r="O273" i="4" s="1"/>
  <c r="N271" i="4"/>
  <c r="O271" i="4" s="1"/>
  <c r="N269" i="4"/>
  <c r="O269" i="4" s="1"/>
  <c r="N240" i="4"/>
  <c r="O240" i="4" s="1"/>
  <c r="N237" i="4"/>
  <c r="O237" i="4" s="1"/>
  <c r="N236" i="4"/>
  <c r="O236" i="4" s="1"/>
  <c r="N235" i="4"/>
  <c r="O235" i="4" s="1"/>
  <c r="N233" i="4"/>
  <c r="O233" i="4" s="1"/>
  <c r="N232" i="4"/>
  <c r="O232" i="4" s="1"/>
  <c r="N230" i="4"/>
  <c r="O230" i="4" s="1"/>
  <c r="N229" i="4"/>
  <c r="O229" i="4" s="1"/>
  <c r="N228" i="4"/>
  <c r="O228" i="4" s="1"/>
  <c r="N226" i="4"/>
  <c r="O226" i="4" s="1"/>
  <c r="N225" i="4"/>
  <c r="O225" i="4" s="1"/>
  <c r="N224" i="4"/>
  <c r="O224" i="4" s="1"/>
  <c r="N222" i="4"/>
  <c r="O222" i="4" s="1"/>
  <c r="N221" i="4"/>
  <c r="O221" i="4" s="1"/>
  <c r="N219" i="4"/>
  <c r="O219" i="4" s="1"/>
  <c r="N218" i="4"/>
  <c r="O218" i="4" s="1"/>
  <c r="N216" i="4"/>
  <c r="O216" i="4" s="1"/>
  <c r="N215" i="4"/>
  <c r="O215" i="4" s="1"/>
  <c r="N206" i="4"/>
  <c r="O206" i="4" s="1"/>
  <c r="N203" i="4"/>
  <c r="O203" i="4" s="1"/>
  <c r="N201" i="4"/>
  <c r="O201" i="4" s="1"/>
  <c r="N191" i="4"/>
  <c r="O191" i="4" s="1"/>
  <c r="N190" i="4"/>
  <c r="O190" i="4"/>
  <c r="N188" i="4"/>
  <c r="O188" i="4" s="1"/>
  <c r="N185" i="4"/>
  <c r="O185" i="4" s="1"/>
  <c r="N184" i="4"/>
  <c r="O184" i="4" s="1"/>
  <c r="N183" i="4"/>
  <c r="O183" i="4" s="1"/>
  <c r="N182" i="4"/>
  <c r="O182" i="4" s="1"/>
  <c r="N181" i="4"/>
  <c r="O181" i="4" s="1"/>
  <c r="N180" i="4"/>
  <c r="O180" i="4" s="1"/>
  <c r="N179" i="4"/>
  <c r="O179" i="4" s="1"/>
  <c r="N177" i="4"/>
  <c r="O177" i="4" s="1"/>
  <c r="N176" i="4"/>
  <c r="O176" i="4" s="1"/>
  <c r="N175" i="4"/>
  <c r="O175" i="4" s="1"/>
  <c r="N173" i="4"/>
  <c r="O173" i="4" s="1"/>
  <c r="N172" i="4"/>
  <c r="O172" i="4" s="1"/>
  <c r="O169" i="4"/>
  <c r="N169" i="4"/>
  <c r="N167" i="4"/>
  <c r="O167" i="4" s="1"/>
  <c r="N160" i="4"/>
  <c r="O160" i="4" s="1"/>
  <c r="N158" i="4"/>
  <c r="O158" i="4" s="1"/>
  <c r="N155" i="4"/>
  <c r="O155" i="4" s="1"/>
  <c r="N152" i="4"/>
  <c r="O152" i="4" s="1"/>
  <c r="N151" i="4"/>
  <c r="O151" i="4" s="1"/>
  <c r="N144" i="4"/>
  <c r="O144" i="4" s="1"/>
  <c r="N140" i="4"/>
  <c r="O140" i="4" s="1"/>
  <c r="N136" i="4"/>
  <c r="O136" i="4" s="1"/>
  <c r="N134" i="4"/>
  <c r="O134" i="4" s="1"/>
  <c r="N133" i="4"/>
  <c r="O133" i="4" s="1"/>
  <c r="N130" i="4"/>
  <c r="O130" i="4" s="1"/>
  <c r="N129" i="4"/>
  <c r="O129" i="4" s="1"/>
  <c r="N128" i="4"/>
  <c r="O128" i="4" s="1"/>
  <c r="N124" i="4"/>
  <c r="O124" i="4" s="1"/>
  <c r="N123" i="4"/>
  <c r="O123" i="4" s="1"/>
  <c r="N122" i="4"/>
  <c r="O122" i="4" s="1"/>
  <c r="N118" i="4"/>
  <c r="O118" i="4" s="1"/>
  <c r="N115" i="4"/>
  <c r="O115" i="4" s="1"/>
  <c r="N113" i="4"/>
  <c r="O113" i="4" s="1"/>
  <c r="N112" i="4"/>
  <c r="O112" i="4" s="1"/>
  <c r="N111" i="4"/>
  <c r="O111" i="4" s="1"/>
  <c r="N108" i="4"/>
  <c r="O108" i="4" s="1"/>
  <c r="N107" i="4"/>
  <c r="O107" i="4" s="1"/>
  <c r="N106" i="4"/>
  <c r="O106" i="4" s="1"/>
  <c r="N105" i="4"/>
  <c r="O105" i="4" s="1"/>
  <c r="N99" i="4"/>
  <c r="O99" i="4" s="1"/>
  <c r="N98" i="4"/>
  <c r="O98" i="4" s="1"/>
  <c r="N97" i="4"/>
  <c r="O97" i="4" s="1"/>
  <c r="N96" i="4"/>
  <c r="O96" i="4" s="1"/>
  <c r="N95" i="4"/>
  <c r="O95" i="4" s="1"/>
  <c r="N93" i="4"/>
  <c r="O93" i="4" s="1"/>
  <c r="N91" i="4"/>
  <c r="O91" i="4" s="1"/>
  <c r="N90" i="4"/>
  <c r="O90" i="4" s="1"/>
  <c r="N89" i="4"/>
  <c r="O89" i="4" s="1"/>
  <c r="N88" i="4"/>
  <c r="O88" i="4" s="1"/>
  <c r="N86" i="4"/>
  <c r="O86" i="4" s="1"/>
  <c r="N85" i="4"/>
  <c r="O85" i="4" s="1"/>
  <c r="N84" i="4"/>
  <c r="O84" i="4" s="1"/>
  <c r="N83" i="4"/>
  <c r="O83" i="4" s="1"/>
  <c r="N69" i="4"/>
  <c r="O69" i="4" s="1"/>
  <c r="N68" i="4"/>
  <c r="O68" i="4" s="1"/>
  <c r="N66" i="4"/>
  <c r="O66" i="4" s="1"/>
  <c r="N64" i="4"/>
  <c r="O64" i="4" s="1"/>
  <c r="N62" i="4"/>
  <c r="O62" i="4" s="1"/>
  <c r="N60" i="4"/>
  <c r="O60" i="4" s="1"/>
  <c r="N59" i="4"/>
  <c r="O59" i="4" s="1"/>
  <c r="N58" i="4"/>
  <c r="O58" i="4" s="1"/>
  <c r="N57" i="4"/>
  <c r="O57" i="4" s="1"/>
  <c r="N56" i="4"/>
  <c r="O56" i="4" s="1"/>
  <c r="N55" i="4"/>
  <c r="O55" i="4" s="1"/>
  <c r="N54" i="4"/>
  <c r="O54" i="4" s="1"/>
  <c r="N53" i="4"/>
  <c r="O53" i="4" s="1"/>
  <c r="N52" i="4"/>
  <c r="O52" i="4" s="1"/>
  <c r="N51" i="4"/>
  <c r="O51" i="4" s="1"/>
  <c r="N50" i="4"/>
  <c r="O50" i="4" s="1"/>
  <c r="N49" i="4"/>
  <c r="O49" i="4" s="1"/>
  <c r="N47" i="4"/>
  <c r="O47" i="4" s="1"/>
  <c r="N46" i="4"/>
  <c r="O46" i="4" s="1"/>
  <c r="N44" i="4"/>
  <c r="O44" i="4" s="1"/>
  <c r="N42" i="4"/>
  <c r="O42" i="4" s="1"/>
  <c r="N41" i="4"/>
  <c r="O41" i="4" s="1"/>
  <c r="N39" i="4"/>
  <c r="O39" i="4" s="1"/>
  <c r="N38" i="4"/>
  <c r="O38" i="4" s="1"/>
  <c r="N37" i="4"/>
  <c r="O37" i="4" s="1"/>
  <c r="N32" i="4"/>
  <c r="O32" i="4" s="1"/>
  <c r="N31" i="4"/>
  <c r="O31" i="4" s="1"/>
  <c r="N30" i="4"/>
  <c r="O30" i="4" s="1"/>
  <c r="N27" i="4"/>
  <c r="O27" i="4" s="1"/>
  <c r="N25" i="4"/>
  <c r="O25" i="4" s="1"/>
  <c r="N24" i="4"/>
  <c r="O24" i="4" s="1"/>
  <c r="N21" i="4"/>
  <c r="O21" i="4" s="1"/>
  <c r="N20" i="4"/>
  <c r="O20" i="4" s="1"/>
  <c r="N19" i="4"/>
  <c r="O19" i="4" s="1"/>
  <c r="N18" i="4"/>
  <c r="O18" i="4" s="1"/>
  <c r="N14" i="4"/>
  <c r="O14" i="4" s="1"/>
  <c r="N12" i="4"/>
  <c r="O12" i="4" s="1"/>
  <c r="N11" i="4"/>
  <c r="O11" i="4" s="1"/>
  <c r="N10" i="4"/>
  <c r="O10" i="4" s="1"/>
  <c r="N9" i="4"/>
  <c r="O9" i="4" s="1"/>
  <c r="N8" i="4"/>
  <c r="O8" i="4" s="1"/>
  <c r="N7" i="4"/>
  <c r="O7" i="4" s="1"/>
  <c r="N6" i="4"/>
  <c r="O6" i="4" s="1"/>
  <c r="N5" i="4"/>
  <c r="O5" i="4" s="1"/>
  <c r="N4" i="4"/>
  <c r="O4" i="4" s="1"/>
  <c r="M60" i="3"/>
  <c r="N60" i="3" s="1"/>
  <c r="O60" i="3" s="1"/>
  <c r="N69" i="3"/>
  <c r="O69" i="3" s="1"/>
  <c r="N68" i="3"/>
  <c r="O68" i="3" s="1"/>
  <c r="N66" i="3"/>
  <c r="O66" i="3" s="1"/>
  <c r="N67" i="3"/>
  <c r="O67" i="3" s="1"/>
  <c r="N64" i="3"/>
  <c r="O64" i="3" s="1"/>
  <c r="N63" i="3"/>
  <c r="O63" i="3" s="1"/>
  <c r="N62" i="3"/>
  <c r="O62" i="3" s="1"/>
  <c r="N61" i="3"/>
  <c r="O61" i="3" s="1"/>
  <c r="N59" i="3"/>
  <c r="O59" i="3" s="1"/>
  <c r="N58" i="3"/>
  <c r="O58" i="3" s="1"/>
  <c r="N57" i="3"/>
  <c r="O57" i="3" s="1"/>
  <c r="N56" i="3"/>
  <c r="O56" i="3" s="1"/>
  <c r="N55" i="3"/>
  <c r="O55" i="3" s="1"/>
  <c r="N54" i="3"/>
  <c r="O54" i="3" s="1"/>
  <c r="N53" i="3"/>
  <c r="O53" i="3" s="1"/>
  <c r="N52" i="3"/>
  <c r="O52" i="3" s="1"/>
  <c r="N51" i="3"/>
  <c r="O51" i="3" s="1"/>
  <c r="N50" i="3"/>
  <c r="O50" i="3" s="1"/>
  <c r="N49" i="3"/>
  <c r="O49" i="3" s="1"/>
  <c r="N48" i="3"/>
  <c r="O48" i="3" s="1"/>
  <c r="N47" i="3"/>
  <c r="O47" i="3" s="1"/>
  <c r="N46" i="3"/>
  <c r="O46" i="3" s="1"/>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N448" i="3"/>
  <c r="O448" i="3" s="1"/>
  <c r="N447" i="3"/>
  <c r="O447" i="3" s="1"/>
  <c r="N446" i="3"/>
  <c r="O446" i="3" s="1"/>
  <c r="N445" i="3"/>
  <c r="O445" i="3" s="1"/>
  <c r="N444" i="3"/>
  <c r="O444" i="3" s="1"/>
  <c r="N443" i="3"/>
  <c r="O443" i="3" s="1"/>
  <c r="N442" i="3"/>
  <c r="O442" i="3" s="1"/>
  <c r="N441" i="3"/>
  <c r="O441" i="3" s="1"/>
  <c r="N440" i="3"/>
  <c r="O440" i="3" s="1"/>
  <c r="N439" i="3"/>
  <c r="O439" i="3" s="1"/>
  <c r="N438" i="3"/>
  <c r="O438" i="3" s="1"/>
  <c r="N437" i="3"/>
  <c r="O437" i="3" s="1"/>
  <c r="N436" i="3"/>
  <c r="O436" i="3" s="1"/>
  <c r="N435" i="3"/>
  <c r="O435" i="3" s="1"/>
  <c r="N434" i="3"/>
  <c r="O434" i="3" s="1"/>
  <c r="N433" i="3"/>
  <c r="O433" i="3" s="1"/>
  <c r="O432" i="3"/>
  <c r="N432" i="3"/>
  <c r="O431" i="3"/>
  <c r="N431" i="3"/>
  <c r="N430" i="3"/>
  <c r="O430" i="3" s="1"/>
  <c r="N429" i="3"/>
  <c r="O429" i="3" s="1"/>
  <c r="N428" i="3"/>
  <c r="O428" i="3" s="1"/>
  <c r="N427" i="3"/>
  <c r="O427" i="3" s="1"/>
  <c r="N426" i="3"/>
  <c r="O426" i="3" s="1"/>
  <c r="N425" i="3"/>
  <c r="O425" i="3" s="1"/>
  <c r="N424" i="3"/>
  <c r="O424" i="3" s="1"/>
  <c r="N423" i="3"/>
  <c r="O423" i="3" s="1"/>
  <c r="N422" i="3"/>
  <c r="O422" i="3" s="1"/>
  <c r="N421" i="3"/>
  <c r="O421" i="3" s="1"/>
  <c r="N420" i="3"/>
  <c r="O420" i="3" s="1"/>
  <c r="N419" i="3"/>
  <c r="O419" i="3" s="1"/>
  <c r="N418" i="3"/>
  <c r="O418" i="3" s="1"/>
  <c r="N417" i="3"/>
  <c r="O417" i="3" s="1"/>
  <c r="N416" i="3"/>
  <c r="O416" i="3" s="1"/>
  <c r="N415" i="3"/>
  <c r="O415" i="3" s="1"/>
  <c r="N414" i="3"/>
  <c r="O414" i="3" s="1"/>
  <c r="N413" i="3"/>
  <c r="O413" i="3" s="1"/>
  <c r="N412" i="3"/>
  <c r="O412" i="3" s="1"/>
  <c r="N411" i="3"/>
  <c r="O411" i="3" s="1"/>
  <c r="N410" i="3"/>
  <c r="O410" i="3" s="1"/>
  <c r="N409" i="3"/>
  <c r="O409" i="3" s="1"/>
  <c r="N408" i="3"/>
  <c r="O408" i="3" s="1"/>
  <c r="N407" i="3"/>
  <c r="O407" i="3" s="1"/>
  <c r="N405" i="3"/>
  <c r="O405" i="3" s="1"/>
  <c r="N404" i="3"/>
  <c r="O404" i="3" s="1"/>
  <c r="N403" i="3"/>
  <c r="O403" i="3" s="1"/>
  <c r="N402" i="3"/>
  <c r="O402" i="3" s="1"/>
  <c r="N401" i="3"/>
  <c r="O401" i="3" s="1"/>
  <c r="N400" i="3"/>
  <c r="O400" i="3" s="1"/>
  <c r="N399" i="3"/>
  <c r="O399" i="3" s="1"/>
  <c r="N397" i="3"/>
  <c r="O397" i="3" s="1"/>
  <c r="N394" i="3"/>
  <c r="O394" i="3" s="1"/>
  <c r="N391" i="3"/>
  <c r="O391" i="3" s="1"/>
  <c r="N388" i="3"/>
  <c r="O388" i="3" s="1"/>
  <c r="N386" i="3"/>
  <c r="O386" i="3" s="1"/>
  <c r="N385" i="3"/>
  <c r="O385" i="3" s="1"/>
  <c r="N382" i="3"/>
  <c r="O382" i="3" s="1"/>
  <c r="N380" i="3"/>
  <c r="O380" i="3" s="1"/>
  <c r="N379" i="3"/>
  <c r="O379" i="3" s="1"/>
  <c r="N376" i="3"/>
  <c r="O376" i="3" s="1"/>
  <c r="N375" i="3"/>
  <c r="O375" i="3" s="1"/>
  <c r="N374" i="3"/>
  <c r="O374" i="3" s="1"/>
  <c r="N373" i="3"/>
  <c r="O373" i="3" s="1"/>
  <c r="N372" i="3"/>
  <c r="O372" i="3" s="1"/>
  <c r="N370" i="3"/>
  <c r="O370" i="3" s="1"/>
  <c r="N369" i="3"/>
  <c r="O369" i="3" s="1"/>
  <c r="N368" i="3"/>
  <c r="O368" i="3" s="1"/>
  <c r="N365" i="3"/>
  <c r="O365" i="3" s="1"/>
  <c r="N364" i="3"/>
  <c r="O364" i="3" s="1"/>
  <c r="N363" i="3"/>
  <c r="O363" i="3" s="1"/>
  <c r="N362" i="3"/>
  <c r="O362" i="3" s="1"/>
  <c r="N359" i="3"/>
  <c r="O359" i="3" s="1"/>
  <c r="N358" i="3"/>
  <c r="O358" i="3" s="1"/>
  <c r="N357" i="3"/>
  <c r="O357" i="3" s="1"/>
  <c r="N354" i="3"/>
  <c r="O354" i="3" s="1"/>
  <c r="N353" i="3"/>
  <c r="O353" i="3" s="1"/>
  <c r="N352" i="3"/>
  <c r="O352" i="3" s="1"/>
  <c r="N351" i="3"/>
  <c r="O351" i="3" s="1"/>
  <c r="N350" i="3"/>
  <c r="O350" i="3" s="1"/>
  <c r="N348" i="3"/>
  <c r="O348" i="3" s="1"/>
  <c r="N346" i="3"/>
  <c r="O346" i="3" s="1"/>
  <c r="N345" i="3"/>
  <c r="O345" i="3" s="1"/>
  <c r="N342" i="3"/>
  <c r="O342" i="3" s="1"/>
  <c r="N341" i="3"/>
  <c r="O341" i="3" s="1"/>
  <c r="N339" i="3"/>
  <c r="O339" i="3" s="1"/>
  <c r="N337" i="3"/>
  <c r="O337" i="3" s="1"/>
  <c r="N336" i="3"/>
  <c r="O336" i="3" s="1"/>
  <c r="N330" i="3"/>
  <c r="O330" i="3" s="1"/>
  <c r="N329" i="3"/>
  <c r="O329" i="3" s="1"/>
  <c r="N325" i="3"/>
  <c r="O325" i="3" s="1"/>
  <c r="N324" i="3"/>
  <c r="O324" i="3"/>
  <c r="N321" i="3"/>
  <c r="O321" i="3" s="1"/>
  <c r="N319" i="3"/>
  <c r="O319" i="3" s="1"/>
  <c r="N313" i="3"/>
  <c r="O313" i="3" s="1"/>
  <c r="N309" i="3"/>
  <c r="O309" i="3" s="1"/>
  <c r="N305" i="3"/>
  <c r="O305" i="3" s="1"/>
  <c r="N304" i="3"/>
  <c r="O304" i="3" s="1"/>
  <c r="N302" i="3"/>
  <c r="O302" i="3" s="1"/>
  <c r="N299" i="3"/>
  <c r="O299" i="3" s="1"/>
  <c r="N298" i="3"/>
  <c r="O298" i="3" s="1"/>
  <c r="N284" i="3"/>
  <c r="O284" i="3" s="1"/>
  <c r="N282" i="3"/>
  <c r="O282" i="3" s="1"/>
  <c r="N280" i="3"/>
  <c r="O280" i="3" s="1"/>
  <c r="N278" i="3"/>
  <c r="O278" i="3" s="1"/>
  <c r="N276" i="3"/>
  <c r="O276" i="3" s="1"/>
  <c r="N275" i="3"/>
  <c r="O275" i="3" s="1"/>
  <c r="N300" i="3"/>
  <c r="O300" i="3" s="1"/>
  <c r="N272" i="3"/>
  <c r="O272" i="3" s="1"/>
  <c r="N271" i="3"/>
  <c r="O271" i="3" s="1"/>
  <c r="N270" i="3"/>
  <c r="O270" i="3" s="1"/>
  <c r="N269" i="3"/>
  <c r="O269" i="3" s="1"/>
  <c r="N268" i="3"/>
  <c r="O268" i="3" s="1"/>
  <c r="N262" i="3"/>
  <c r="O262" i="3" s="1"/>
  <c r="N261" i="3"/>
  <c r="O261" i="3" s="1"/>
  <c r="N257" i="3"/>
  <c r="O257" i="3" s="1"/>
  <c r="N254" i="3"/>
  <c r="O254" i="3" s="1"/>
  <c r="N243" i="3"/>
  <c r="O243" i="3" s="1"/>
  <c r="N242" i="3"/>
  <c r="O242" i="3" s="1"/>
  <c r="N240" i="3"/>
  <c r="O240" i="3" s="1"/>
  <c r="N239" i="3"/>
  <c r="O239" i="3" s="1"/>
  <c r="N236" i="3"/>
  <c r="O236" i="3" s="1"/>
  <c r="N235" i="3"/>
  <c r="O235" i="3" s="1"/>
  <c r="N234" i="3"/>
  <c r="O234" i="3" s="1"/>
  <c r="N233" i="3"/>
  <c r="O233" i="3" s="1"/>
  <c r="N232" i="3"/>
  <c r="O232" i="3" s="1"/>
  <c r="N231" i="3"/>
  <c r="O231" i="3" s="1"/>
  <c r="N230" i="3"/>
  <c r="O230" i="3" s="1"/>
  <c r="N225" i="3"/>
  <c r="O225" i="3" s="1"/>
  <c r="N223" i="3"/>
  <c r="O223" i="3" s="1"/>
  <c r="N222" i="3"/>
  <c r="O222" i="3" s="1"/>
  <c r="N221" i="3"/>
  <c r="O221" i="3" s="1"/>
  <c r="N220" i="3"/>
  <c r="O220" i="3" s="1"/>
  <c r="N219" i="3"/>
  <c r="O219" i="3" s="1"/>
  <c r="N218" i="3"/>
  <c r="O218" i="3" s="1"/>
  <c r="N217" i="3"/>
  <c r="O217" i="3" s="1"/>
  <c r="N216" i="3"/>
  <c r="O216" i="3" s="1"/>
  <c r="N215" i="3"/>
  <c r="O215" i="3" s="1"/>
  <c r="N214" i="3"/>
  <c r="O214" i="3" s="1"/>
  <c r="N213" i="3"/>
  <c r="O213" i="3" s="1"/>
  <c r="N212" i="3"/>
  <c r="O212" i="3" s="1"/>
  <c r="N211" i="3"/>
  <c r="O211" i="3" s="1"/>
  <c r="N210" i="3"/>
  <c r="O210" i="3" s="1"/>
  <c r="N209" i="3"/>
  <c r="O209" i="3" s="1"/>
  <c r="N208" i="3"/>
  <c r="O208" i="3" s="1"/>
  <c r="N207" i="3"/>
  <c r="O207" i="3" s="1"/>
  <c r="N206" i="3"/>
  <c r="O206" i="3" s="1"/>
  <c r="N205" i="3"/>
  <c r="O205" i="3" s="1"/>
  <c r="N204" i="3"/>
  <c r="O204" i="3" s="1"/>
  <c r="N203" i="3"/>
  <c r="O203" i="3" s="1"/>
  <c r="N202" i="3"/>
  <c r="O202" i="3" s="1"/>
  <c r="N201" i="3"/>
  <c r="O201" i="3" s="1"/>
  <c r="N200" i="3"/>
  <c r="O200" i="3" s="1"/>
  <c r="N199" i="3"/>
  <c r="O199" i="3" s="1"/>
  <c r="N198" i="3"/>
  <c r="O198" i="3" s="1"/>
  <c r="N186" i="3"/>
  <c r="O186" i="3" s="1"/>
  <c r="N185" i="3"/>
  <c r="O185" i="3" s="1"/>
  <c r="N184" i="3"/>
  <c r="O184" i="3" s="1"/>
  <c r="N183" i="3"/>
  <c r="O183" i="3" s="1"/>
  <c r="N182" i="3"/>
  <c r="O182" i="3" s="1"/>
  <c r="N180" i="3"/>
  <c r="O180" i="3" s="1"/>
  <c r="N178" i="3"/>
  <c r="O178" i="3" s="1"/>
  <c r="N177" i="3"/>
  <c r="O177" i="3" s="1"/>
  <c r="N176" i="3"/>
  <c r="O176" i="3" s="1"/>
  <c r="N175" i="3"/>
  <c r="O175" i="3" s="1"/>
  <c r="N174" i="3"/>
  <c r="O174" i="3" s="1"/>
  <c r="N173" i="3"/>
  <c r="O173" i="3" s="1"/>
  <c r="N172" i="3"/>
  <c r="O172" i="3" s="1"/>
  <c r="N171" i="3"/>
  <c r="O171" i="3" s="1"/>
  <c r="N170" i="3"/>
  <c r="O170" i="3" s="1"/>
  <c r="N169" i="3"/>
  <c r="O169" i="3" s="1"/>
  <c r="N168" i="3"/>
  <c r="O168" i="3" s="1"/>
  <c r="N167" i="3"/>
  <c r="O167" i="3" s="1"/>
  <c r="N166" i="3"/>
  <c r="O166" i="3" s="1"/>
  <c r="N165" i="3"/>
  <c r="O165" i="3" s="1"/>
  <c r="N164" i="3"/>
  <c r="O164" i="3" s="1"/>
  <c r="N163" i="3"/>
  <c r="O163" i="3" s="1"/>
  <c r="N162" i="3"/>
  <c r="O162" i="3" s="1"/>
  <c r="N161" i="3"/>
  <c r="O161" i="3" s="1"/>
  <c r="N160" i="3"/>
  <c r="O160" i="3" s="1"/>
  <c r="N159" i="3"/>
  <c r="O159" i="3" s="1"/>
  <c r="N158" i="3"/>
  <c r="O158" i="3" s="1"/>
  <c r="N157" i="3"/>
  <c r="O157" i="3" s="1"/>
  <c r="N156" i="3"/>
  <c r="O156" i="3" s="1"/>
  <c r="N154" i="3"/>
  <c r="O154" i="3" s="1"/>
  <c r="N153" i="3"/>
  <c r="O153" i="3" s="1"/>
  <c r="N152" i="3"/>
  <c r="O152" i="3" s="1"/>
  <c r="N151" i="3"/>
  <c r="O151" i="3" s="1"/>
  <c r="N150" i="3"/>
  <c r="O150" i="3" s="1"/>
  <c r="N149" i="3"/>
  <c r="O149" i="3" s="1"/>
  <c r="N147" i="3"/>
  <c r="O147" i="3" s="1"/>
  <c r="N146" i="3"/>
  <c r="O146" i="3" s="1"/>
  <c r="N145" i="3"/>
  <c r="O145" i="3" s="1"/>
  <c r="N144" i="3"/>
  <c r="O144" i="3" s="1"/>
  <c r="N143" i="3"/>
  <c r="O143" i="3" s="1"/>
  <c r="N142" i="3"/>
  <c r="O142" i="3" s="1"/>
  <c r="N141" i="3"/>
  <c r="O141" i="3" s="1"/>
  <c r="N140" i="3"/>
  <c r="O140" i="3" s="1"/>
  <c r="N139" i="3"/>
  <c r="O139" i="3" s="1"/>
  <c r="N138" i="3"/>
  <c r="O138" i="3" s="1"/>
  <c r="N137" i="3"/>
  <c r="O137" i="3" s="1"/>
  <c r="N136" i="3"/>
  <c r="O136" i="3" s="1"/>
  <c r="N135" i="3"/>
  <c r="O135" i="3" s="1"/>
  <c r="N134" i="3"/>
  <c r="O134" i="3" s="1"/>
  <c r="N133" i="3"/>
  <c r="O133" i="3" s="1"/>
  <c r="N132" i="3"/>
  <c r="O132" i="3" s="1"/>
  <c r="N131" i="3"/>
  <c r="O131" i="3" s="1"/>
  <c r="N130" i="3"/>
  <c r="O130" i="3" s="1"/>
  <c r="N129" i="3"/>
  <c r="O129" i="3" s="1"/>
  <c r="N128" i="3"/>
  <c r="O128" i="3" s="1"/>
  <c r="N127" i="3"/>
  <c r="O127" i="3" s="1"/>
  <c r="N126" i="3"/>
  <c r="O126" i="3" s="1"/>
  <c r="N125" i="3"/>
  <c r="O125" i="3" s="1"/>
  <c r="N124" i="3"/>
  <c r="O124" i="3" s="1"/>
  <c r="N122" i="3"/>
  <c r="O122" i="3" s="1"/>
  <c r="N121" i="3"/>
  <c r="O121" i="3" s="1"/>
  <c r="N120" i="3"/>
  <c r="O120" i="3" s="1"/>
  <c r="N119" i="3"/>
  <c r="O119" i="3" s="1"/>
  <c r="N118" i="3"/>
  <c r="O118" i="3" s="1"/>
  <c r="N117" i="3"/>
  <c r="O117" i="3" s="1"/>
  <c r="N116" i="3"/>
  <c r="O116" i="3" s="1"/>
  <c r="N115" i="3"/>
  <c r="O115" i="3" s="1"/>
  <c r="N114" i="3"/>
  <c r="O114" i="3" s="1"/>
  <c r="N113" i="3"/>
  <c r="O113" i="3" s="1"/>
  <c r="N112" i="3"/>
  <c r="O112" i="3" s="1"/>
  <c r="N111" i="3"/>
  <c r="O111" i="3" s="1"/>
  <c r="N110" i="3"/>
  <c r="O110" i="3" s="1"/>
  <c r="N109" i="3"/>
  <c r="O109" i="3" s="1"/>
  <c r="N108" i="3"/>
  <c r="O108" i="3" s="1"/>
  <c r="N107" i="3"/>
  <c r="O107" i="3" s="1"/>
  <c r="N106" i="3"/>
  <c r="O106" i="3" s="1"/>
  <c r="N105" i="3"/>
  <c r="O105" i="3" s="1"/>
  <c r="N104" i="3"/>
  <c r="O104" i="3" s="1"/>
  <c r="N103" i="3"/>
  <c r="O103" i="3" s="1"/>
  <c r="N102" i="3"/>
  <c r="O102" i="3" s="1"/>
  <c r="N101" i="3"/>
  <c r="O101" i="3" s="1"/>
  <c r="N100" i="3"/>
  <c r="O100" i="3" s="1"/>
  <c r="N99" i="3"/>
  <c r="O99" i="3" s="1"/>
  <c r="N98" i="3"/>
  <c r="O98" i="3" s="1"/>
  <c r="N97" i="3"/>
  <c r="O97" i="3" s="1"/>
  <c r="N96" i="3"/>
  <c r="O96" i="3" s="1"/>
  <c r="N95" i="3"/>
  <c r="O95" i="3" s="1"/>
  <c r="N94" i="3"/>
  <c r="O94" i="3" s="1"/>
  <c r="N93" i="3"/>
  <c r="O93" i="3" s="1"/>
  <c r="N92" i="3"/>
  <c r="O92" i="3" s="1"/>
  <c r="N91" i="3"/>
  <c r="O91" i="3" s="1"/>
  <c r="N90" i="3"/>
  <c r="O90" i="3" s="1"/>
  <c r="N89" i="3"/>
  <c r="O89" i="3" s="1"/>
  <c r="N88" i="3"/>
  <c r="O88" i="3" s="1"/>
  <c r="N87" i="3"/>
  <c r="O87" i="3" s="1"/>
  <c r="N86" i="3"/>
  <c r="O86" i="3" s="1"/>
  <c r="N85" i="3"/>
  <c r="O85" i="3" s="1"/>
  <c r="N84" i="3"/>
  <c r="O84" i="3" s="1"/>
  <c r="N83" i="3"/>
  <c r="O83" i="3" s="1"/>
  <c r="N82" i="3"/>
  <c r="O82" i="3" s="1"/>
  <c r="N81" i="3"/>
  <c r="O81" i="3" s="1"/>
  <c r="N79" i="3"/>
  <c r="O79" i="3" s="1"/>
  <c r="N78" i="3"/>
  <c r="O78" i="3" s="1"/>
  <c r="N77" i="3"/>
  <c r="O77" i="3" s="1"/>
  <c r="N76" i="3"/>
  <c r="O76" i="3" s="1"/>
  <c r="N45" i="3"/>
  <c r="O45" i="3" s="1"/>
  <c r="N44" i="3"/>
  <c r="O44" i="3" s="1"/>
  <c r="N43" i="3"/>
  <c r="O43" i="3" s="1"/>
  <c r="N42" i="3"/>
  <c r="O42" i="3" s="1"/>
  <c r="N41" i="3"/>
  <c r="O41" i="3" s="1"/>
  <c r="N40" i="3"/>
  <c r="O40" i="3" s="1"/>
  <c r="N2" i="3"/>
  <c r="O2" i="3" s="1"/>
  <c r="N248" i="3"/>
  <c r="O248" i="3" s="1"/>
  <c r="O468" i="4" l="1"/>
  <c r="E34" i="12"/>
  <c r="G25" i="12"/>
  <c r="G32" i="12"/>
  <c r="O196" i="4"/>
  <c r="O94" i="4"/>
  <c r="G16" i="12"/>
  <c r="O104" i="4"/>
  <c r="O142" i="4"/>
  <c r="O103" i="4"/>
  <c r="O244" i="4"/>
  <c r="O178" i="4"/>
  <c r="O187" i="4"/>
  <c r="O154" i="4"/>
  <c r="O323" i="3"/>
  <c r="O355" i="3"/>
  <c r="O383" i="3"/>
  <c r="O238" i="3"/>
  <c r="O227" i="3"/>
  <c r="O273" i="3"/>
  <c r="O131" i="4"/>
  <c r="O127" i="4"/>
  <c r="O174" i="4"/>
  <c r="O132" i="4"/>
  <c r="O149" i="4"/>
  <c r="O43" i="4"/>
  <c r="O148" i="3"/>
  <c r="O247" i="3"/>
  <c r="O312" i="3"/>
  <c r="O338" i="3"/>
  <c r="O242" i="4"/>
  <c r="O257" i="4"/>
  <c r="O199" i="4"/>
  <c r="O147" i="4"/>
  <c r="O295" i="3"/>
  <c r="O290" i="3"/>
  <c r="O87" i="4"/>
  <c r="O316" i="3"/>
  <c r="O281" i="3"/>
  <c r="O335" i="3"/>
  <c r="O135" i="4"/>
  <c r="O211" i="4"/>
  <c r="O291" i="3"/>
  <c r="O244" i="3"/>
  <c r="O343" i="3"/>
  <c r="O306" i="3"/>
  <c r="O294" i="3"/>
  <c r="O287" i="3"/>
  <c r="O293" i="3"/>
  <c r="O331" i="3"/>
  <c r="O292" i="3"/>
  <c r="O307" i="3"/>
  <c r="O226" i="3"/>
  <c r="O186" i="4"/>
  <c r="O214" i="4"/>
  <c r="O217" i="4"/>
  <c r="O239" i="4"/>
  <c r="O208" i="4"/>
  <c r="O238" i="4"/>
  <c r="O161" i="4"/>
  <c r="O197" i="4"/>
  <c r="O145" i="4"/>
  <c r="O231" i="4"/>
  <c r="O210" i="4"/>
  <c r="O220" i="4"/>
  <c r="O241" i="4"/>
  <c r="O204" i="4"/>
  <c r="O223" i="4"/>
  <c r="N390" i="3"/>
  <c r="O390" i="3" s="1"/>
  <c r="N389" i="3"/>
  <c r="O389" i="3" s="1"/>
  <c r="N392" i="3"/>
  <c r="O392" i="3" s="1"/>
  <c r="N393" i="3"/>
  <c r="O393" i="3" s="1"/>
  <c r="N395" i="3"/>
  <c r="O395" i="3" s="1"/>
  <c r="N156" i="4"/>
  <c r="O156" i="4" s="1"/>
  <c r="N166" i="4"/>
  <c r="O166" i="4" s="1"/>
  <c r="N200" i="4"/>
  <c r="O200" i="4" s="1"/>
  <c r="O297" i="3"/>
  <c r="O249" i="3"/>
  <c r="O371" i="3"/>
  <c r="O318" i="3"/>
  <c r="O251" i="3"/>
  <c r="O34" i="4"/>
  <c r="O40" i="4"/>
  <c r="O17" i="4"/>
  <c r="O192" i="4"/>
  <c r="O125" i="4"/>
  <c r="O63" i="4"/>
  <c r="O100" i="4"/>
  <c r="O159" i="4"/>
  <c r="O141" i="4"/>
  <c r="O121" i="4"/>
  <c r="O119" i="4"/>
  <c r="O67" i="4"/>
  <c r="O109" i="4"/>
  <c r="O101" i="4"/>
  <c r="N255" i="3"/>
  <c r="O255" i="3" s="1"/>
  <c r="N137" i="4"/>
  <c r="O137" i="4" s="1"/>
  <c r="N153" i="4"/>
  <c r="O153" i="4" s="1"/>
  <c r="N126" i="4"/>
  <c r="O126" i="4" s="1"/>
  <c r="N92" i="4"/>
  <c r="O92" i="4" s="1"/>
  <c r="N146" i="4"/>
  <c r="O146" i="4" s="1"/>
  <c r="N143" i="4"/>
  <c r="O143" i="4" s="1"/>
  <c r="N70" i="4"/>
  <c r="O70" i="4" s="1"/>
  <c r="N116" i="4"/>
  <c r="O116" i="4" s="1"/>
  <c r="N75" i="4"/>
  <c r="O75" i="4" s="1"/>
  <c r="N102" i="4"/>
  <c r="O102" i="4" s="1"/>
  <c r="N48" i="4"/>
  <c r="O48" i="4" s="1"/>
  <c r="N33" i="4"/>
  <c r="O33" i="4" s="1"/>
  <c r="N28" i="4"/>
  <c r="O28" i="4" s="1"/>
  <c r="N29" i="4"/>
  <c r="O29"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tc={A387046D-9C5C-4498-9077-40EA6F554A9C}</author>
    <author>Ieva Antanynaite</author>
    <author>Aurimas Skrupskis</author>
    <author>Tomas Ruzveltas</author>
    <author>Kostas Vilcinskas</author>
    <author>Vytautas Remeikis</author>
    <author>Fausta Ulyte</author>
    <author>Tadas Matijoška</author>
    <author>Arnas Joskaudas</author>
    <author>tc={955BDAE2-D3F0-480A-8BC4-6A18A661C059}</author>
    <author>Žygimantas Sukovatij</author>
    <author>tc={578EBB20-5A4F-4A81-9591-4D04730DBAC3}</author>
    <author>tc={731E5625-ED74-472E-8721-DC04675B2CF8}</author>
    <author>tc={E30C8DC7-5922-4FF1-8115-0C2C5961382D}</author>
    <author>tc={25018F6C-1D80-4BA0-93DD-6319E5BE7ED1}</author>
    <author>tc={8D8DA4E5-F697-4A6D-8909-9B5E485887A1}</author>
    <author>tc={4B0016AF-C3F4-4C9D-9BD5-7389E6F31CC5}</author>
    <author>tc={ACD2517B-988D-44E3-AFA6-DBEEA26BD35F}</author>
    <author>tc={8B62A128-6049-4DDD-9700-3A994C9AD043}</author>
    <author>tc={CFCE1974-0B6D-4B3C-8EBB-1DAE35534EEC}</author>
    <author>tc={84713A6D-0017-48A2-A9F6-4D166372B62E}</author>
    <author>tc={9D4FDEE7-A5D3-4EDF-8EC1-7DD0BBA54BB4}</author>
    <author>tc={5C16998C-CFDC-44D9-92FD-C4714EA6F5C0}</author>
    <author>tc={D3A52E9F-89D7-425E-9F44-C445ADB4E1E5}</author>
    <author>tc={81FD816E-1CAE-464E-BB95-62C52187D701}</author>
    <author>tc={70E28525-F19B-4A01-9693-678F49710389}</author>
    <author>tc={700FE7A4-9C28-43DE-A2A8-F6ADD2799192}</author>
    <author>tc={69227B89-4E2A-4BA4-BFAF-9409915287CB}</author>
    <author>tc={1426E325-0B03-411F-8E95-A6E556EEE937}</author>
    <author>tc={594EAE72-1FFF-4681-9DB1-17FD33F0DDB3}</author>
    <author>tc={A032116D-AE2D-405E-AED7-E28E129D2C87}</author>
    <author>tc={16CCB4E6-145C-4A75-B192-004F5E26F8A7}</author>
    <author>tc={AC25A2C0-323A-4E96-99CB-BAE9E6111195}</author>
    <author>tc={323BAE30-2F88-4017-8AFF-878FA67E4607}</author>
    <author>tc={55CBDA37-0D90-4E2A-B5B8-E5FDB33C4F88}</author>
    <author>tc={970897EC-CD3F-4CCA-8C9A-5C3D9BEE1A4D}</author>
    <author>tc={C7B3944F-397C-4CB5-B670-910FE2752B9A}</author>
    <author>Ziede Rumsaite</author>
    <author>tc={9262E262-4812-4BF7-B83B-138C9885B096}</author>
    <author>tc={854BC5F9-2944-4A68-BF12-06150042203B}</author>
    <author>tc={EB022333-3B1A-4140-B30A-345BF67DBA21}</author>
    <author>tc={22884C2E-1F16-4B10-AA2D-3E38A7D64A8B}</author>
    <author>tc={F78F02CB-2E94-43F9-BA5C-F061533C0731}</author>
    <author>tc={240B0CEE-2EB7-4E6B-AE22-7B1F7DD29BC7}</author>
    <author>tc={44509A28-3468-4985-9F2F-4D042C1982C1}</author>
    <author>tc={96E0E4E5-9787-4C1D-B3FE-934800CDA387}</author>
    <author>tc={ADB43888-26B0-499E-B6CB-EEF6002CE4F3}</author>
    <author>tc={E43E4C9D-3223-4EA1-BF3E-BB48608FEB27}</author>
    <author>tc={DBD8DA5F-C619-4963-9331-9F4B551E160F}</author>
    <author>tc={D6D0CB24-6EF2-4DAC-8F30-20C41B367622}</author>
    <author>tc={C3F34495-2ACF-44E5-BF16-A9B01BE110CA}</author>
    <author>tc={E08BF707-64CA-46FE-A2E0-7A8DBAC3C204}</author>
    <author>tc={9528BD18-02E5-4D46-8D17-BEBB51DAB4D3}</author>
    <author>tc={7D6536B0-F291-487A-A0B4-599DA002B75C}</author>
    <author>tc={38B42883-6257-4997-9696-9BECF5BF943D}</author>
    <author>tc={A9E96711-D23C-474E-B1CE-43F10D28FA97}</author>
    <author>tc={E389FB71-C4B9-4779-AC41-5C4493D17DFF}</author>
    <author>tc={4D8AC3F2-93FA-48FC-9AE4-9E4A818D103D}</author>
    <author>tc={90A55E05-6BAF-4752-9D6B-3895F47ED5ED}</author>
    <author>tc={BC56C7A6-81DA-4088-8B5E-2E09414FCF03}</author>
    <author>tc={69395904-500B-42DE-B4FC-38300BC710D6}</author>
    <author>tc={86591B7F-7A35-43E1-B1AE-25270684457C}</author>
    <author>tc={DF962FCB-D0DC-437B-9103-14F4EAEBF43D}</author>
    <author>tc={5A347A5A-7A93-4824-91E7-5CDAEE4CA0E4}</author>
    <author>tc={2CADB1FB-9777-4DC0-8ADE-20D7BF1304ED}</author>
    <author>tc={00740758-120D-483C-906E-AF1D37C1E2AC}</author>
    <author>tc={8DD60F83-5B23-4C46-BD3B-473F05E8158F}</author>
    <author>tc={7E60B52F-7D1F-462C-9382-461EC782A1E0}</author>
    <author>tc={E42EBAFB-3865-46D2-A430-9BD5364304DB}</author>
    <author>tc={A917AA90-C0F5-4CEB-9B69-65CB7F8875E7}</author>
    <author>tc={D8B9CD7B-2BA8-428F-B8D6-B1DAD5E6D824}</author>
    <author>tc={78D17B65-6F89-489F-A838-BE936F65FC39}</author>
    <author>tc={ADC9D0FA-5659-4C57-BE72-69A66C02A3CC}</author>
    <author>tc={690DF658-F13A-4240-ACC3-55A91BC0B9E6}</author>
    <author>tc={69D0180A-90E7-470C-A7E2-3F19502E51C5}</author>
    <author>tc={F68E3461-9108-4276-B31D-DC7D677B00D0}</author>
    <author>tc={353C5AEA-6D5C-4D3A-9C7E-D363CE8940F1}</author>
    <author>tc={13B0D7CD-C9C1-439A-AFF1-0749928C07DD}</author>
    <author>tc={E30924D3-BDFE-4CE6-9977-1BBD70436C14}</author>
    <author>tc={FB137BA1-0455-4E18-9084-007FAAF458C3}</author>
    <author>tc={9F347CFE-4793-4DEA-93D4-94DA5DB5A2BD}</author>
    <author>tc={0CA8C5A7-3752-4CA1-809C-A0D12A04DE10}</author>
    <author>tc={7AE3825A-25DC-4154-8214-86F44AAE3F7B}</author>
    <author>tc={E60765E8-9B7F-4FE9-98B3-3DD1BE42E25F}</author>
    <author>tc={F16B9CCB-8C4F-41D3-B867-A5BE8400DE13}</author>
    <author>tc={D7ED7D0E-DADE-4278-9ED7-DC814108EF19}</author>
    <author>tc={33F27458-C5AD-4C82-BD69-59FDB49A8D19}</author>
    <author>tc={7C83BCB0-4E95-4F5A-91A8-35F8BC4598D4}</author>
    <author>tc={86E99EDE-A5B2-4282-92CD-167EF61C303A}</author>
    <author>Eimutis Šimkus</author>
    <author>tc={1892E210-A39E-400C-93D2-9C3C956098C7}</author>
    <author>tc={2DC70827-553C-42A0-9C33-F89356DADA85}</author>
    <author>tc={227B9E02-48D5-4676-84AF-2DBD1C8AE877}</author>
    <author>tc={8D952D9D-24CC-4D72-8CD9-ACA4B7ED1A75}</author>
    <author>tc={B8F26C15-5154-4EF3-ABA5-C48F26ADFF64}</author>
    <author>tc={3010185F-65BA-476D-AEE3-1222920D44B3}</author>
    <author>tc={33214697-E2EA-42CC-BD30-2FAF9DC48585}</author>
    <author>tc={20D705D9-B37B-4A30-87AD-8D32E9C18F64}</author>
    <author>tc={76023A85-46D6-4831-958D-C1D48E7C4375}</author>
    <author>tc={37EB9DDC-4BAB-49DB-A120-F8DF8E1F2EBE}</author>
    <author>tc={727A9AFF-F4B3-4623-A599-ED858C02E0C1}</author>
    <author>tc={E37314E4-7B33-42B9-9C88-03E99025BDD8}</author>
    <author>tc={06FD9F0F-E8CC-4866-8F07-59FD43C92C60}</author>
    <author>tc={50C35994-E72E-4B50-A0CA-F7EB8231A2F5}</author>
    <author>tc={3113F6A6-5255-42D8-BF7B-4F8A0BAAEBD1}</author>
    <author>tc={9DD919E5-C911-4502-A0B7-332B4E8733D1}</author>
    <author>tc={A0BC8BAF-EAC4-4613-AE5F-B45E613EA3F9}</author>
    <author>tc={E2E09E4D-4DF1-41AC-9777-8B174E3A5EAE}</author>
    <author>tc={9225408A-6175-4273-AC9B-862BF745A5B1}</author>
    <author>Karolis Gylys</author>
    <author>tc={E6E9481B-9FD3-4610-9DEC-9D6303C721AC}</author>
    <author>tc={0A333704-1199-460F-9747-BD45ED9169B5}</author>
    <author>Nona Tamošaitytė</author>
    <author>tc={092E3B19-7A57-49EE-BA18-92D55D205F88}</author>
    <author>tc={F3FE01B5-DD50-4737-A5EA-B55A569F0046}</author>
    <author>tc={F9276AAB-E4B5-4E34-AA1A-C5BB8D1A2A2F}</author>
    <author>tc={73F67653-1C8D-488D-A195-830764D07C68}</author>
    <author>tc={61AF3339-3BDD-46A9-8E80-4637727CA296}</author>
    <author>Dovilė Anzelytė</author>
    <author>tc={628A170E-CEAA-404A-AFFF-CB1DEF07D0E4}</author>
    <author>tc={0F5CA93F-45D6-43CC-854B-09245B1F62C7}</author>
    <author>tc={B1F519D6-91D9-47CA-9A1E-F3C2154BE178}</author>
    <author>tc={CADE49D0-C4AE-48D9-BC57-9569FE028995}</author>
    <author>tc={4B46C094-4939-40AD-9950-028730F080A7}</author>
    <author>tc={0E8E76DA-5E2B-47FE-AE1B-8E46F4D2D867}</author>
    <author>tc={FDD3B1DD-9BF2-446C-8F2B-15B3FE46ED36}</author>
    <author>tc={D8C4832F-FBB7-4BAF-AE50-7F3C10D06526}</author>
    <author>tc={81A10747-A546-469B-BD71-97680E9F260E}</author>
    <author>tc={9DE29F55-E6F0-46DC-BE28-5222462B0EE3}</author>
    <author>tc={907BB360-0978-4F2E-A164-4FA9030296B4}</author>
    <author>tc={5EEB7925-8EC8-46D8-81F1-73731C9BC3DA}</author>
    <author>tc={85393FA5-F694-425A-83FC-C4EAE842D3F8}</author>
    <author>tc={80804F48-ECEA-46CC-80AE-A7E1C0A573DD}</author>
    <author>tc={DA0E4392-E72A-4BDE-81E6-70A575DFFAC4}</author>
    <author>tc={981C36F5-5B6B-4458-BABA-B1405262DD69}</author>
    <author>tc={515268E1-C0B1-4060-8083-369B2D556DF6}</author>
    <author>tc={3EE750D4-E44B-4DE9-8D6A-FCEC4DDD7D7E}</author>
    <author>tc={A3A3CAB9-08F7-43B9-87CE-F024AC39A980}</author>
    <author>Guest User</author>
    <author>tc={9ABDFBF0-F4C4-4558-A018-11A1F76DCD44}</author>
    <author>tc={67E87A1D-AD8F-424D-90DA-7FE5BAB5EA25}</author>
    <author>tc={D5DEDFB5-23AA-4D15-893E-C667E36C5954}</author>
    <author>tc={E4FB6022-0C6F-4226-B903-721E5DA533C2}</author>
    <author>tc={B1B5797D-5455-48AE-888B-0716026B2570}</author>
    <author>tc={C6A2F813-BEBC-4C44-81FA-37A0A9615BF1}</author>
    <author>tc={7FD4184A-AC06-4C04-8842-1E6BC7F2DC5E}</author>
    <author>tc={3345EAC1-0103-48EB-83B0-660FE1EB73DC}</author>
    <author>tc={B3A40517-C8A5-4CFB-B4AF-DC305018B149}</author>
    <author>tc={C1DCC8CD-DF30-47E8-8DCD-9D7E8CA254F3}</author>
    <author>tc={79F9ECBB-FB36-4DE4-90F3-2A78C4F6915A}</author>
    <author>tc={F3291A47-1D7C-43D2-A55A-4F6B0700168F}</author>
    <author>tc={CF38941A-3C13-41EE-89DC-C77BE18A7B7A}</author>
    <author>tc={32D55D5B-6EE0-4D8A-8096-0A1ABF8FA4D8}</author>
    <author>tc={2546184E-ECFD-435C-9BBB-B78C7CFE5092}</author>
    <author>tc={B65233F5-39BB-434E-B95D-77D6514CC2C5}</author>
    <author>tc={CAE04B55-1A58-4F8F-88A9-35953058E781}</author>
    <author>tc={49C1FBB3-DE7C-4DD5-B0FA-3DDA8B241A53}</author>
    <author>tc={EA961899-3E05-4FBA-97B0-5CDCDF6D15F3}</author>
    <author>tc={E2107580-696D-4F3A-BB19-7A4740F02C32}</author>
    <author>tc={E6F47BC5-124C-4A46-9498-F5A87C6682B0}</author>
    <author>tc={4019E4FB-A700-4C26-B6B8-51FBD3DAC351}</author>
    <author>tc={D1BBEB7F-5ED7-40BF-81C5-F5DCC66B350B}</author>
    <author>tc={D6A3C442-18CF-4B5F-802C-326B2FA8B852}</author>
    <author>tc={838E3192-466C-4A4F-95AB-42AFB0D0CA60}</author>
    <author>tc={37E2DA59-1090-4626-BF73-5CEC4B288044}</author>
    <author>tc={380E77A5-B03D-4D4D-BCF9-197BB958F1A0}</author>
    <author>tc={64DD6D75-3761-439A-9CC3-D7FF3162427A}</author>
    <author>tc={5991A796-5D39-46A3-82EF-95EBAB9FFC05}</author>
    <author>tc={2D1213C0-F2A0-4857-8C22-613A401CA1C5}</author>
    <author>tc={96B8F756-6DF0-4DD4-AF7C-E762C0D02D85}</author>
    <author>tc={51678E08-CD08-4F23-92E3-DB68BAA7C05C}</author>
    <author>tc={D2893A18-1A78-4B70-8986-CE784F406EEC}</author>
    <author>tc={BE8ACD80-8FA5-43C6-B59C-FCBDF845A57B}</author>
    <author>tc={AEF78C45-04A8-46D4-8F27-176796E57D68}</author>
    <author>tc={D99A5D58-8D1D-4060-84C0-23A0BA12CE1A}</author>
    <author>tc={95BD30A1-A2EA-4795-873F-32C34C127382}</author>
    <author>tc={AD4FFA43-7087-4A68-9173-A2BBB5F690D1}</author>
    <author>tc={8ED0B3EF-A4AB-4AB2-B98D-261F777A506D}</author>
    <author>tc={662E5DC4-305B-4234-B065-ABC7C777A44D}</author>
    <author>tc={06746C2B-86E5-4E5D-8D6D-EDBB4082D222}</author>
    <author>tc={B4AC55CC-C4B8-4B09-A3CF-46AEDF4CBACA}</author>
    <author>tc={9EF41A22-70A0-41D2-BBEC-55E7002DEE73}</author>
    <author>tc={A0911D86-023A-4246-ADC2-8D930C9B05CF}</author>
    <author>tc={9E94DED4-E6DD-442E-9706-604D1ABA988F}</author>
    <author>tc={C84694EA-7BB3-4DDE-8866-750E3B06593B}</author>
    <author>tc={B1B84536-AB9A-4B17-A493-989A48B46184}</author>
    <author>tc={102FC072-4E77-4848-B16A-AEABD4204CDC}</author>
    <author>tc={28ED7167-6D61-4CB0-BF29-94EE33A360EC}</author>
    <author>tc={489E0757-6032-47A0-AA75-3F83003E99EF}</author>
    <author>tc={EE8DE0FA-F8EF-4931-B548-3C3443C6EE3B}</author>
    <author>tc={8FB95481-0ED9-44D6-BA83-0675B954D701}</author>
    <author>tc={BC6DAFAF-185C-4FE1-8A76-7045398AC42C}</author>
    <author>tc={DC8FB31E-00B3-432D-9405-20DDB1864272}</author>
    <author>tc={11341693-CB36-4FA9-B3EE-57A3586C663A}</author>
    <author>tc={373A9C9E-33A8-4D34-AE7F-DAE5542F664F}</author>
    <author>tc={448D9294-CC9A-43C3-BA57-D6360A35589B}</author>
    <author>tc={D0E91F3F-549D-404B-8E66-52B30DBFEF52}</author>
    <author>tc={ED541E30-A2C8-4843-9CAE-A03CDB31D672}</author>
    <author>tc={49002E33-F156-4DB9-9652-3895E6E1F9FE}</author>
    <author>tc={BA5C8EAD-0374-4C54-847A-E272579898E5}</author>
    <author>tc={53E85782-4E17-4BC2-87E4-87A23E3F2110}</author>
    <author>tc={30D9CD5B-38A3-4646-8C5D-D5659B329A16}</author>
    <author>tc={02370D25-B269-4D4F-80A4-6624996D6D84}</author>
    <author>tc={9E434561-6CEC-4835-B6C8-EF5ECCA82F23}</author>
    <author>tc={0CC52649-329C-40EF-8F38-558F929771A9}</author>
    <author>tc={A46B1766-3649-414F-85BF-4DC91AFAB3B2}</author>
    <author>tc={B14D2789-C7ED-478B-B0E7-5978BCD84111}</author>
    <author>tc={E346B9CF-2F0B-4884-BB95-31354487DDE2}</author>
    <author>tc={12A7A96A-F2F6-488C-A4D7-C9AE7604B5A9}</author>
    <author>tc={1186F1E5-C9DA-487A-A821-AB9E7689A0F5}</author>
    <author>tc={FF4FAD45-DD23-4452-A751-2AA4EFA512D7}</author>
    <author>tc={45C1120C-260A-4281-8120-1917CA3C62D4}</author>
    <author>tc={8585C6E7-1F61-42C8-A5F3-3F026D9D6178}</author>
    <author>tc={56028F23-EA96-4737-9513-150C407122D3}</author>
    <author>tc={4828DC3F-B354-461D-803E-B5365CCCB44F}</author>
    <author>tc={5B8D7348-E1EC-4E16-A283-76E8F5747655}</author>
    <author>tc={4FA5092A-58EC-4C27-9CDD-1B509FB35E47}</author>
    <author>tc={1546E898-D573-4297-811B-19C07E0E124E}</author>
    <author>tc={FDD0CB2D-4954-4FB7-A098-2989F16E5039}</author>
    <author>tc={14E460CD-F132-47B4-8FC2-43B0F6743CA0}</author>
    <author>tc={18279342-CBBA-4655-8670-15254BAA72BC}</author>
    <author>tc={9D8A0C85-9470-4871-A051-0F6664245810}</author>
    <author>tc={56F74B0E-543B-48DC-BCB9-DBDCE26FAA01}</author>
    <author>tc={CC8411EB-E95D-4C74-BA6C-9FA08CF0EE58}</author>
    <author>tc={EF97D362-F921-420A-928F-31151B90D7F2}</author>
    <author>tc={7C4704F7-B3FF-4AFC-AD50-AFC47F99220D}</author>
    <author>tc={F09FBA1A-67E3-42C3-802B-51DE8CF9BC37}</author>
    <author>tc={36F85CEE-E234-481D-8412-ED63B2C13335}</author>
    <author>tc={E9FC42E9-B6FD-4348-851B-7D7FB118C4EB}</author>
    <author>tc={9D2B01BA-5E16-4C98-89FD-5C57EE6223A5}</author>
    <author>tc={0A60B069-8C17-4473-922A-4A0FEFFF2EA8}</author>
    <author>tc={5ECB8363-4891-4759-98B7-A4B60407EAC3}</author>
    <author>tc={79D48025-0C60-4A81-9D73-DC6CD8FF9EF1}</author>
    <author>tc={F32C93AA-137C-44A7-9895-B15C3F68C97A}</author>
    <author>tc={38698E5D-16CE-40A3-ACF2-CDB5F5F2A260}</author>
    <author>tc={9656EB45-E1D2-494C-B943-31B3DC6071B2}</author>
    <author>tc={27651874-1CD6-4D75-830A-D17754AB016E}</author>
    <author>tc={15830635-4F0D-434B-B140-20CC16571409}</author>
    <author>tc={7FACB9A7-B469-41F7-AFBF-44D5B3F773B3}</author>
    <author>tc={E512189C-8235-4A0B-B3FA-2AD2EF0BAB11}</author>
    <author>tc={B5F7368B-47E6-4336-92AB-452CF4EFC91E}</author>
    <author>tc={556DAC76-C05F-488B-84E6-BFD7EBF35D05}</author>
    <author>tc={73E52CC6-0913-4871-9781-F6D86D45A8CE}</author>
    <author>tc={A1E33C3C-0EE6-4311-A9CE-41C89606755B}</author>
    <author>tc={C0FC76CB-F7B9-49BA-840D-DA878E786D25}</author>
    <author>tc={4DED9BA2-18C1-470C-876C-F265D467767A}</author>
    <author>tc={57564931-DA27-4C1D-8183-44DC69C409D7}</author>
    <author>tc={5E2CA10C-4274-48F5-8C75-69E944A467BB}</author>
    <author>tc={98175754-8877-46AC-B306-5778C14CD4E3}</author>
    <author>tc={78D1E94D-0747-44AC-BCBE-68F5D84FA935}</author>
    <author>tc={71725271-C625-4690-A03C-A83AED593E3E}</author>
    <author>tc={9A0B6711-60D5-4092-AACA-2A01D13C1EF5}</author>
    <author>tc={7C02F109-8A1F-4DF6-80C6-E14932DAE5C7}</author>
    <author>tc={F3D6AAF1-A48E-48DC-BAD1-FC9A117AB286}</author>
    <author>tc={08EB03BB-6A4B-453D-9285-190BBBC2F5FA}</author>
    <author>tc={CBC5CD93-FE84-464A-96F8-830A92235589}</author>
    <author>tc={CDDF12F6-AE2C-4AC6-8A0B-4342AC7E451C}</author>
    <author>tc={44451D4A-6AC5-4798-92B6-997FBB843AF9}</author>
    <author>tc={A2E335AE-1DD9-435C-9577-FF632F6A998A}</author>
    <author>tc={E494314C-4468-4953-83F8-C63FA62F43EF}</author>
    <author>tc={22ED840A-B687-48DB-AE8F-A86D051F5663}</author>
    <author>tc={273D85CE-401B-4659-A3AF-C420240CADD3}</author>
    <author>tc={A2C9A98B-69BA-42EA-B4F3-7FB59C16864D}</author>
    <author>tc={E9A8739D-33B4-4E64-8C65-CF4223CF3484}</author>
    <author>tc={1A667BBB-4D39-46FE-B21C-AA390FDD36DB}</author>
    <author>tc={5E66E665-CA43-48D1-81D3-FB7128AEC82C}</author>
    <author>tc={86A9D604-4EC0-4FB5-9435-A69ADA6E20D8}</author>
    <author>tc={764C2172-E339-40B2-9D9F-B1963029CA45}</author>
    <author>tc={FCE22747-3A4D-44F8-A356-9913B7AA30FD}</author>
    <author>tc={71571CC0-633B-409E-A4BC-95FF603FDA78}</author>
    <author>tc={EED348B7-DCD0-4D96-A65F-2B15DFD39847}</author>
    <author>tc={FA9CC8A8-5F44-4F8D-BF95-2D9F1876D865}</author>
    <author>tc={CFC73FB9-72AD-4CB7-B592-ABDA9E02F9A5}</author>
    <author>tc={791019E9-EDF6-4C99-AA4B-734EF940AF56}</author>
    <author>tc={7764A429-2B1D-4A52-B412-6E1420078927}</author>
    <author>tc={76D04402-7CA3-4E44-9F12-2C962B61B716}</author>
    <author>tc={9844F30F-3281-46E7-B9C6-153559C0CBA8}</author>
    <author>tc={5837D8C0-9D44-4AF0-833A-2C738E871E97}</author>
    <author>tc={2F527D05-11D1-4164-A978-40873967C954}</author>
    <author>tc={A6DDB7A2-B622-40A7-91B4-55AB88C83240}</author>
    <author>tc={BAD1DDB8-FAF0-4690-B05B-264E62E4FC0D}</author>
    <author>tc={257646F8-8A54-4EAC-9059-17D084103C87}</author>
    <author>tc={947902B7-5E48-4E24-83E0-532136E70166}</author>
    <author>tc={9F701A94-5A9E-4F0E-84FE-F6AFB558F958}</author>
    <author>tc={D5DAA7E3-865A-4FA7-926D-0D55933292A5}</author>
    <author>tc={58C43FD4-F800-47DC-9C37-36D402061534}</author>
    <author>tc={701EABBB-4074-416A-B35F-89991C805785}</author>
    <author>tc={AEE3CE7A-34E0-465F-A0F5-3421B17957BD}</author>
    <author>tc={7F2D511C-35EA-4955-855C-30C18E558EC6}</author>
    <author>tc={5D7034A1-C044-4CEE-B58D-8284ECCA4150}</author>
    <author>tc={5FC820D3-BA9D-4B57-8D61-20BA7289C99F}</author>
    <author>tc={0291EABC-E727-4278-B1FE-9CED70C9661F}</author>
    <author>tc={B3FB4A0C-5D94-4A5E-8FAF-23A524895B7C}</author>
    <author>tc={9556F768-1AC6-42C4-9408-49DC39B836A2}</author>
    <author>tc={A00391A9-13A9-4E5A-90DF-ADB5D95DDF05}</author>
    <author>tc={B8E3674F-7056-4B19-AB1B-4F40B559A4C3}</author>
    <author>tc={B6A0DA6A-14DD-4B9C-8F88-CA91687C5691}</author>
    <author>tc={FB90CCCA-2254-4788-A207-E2AE84E709EF}</author>
    <author>tc={E5012F47-1064-47B3-815D-9AC185440DA5}</author>
    <author>tc={025C317B-BDBE-4CA9-AFBF-1767A63A954D}</author>
    <author>tc={E34C4D2F-9A75-4F00-97FB-D94F2BAA4091}</author>
    <author>tc={8621AF99-8E55-4D20-AFD3-149AC307BF0F}</author>
    <author>tc={5FD7000C-7EEC-4878-A4E0-124C09B726D3}</author>
    <author>tc={DEF79ACD-A594-45DF-9C2A-5B66877EDF43}</author>
    <author>tc={4D6F2F7E-26C6-4D82-B4DF-B42595F0DB45}</author>
    <author>tc={F34EA589-B559-46AF-A783-321527E2F999}</author>
    <author>tc={3331B0CA-E436-450F-8CD1-8EC2CAACB2ED}</author>
    <author>tc={CAE83E43-DF0D-4FE1-AF8B-91C112C7E1A0}</author>
    <author>tc={CEE9F351-A54B-4D9D-934F-5CEED19E65EF}</author>
    <author>tc={4C33A757-A1D9-4B07-9F48-5F15DE10EB05}</author>
    <author>tc={E49655B4-BDCB-447F-A564-B08E355367A0}</author>
    <author>tc={C8D5FA90-E7CA-4306-A511-EB7BE8EF6799}</author>
    <author>tc={8850546E-DBFA-49BD-8EA8-2D02578F3BE0}</author>
    <author>tc={482355C2-E4C8-4FD5-B879-0EE507299C52}</author>
    <author>tc={A3BAFFAB-E465-4989-886E-5B2631260EFB}</author>
    <author>tc={4C7A8D86-0A4E-4A15-86BD-E59E50FF060C}</author>
    <author>tc={FD6B6FD5-5A7C-4837-8D8B-776CF66EF551}</author>
    <author>tc={A13166D7-18D8-4A6E-B2EB-62D62529C0FB}</author>
    <author>tc={17AE9415-DC38-4CCF-9F9D-B5C6AA1D693B}</author>
    <author>tc={2C80400B-8EA9-40B4-9C31-0C43BE6B77C9}</author>
    <author>tc={8AFD9B43-993F-41CA-9D3B-4E2010625A62}</author>
    <author>tc={F6E7EA40-83AA-411F-9E67-A9E9D8A9AC05}</author>
    <author>tc={314E64CB-494E-4096-8506-DCDCB258FF75}</author>
    <author>tc={99885BE9-A8D6-44A5-8B01-D47F2CEADC6C}</author>
    <author>tc={4CCE495B-25ED-4020-BCE2-971FB52EA8CB}</author>
    <author>tc={30FF8E73-6794-4373-9B5D-31189DEE6515}</author>
    <author>tc={79D36467-9667-4EB4-A73B-611BAD9F8771}</author>
    <author>tc={7C716364-7538-42A2-AD86-5D2F95E0C586}</author>
    <author>tc={969B08CE-78B9-4086-89BA-437FB746B2E5}</author>
    <author>tc={043E1D0F-449A-4369-8126-FB01D4917EE4}</author>
    <author>tc={7E6416E7-6241-4D92-A764-80226D92C80B}</author>
    <author>tc={BA11A816-B68D-4D87-A317-09055829C57D}</author>
    <author>tc={45697691-2A0E-4D8E-8617-DF54CC468F4F}</author>
    <author>tc={993C0341-887D-4D3E-88E1-C9F3B1789FC2}</author>
    <author>tc={227CED24-54A7-47F0-B408-FD8E124D2A7F}</author>
    <author>tc={D78F10A5-8632-46EC-9DE7-BE84F9E15E5B}</author>
    <author>tc={70529405-5807-412C-B1FE-6DF226DF47E1}</author>
    <author>tc={88DAE060-3F53-49F0-98BF-6118271AF1C1}</author>
    <author>tc={76B7D9EF-CA02-4511-931D-4855A8B55777}</author>
    <author>tc={661D11E5-9C12-44CF-9585-DE0759F725A1}</author>
    <author>tc={2AE6AEDF-EAB4-42ED-97BA-F1608A674382}</author>
    <author>tc={9F83B7B8-A1F4-482F-B901-C5A3F549DA30}</author>
    <author>tc={829844AD-36B5-4F59-8BF4-2417C2A783E6}</author>
    <author>tc={D42204DC-4646-4FBF-A7F9-60875B2A02B2}</author>
    <author>tc={9159F0A3-906F-4618-930D-A58C3BCEAFF4}</author>
    <author>tc={F1F5D9F5-17EB-43D5-8E5E-7D03DDD0C253}</author>
    <author>tc={88DB503E-9BA8-4F28-B6C6-A5349313533E}</author>
    <author>tc={CCE45D9A-E5C1-4496-8108-2A23C243C5C9}</author>
    <author>tc={89677662-388D-4794-9D95-DFD658EEC475}</author>
    <author>tc={0F32D08E-D6CF-4DED-AD79-7F060E7AADAA}</author>
    <author>tc={BC1BBB9C-D122-422B-81D8-134A64718739}</author>
    <author>tc={8510C6BF-359F-4F44-899C-4A560AC2C45C}</author>
    <author>tc={1A6756BB-8537-4B20-B142-225CF024A5CC}</author>
    <author>tc={213831CD-B8F8-4123-A1D9-D2F797D515C9}</author>
    <author>tc={5A075E82-0AF2-48DD-B298-6A0761721A5A}</author>
    <author>tc={12FD5D82-EB22-4C45-B42D-51AA00A2BB07}</author>
    <author>tc={2E268163-DEF2-43AC-B6D9-A4B89FB34815}</author>
    <author>tc={AC0DA132-9695-4F95-BE76-328259EBA6C5}</author>
    <author>tc={97DD94C9-94AE-4CAF-A7D8-45C8D03BB8CB}</author>
    <author>tc={FA9406F6-CF17-46B6-AFE7-1DAA71D15E3E}</author>
    <author>tc={C7F59BD9-ED42-495E-902C-589170CF30D8}</author>
    <author>tc={1E0AC3CE-1C4D-4C47-AA63-5E29597A9340}</author>
    <author>tc={B8789E06-7DE2-48BB-8146-9A34962FD6C5}</author>
    <author>tc={721FC201-CF5B-4677-A6F5-A9E8C916BBCA}</author>
    <author>tc={CC29EFEF-43A2-45A8-AE89-DD12417A272B}</author>
    <author>tc={7367D860-581A-4A18-846C-FD318960B778}</author>
    <author>tc={E3E4F014-78D8-46C8-924E-2E5E09FA221E}</author>
    <author>tc={621C89CF-05DA-4F7D-A8A0-7C9B4108624D}</author>
    <author>tc={EC491C6B-2B9E-4CEC-AF13-A24FE0838633}</author>
    <author>tc={304D56EC-CAE1-426D-B9E4-19C78B92B971}</author>
    <author>tc={B22608E0-3574-4EE4-8F18-F314920A2735}</author>
    <author>tc={B062B3AE-44B4-40B7-BA4C-1AC32598F38C}</author>
    <author>tc={653DD9FB-A662-4B0B-A3AE-C6F0A21511B5}</author>
    <author>tc={8D39877B-C8FE-41AE-868E-28409E18D565}</author>
    <author>tc={355D9434-5000-4968-BCC8-EC55ED8AF733}</author>
    <author>tc={11032F46-5558-431E-9029-BB29D227B984}</author>
    <author>tc={4FFC2F7B-0EE9-40A8-ACEF-67F451B44BBE}</author>
    <author>tc={B2D3FEAF-D513-454C-B954-8427FF5791AE}</author>
    <author>tc={407DCD16-F27F-4097-91B5-A77DA6EBA522}</author>
    <author>tc={9CC192AA-400E-475F-A4C3-DDE145B35FA0}</author>
    <author>tc={48595644-D7BA-4A00-BF2A-1C7EA5B3DF99}</author>
    <author>tc={1AD0B033-F4BA-48E2-8D92-E22A62D9E5B7}</author>
    <author>tc={822A808C-5698-46CC-9898-3713FDE203D7}</author>
    <author>tc={0A00754B-6744-43F9-BA89-E61EBAE6A712}</author>
    <author>tc={E1D136DF-8A78-4341-810B-8CEA246B0A8B}</author>
    <author>tc={799B2F5C-F27C-4C0C-937D-48D6388A77FC}</author>
    <author>tc={280B86A7-C4C0-4DDE-86BE-92CBD1453BB9}</author>
    <author>tc={B37AA426-5C74-4913-B6C0-137187C1D6C5}</author>
    <author>tc={E498A481-6085-4E3D-AF62-0F90957FAF85}</author>
    <author>tc={BCD772F2-728F-4584-8648-2BCDC8B259C6}</author>
    <author>tc={FB116308-CEF7-47D5-BC91-ED9D3935AA06}</author>
    <author>tc={96769939-3287-48CE-B441-FBB8DF4CAC73}</author>
    <author>tc={C2362F8F-3114-42C4-ABA9-935E4DF365CB}</author>
    <author>tc={231333C6-2736-4782-A3ED-A13F369C163B}</author>
    <author>tc={1C1461FB-6DDE-473C-8634-4F9F30D71451}</author>
    <author>tc={C74DD24E-FBF9-490F-9539-FA2FD1B7F579}</author>
    <author>tc={4962FA6E-ED0C-4353-B3B2-B1BB85EEACC1}</author>
    <author>tc={DE305124-6E91-4AD9-B7BA-B190EDE2B121}</author>
    <author>tc={91E3E596-8E24-4114-8C8F-B5278AFA58FE}</author>
    <author>tc={6D32FF49-6565-42FF-A6E3-AD8A129F2DED}</author>
    <author>tc={0B305502-2954-47D8-A0B0-6F3236C8E16C}</author>
    <author>tc={360BC6C9-69F8-466D-AE9F-8363C05C2EF8}</author>
    <author>tc={A152F7F3-A441-4C73-9F55-56E11138FFA7}</author>
    <author>tc={C5181F43-4D2D-400E-9657-DAD03F379AB8}</author>
    <author>tc={0E669189-565E-435D-A896-8D9D709274E7}</author>
    <author>tc={76130AC6-188A-4F75-AD56-73E8199E3BAB}</author>
    <author>tc={E79D729C-F325-4150-8E31-3723EF2AA491}</author>
    <author>tc={36F46EDB-BCD8-427D-B66C-2C9C0EF4DD0D}</author>
    <author>tc={CCCB6710-DEF7-4165-BE61-73C9990BC482}</author>
    <author>tc={BF45A84D-C497-4F58-9A58-ADAD89047622}</author>
    <author>tc={2AF2AC37-90F8-4041-B420-64250CD36A5E}</author>
    <author>tc={F7B13A24-6A72-4CF2-A50C-C4B693E6DDA2}</author>
    <author>tc={CD343CFB-C203-4BFB-BA97-DF6B0EAE9DD1}</author>
    <author>tc={5F17DC0D-3B13-41BC-A142-BD8367EDD913}</author>
    <author>tc={9D597B1E-8408-4136-96CC-67E7B1C2DE1B}</author>
    <author>tc={DEE04E2B-B1F0-46DB-A3B0-529175278E9D}</author>
    <author>tc={65A99ED5-3D7A-43B6-ABB6-0CE75A2DE916}</author>
    <author>tc={DA001AA3-F8B6-45FC-8015-E9AED80ED293}</author>
    <author>tc={5C09D1F6-C0E6-46E6-9FCC-BE87F55FFC9E}</author>
    <author>tc={A7D1B006-F0F5-44D5-B0FB-FA07E1C066BB}</author>
    <author>tc={EC053F17-FD5B-49DE-911A-E7FC8D480C17}</author>
    <author>tc={6617887F-CAC2-43C7-968A-8FE9F7CB58A1}</author>
    <author>tc={C983F8F8-6B83-4710-8418-06648888414E}</author>
    <author>tc={9A60A21E-7682-49F2-8655-0E21A974F9DA}</author>
    <author>tc={44DF3060-BB83-4281-A713-951D4FB891BA}</author>
    <author>tc={E0CD774F-437A-48D8-839A-1304821C28C7}</author>
    <author>tc={7BF20B20-B978-4767-997F-1FBC86E620F7}</author>
    <author>tc={DB51A9EB-5E64-435F-ACC8-5D2B689F0A50}</author>
    <author>tc={3E02CC16-5AC0-4F4A-9C6B-ED8DC70E20CB}</author>
    <author>tc={058CFD1F-B992-4DEC-8D94-4B695E3DFB5B}</author>
    <author>tc={67CBEDE0-7E4A-4C01-81F7-37F28C0644CC}</author>
    <author>tc={D1D7F1A6-B4F0-4EB0-88B0-B93519A3C568}</author>
    <author>tc={179C4BD7-5E08-4766-A5C7-7B7BCB2E266F}</author>
    <author>tc={AF8D57FB-8504-43A2-903C-E6315012A78C}</author>
    <author>tc={A4DC304B-1A3E-42BF-99E0-AD30FCB33C95}</author>
    <author>tc={33A4DD2C-8CE9-43CD-955F-D0BF9E1126DD}</author>
    <author>tc={F84DEABD-B669-4131-8247-83DB9828DA74}</author>
    <author>tc={C205FCAA-8231-4FF1-BD64-A3383166177F}</author>
    <author>tc={C0F19B9C-3FFA-4A8C-833F-1901E3AF8656}</author>
    <author>tc={7F8077F2-56D2-489F-9768-3021C0C2AD52}</author>
    <author>tc={08D75C80-7992-4930-A889-318C5A6A9558}</author>
    <author>tc={28FB8146-EA66-4AA5-91A5-B2C77A888659}</author>
    <author>tc={C96A173B-F59D-4F26-A856-102E5817C60B}</author>
    <author>tc={5AD5BFA2-C847-4979-A56C-A8F1D72B0E44}</author>
    <author>tc={BCD25CD2-FE67-4BC5-85B5-09457B3BB573}</author>
    <author>tc={A38E1E75-117A-4C63-8C85-FA2FBECDF003}</author>
    <author>tc={CF9C54F5-941C-4989-B755-207DDCF1C6F0}</author>
    <author>tc={A274F7AE-F419-4B4C-A53D-39DD57699A62}</author>
    <author>tc={F3959ED0-FAFE-4931-94F8-A2E469D3DFBC}</author>
    <author>tc={48501A21-993F-49B8-9487-538828F081D1}</author>
    <author>tc={7CB7434A-3404-47D6-98D0-2E0AF6F7AE0A}</author>
    <author>tc={DE08DCCE-0FE7-4486-A2AF-1AFA02887A4C}</author>
    <author>tc={92F860C7-AFDE-4BF0-A500-A3D72C232FB9}</author>
    <author>tc={46C786AC-2934-43EE-BAFB-0F771BE5B4DD}</author>
    <author>tc={B0EECB3F-A7E1-4479-9E44-609A6193702F}</author>
    <author>tc={4D88389D-01FC-4B79-B2BA-473CC843FEA8}</author>
    <author>tc={23F317DD-3011-4DFA-9099-2E12E613F3BE}</author>
    <author>tc={B340E14C-5159-4AE7-95EB-78BA7EA23F3B}</author>
    <author>tc={C9CC9590-0F35-491D-8561-3358F6A4227A}</author>
    <author>tc={6C148886-5F10-4F31-A40F-B4A19019BAAE}</author>
    <author>tc={BF972FBB-695F-451B-993A-9C8E283810C5}</author>
    <author>tc={6FD27843-3B5D-4EFD-AC77-9C0D09B313FF}</author>
    <author>tc={D2B32738-A4C6-4416-B9C0-BA5F687516FE}</author>
    <author>tc={763666ED-45CF-4152-87D8-F27375389EF9}</author>
    <author>tc={A4C6A5A2-8D01-4CD3-AEF9-8DAE7837FBEA}</author>
    <author>tc={9EB888F5-AF04-4F49-B1EA-C53D4F5DDE7A}</author>
    <author>tc={9A1D97D8-5AF3-4C19-97EA-28C2B205AD19}</author>
    <author>tc={8BA035D8-6B89-4CEC-8286-01B2EAC70E9B}</author>
    <author>tc={F55B4E08-0B9B-47CE-8BCE-19AA7D5A62FE}</author>
    <author>tc={9316A9AC-DE39-41D7-B9DF-17E1DD480870}</author>
    <author>tc={DDF5CCF9-6C2E-4F86-BBE2-29D5E4D8641B}</author>
    <author>tc={8530BD6D-84B4-4F08-A886-3C9248FE28DF}</author>
    <author>tc={83D83DF4-17DC-4590-84C2-66232995152A}</author>
    <author>tc={6DBC0922-6D88-4EE9-A8CA-FF083273A731}</author>
    <author>tc={CBAF0EB4-76F8-4148-AFC8-FD8F5DE74935}</author>
    <author>tc={A20EF215-2FCA-450C-AEB7-8C61223F0664}</author>
    <author>tc={711B177B-5BF3-44AA-9B93-F903A56A0806}</author>
    <author>tc={92AC69E0-3051-4378-8BE8-05616E85014C}</author>
    <author>tc={179350CA-D81D-4D58-AFFF-25F86E492B1B}</author>
    <author>tc={4AE210B4-B6A6-4178-8A6D-F78736EA9E36}</author>
    <author>tc={930F256A-59DD-44B0-83A6-2CF627E567A8}</author>
    <author>tc={07186993-92B8-41B4-A3C6-5F3F2EF53027}</author>
    <author>tc={0D879E68-5243-48C3-8526-8DDDD56B387A}</author>
    <author>tc={C4243C7F-6A12-48A1-BDD3-1F582D348B70}</author>
    <author>tc={845B2B25-B5F7-432D-A6A1-DAA3A4170DD3}</author>
    <author>tc={346BC8BA-AA3C-4B9A-828D-F99218CD8024}</author>
    <author>tc={2D7A51F6-3DAE-4511-9157-7B466F9E0313}</author>
    <author>tc={313F0642-2EBF-4B3B-8968-58A779447B3F}</author>
    <author>tc={7D199794-2866-452E-BF25-C102186E130C}</author>
    <author>tc={9D35BECF-51D0-4B98-94A7-D4E8FAA4A3AD}</author>
    <author>tc={40B306C2-C21A-4C7D-9702-C8BB38645EAF}</author>
    <author>tc={A0425B7F-19DF-4F6A-BD42-D883AEFB5C38}</author>
    <author>tc={9A740E83-0860-4B13-8992-B4444B1C9A5F}</author>
    <author>tc={409CCA48-309C-490F-8EA1-24AFC9DD7844}</author>
    <author>tc={67B62B71-076C-4C56-BFC2-9B557297CF45}</author>
    <author>tc={5B9A2723-7559-45F4-BB53-F467AF0485E8}</author>
    <author>tc={4A769A30-BE8B-4BD6-9F59-44D2C7619A0E}</author>
    <author>tc={E02B0CC4-C441-4A1C-9885-6639FC76FAFA}</author>
    <author>tc={7699CA84-1C91-4FE1-8353-3A756AFB2A9B}</author>
    <author>tc={DE56D5DC-EE9F-493D-9415-C60B06ED877F}</author>
    <author>tc={FC9B72E4-13B3-4A8C-B820-C82129BD19D9}</author>
    <author>tc={410494C0-CFC9-4458-9CD7-AC476F015607}</author>
    <author>tc={19E2CB28-16B1-440F-84C0-18B423723A2C}</author>
    <author>tc={A3A7B809-376A-4C37-BED3-31DDDED5D5B3}</author>
    <author>tc={A1F3AB4A-243C-488F-B5A9-24056A034ABE}</author>
    <author>tc={A3863F2A-5211-4367-8A8B-88BDE284BEDD}</author>
    <author>tc={FD339851-536E-4E36-A85D-3A54D5A7AFBA}</author>
    <author>tc={15450EA1-0A27-471A-8C3B-952AE1D00C93}</author>
    <author>tc={807E4760-27E8-40D7-A028-3722D64A7669}</author>
    <author>tc={5620E1A4-D035-4873-903A-D41F63523F7F}</author>
    <author>tc={F4A989A2-5B6C-4448-BE3C-9B6A750D6D08}</author>
    <author>tc={C38527F4-8CEA-44E4-94A9-4476BE57725C}</author>
    <author>tc={123F9E21-F15B-4D62-AD6F-2A216179F7D6}</author>
    <author>tc={E349A34A-3784-48B9-BAC7-328FE7A0A054}</author>
    <author>tc={70E361E3-A7DF-4BB0-84D4-FAD22CD5DF31}</author>
    <author>tc={033415F1-2C38-4B5D-B271-D8C917E3D235}</author>
    <author>tc={B662A38D-399C-4E78-B146-EF1906DC0CF3}</author>
    <author>tc={13A5090B-FDA0-41A5-88D3-8529C21B4965}</author>
    <author>tc={E9B2DD99-BDC6-4D17-BBA4-FD41B100DB0D}</author>
    <author>tc={DE66C92D-6B2C-48E9-ACAB-9439F84D262E}</author>
    <author>tc={C495E327-E538-4420-8133-A9F4B2B98829}</author>
    <author>tc={04E15876-C995-444C-B837-7F297CDAC0A0}</author>
    <author>tc={5BBE784F-E738-407E-A24E-1541FA593DD5}</author>
    <author>tc={1071184C-5D93-45F5-974C-564CAF3295A6}</author>
    <author>tc={0C896A13-77CF-43DB-8E7D-C4E1C93A86B1}</author>
    <author>tc={7478F620-B183-4AE5-A52C-99C914ECFC14}</author>
    <author>tc={7B613414-C121-4ECB-B3E4-39DEA2B19893}</author>
    <author>tc={BCE30F43-81AF-4399-B961-016E02CD5BDF}</author>
    <author>tc={8C50752B-9A1D-49B2-9750-58ACDF6A005F}</author>
    <author>tc={F5F4525E-CC04-4BB1-BFB7-F5E7B1DE9B90}</author>
    <author>tc={22D5AC02-39AC-427C-95FF-D3126DD69696}</author>
    <author>tc={FD8C46A7-3865-40C6-848F-EB581247616B}</author>
    <author>tc={2FB1EB92-1176-4A6A-B669-010B074090E4}</author>
    <author>tc={6BA19A48-F2D1-4E12-BB65-716EF1EAD8A9}</author>
    <author>tc={5E4BC6F2-CFBD-457A-B500-B4E6A50F157D}</author>
    <author>tc={46B7407A-9451-4CBF-B868-3A2A2534024B}</author>
    <author>tc={6A245AE6-2C3E-40C0-9CA7-BF10D3755E2D}</author>
    <author>tc={0F64ACD9-5FED-461D-B375-5F6ED2733349}</author>
    <author>tc={9FEC7BCD-E39E-4074-898E-2BA55FD5F765}</author>
    <author>tc={F2EAF187-D888-40A2-A557-8058D64018B9}</author>
    <author>tc={ACDA281C-0C9A-4DD3-A365-7088BE5F2D94}</author>
    <author>tc={A7138680-B5B8-4458-9AAE-4ACB29ECE13F}</author>
    <author>tc={8F8F5A73-3BFF-46CC-AC91-3F8EAC255240}</author>
    <author>tc={DB145E9B-2B98-47EF-BB75-28C4BCEAF2B7}</author>
    <author>tc={D00976FC-05DA-4543-B4BC-56EE5C4D1871}</author>
    <author>tc={3E753268-3072-4B78-B036-11C935021263}</author>
    <author>tc={03512196-E59F-470C-8225-FCFD35FD9C35}</author>
    <author>tc={38A0C303-A531-4933-A651-6F8B9941B7D2}</author>
    <author>tc={B2B083B4-6D32-4A13-8F7F-B836CC2FAC61}</author>
    <author>tc={14C3272C-BDAD-4051-8808-868D8FE43592}</author>
    <author>tc={8C18622F-0D42-4431-B5C3-1F7C24BF264E}</author>
    <author>tc={5B7C5173-81A7-4F2A-8E87-20C483A94D18}</author>
    <author>tc={357340EC-446C-4465-A1F1-D3A0C17E091B}</author>
    <author>tc={270FCE20-5CA2-4681-BD73-46B6667D1C55}</author>
    <author>tc={E1D127CA-5046-4145-B264-489F966DCAD0}</author>
    <author>tc={0568546E-1BFD-4A71-8989-30E629F43654}</author>
    <author>tc={E9B1826A-CD0A-4CD4-9282-FDCC7F5D44F8}</author>
    <author>tc={4A961A4A-765F-4011-A8E8-F3432FD3727A}</author>
    <author>tc={8EFAA645-1CE1-47F9-87B9-EE9FA0094BB7}</author>
    <author>tc={BCE692D8-598A-42C6-8E79-592559E39143}</author>
    <author>tc={60CB17F0-6F36-456C-A19E-E94B5D59D732}</author>
    <author>tc={812493DC-7703-4DC2-8DF0-F791DF87EEE8}</author>
    <author>tc={DA97178E-FFF8-4EE7-9682-0397AA42552A}</author>
    <author>tc={2767DCD5-4D78-4D35-9373-35B47A0A9506}</author>
    <author>tc={49B3B1AD-D304-441E-9D5A-2943BF2A8F97}</author>
    <author>tc={307E2B36-089E-4722-A276-B1E9E6BB456B}</author>
    <author>tc={695C8297-5229-4EC3-8313-33097EE7FDC6}</author>
    <author>tc={ED49CDC8-1EDE-44FC-922F-99BAC87B8659}</author>
    <author>tc={1C4471B8-CC1C-4734-AC7F-2F7A667FFCE1}</author>
    <author>tc={506BECE9-FCBB-474E-A7B1-B04FDB717331}</author>
    <author>tc={FA4A17DB-B1D3-42BE-B1FE-FB937F9CA462}</author>
    <author>tc={141F4B70-AB05-4229-A2FC-D61402E782E1}</author>
    <author>tc={A1A95B29-0192-4321-AC18-93BEC5DAAECC}</author>
    <author>tc={BA947BDD-2C3B-40D2-9C69-37070F3DC883}</author>
    <author>tc={DC4B054C-1858-4BEB-93CD-64AAAEEABDDE}</author>
    <author>tc={7B9C2716-F567-4859-806F-CFDE0AF78C1F}</author>
    <author>tc={59D92731-DAD5-4580-8B46-5D0A12D7BAF2}</author>
    <author>tc={FA9FAB0A-B166-40D2-8B68-73DB2581BC41}</author>
    <author>tc={125E6F12-7B65-4457-A9CA-31A67CFA99B7}</author>
    <author>tc={51168C61-B8DA-4113-B637-788C0B802B54}</author>
    <author>tc={AC3E1CF4-5CA2-4209-B2F6-32C7D72570B4}</author>
    <author>tc={EFE01D61-61D3-4FE3-BE3B-54B3CFDCF5B6}</author>
    <author>tc={093E50CE-DF65-4131-9EF4-AC053AE73E98}</author>
    <author>tc={E4C19850-0FD3-4682-A2DC-F8B2C5DE2FED}</author>
    <author>tc={373CC983-EB59-40CE-B4AF-64EC2F97B364}</author>
    <author>tc={1DAF8D27-19E7-4FAC-AA21-0E72470B6A2E}</author>
    <author>tc={AD60E568-60DC-4C54-B397-154572C31AAC}</author>
    <author>tc={CE27E3E9-2BD3-4C9B-8F78-4A82850379F9}</author>
    <author>tc={CA17AA19-185C-4581-904B-1C8E35F98D08}</author>
    <author>tc={30996F1D-732B-44DD-B1AF-000BEAD4FED9}</author>
    <author>tc={52C20D37-D16D-4353-BC2E-476C977AE8EB}</author>
    <author>tc={F50D2FAC-EB5B-432C-9937-9C3A0141EAF2}</author>
    <author>tc={C9286E4E-4660-40F4-B4CA-533D9AE31EB8}</author>
    <author>tc={CD650C70-5AD4-4C71-8757-D8FF4F005D2D}</author>
    <author>tc={2BDF6218-231B-4980-8AC5-8E170A44901F}</author>
    <author>tc={DF553647-8B14-4504-B476-384CD4B57301}</author>
    <author>tc={B971FC5F-A60C-41ED-9BDF-AAC36AF69FA7}</author>
    <author>tc={243BCE38-25CB-4569-BFF2-6742CD2D6A8D}</author>
    <author>tc={E2CD7539-9E6B-4867-A993-B3772F6BDA62}</author>
    <author>tc={98F5D815-7E84-4ACE-8854-2152518DC5F2}</author>
    <author>tc={01EFCADD-7335-47C8-8F71-EC9CEE88C952}</author>
    <author>tc={FD9F7428-09E2-496E-8742-8780349E7DEB}</author>
    <author>tc={BC1FCBA0-34A4-49BD-86DA-8EEAFD745DC5}</author>
    <author>tc={8267E317-A66A-4DE1-B43B-48AD28794CF1}</author>
    <author>tc={BDF7F671-EC8D-4793-8CA9-E0200A75DE57}</author>
    <author>tc={9E2C07A5-6BF9-43DB-B54C-2ACA2C4A969B}</author>
    <author>tc={B9DB19CB-75C4-4554-A145-6D8DA39943D9}</author>
    <author>tc={3379873D-92BD-46E3-818A-F281ACBED281}</author>
    <author>tc={9139F615-F330-42A0-B7D7-A2B9B70EC88A}</author>
    <author>tc={47CB35FC-8F94-40E9-A4B0-4A72B70695E6}</author>
    <author>tc={CC07691E-5AD6-46F9-85BC-EE22BD0C4ACD}</author>
    <author>tc={0C85E2C0-49BE-4993-9427-805B6C8BCA42}</author>
    <author>tc={CA8053D7-5AA0-4719-A3F9-4D37821A4B86}</author>
    <author>tc={1946038E-5B81-4246-BF3B-053EF1CE9B20}</author>
    <author>tc={D087FE5C-8186-42B5-9708-175507CDCD77}</author>
    <author>tc={97981CB6-B6F3-43B5-BB11-438A24B78926}</author>
    <author>tc={7194F9C8-01DB-4270-B613-1344478F5792}</author>
    <author>tc={E059DFBB-10F2-41B0-9221-1B3A61D004AD}</author>
    <author>tc={7B88CFC2-98B6-4B09-A472-77FA64A9D9AB}</author>
    <author>tc={BFEC337F-2E7C-42A9-AFDE-421A5E167388}</author>
    <author>tc={626B3DCB-1653-487B-9284-293698959168}</author>
    <author>tc={FC989FA0-0BAC-4A6D-A85E-283C046231AD}</author>
    <author>tc={DE9445C9-A573-4C1B-8BC8-42E6F5EFAD29}</author>
    <author>tc={66CC7DD8-4772-4772-A0E1-E0A622F7F5AE}</author>
    <author>tc={49F196D6-21C5-4B79-9B66-4F1BCDF1BACD}</author>
    <author>tc={2F5AABF3-3967-4E55-BF88-BCF2162F93DC}</author>
    <author>tc={DEE5E131-9FB8-4125-8E02-4432B51DCEEE}</author>
    <author>tc={FBCB1B0E-6BC9-44AB-9523-60E6A76169BA}</author>
    <author>tc={B3B28090-BFA5-47B5-9916-A497C1A21201}</author>
    <author>tc={EF69B83B-30FF-447E-BF7A-350DCE4378C8}</author>
    <author>tc={D56B7090-067D-4FA7-8609-591A793FB373}</author>
    <author>tc={BB543444-E553-423E-A316-82BC6D781325}</author>
    <author>tc={CA62B580-2234-4A4C-913F-C1E8D1035681}</author>
    <author>tc={41BBD705-4F0F-4BB5-8060-28FC1FEF5F97}</author>
    <author>tc={44672950-C681-427A-8137-AE6499F24D9E}</author>
    <author>tc={D88ED966-9498-41F7-9966-F50758CFE3A1}</author>
    <author>tc={33577934-2EFE-4BC2-AA2D-CEB86CFF0DCA}</author>
    <author>tc={473D4870-0563-4426-852E-0798186817D6}</author>
    <author>tc={46626610-B5DA-4235-B34B-E425D9081566}</author>
    <author>tc={5C124855-E376-42EB-9E74-E6FA6F2A03BC}</author>
    <author>tc={DADB3443-BB48-4338-9580-8E76021DC227}</author>
    <author>tc={10F6F2F2-7C67-4E62-BE52-72EAA1278257}</author>
    <author>tc={9AE650D3-E95B-4F82-A89A-00BD2674DCD1}</author>
    <author>tc={B25AA623-8595-4326-B109-4619F50EEE6F}</author>
    <author>tc={69454DBA-C9A7-46F8-AB60-532C6A850A34}</author>
    <author>tc={9D743966-0739-41B1-BA4A-02EE30A0E857}</author>
    <author>tc={1410FC5F-DF55-49E4-B0C4-FE621C161EFB}</author>
    <author>tc={4E57E43E-C86E-4C4B-B5B6-FD15E19B9AFF}</author>
    <author>tc={B440B650-5DB5-4E4C-BE86-204A3520DE38}</author>
    <author>tc={4DED060A-EA61-4E1B-9277-4677B7DC7380}</author>
    <author>tc={13E53C34-69BA-4941-9CCB-9DACD3891098}</author>
    <author>tc={14208856-3E3E-4908-87DF-95672733DD08}</author>
    <author>tc={E9BD8A8D-DC7F-46AF-A99E-79CA278B3D6C}</author>
    <author>tc={986CA145-52B7-464E-AA63-FEE899C9004B}</author>
    <author>tc={694B5E1C-676A-4581-96D8-A39EBB32229F}</author>
    <author>tc={94F045CD-257B-43CC-A8DE-1FFB15B535D7}</author>
    <author>tc={73751F18-69ED-4FBC-91BB-17E8BFB13807}</author>
    <author>tc={30879BC0-CD40-4127-B734-F4626690C5A8}</author>
    <author>tc={4CEDABF5-BC4C-44AE-8CF9-30F31F013372}</author>
    <author>tc={A5B6580A-B016-426C-A19D-3EEDED74FA34}</author>
    <author>tc={78D0ABED-6F4D-4D62-A9A7-426CDCB6BA41}</author>
    <author>tc={A61EC742-F536-49F8-BD57-872F061D93EE}</author>
    <author>tc={CA36539B-78AA-49D7-B696-793F93E030E0}</author>
    <author>tc={BBC77CD7-5C5A-40D6-935F-41C5F42255F4}</author>
    <author>tc={630A3E73-979C-488A-8F43-07A68240D91F}</author>
    <author>tc={B5F0D517-A378-4123-B4B2-789751DC0620}</author>
    <author>tc={5BC67810-C93F-4CF0-9BA8-E8E1C31E1C99}</author>
    <author>tc={29D96ED3-6FC4-4DAD-9DAB-CFEC8D017798}</author>
    <author>tc={C35F2F6D-F8E2-4477-889B-41FB56A514DD}</author>
    <author>tc={BF3693BA-7A26-4BA0-A65A-DD68E0340076}</author>
    <author>tc={6D672DBB-20B2-44A2-8CDE-C16280278155}</author>
    <author>tc={AFA6B791-C21A-4E66-A290-1803AD7EA94B}</author>
    <author>tc={956662DD-CB48-45D1-BBF4-32F1DAE42536}</author>
    <author>tc={4775BE4E-D22B-4767-9F00-20832AD95D42}</author>
    <author>tc={4FAA879F-ABAE-4AC6-B58D-C6EE6F040DB5}</author>
    <author>tc={3956A0DB-BD96-4DC2-B8B8-63E39865DB1B}</author>
    <author>tc={1744FAC1-B2FA-428A-A144-3DEE2DA9A86F}</author>
    <author>tc={B83EECCF-60CC-48B7-A795-BF6DE2E37F7A}</author>
    <author>tc={6490BD72-8416-4D34-93CF-EDFDAF701AE1}</author>
    <author>tc={9B34047B-F9DF-46ED-9BB8-D380C125ABE2}</author>
    <author>tc={0A42D6EE-4EE5-4108-95F7-63FFD8F759D5}</author>
    <author>tc={4EB27E4A-BA67-42DA-AF3D-652975F9F4E8}</author>
    <author>tc={F2BC74E8-C35E-417D-A031-890EDF693EC2}</author>
    <author>tc={EB6F813A-A58E-4E7B-AD2D-511A90683512}</author>
    <author>tc={58A7B7BB-5008-4BF7-9952-F5121016BA0C}</author>
    <author>tc={CA6CAF02-3546-4B71-B6D1-DC66F832203F}</author>
    <author>tc={113C58E6-7934-4CC7-8D6E-E4126D00C5FE}</author>
    <author>tc={1B3DD1F5-89D3-4146-ABE2-D5DB51DE7D88}</author>
    <author>tc={BD6ECBB4-ADE9-4013-8CF8-DC76C668A86A}</author>
    <author>tc={0518744C-9DFC-45D2-9540-F5DECFBCDF6A}</author>
    <author>tc={3665783F-F2BE-495C-BE9A-17B1360F8C4E}</author>
    <author>tc={A897DBCB-92EC-4153-B7E3-66DD892A100E}</author>
    <author>tc={7F598C95-EC85-444E-A63F-336C351EDB79}</author>
    <author>tc={46978D55-7045-4C04-B3C9-B84CA2D8335E}</author>
    <author>tc={0494F04A-838B-4513-8ABF-D047B8D8E61C}</author>
    <author>tc={195F854F-BDF5-410B-A141-4B2D81943148}</author>
    <author>tc={7A6EDCB9-6FD4-41DA-ABF0-6AEF7503253A}</author>
    <author>tc={279C9666-78E3-49DC-AA67-712CFB96F985}</author>
    <author>tc={FFCC3FE0-2961-4F41-BFF4-6611856D9B00}</author>
    <author>tc={5AC6962E-DC08-4C9A-B5E4-8E4D8D1A876C}</author>
    <author>tc={03D31DC3-063B-4106-A5B2-7EE24C1DAEA0}</author>
    <author>tc={BD2E95B2-4367-4B87-8FBF-4CF1C6C882EB}</author>
    <author>tc={06D090CA-7D2D-42A8-B285-19BEB3DA9AE6}</author>
    <author>tc={E1C1F6F3-05B1-4133-AB4B-6DA3F5FD91FC}</author>
    <author>tc={A4B9F507-88B5-40FA-A0AE-91D7C5785036}</author>
    <author>tc={B2A3B18C-FF77-47B6-9791-F76CD8C5134C}</author>
    <author>tc={438C5F05-5A99-48E4-BD7B-1751FD02FBC2}</author>
    <author>tc={2DD774A9-C866-4E4D-8853-D5881D2EE889}</author>
    <author>tc={01FAC037-6010-47EB-8E49-F42A1DAB071C}</author>
    <author>tc={E4822960-B7D6-4750-AEFB-33F30F8D6C22}</author>
    <author>tc={2D55ADF8-12C9-40EA-9F3A-25EFC2ADDD3F}</author>
    <author>tc={63975BB9-95B3-4664-875D-66E69A87BDC1}</author>
    <author>tc={0E039084-E344-4B98-A49F-00ADD2F24F11}</author>
    <author>tc={4BE689E9-51A4-4ECF-AE4B-A80A1A4333F3}</author>
    <author>tc={62BBF5B6-C684-4A9A-B799-E9AEDBDD2B7A}</author>
    <author>tc={CF6D00FB-B80F-4625-857E-9B3B574A38F8}</author>
    <author>tc={EDA8B01A-5C16-4948-B068-923BDDC106BF}</author>
    <author>tc={ABA5BD3D-36F5-4200-9C47-2CE50F37B2CC}</author>
    <author>tc={5ACA4842-52D7-4B06-A553-B59DEA64506F}</author>
    <author>tc={843B95AC-FA66-490C-9532-E898FF5BA05C}</author>
    <author>tc={4ACE8388-3D21-4FAF-930E-559A805CBA6C}</author>
    <author>tc={1D707D25-0392-4A94-9B0D-E263DA632E21}</author>
    <author>tc={492C5E7E-EBC2-4F1F-A581-CBAE3BACBA7E}</author>
    <author>tc={E8B07AC8-320E-4EA1-BFD1-CFFDB6054356}</author>
    <author>tc={4E0D248F-A574-4843-8371-6C89153A8F8C}</author>
    <author>tc={B2B0D787-6C4F-4064-9E53-586AA86D2674}</author>
    <author>tc={473F11B6-A611-4EF2-8D77-97E95E19E4FF}</author>
    <author>tc={1DF13210-5787-40A6-B7F5-6DA10A3B46B3}</author>
    <author>tc={2CD9EE23-EF40-4B14-B144-66D7A34452A8}</author>
    <author>tc={5FC0DCC9-57A5-4554-87AB-C36C876251AC}</author>
    <author>tc={986A1F19-77C5-49FE-AE10-DC97A674528B}</author>
    <author>tc={59C89CA1-0B39-4B19-B8CC-1E246AFB5C57}</author>
    <author>tc={2322EF59-CBE1-4098-BEB7-A3791295F647}</author>
    <author>tc={E02104A5-9B02-46F8-A295-77A2E0CF52AA}</author>
    <author>tc={9A2BFC88-7EF0-45F8-A2A2-069A0BD71E6C}</author>
    <author>tc={2CF4E663-FADA-4ECA-A3DF-645D50F6FEA8}</author>
    <author>tc={CB444E04-6A89-4A8D-AD55-4701890F414C}</author>
    <author>tc={21C09C9F-6AD7-4C3B-95BC-0B268E01AA27}</author>
    <author>tc={F72216EC-2110-4494-A777-3FDFE07AD4C4}</author>
    <author>tc={6E95BA52-2C8E-4DC7-A2B8-B81861E7AEB9}</author>
    <author>tc={7F359E35-08E4-43C8-8D21-130237CAB9AA}</author>
    <author>tc={7D319C07-45C6-43D8-9EC1-5DB3BBA43CDD}</author>
    <author>tc={E1559C21-ED76-4775-BAC3-D8302E51CD15}</author>
    <author>tc={6D4B8959-CDED-48B2-BBAD-2F389D282A0E}</author>
    <author>tc={5300E7A2-5965-4B91-8F0B-DB615001F61F}</author>
    <author>tc={6CB4C637-62AE-4169-96C0-3F60C858D4F7}</author>
    <author>tc={8D119E04-954C-48AC-9C9F-C8775225E6B9}</author>
    <author>tc={5BE11B9A-6BD1-4AB6-9E87-8F1D372C8401}</author>
    <author>tc={B8A9603D-734E-431F-BB74-7AC0FBEC51C6}</author>
    <author>tc={28E55F57-E1CD-42D7-9FAE-E9CB10C8F3A8}</author>
    <author>tc={D4288308-8C6B-4383-A820-26C0FD2BACB0}</author>
    <author>tc={E5CC5C1D-4577-4F6C-9A58-3ACD44FAC4FE}</author>
    <author>tc={80F71F68-652C-40F5-9C2E-17CEF7FA5971}</author>
    <author>tc={3618A3FB-970F-410C-89CF-7C732E27E4C7}</author>
    <author>tc={B46AA70D-2B23-4D7C-967D-C7B7D2CD7646}</author>
    <author>tc={C2F9C34B-34AC-4786-AD9B-4783A338CF15}</author>
    <author>tc={1918768D-C2E0-43EA-88A5-FC8007762454}</author>
    <author>tc={9083ABEE-21D9-4D5B-9D9A-5303CD17912D}</author>
    <author>tc={B1883641-E1AD-485D-AC5C-A86DB27DBE41}</author>
    <author>tc={016AEF4C-B821-4AF5-9814-B69E5E214BC0}</author>
    <author>tc={A1827DAC-F897-40C3-A4B5-1BE14C59E255}</author>
    <author>tc={2AC2039B-60E3-40F8-884C-FE99225240DF}</author>
    <author>tc={FFE5E115-8311-42A2-84F4-659AC396008C}</author>
    <author>tc={CAE36389-2A1F-46DA-BDD0-1E291820720F}</author>
    <author>tc={17F5E27E-F8B8-46DB-AF6C-B9ECDE9DAB65}</author>
    <author>tc={5B791B1B-585E-4812-BDBD-A4C3E111476B}</author>
    <author>tc={537B7143-D7DF-42B4-AF60-DD595F2353B4}</author>
    <author>tc={B4A130F3-6F26-4660-B807-B01870EDA51C}</author>
    <author>tc={08E56C3C-4580-4D6D-9E90-E37F130CF217}</author>
    <author>tc={7A1A30FE-DB20-4C43-AF5A-8D0A48CC96BE}</author>
    <author>tc={8783F836-64BA-4304-BFC0-6DCB7B684A0E}</author>
    <author>tc={D3EB568D-0952-435B-BB94-00B03BF89EDD}</author>
    <author>tc={2225FA98-0DCE-4AB0-9D30-6619965071C6}</author>
    <author>tc={0F528E3A-4B14-43CD-8B8D-F2D70947A74A}</author>
    <author>tc={8976C8A5-C81B-4916-B1D0-E567837B55F6}</author>
    <author>tc={1247272B-0D63-423B-8816-360BB4792447}</author>
    <author>tc={DBBCE85D-97F9-4490-ACEB-D08DD51ABC82}</author>
    <author>tc={5690CD3F-E5BB-469F-AF96-CDCF6162C00F}</author>
    <author>tc={B6E72612-EB80-4E90-ADA5-3ED6731A674C}</author>
    <author>tc={9F5759C2-32D6-4689-9F51-9BADFE90D1C4}</author>
    <author>tc={E6787E33-1B80-4F31-9405-ACD6D26BF5E1}</author>
    <author>tc={E9E414B3-646A-4ED2-899B-8FD4D8BCF5D5}</author>
    <author>tc={B6AE624C-54B4-46CE-846C-FBE852164D8D}</author>
    <author>tc={217C7E06-E7F7-4157-B26C-6B9C473492E1}</author>
    <author>tc={BF8D83F6-51A1-47E5-BBD8-5C504B61B94C}</author>
    <author>tc={F07E70E2-165A-4AE1-A094-0AE5CEB47CD0}</author>
    <author>tc={B318FCEB-F6CA-4585-B8AF-7B89FD34F663}</author>
    <author>tc={3223DA3C-47C3-4F8C-9EAF-33867844D86D}</author>
    <author>tc={B31A8AD8-2BA4-4AAD-B30E-2B65501114D0}</author>
    <author>tc={3897EC26-0636-49F7-8FE1-3FB0A3F0E3E5}</author>
    <author>tc={C7F399A4-982D-46B1-9BDB-0A2CBF10F558}</author>
    <author>tc={F5322B36-296A-42C0-9BBB-39E65273DAD5}</author>
    <author>tc={09065715-0BB4-4EA3-878B-47618FE70267}</author>
    <author>tc={AE142575-394A-49CC-87A2-2A623013C23B}</author>
    <author>tc={ED5FA35B-21EC-4E39-8348-ED02067A7D2F}</author>
    <author>tc={8CFE028E-D0BD-4694-9B5D-DD23E68FE819}</author>
    <author>tc={C74C3577-99E1-4599-B506-6DE6F2D84392}</author>
    <author>tc={99D29EAD-D501-4F7E-A6C1-91EA3756F21C}</author>
    <author>tc={E1ACD723-1AF4-4A5F-B81A-55129435CEB1}</author>
    <author>tc={19DF403E-72C9-4EBA-AE65-385BB6DAFBE6}</author>
    <author>tc={45E9B54E-E798-4D6F-9983-0CF726E21C76}</author>
    <author>tc={0D128EF8-0314-4049-B713-01F52BDF334F}</author>
    <author>tc={AC5F565C-8BEA-4670-BE5D-254A33279005}</author>
    <author>tc={04F0351C-9DAB-4E3F-B6DE-6A9D9D7CA65E}</author>
    <author>tc={DEA0E9F8-35BB-48E2-97F0-39E830045BCC}</author>
    <author>tc={7293261D-5F56-4057-9745-64E3A8C46734}</author>
    <author>tc={95874C02-2902-45CD-9D26-0DD0BE9535F9}</author>
    <author>tc={F5F17C19-A9D6-49F8-87FC-44C777495B33}</author>
    <author>tc={BDB57A89-3D4C-4109-957A-C45950CBA01C}</author>
    <author>tc={8AB8F97C-970C-4FB7-B003-0BD4FB2831D4}</author>
    <author>tc={45726064-A0F8-44DD-924B-515FE658BA3D}</author>
    <author>tc={F968CA1A-2B3A-4DB6-BB93-672CCDBD41D5}</author>
    <author>tc={7D311C2E-EA63-4C52-8DA2-10E835845BD3}</author>
    <author>tc={D754FBD4-E836-4A07-B6BB-99E9A1D54B2B}</author>
    <author>tc={16BB335E-659F-4480-9107-598ADFF9AE0E}</author>
    <author>tc={151D927D-F1EF-4F7C-AEFD-81FCAB6FD8D9}</author>
    <author>tc={628626BC-E6B1-4866-A9FB-C59FA3C0CF5F}</author>
    <author>tc={A06FB8F1-8434-4045-AA4F-A054F0600772}</author>
    <author>tc={0DAB1AAD-7A07-4056-8349-DD5355187215}</author>
    <author>tc={3F397F60-BC9B-4033-B5B0-2289BB735211}</author>
    <author>tc={1EC963EB-47A6-4F69-B265-68F10ED1D5CF}</author>
    <author>tc={070383A1-96BE-4BE3-9C2C-8E1E13B2AB07}</author>
    <author>tc={9C85CE67-AB3E-4AB5-94C8-F20A19E33825}</author>
    <author>tc={6C410CDE-6796-4857-87C1-6D6CFA2C9E71}</author>
    <author>tc={1BE7EFCC-34F4-420D-8A67-1338305C2E4A}</author>
    <author>tc={724D03AD-6C42-4BDA-90A4-680A8191A6E3}</author>
    <author>tc={4C35B6F0-880C-44DE-A321-18B359E76C13}</author>
    <author>tc={6FBFF5EB-CA19-46AA-ACC1-B662046DF141}</author>
    <author>tc={8EDE3948-0205-4C1E-B9B1-794253D2F684}</author>
    <author>tc={B388DF87-44F6-47D3-AF51-A413FFD9E691}</author>
    <author>tc={02600ACE-48B7-4823-931B-601480CD0910}</author>
    <author>tc={0F9FD7AE-CD23-497B-A08D-E97BE33FEB4A}</author>
    <author>tc={5737C892-D1C1-43CE-93D0-1C9979FE057B}</author>
    <author>tc={AFF1C2F8-738A-4033-8E10-55B061C1CA74}</author>
    <author>tc={6884DB03-CD14-4F63-8104-6E235BDA783B}</author>
    <author>tc={85CAD147-F436-40A3-BDE9-4A6C069CF7C3}</author>
    <author>tc={BECC66A9-920C-461A-BA4D-0B4D17755E1A}</author>
    <author>tc={CEDFD4AB-56B7-4FB9-9341-233DE9E4851E}</author>
    <author>tc={534944AF-F751-462C-A400-47431813E8ED}</author>
    <author>tc={B6B29431-29D4-43B5-B709-ADFB3AC06113}</author>
    <author>tc={7E5F040F-E589-44B4-A77E-BEB973D053BF}</author>
    <author>tc={81A7C5F2-4B15-4B08-AFBF-6B2AFBEEAC4D}</author>
    <author>tc={F0F64C33-1193-4FBF-BE4C-869AB9CA65C9}</author>
    <author>tc={63F88823-1724-4C64-B8BE-4AD2B5BA5389}</author>
    <author>tc={7869B5DD-0253-4AA6-B2A8-2B5591627F2A}</author>
    <author>tc={8759E469-F74D-4FEB-AC3A-D9FA5708CDD7}</author>
    <author>tc={52651BC0-C00C-4AF3-A36B-1F8ADC35926B}</author>
    <author>tc={F39E415E-FCAA-4309-981F-CE36E7E4CA5E}</author>
    <author>tc={22C05C2F-06C0-41BD-87ED-97F9486C4358}</author>
    <author>tc={6D2E6FA2-CDFF-449D-995C-C4F5932F919E}</author>
    <author>tc={BDA8B089-B055-4F82-B82E-01A4238F704F}</author>
    <author>tc={99ED5E48-7282-422A-845B-E490E6A2E033}</author>
    <author>tc={A4DF0187-7535-4E27-B475-5CEF8A8C0725}</author>
    <author>tc={35506887-DDB9-4D57-AA79-69047E41659F}</author>
    <author>tc={4238E655-172F-40D5-9039-462A4B540C61}</author>
    <author>tc={030AD414-9A31-487F-9228-B4BD9BB482D4}</author>
    <author>tc={4FBB6C05-C75F-4DB5-A1A2-0A18319DFFF6}</author>
    <author>tc={8EBA3CE7-8D6F-4E6A-9DF9-5428A8457D9C}</author>
    <author>tc={D1D91B48-76C4-4152-A232-2C2F10435CDC}</author>
    <author>tc={C52D5179-DDBB-4ECB-AC60-D6888718077F}</author>
    <author>tc={1735DCCE-7F93-41AB-A4FD-C97DD60121D3}</author>
    <author>tc={9F1721F3-3C04-4173-99A5-D8810C450F9D}</author>
    <author>tc={E45EF784-DDD8-45E5-A71F-49C52B998115}</author>
    <author>tc={B9D9E702-1CFD-469D-A486-3EEEC7AD5342}</author>
    <author>tc={4415745D-FAFA-43EC-9409-584E60101DB9}</author>
    <author>tc={273DC133-766F-4F20-8BAE-9EC442A1A109}</author>
    <author>tc={8A21F307-B5A5-43F5-B852-3C14AFC2FD46}</author>
    <author>tc={9DCAB66B-3732-4F61-940F-8D0FA7E519D6}</author>
    <author>tc={C93C8F09-0B77-436C-8C7E-454305FF88CB}</author>
    <author>tc={F911C630-8393-4E6F-B7A5-26598C6C1013}</author>
    <author>tc={4AD435BD-639F-41C1-91DD-ABFE8DC2CA61}</author>
    <author>tc={AF38A7AA-9CB1-4734-8B01-DCCF2D7CD4BC}</author>
    <author>tc={CADCC09C-4172-4080-85E4-A13E28E5A8DC}</author>
    <author>tc={1E638AD4-A0E7-4ACC-80C9-00CFEE43419D}</author>
    <author>tc={4BEB989A-A285-4E0D-AAC6-3937465FB572}</author>
    <author>tc={F9DA1B1E-F21A-4D60-AC84-7983CFD36A5E}</author>
    <author>tc={C3D61A20-E36F-4152-8E10-53C94D62FD85}</author>
    <author>tc={20495248-9CD4-4202-955B-AA4CD4FC21A1}</author>
    <author>tc={4B96B7BD-5D86-4584-96C4-A86AB5430DEE}</author>
    <author>tc={D612E80F-2462-40AE-A387-AE4CD849E41F}</author>
    <author>tc={D8D580FE-1B7B-4D86-A16B-C331E411C994}</author>
    <author>tc={D26CC29E-07E1-463F-814A-B5DF4F25ACEF}</author>
    <author>tc={17BDCA57-FA69-40BD-89DC-C84BDBC9A965}</author>
    <author>tc={410CA583-1315-4E83-A480-80ADCC72AD55}</author>
    <author>tc={D37C7252-A837-4DF2-9E5A-F358EF997CDA}</author>
    <author>tc={E68D785D-10C6-480C-9465-ADEBB2FF7E27}</author>
    <author>tc={5F448999-7964-4B99-83CF-9CC169B15E0D}</author>
    <author>tc={61015582-99E3-4E12-A314-7230F09FD4E2}</author>
    <author>tc={4EE84B20-5EC7-485C-9E1D-25748A9E2A4B}</author>
    <author>tc={A5277BB5-A9FF-471B-9FB6-56F062467922}</author>
    <author>tc={728E1B09-302C-45BF-88D3-EF6887E7B7D8}</author>
    <author>tc={B77B5833-2D4F-480E-9250-705A5D93DA00}</author>
    <author>tc={414C85C0-F64E-4BDA-BF31-222A03D5D076}</author>
    <author>tc={39286900-D18E-4A77-B5BE-D04DDA00F32D}</author>
    <author>tc={517348B7-98F4-4AF8-A00F-D4ED63544BB3}</author>
    <author>tc={F74A66CD-868F-4717-BEBF-9AD9BD8BDB1E}</author>
    <author>tc={F969B99F-AAD9-489F-9D59-B01AE87934EF}</author>
    <author>tc={D4088612-756B-427C-81C6-D7463AD837E9}</author>
    <author>tc={97807F77-84DD-43C5-8B87-1862430ECE5E}</author>
    <author>tc={99CE5343-551A-41CF-9AB3-D091A461CBA5}</author>
    <author>tc={19564F56-57CE-4B6E-9862-129974D5CEBD}</author>
    <author>tc={5C30D552-8903-451D-BB03-35652C7F768C}</author>
    <author>tc={9325294C-AA37-4E8D-BA8F-81A2D65B84F3}</author>
    <author>tc={F6DE1BB3-5C23-476F-8FE8-3D5B5F63161F}</author>
    <author>tc={6DBC3364-2962-454C-B88F-7C4E6346B05D}</author>
    <author>tc={33CCD622-C668-4E25-B541-956348589A07}</author>
    <author>tc={70BCE79F-A7E9-4FEC-89E2-0CD8C8A3DDB1}</author>
    <author>tc={04F7AB78-3D29-428A-838E-0725D458D9EA}</author>
    <author>tc={FBD78E6D-FCB3-4380-BD1B-36A4B2CE8B73}</author>
    <author>tc={E80FA662-AF5F-4C74-A42C-BA187816C5BB}</author>
    <author>tc={784C197D-7A92-47D5-83C7-F27B363CF8DA}</author>
    <author>tc={BEDA535A-FB48-4164-A66C-6CB00204D7DF}</author>
    <author>tc={049F5D10-41B5-4F2A-872F-82E0E73FB8B8}</author>
    <author>tc={0296A6D6-84A7-4B9B-B56C-D720BE3952F5}</author>
    <author>tc={1400CBCD-0B22-4E6D-AF02-0F42D21EE741}</author>
    <author>tc={70657A0C-F6DE-4E2C-82E2-0F27A25D5DE9}</author>
    <author>tc={451F3807-40A9-4BEF-9FCE-0F6DEE6D2D15}</author>
    <author>tc={9AEFD228-E3AC-4E64-9A00-B54F81878DE1}</author>
    <author>tc={6DEA96B7-FB08-4619-9A6B-1E065625F7C1}</author>
    <author>tc={23B0921D-3A76-4164-80AC-B69BD24984F6}</author>
    <author>tc={395A87CC-E468-48BF-93BE-E962D0C870F6}</author>
    <author>tc={B74C0719-1369-4BE7-B05C-C4878DC727C0}</author>
    <author>tc={3C1FD36C-B74D-4593-BA69-F74933C31036}</author>
    <author>tc={68AABE14-D51B-40DD-9CF9-A15F6B318BDC}</author>
    <author>tc={7B24A67C-53AA-4DB8-BC7F-9658C7F43CF7}</author>
    <author>tc={D40AC698-EA78-4B12-8A17-24E8E8FB866D}</author>
    <author>tc={F05D1B83-7C1A-483A-A357-5D946D65A4BB}</author>
    <author>tc={0F073878-81BB-480F-B572-BB182E1AC9FD}</author>
    <author>tc={10A4642F-B019-411C-8EEA-78A4C0A25F0A}</author>
    <author>tc={57601F60-56A1-4566-97A9-6212BEB4E504}</author>
    <author>tc={15D0A32A-12CD-41F9-A05B-17A93AC8103C}</author>
    <author>tc={4C2D39A0-41AF-49B0-9CFA-D6E9221009A9}</author>
    <author>tc={E5840BD8-7771-4827-9FD1-740121995F47}</author>
    <author>tc={555AC294-669A-4960-9C34-62D1CAE19B1F}</author>
    <author>tc={45366C47-4A85-4B77-811A-82B6372BDFD4}</author>
    <author>tc={43C7F6BF-2E19-4181-90BA-D28FDEEF739B}</author>
    <author>tc={930CCAEF-28AD-45CC-8DAE-DF80B034EC8B}</author>
    <author>tc={E09D9C71-C52E-4572-9105-0F8B85058F11}</author>
    <author>tc={09FB721C-DC59-46EE-A3A0-3D6C82BBC0DA}</author>
    <author>tc={97CDD612-3A9B-4337-AE53-952D221F69D2}</author>
    <author>tc={85CAC371-0F13-4BDA-808E-A084C6E7B0A6}</author>
    <author>tc={6D65658B-4EBA-4822-A4D1-B3E5C95E7CC7}</author>
    <author>tc={26192643-C6AA-447B-9FC9-EEA9DBDA39F1}</author>
    <author>tc={5BEC89C5-8C41-421B-8EDD-11D2DAA5D09B}</author>
    <author>tc={E5337B65-C700-47C3-9E2D-9863024092C5}</author>
    <author>tc={38E6B140-65A7-427F-8135-715296ED74B8}</author>
    <author>tc={F654A06C-5E30-4897-BAF4-D7CA9EB4A1BA}</author>
    <author>tc={0408707E-9C8B-46DB-9855-097BE09B8445}</author>
    <author>tc={2413AF5F-D6DA-4F5A-A409-E4CE5E06C613}</author>
    <author>tc={4D21B050-90CB-49C8-B6F9-8F39960EEA24}</author>
    <author>tc={CB9C7DDB-21F5-4B92-8B31-5E6CB83CF713}</author>
    <author>tc={D54E6AB9-32F4-49C3-BC89-38C922DCE223}</author>
    <author>tc={17BEC8FF-FD70-4790-B59D-573FD78D91AC}</author>
    <author>tc={B2FDE4EB-D7F6-4228-AA68-9F7B78672A12}</author>
    <author>tc={47439E09-C5D1-46E9-AFBC-4CC79CEACB31}</author>
    <author>tc={A6000D43-DBCD-4A4F-9F2D-25E047697339}</author>
    <author>tc={ED832128-7EC1-4D19-B48D-D180B3021D7A}</author>
    <author>tc={8171F58A-C028-4E91-B651-C4DAB3505B88}</author>
    <author>tc={DE92EBA6-B275-42E3-876D-2FEB5D27462A}</author>
    <author>tc={4D608AB7-5D2F-4EFC-A675-DDD512B5BF89}</author>
    <author>tc={1679F83F-AB87-4697-B45F-B7E631B09C82}</author>
    <author>tc={7F3A4C7D-C8A9-45AB-BCCE-79BBCB089616}</author>
    <author>tc={42EE423B-9828-4E38-9C60-9D88AAD24CF6}</author>
    <author>tc={60D9B389-FB61-4406-AFD5-3CE4498D3A77}</author>
    <author>tc={602167E3-543F-42A8-81F7-580E7DE35DF8}</author>
    <author>tc={3D511513-2040-42AF-AD50-233487CB5013}</author>
    <author>tc={D387E9DA-BBCC-4732-BF6B-6BA0645724B8}</author>
    <author>tc={03D4915A-067D-440A-9434-9863168AF946}</author>
    <author>tc={50591B83-CBFA-4F61-9FB8-F9209E63A639}</author>
    <author>tc={9AA2F089-A9F2-4D1F-8691-66CE65D19E6D}</author>
    <author>tc={DD20B21B-5490-4637-AC23-1281D667C148}</author>
    <author>tc={7453FB4C-F428-4243-B00D-2166698AA55D}</author>
    <author>tc={5C8BB57A-1435-4405-9A10-A62C293BA21D}</author>
    <author>tc={A964BB52-45D3-4F04-B179-1024B0A19BF2}</author>
    <author>tc={8CF7786D-0FFE-4BC3-A730-AED2CCFEF570}</author>
    <author>tc={E2CACA31-3F95-4D21-90FA-421905E46B86}</author>
    <author>tc={E78DBB16-1ABD-4E3D-A8AB-3501C062E721}</author>
    <author>tc={476A96E6-37AA-4F63-BD4C-70A80D91F1A3}</author>
    <author>tc={3B1CE9F2-D034-46F2-B13E-23FA9A50E069}</author>
    <author>tc={84CEB27C-D45C-4BFE-9F89-045142E74EEC}</author>
    <author>tc={0815E6BB-9D69-423F-9539-886EAAE93043}</author>
    <author>tc={B3C2CE5C-A93C-4354-BF78-90896D0F10CE}</author>
    <author>tc={E17FBCDB-D3B1-4830-88E9-A42DDAF83D25}</author>
    <author>tc={89450C69-6C05-47A5-9876-14EE760EF3C5}</author>
    <author>tc={84787DF2-2B73-4117-81D6-F87640B0B980}</author>
    <author>tc={D596A51E-A2E0-448E-A2D9-B5D6134C863C}</author>
    <author>tc={D3C724F9-E0A3-44C4-B12A-2B153F5E2BC8}</author>
    <author>tc={65BE78DE-A794-4081-9442-398DB0D72789}</author>
    <author>tc={1D0C5E2B-7429-4BBE-B0B0-08B1B601F2EC}</author>
    <author>tc={FDA6BA2B-3815-458F-ADE8-7794CB360AC6}</author>
    <author>tc={D0AF2ADC-7310-4711-800A-BB43F620D1B5}</author>
    <author>tc={16D33B1A-779E-4DD8-AFCF-8A99765BE662}</author>
    <author>tc={A5B6DD15-26BE-4157-95AA-EAFC5A0C18F6}</author>
    <author>tc={F89093FC-A223-4A62-BBFA-A6D80EF113B4}</author>
  </authors>
  <commentList>
    <comment ref="X7" authorId="0" shapeId="0" xr:uid="{00000000-0006-0000-0200-000001000000}">
      <text>
        <r>
          <rPr>
            <sz val="11"/>
            <color rgb="FF000000"/>
            <rFont val="Calibri"/>
            <family val="2"/>
            <charset val="1"/>
          </rPr>
          <t xml:space="preserve">Author:
</t>
        </r>
        <r>
          <rPr>
            <sz val="9"/>
            <color rgb="FF000000"/>
            <rFont val="Tahoma"/>
            <family val="2"/>
            <charset val="186"/>
          </rPr>
          <t>7/23</t>
        </r>
      </text>
    </comment>
    <comment ref="Y7" authorId="0" shapeId="0" xr:uid="{00000000-0006-0000-0200-000003000000}">
      <text>
        <r>
          <rPr>
            <sz val="11"/>
            <color rgb="FF000000"/>
            <rFont val="Calibri"/>
            <family val="2"/>
            <charset val="1"/>
          </rPr>
          <t xml:space="preserve">Author:
</t>
        </r>
        <r>
          <rPr>
            <sz val="9"/>
            <color rgb="FF000000"/>
            <rFont val="Tahoma"/>
            <family val="2"/>
            <charset val="186"/>
          </rPr>
          <t>7/23</t>
        </r>
      </text>
    </comment>
    <comment ref="Z7" authorId="0" shapeId="0" xr:uid="{00000000-0006-0000-0200-000004000000}">
      <text>
        <r>
          <rPr>
            <sz val="11"/>
            <color rgb="FF000000"/>
            <rFont val="Calibri"/>
            <family val="2"/>
            <charset val="1"/>
          </rPr>
          <t xml:space="preserve">Author:
</t>
        </r>
        <r>
          <rPr>
            <sz val="9"/>
            <color rgb="FF000000"/>
            <rFont val="Tahoma"/>
            <family val="2"/>
            <charset val="186"/>
          </rPr>
          <t>7/23</t>
        </r>
      </text>
    </comment>
    <comment ref="AA7" authorId="0" shapeId="0" xr:uid="{00000000-0006-0000-0200-000005000000}">
      <text>
        <r>
          <rPr>
            <sz val="11"/>
            <color rgb="FF000000"/>
            <rFont val="Calibri"/>
            <family val="2"/>
            <charset val="1"/>
          </rPr>
          <t xml:space="preserve">Author:
</t>
        </r>
        <r>
          <rPr>
            <sz val="9"/>
            <color rgb="FF000000"/>
            <rFont val="Tahoma"/>
            <family val="2"/>
            <charset val="186"/>
          </rPr>
          <t>7/23</t>
        </r>
      </text>
    </comment>
    <comment ref="AD7" authorId="0" shapeId="0" xr:uid="{00000000-0006-0000-0200-000006000000}">
      <text>
        <r>
          <rPr>
            <sz val="11"/>
            <color rgb="FF000000"/>
            <rFont val="Calibri"/>
            <family val="2"/>
            <charset val="1"/>
          </rPr>
          <t xml:space="preserve">Author:
</t>
        </r>
        <r>
          <rPr>
            <sz val="9"/>
            <color rgb="FF000000"/>
            <rFont val="Tahoma"/>
            <family val="2"/>
            <charset val="1"/>
          </rPr>
          <t>2021-09-13. 208997</t>
        </r>
      </text>
    </comment>
    <comment ref="AE7" authorId="0" shapeId="0" xr:uid="{00000000-0006-0000-0200-000007000000}">
      <text>
        <r>
          <rPr>
            <sz val="11"/>
            <color rgb="FF000000"/>
            <rFont val="Calibri"/>
            <family val="2"/>
            <charset val="1"/>
          </rPr>
          <t xml:space="preserve">Author:
</t>
        </r>
        <r>
          <rPr>
            <sz val="9"/>
            <color rgb="FF000000"/>
            <rFont val="Tahoma"/>
            <family val="2"/>
            <charset val="186"/>
          </rPr>
          <t>7/23</t>
        </r>
      </text>
    </comment>
    <comment ref="AG7" authorId="0" shapeId="0" xr:uid="{00000000-0006-0000-0200-000008000000}">
      <text>
        <r>
          <rPr>
            <sz val="11"/>
            <color rgb="FF000000"/>
            <rFont val="Calibri"/>
            <family val="2"/>
            <charset val="1"/>
          </rPr>
          <t xml:space="preserve">Author:
</t>
        </r>
        <r>
          <rPr>
            <sz val="9"/>
            <color rgb="FF000000"/>
            <rFont val="Tahoma"/>
            <family val="2"/>
            <charset val="186"/>
          </rPr>
          <t>7/26</t>
        </r>
      </text>
    </comment>
    <comment ref="AJ7" authorId="0" shapeId="0" xr:uid="{00000000-0006-0000-0200-000009000000}">
      <text>
        <r>
          <rPr>
            <sz val="11"/>
            <color rgb="FF000000"/>
            <rFont val="Calibri"/>
            <family val="2"/>
            <charset val="1"/>
          </rPr>
          <t xml:space="preserve">Author:
</t>
        </r>
        <r>
          <rPr>
            <sz val="9"/>
            <color rgb="FF000000"/>
            <rFont val="Tahoma"/>
            <family val="2"/>
            <charset val="186"/>
          </rPr>
          <t>8/4</t>
        </r>
      </text>
    </comment>
    <comment ref="AN7" authorId="0" shapeId="0" xr:uid="{00000000-0006-0000-0200-00000A000000}">
      <text>
        <r>
          <rPr>
            <sz val="11"/>
            <color rgb="FF000000"/>
            <rFont val="Calibri"/>
            <family val="2"/>
            <charset val="1"/>
          </rPr>
          <t xml:space="preserve">Author:
</t>
        </r>
        <r>
          <rPr>
            <sz val="9"/>
            <color rgb="FF000000"/>
            <rFont val="Tahoma"/>
            <family val="2"/>
            <charset val="186"/>
          </rPr>
          <t>7/26</t>
        </r>
      </text>
    </comment>
    <comment ref="E10" authorId="1" shapeId="0" xr:uid="{A387046D-9C5C-4498-9077-40EA6F554A9C}">
      <text>
        <t>[Threaded comment]
Your version of Excel allows you to read this threaded comment; however, any edits to it will get removed if the file is opened in a newer version of Excel. Learn more: https://go.microsoft.com/fwlink/?linkid=870924
Comment:
    Issiustas rastas ismiskinti keliuka
Reply:
    Turi atšaukti
Reply:
    09-11 turi atšaukti</t>
      </text>
    </comment>
    <comment ref="AJ10" authorId="2" shapeId="0" xr:uid="{4B4EFC6E-5352-469F-A445-96DC264F3D0A}">
      <text>
        <r>
          <rPr>
            <b/>
            <sz val="9"/>
            <color indexed="81"/>
            <rFont val="Tahoma"/>
            <family val="2"/>
          </rPr>
          <t>Ieva Antanynaite:</t>
        </r>
        <r>
          <rPr>
            <sz val="9"/>
            <color indexed="81"/>
            <rFont val="Tahoma"/>
            <family val="2"/>
          </rPr>
          <t xml:space="preserve">
07-20 pateikta
</t>
        </r>
      </text>
    </comment>
    <comment ref="AN10" authorId="2" shapeId="0" xr:uid="{B59B2F0B-BE00-46D3-ABCE-315556BE5CEA}">
      <text>
        <r>
          <rPr>
            <b/>
            <sz val="9"/>
            <color indexed="81"/>
            <rFont val="Tahoma"/>
            <family val="2"/>
          </rPr>
          <t>Ieva Antanynaite:</t>
        </r>
        <r>
          <rPr>
            <sz val="9"/>
            <color indexed="81"/>
            <rFont val="Tahoma"/>
            <family val="2"/>
          </rPr>
          <t xml:space="preserve">
07-21 pateikta.
Atsakymas per 20d.d. Iki 08-17</t>
        </r>
      </text>
    </comment>
    <comment ref="AD12" authorId="3" shapeId="0" xr:uid="{83083E2C-3CCE-4150-8774-F1E30B410194}">
      <text>
        <r>
          <rPr>
            <b/>
            <sz val="9"/>
            <color indexed="81"/>
            <rFont val="Tahoma"/>
            <family val="2"/>
            <charset val="186"/>
          </rPr>
          <t>Aurimas Skrupskis:</t>
        </r>
        <r>
          <rPr>
            <sz val="9"/>
            <color indexed="81"/>
            <rFont val="Tahoma"/>
            <family val="2"/>
            <charset val="186"/>
          </rPr>
          <t xml:space="preserve">
22-08-02
243846</t>
        </r>
      </text>
    </comment>
    <comment ref="AJ12" authorId="0" shapeId="0" xr:uid="{00000000-0006-0000-0200-000011000000}">
      <text>
        <r>
          <rPr>
            <sz val="11"/>
            <color rgb="FF000000"/>
            <rFont val="Calibri"/>
            <family val="2"/>
            <charset val="1"/>
          </rPr>
          <t xml:space="preserve">Author:
</t>
        </r>
        <r>
          <rPr>
            <sz val="9"/>
            <color rgb="FF000000"/>
            <rFont val="Tahoma"/>
            <family val="2"/>
            <charset val="186"/>
          </rPr>
          <t>10/26
išsiųsta pataisytas 12-23</t>
        </r>
      </text>
    </comment>
    <comment ref="AJ16" authorId="4" shapeId="0" xr:uid="{DD219DA4-33E3-4F3F-BB82-8DF093BC19BA}">
      <text>
        <r>
          <rPr>
            <b/>
            <sz val="9"/>
            <color indexed="81"/>
            <rFont val="Tahoma"/>
            <family val="2"/>
            <charset val="186"/>
          </rPr>
          <t>Tomas Ruzveltas:</t>
        </r>
        <r>
          <rPr>
            <sz val="9"/>
            <color indexed="81"/>
            <rFont val="Tahoma"/>
            <family val="2"/>
            <charset val="186"/>
          </rPr>
          <t xml:space="preserve">
2022-01-07 Nr. 1- 480</t>
        </r>
      </text>
    </comment>
    <comment ref="E20" authorId="5" shapeId="0" xr:uid="{07C727F3-5460-42D8-ADC7-5F3A20C639CA}">
      <text>
        <r>
          <rPr>
            <b/>
            <sz val="9"/>
            <color indexed="81"/>
            <rFont val="Tahoma"/>
            <family val="2"/>
            <charset val="186"/>
          </rPr>
          <t>Kostas Vilcinskas:</t>
        </r>
        <r>
          <rPr>
            <sz val="9"/>
            <color indexed="81"/>
            <rFont val="Tahoma"/>
            <family val="2"/>
            <charset val="186"/>
          </rPr>
          <t xml:space="preserve">
Servitutas pas notare</t>
        </r>
      </text>
    </comment>
    <comment ref="AI20" authorId="4" shapeId="0" xr:uid="{00000000-0006-0000-0200-00001B000000}">
      <text>
        <r>
          <rPr>
            <b/>
            <sz val="9"/>
            <color indexed="81"/>
            <rFont val="Tahoma"/>
            <family val="2"/>
          </rPr>
          <t>Tomas Ruzveltas:</t>
        </r>
        <r>
          <rPr>
            <sz val="9"/>
            <color indexed="81"/>
            <rFont val="Tahoma"/>
            <family val="2"/>
          </rPr>
          <t xml:space="preserve">
GTV-49 2022 01 28</t>
        </r>
      </text>
    </comment>
    <comment ref="AD21" authorId="5" shapeId="0" xr:uid="{2CD98D0E-8A11-495E-9566-B87D18C852BF}">
      <text>
        <r>
          <rPr>
            <b/>
            <sz val="9"/>
            <color indexed="81"/>
            <rFont val="Tahoma"/>
            <family val="2"/>
            <charset val="186"/>
          </rPr>
          <t>Kostas Vilcinskas:</t>
        </r>
        <r>
          <rPr>
            <sz val="9"/>
            <color indexed="81"/>
            <rFont val="Tahoma"/>
            <family val="2"/>
            <charset val="186"/>
          </rPr>
          <t xml:space="preserve">
226947</t>
        </r>
      </text>
    </comment>
    <comment ref="O24" authorId="5" shapeId="0" xr:uid="{95F5E648-80E9-4C28-ADC7-B346B171D84D}">
      <text>
        <r>
          <rPr>
            <b/>
            <sz val="9"/>
            <color indexed="81"/>
            <rFont val="Tahoma"/>
            <family val="2"/>
            <charset val="186"/>
          </rPr>
          <t>Kostas Vilcinskas:</t>
        </r>
        <r>
          <rPr>
            <sz val="9"/>
            <color indexed="81"/>
            <rFont val="Tahoma"/>
            <family val="2"/>
            <charset val="186"/>
          </rPr>
          <t xml:space="preserve">
Ikeltas pradesimas prie dokumentu</t>
        </r>
      </text>
    </comment>
    <comment ref="AD24" authorId="3" shapeId="0" xr:uid="{A9814339-D5A8-430D-98E2-F84068061A45}">
      <text>
        <r>
          <rPr>
            <b/>
            <sz val="9"/>
            <color indexed="81"/>
            <rFont val="Tahoma"/>
            <family val="2"/>
            <charset val="186"/>
          </rPr>
          <t>Aurimas Skrupskis:</t>
        </r>
        <r>
          <rPr>
            <sz val="9"/>
            <color indexed="81"/>
            <rFont val="Tahoma"/>
            <family val="2"/>
            <charset val="186"/>
          </rPr>
          <t xml:space="preserve">
Nr. 242046
Pateikimo data: 22-07-13
</t>
        </r>
      </text>
    </comment>
    <comment ref="C26" authorId="4" shapeId="0" xr:uid="{00000000-0006-0000-0200-00001F000000}">
      <text>
        <r>
          <rPr>
            <b/>
            <sz val="9"/>
            <color indexed="81"/>
            <rFont val="Tahoma"/>
            <family val="2"/>
            <charset val="186"/>
          </rPr>
          <t>Tomas Ruzveltas:</t>
        </r>
        <r>
          <rPr>
            <sz val="9"/>
            <color indexed="81"/>
            <rFont val="Tahoma"/>
            <family val="2"/>
            <charset val="186"/>
          </rPr>
          <t xml:space="preserve">
Trūksta kariuomenės derinimo</t>
        </r>
      </text>
    </comment>
    <comment ref="Z27" authorId="6" shapeId="0" xr:uid="{405117BA-7DA0-4635-B3AC-ACEC4C4486CF}">
      <text>
        <r>
          <rPr>
            <b/>
            <sz val="9"/>
            <color indexed="81"/>
            <rFont val="Tahoma"/>
            <family val="2"/>
          </rPr>
          <t>Vytautas Remeikis:</t>
        </r>
        <r>
          <rPr>
            <sz val="9"/>
            <color indexed="81"/>
            <rFont val="Tahoma"/>
            <family val="2"/>
          </rPr>
          <t xml:space="preserve">
01-10 Rimantas Adomėnas
</t>
        </r>
      </text>
    </comment>
    <comment ref="AD27" authorId="5" shapeId="0" xr:uid="{1FC4408D-7F0F-4038-B383-1421CA38ED7D}">
      <text>
        <r>
          <rPr>
            <b/>
            <sz val="9"/>
            <color indexed="81"/>
            <rFont val="Tahoma"/>
            <family val="2"/>
            <charset val="186"/>
          </rPr>
          <t>Kostas Vilcinskas:</t>
        </r>
        <r>
          <rPr>
            <sz val="9"/>
            <color indexed="81"/>
            <rFont val="Tahoma"/>
            <family val="2"/>
            <charset val="186"/>
          </rPr>
          <t xml:space="preserve">
229186</t>
        </r>
      </text>
    </comment>
    <comment ref="AJ27" authorId="6" shapeId="0" xr:uid="{249BA2D3-C7AF-4305-B623-4D5DC69E4305}">
      <text>
        <r>
          <rPr>
            <b/>
            <sz val="9"/>
            <color indexed="81"/>
            <rFont val="Tahoma"/>
            <family val="2"/>
          </rPr>
          <t>Vytautas Remeikis:</t>
        </r>
        <r>
          <rPr>
            <sz val="9"/>
            <color indexed="81"/>
            <rFont val="Tahoma"/>
            <family val="2"/>
          </rPr>
          <t xml:space="preserve">
01-07
</t>
        </r>
      </text>
    </comment>
    <comment ref="E28" authorId="4" shapeId="0" xr:uid="{AA2D41DF-EE7F-4A65-A7E8-21446DB8C749}">
      <text>
        <r>
          <rPr>
            <b/>
            <sz val="9"/>
            <color indexed="81"/>
            <rFont val="Tahoma"/>
            <family val="2"/>
            <charset val="186"/>
          </rPr>
          <t>Tomas Ruzveltas:</t>
        </r>
        <r>
          <rPr>
            <sz val="9"/>
            <color indexed="81"/>
            <rFont val="Tahoma"/>
            <family val="2"/>
            <charset val="186"/>
          </rPr>
          <t xml:space="preserve">
Servitutas perduotas notarei</t>
        </r>
      </text>
    </comment>
    <comment ref="AJ28" authorId="4" shapeId="0" xr:uid="{3005C2D8-3B68-4A60-A58C-552137EC7F48}">
      <text>
        <r>
          <rPr>
            <b/>
            <sz val="9"/>
            <color indexed="81"/>
            <rFont val="Tahoma"/>
            <family val="2"/>
            <charset val="186"/>
          </rPr>
          <t>Tomas Ruzveltas:</t>
        </r>
        <r>
          <rPr>
            <sz val="9"/>
            <color indexed="81"/>
            <rFont val="Tahoma"/>
            <family val="2"/>
            <charset val="186"/>
          </rPr>
          <t xml:space="preserve">
Pateikta 01-07
1-511</t>
        </r>
      </text>
    </comment>
    <comment ref="Y30" authorId="6" shapeId="0" xr:uid="{156E4F4A-05D3-4BAF-BDA5-2259A9FD9537}">
      <text>
        <r>
          <rPr>
            <b/>
            <sz val="9"/>
            <color indexed="81"/>
            <rFont val="Tahoma"/>
            <family val="2"/>
          </rPr>
          <t>Vytautas Remeikis:</t>
        </r>
        <r>
          <rPr>
            <sz val="9"/>
            <color indexed="81"/>
            <rFont val="Tahoma"/>
            <family val="2"/>
          </rPr>
          <t xml:space="preserve">
01-10 Antanas šakalys</t>
        </r>
      </text>
    </comment>
    <comment ref="AD30" authorId="4" shapeId="0" xr:uid="{91840822-C784-4BFF-B287-E886F8622D1C}">
      <text>
        <r>
          <rPr>
            <b/>
            <sz val="9"/>
            <color indexed="81"/>
            <rFont val="Tahoma"/>
            <family val="2"/>
          </rPr>
          <t>Tomas Ruzveltas:</t>
        </r>
        <r>
          <rPr>
            <sz val="9"/>
            <color indexed="81"/>
            <rFont val="Tahoma"/>
            <family val="2"/>
          </rPr>
          <t xml:space="preserve">
Reikia išmiškinti</t>
        </r>
      </text>
    </comment>
    <comment ref="AP30" authorId="6" shapeId="0" xr:uid="{C257C005-9D6D-4648-8A3E-A064DB8B9713}">
      <text>
        <r>
          <rPr>
            <b/>
            <sz val="9"/>
            <color indexed="81"/>
            <rFont val="Tahoma"/>
            <family val="2"/>
          </rPr>
          <t>Vytautas Remeikis:</t>
        </r>
        <r>
          <rPr>
            <sz val="9"/>
            <color indexed="81"/>
            <rFont val="Tahoma"/>
            <family val="2"/>
          </rPr>
          <t xml:space="preserve">
01-10</t>
        </r>
      </text>
    </comment>
    <comment ref="E31" authorId="4" shapeId="0" xr:uid="{ECCC41CA-32F5-4BB8-80DA-BBF2B9E80B6E}">
      <text>
        <r>
          <rPr>
            <b/>
            <sz val="9"/>
            <color indexed="81"/>
            <rFont val="Tahoma"/>
            <family val="2"/>
            <charset val="186"/>
          </rPr>
          <t>Tomas Ruzveltas:</t>
        </r>
        <r>
          <rPr>
            <sz val="9"/>
            <color indexed="81"/>
            <rFont val="Tahoma"/>
            <family val="2"/>
            <charset val="186"/>
          </rPr>
          <t xml:space="preserve">
NŽT 05-20
Taiso pastabas
Trūksta foto
Siunčia informacinius</t>
        </r>
      </text>
    </comment>
    <comment ref="AQ32" authorId="6" shapeId="0" xr:uid="{14D4A09D-2B57-4E74-BCC1-AF73797B9129}">
      <text>
        <r>
          <rPr>
            <b/>
            <sz val="9"/>
            <color indexed="81"/>
            <rFont val="Tahoma"/>
            <family val="2"/>
          </rPr>
          <t>Vytautas Remeikis:</t>
        </r>
        <r>
          <rPr>
            <sz val="9"/>
            <color indexed="81"/>
            <rFont val="Tahoma"/>
            <family val="2"/>
          </rPr>
          <t xml:space="preserve">
Pateikta 07-22
1/1
32049148 yra</t>
        </r>
      </text>
    </comment>
    <comment ref="AJ34" authorId="5" shapeId="0" xr:uid="{12744F59-F460-409A-BA54-55781844AFA1}">
      <text>
        <r>
          <rPr>
            <b/>
            <sz val="9"/>
            <color indexed="81"/>
            <rFont val="Tahoma"/>
            <family val="2"/>
          </rPr>
          <t>Kostas Vilcinskas:</t>
        </r>
        <r>
          <rPr>
            <sz val="9"/>
            <color indexed="81"/>
            <rFont val="Tahoma"/>
            <family val="2"/>
          </rPr>
          <t xml:space="preserve">
04.14 1-8686</t>
        </r>
      </text>
    </comment>
    <comment ref="AQ34" authorId="6" shapeId="0" xr:uid="{2E67693B-4482-44CA-9AFE-11586BE57245}">
      <text>
        <r>
          <rPr>
            <b/>
            <sz val="9"/>
            <color indexed="81"/>
            <rFont val="Tahoma"/>
            <family val="2"/>
          </rPr>
          <t>Vytautas Remeikis:</t>
        </r>
        <r>
          <rPr>
            <sz val="9"/>
            <color indexed="81"/>
            <rFont val="Tahoma"/>
            <family val="2"/>
          </rPr>
          <t xml:space="preserve">
pateikta 07-21
2/2
10 kv-1 32038182 yra
10kV-2 32038448 yra</t>
        </r>
      </text>
    </comment>
    <comment ref="E36" authorId="4" shapeId="0" xr:uid="{85C2AFF4-D5E6-434B-8DAA-6FFB1A3E1125}">
      <text>
        <r>
          <rPr>
            <b/>
            <sz val="9"/>
            <color indexed="81"/>
            <rFont val="Tahoma"/>
            <family val="2"/>
            <charset val="186"/>
          </rPr>
          <t>Tomas Ruzveltas:</t>
        </r>
        <r>
          <rPr>
            <sz val="9"/>
            <color indexed="81"/>
            <rFont val="Tahoma"/>
            <family val="2"/>
            <charset val="186"/>
          </rPr>
          <t xml:space="preserve">
Servitutai</t>
        </r>
      </text>
    </comment>
    <comment ref="AF38" authorId="5" shapeId="0" xr:uid="{A7450E10-57A9-4FCE-8013-7EE553FADFAD}">
      <text>
        <r>
          <rPr>
            <b/>
            <sz val="9"/>
            <color indexed="81"/>
            <rFont val="Tahoma"/>
            <family val="2"/>
          </rPr>
          <t>Kostas Vilcinskas:</t>
        </r>
        <r>
          <rPr>
            <sz val="9"/>
            <color indexed="81"/>
            <rFont val="Tahoma"/>
            <family val="2"/>
          </rPr>
          <t xml:space="preserve">
04.15</t>
        </r>
      </text>
    </comment>
    <comment ref="AQ41" authorId="6" shapeId="0" xr:uid="{5BA42CE3-096D-4315-A4DD-7ABF3D70964B}">
      <text>
        <r>
          <rPr>
            <b/>
            <sz val="9"/>
            <color indexed="81"/>
            <rFont val="Tahoma"/>
            <family val="2"/>
          </rPr>
          <t>Vytautas Remeikis:</t>
        </r>
        <r>
          <rPr>
            <sz val="9"/>
            <color indexed="81"/>
            <rFont val="Tahoma"/>
            <family val="2"/>
          </rPr>
          <t xml:space="preserve">
Pateikta 07-21
1/1
32038610 yra</t>
        </r>
      </text>
    </comment>
    <comment ref="AQ42" authorId="6" shapeId="0" xr:uid="{5C1C6774-1DD2-475F-8D77-16D4FBCCA01B}">
      <text>
        <r>
          <rPr>
            <b/>
            <sz val="9"/>
            <color indexed="81"/>
            <rFont val="Tahoma"/>
            <family val="2"/>
          </rPr>
          <t>Vytautas Remeikis:</t>
        </r>
        <r>
          <rPr>
            <sz val="9"/>
            <color indexed="81"/>
            <rFont val="Tahoma"/>
            <family val="2"/>
          </rPr>
          <t xml:space="preserve">
2/2
31888331 (YRA)
31887790 YRA</t>
        </r>
      </text>
    </comment>
    <comment ref="AJ43" authorId="5" shapeId="0" xr:uid="{8B86213D-6534-45BC-B65F-AC9DF9E80DA4}">
      <text>
        <r>
          <rPr>
            <b/>
            <sz val="9"/>
            <color indexed="81"/>
            <rFont val="Tahoma"/>
            <family val="2"/>
            <charset val="186"/>
          </rPr>
          <t>Kostas Vilcinskas:</t>
        </r>
        <r>
          <rPr>
            <sz val="9"/>
            <color indexed="81"/>
            <rFont val="Tahoma"/>
            <family val="2"/>
            <charset val="186"/>
          </rPr>
          <t xml:space="preserve">
05.06</t>
        </r>
      </text>
    </comment>
    <comment ref="AQ44" authorId="6" shapeId="0" xr:uid="{4D6F12BE-28EA-4454-AFC1-BC925673989B}">
      <text>
        <r>
          <rPr>
            <b/>
            <sz val="9"/>
            <color indexed="81"/>
            <rFont val="Tahoma"/>
            <family val="2"/>
          </rPr>
          <t>Vytautas Remeikis:</t>
        </r>
        <r>
          <rPr>
            <sz val="9"/>
            <color indexed="81"/>
            <rFont val="Tahoma"/>
            <family val="2"/>
          </rPr>
          <t xml:space="preserve">
1/1
31903118</t>
        </r>
      </text>
    </comment>
    <comment ref="E45" authorId="4" shapeId="0" xr:uid="{1BEE8B96-A2FC-497B-8014-031069A93A28}">
      <text>
        <r>
          <rPr>
            <b/>
            <sz val="9"/>
            <color indexed="81"/>
            <rFont val="Tahoma"/>
            <family val="2"/>
            <charset val="186"/>
          </rPr>
          <t>Tomas Ruzveltas:</t>
        </r>
        <r>
          <rPr>
            <sz val="9"/>
            <color indexed="81"/>
            <rFont val="Tahoma"/>
            <family val="2"/>
            <charset val="186"/>
          </rPr>
          <t xml:space="preserve">
RAŠTAS DĖL DELSPINIGIŲ</t>
        </r>
      </text>
    </comment>
    <comment ref="AJ45" authorId="7" shapeId="0" xr:uid="{BF67FFE2-D916-4842-8FBD-F0DDBAF667BD}">
      <text>
        <r>
          <rPr>
            <b/>
            <sz val="9"/>
            <color indexed="81"/>
            <rFont val="Tahoma"/>
            <family val="2"/>
            <charset val="186"/>
          </rPr>
          <t>Fausta Ulyte:</t>
        </r>
        <r>
          <rPr>
            <sz val="9"/>
            <color indexed="81"/>
            <rFont val="Tahoma"/>
            <family val="2"/>
            <charset val="186"/>
          </rPr>
          <t xml:space="preserve">
1-8865 2022-04-15</t>
        </r>
      </text>
    </comment>
    <comment ref="AQ46" authorId="6" shapeId="0" xr:uid="{E13333C7-76BE-4D0B-A55D-C9DA5063AD5D}">
      <text>
        <r>
          <rPr>
            <b/>
            <sz val="9"/>
            <color indexed="81"/>
            <rFont val="Tahoma"/>
            <family val="2"/>
            <charset val="186"/>
          </rPr>
          <t>Vytautas Remeikis:</t>
        </r>
        <r>
          <rPr>
            <sz val="9"/>
            <color indexed="81"/>
            <rFont val="Tahoma"/>
            <family val="2"/>
            <charset val="186"/>
          </rPr>
          <t xml:space="preserve">
0.4 - 32244082 yra SĄS
10_1 - 32243990 YRA SĄS
10_2 - 32244025 YRA SĄS
10_3 - 32244050 YRA
TR -  32244228 yra</t>
        </r>
      </text>
    </comment>
    <comment ref="E47" authorId="4" shapeId="0" xr:uid="{869CBFA6-92EC-4BCC-B1D3-1670A80418E0}">
      <text>
        <r>
          <rPr>
            <b/>
            <sz val="9"/>
            <color indexed="81"/>
            <rFont val="Tahoma"/>
            <family val="2"/>
            <charset val="186"/>
          </rPr>
          <t>Tomas Ruzveltas:</t>
        </r>
        <r>
          <rPr>
            <sz val="9"/>
            <color indexed="81"/>
            <rFont val="Tahoma"/>
            <family val="2"/>
            <charset val="186"/>
          </rPr>
          <t xml:space="preserve">
Pateiktas Delspinigių raštas</t>
        </r>
      </text>
    </comment>
    <comment ref="AJ47" authorId="6" shapeId="0" xr:uid="{E64FE261-3DA3-4666-A547-0D5350AED3DC}">
      <text>
        <r>
          <rPr>
            <b/>
            <sz val="9"/>
            <color indexed="81"/>
            <rFont val="Tahoma"/>
            <family val="2"/>
          </rPr>
          <t>Vytautas Remeikis:</t>
        </r>
        <r>
          <rPr>
            <sz val="9"/>
            <color indexed="81"/>
            <rFont val="Tahoma"/>
            <family val="2"/>
          </rPr>
          <t xml:space="preserve">
04-07
</t>
        </r>
      </text>
    </comment>
    <comment ref="AQ47" authorId="6" shapeId="0" xr:uid="{A6281D8B-5586-4B3F-BB8C-295674C8AB6A}">
      <text>
        <r>
          <rPr>
            <b/>
            <sz val="9"/>
            <color indexed="81"/>
            <rFont val="Tahoma"/>
            <family val="2"/>
          </rPr>
          <t>Vytautas Remeikis:</t>
        </r>
        <r>
          <rPr>
            <sz val="9"/>
            <color indexed="81"/>
            <rFont val="Tahoma"/>
            <family val="2"/>
          </rPr>
          <t xml:space="preserve">
Pateikta 07-21
1/1
32043702 yra</t>
        </r>
      </text>
    </comment>
    <comment ref="AJ49" authorId="5" shapeId="0" xr:uid="{24F95A53-228A-49A7-B0DC-F47AB0767C14}">
      <text>
        <r>
          <rPr>
            <b/>
            <sz val="9"/>
            <color indexed="81"/>
            <rFont val="Tahoma"/>
            <family val="2"/>
            <charset val="186"/>
          </rPr>
          <t>Kostas Vilcinskas:</t>
        </r>
        <r>
          <rPr>
            <sz val="9"/>
            <color indexed="81"/>
            <rFont val="Tahoma"/>
            <family val="2"/>
            <charset val="186"/>
          </rPr>
          <t xml:space="preserve">
04.26 1-9816</t>
        </r>
      </text>
    </comment>
    <comment ref="AQ49" authorId="6" shapeId="0" xr:uid="{571FBDB3-FC59-4465-9523-35C28F068CC7}">
      <text>
        <r>
          <rPr>
            <b/>
            <sz val="9"/>
            <color indexed="81"/>
            <rFont val="Tahoma"/>
            <family val="2"/>
          </rPr>
          <t>Vytautas Remeikis:</t>
        </r>
        <r>
          <rPr>
            <sz val="9"/>
            <color indexed="81"/>
            <rFont val="Tahoma"/>
            <family val="2"/>
          </rPr>
          <t xml:space="preserve">
Pateikta 07-20
3/3
0.4 kV 32027021 yra
10 kv 32027004 YRA
Tr 32028233 YRA</t>
        </r>
      </text>
    </comment>
    <comment ref="AJ52" authorId="5" shapeId="0" xr:uid="{8A40B26D-9D17-4816-BFF3-285C963C8E33}">
      <text>
        <r>
          <rPr>
            <b/>
            <sz val="9"/>
            <color indexed="81"/>
            <rFont val="Tahoma"/>
            <family val="2"/>
            <charset val="186"/>
          </rPr>
          <t>Kostas Vilcinskas:</t>
        </r>
        <r>
          <rPr>
            <sz val="9"/>
            <color indexed="81"/>
            <rFont val="Tahoma"/>
            <family val="2"/>
            <charset val="186"/>
          </rPr>
          <t xml:space="preserve">
05.13 1-11391</t>
        </r>
      </text>
    </comment>
    <comment ref="AQ53" authorId="6" shapeId="0" xr:uid="{736826F8-E940-4DA7-8EBE-03084CE78DFA}">
      <text>
        <r>
          <rPr>
            <b/>
            <sz val="9"/>
            <color indexed="81"/>
            <rFont val="Tahoma"/>
            <family val="2"/>
          </rPr>
          <t>Vytautas Remeikis:</t>
        </r>
        <r>
          <rPr>
            <sz val="9"/>
            <color indexed="81"/>
            <rFont val="Tahoma"/>
            <family val="2"/>
          </rPr>
          <t xml:space="preserve">
2/2
10 kV 31873656 yra
TR 32058708 YRA</t>
        </r>
      </text>
    </comment>
    <comment ref="V54" authorId="4" shapeId="0" xr:uid="{0F5B1E51-25CB-4557-B947-CAF27985238D}">
      <text>
        <r>
          <rPr>
            <b/>
            <sz val="9"/>
            <color indexed="81"/>
            <rFont val="Tahoma"/>
            <family val="2"/>
            <charset val="186"/>
          </rPr>
          <t>Tomas Ruzveltas:</t>
        </r>
        <r>
          <rPr>
            <sz val="9"/>
            <color indexed="81"/>
            <rFont val="Tahoma"/>
            <family val="2"/>
            <charset val="186"/>
          </rPr>
          <t xml:space="preserve">
Atiduota Anai 05-16
</t>
        </r>
      </text>
    </comment>
    <comment ref="E56" authorId="4" shapeId="0" xr:uid="{4402FA5E-D6D8-46BA-92E6-0E9A38E80681}">
      <text>
        <r>
          <rPr>
            <b/>
            <sz val="9"/>
            <color indexed="81"/>
            <rFont val="Tahoma"/>
            <family val="2"/>
            <charset val="186"/>
          </rPr>
          <t>Tomas Ruzveltas:</t>
        </r>
        <r>
          <rPr>
            <sz val="9"/>
            <color indexed="81"/>
            <rFont val="Tahoma"/>
            <family val="2"/>
            <charset val="186"/>
          </rPr>
          <t xml:space="preserve">
pateikta byla</t>
        </r>
      </text>
    </comment>
    <comment ref="AQ56" authorId="6" shapeId="0" xr:uid="{F7F06B5F-749E-46F6-8AFD-9353F048CAA1}">
      <text>
        <r>
          <rPr>
            <b/>
            <sz val="9"/>
            <color indexed="81"/>
            <rFont val="Tahoma"/>
            <family val="2"/>
          </rPr>
          <t>Vytautas Remeikis:</t>
        </r>
        <r>
          <rPr>
            <sz val="9"/>
            <color indexed="81"/>
            <rFont val="Tahoma"/>
            <family val="2"/>
          </rPr>
          <t xml:space="preserve">
Pateikta 07-22
4/4
br-04 - 32049442 YRA
br1-10 - 32049249 YRA
br1-tr - 32049262 YRA
br3-10 - 32049276 yra</t>
        </r>
      </text>
    </comment>
    <comment ref="AQ57" authorId="6" shapeId="0" xr:uid="{78320ABE-568E-4DBE-BCFF-061EBB88ABAA}">
      <text>
        <r>
          <rPr>
            <b/>
            <sz val="9"/>
            <color indexed="81"/>
            <rFont val="Tahoma"/>
            <family val="2"/>
          </rPr>
          <t>Vytautas Remeikis:</t>
        </r>
        <r>
          <rPr>
            <sz val="9"/>
            <color indexed="81"/>
            <rFont val="Tahoma"/>
            <family val="2"/>
          </rPr>
          <t xml:space="preserve">
6/6
br1 04kv - 32057917 YRA
BR1 10Kv - 31903284 yra
br1 TR - 32058539 yra
BR2 04 kV - 31903565 YRA
Br2 10 kV - 32049460 YRA
Br2 TR - 32058558 YRA</t>
        </r>
      </text>
    </comment>
    <comment ref="AG60" authorId="8" shapeId="0" xr:uid="{A14ECAA0-AD18-4ED2-B9C5-AC27B9BF3766}">
      <text>
        <r>
          <rPr>
            <b/>
            <sz val="9"/>
            <color indexed="81"/>
            <rFont val="Tahoma"/>
            <family val="2"/>
            <charset val="186"/>
          </rPr>
          <t>Tadas Matijoška:</t>
        </r>
        <r>
          <rPr>
            <sz val="9"/>
            <color indexed="81"/>
            <rFont val="Tahoma"/>
            <family val="2"/>
            <charset val="186"/>
          </rPr>
          <t xml:space="preserve">
išsiusta 05-16</t>
        </r>
      </text>
    </comment>
    <comment ref="AJ60" authorId="8" shapeId="0" xr:uid="{8E1D66AE-D110-4139-A3F0-87D9E2AC8996}">
      <text>
        <r>
          <rPr>
            <b/>
            <sz val="9"/>
            <color indexed="81"/>
            <rFont val="Tahoma"/>
            <family val="2"/>
            <charset val="186"/>
          </rPr>
          <t>Tadas Matijoška
išsiusta 05-16</t>
        </r>
      </text>
    </comment>
    <comment ref="AQ60" authorId="6" shapeId="0" xr:uid="{2BC71127-CC16-4405-A56C-CF41593F43D2}">
      <text>
        <r>
          <rPr>
            <b/>
            <sz val="9"/>
            <color indexed="81"/>
            <rFont val="Tahoma"/>
            <family val="2"/>
          </rPr>
          <t>Vytautas Remeikis:</t>
        </r>
        <r>
          <rPr>
            <sz val="9"/>
            <color indexed="81"/>
            <rFont val="Tahoma"/>
            <family val="2"/>
          </rPr>
          <t xml:space="preserve">
Pateikta 07-21 -07-26
1/1
32043107 yra</t>
        </r>
      </text>
    </comment>
    <comment ref="AQ61" authorId="6" shapeId="0" xr:uid="{9256051E-8E0D-4FDD-89C4-513176EC294C}">
      <text>
        <r>
          <rPr>
            <b/>
            <sz val="9"/>
            <color indexed="81"/>
            <rFont val="Tahoma"/>
            <family val="2"/>
          </rPr>
          <t>Vytautas Remeikis:</t>
        </r>
        <r>
          <rPr>
            <sz val="9"/>
            <color indexed="81"/>
            <rFont val="Tahoma"/>
            <family val="2"/>
          </rPr>
          <t xml:space="preserve">
Pateikta 07-21
1/1
32046124 yra</t>
        </r>
      </text>
    </comment>
    <comment ref="X63" authorId="6" shapeId="0" xr:uid="{8E2371B6-F0CD-4C19-92BA-951B17955221}">
      <text>
        <r>
          <rPr>
            <b/>
            <sz val="9"/>
            <color indexed="81"/>
            <rFont val="Tahoma"/>
            <family val="2"/>
            <charset val="186"/>
          </rPr>
          <t>Vytautas Remeikis:</t>
        </r>
        <r>
          <rPr>
            <sz val="9"/>
            <color indexed="81"/>
            <rFont val="Tahoma"/>
            <family val="2"/>
            <charset val="186"/>
          </rPr>
          <t xml:space="preserve">
06-17
</t>
        </r>
      </text>
    </comment>
    <comment ref="Y63" authorId="6" shapeId="0" xr:uid="{0DDB5A8E-EE50-4969-B697-AEE60D43E0E8}">
      <text>
        <r>
          <rPr>
            <b/>
            <sz val="9"/>
            <color indexed="81"/>
            <rFont val="Tahoma"/>
            <family val="2"/>
            <charset val="186"/>
          </rPr>
          <t>Vytautas Remeikis:</t>
        </r>
        <r>
          <rPr>
            <sz val="9"/>
            <color indexed="81"/>
            <rFont val="Tahoma"/>
            <family val="2"/>
            <charset val="186"/>
          </rPr>
          <t xml:space="preserve">
06-17
</t>
        </r>
      </text>
    </comment>
    <comment ref="Z63" authorId="6" shapeId="0" xr:uid="{89CB00ED-9B12-4042-9521-F77D67C6E35E}">
      <text>
        <r>
          <rPr>
            <b/>
            <sz val="9"/>
            <color indexed="81"/>
            <rFont val="Tahoma"/>
            <family val="2"/>
            <charset val="186"/>
          </rPr>
          <t>Vytautas Remeikis:</t>
        </r>
        <r>
          <rPr>
            <sz val="9"/>
            <color indexed="81"/>
            <rFont val="Tahoma"/>
            <family val="2"/>
            <charset val="186"/>
          </rPr>
          <t xml:space="preserve">
06-17
</t>
        </r>
      </text>
    </comment>
    <comment ref="AA63" authorId="6" shapeId="0" xr:uid="{62A2DC01-4DB7-498D-8205-EAEC1685B849}">
      <text>
        <r>
          <rPr>
            <b/>
            <sz val="9"/>
            <color indexed="81"/>
            <rFont val="Tahoma"/>
            <family val="2"/>
            <charset val="186"/>
          </rPr>
          <t>Vytautas Remeikis:</t>
        </r>
        <r>
          <rPr>
            <sz val="9"/>
            <color indexed="81"/>
            <rFont val="Tahoma"/>
            <family val="2"/>
            <charset val="186"/>
          </rPr>
          <t xml:space="preserve">
06-17
</t>
        </r>
      </text>
    </comment>
    <comment ref="AG63" authorId="6" shapeId="0" xr:uid="{7749D98E-B5BA-435D-BB99-27F9CF4CF829}">
      <text>
        <r>
          <rPr>
            <b/>
            <sz val="9"/>
            <color indexed="81"/>
            <rFont val="Tahoma"/>
            <family val="2"/>
            <charset val="186"/>
          </rPr>
          <t>Vytautas Remeikis:</t>
        </r>
        <r>
          <rPr>
            <sz val="9"/>
            <color indexed="81"/>
            <rFont val="Tahoma"/>
            <family val="2"/>
            <charset val="186"/>
          </rPr>
          <t xml:space="preserve">
06-17
</t>
        </r>
      </text>
    </comment>
    <comment ref="AQ63" authorId="6" shapeId="0" xr:uid="{23D58936-1960-4722-B120-0D2972093DB0}">
      <text>
        <r>
          <rPr>
            <b/>
            <sz val="9"/>
            <color indexed="81"/>
            <rFont val="Tahoma"/>
            <family val="2"/>
          </rPr>
          <t>Vytautas Remeikis:</t>
        </r>
        <r>
          <rPr>
            <sz val="9"/>
            <color indexed="81"/>
            <rFont val="Tahoma"/>
            <family val="2"/>
          </rPr>
          <t xml:space="preserve">
1/1
31872484 (YRA)</t>
        </r>
      </text>
    </comment>
    <comment ref="AG67" authorId="8" shapeId="0" xr:uid="{BC78A9B7-D2AE-4AE1-A2A6-9B5A62C4B521}">
      <text>
        <r>
          <rPr>
            <b/>
            <sz val="9"/>
            <color indexed="81"/>
            <rFont val="Tahoma"/>
            <family val="2"/>
            <charset val="186"/>
          </rPr>
          <t>Tadas Matijoška:</t>
        </r>
        <r>
          <rPr>
            <sz val="9"/>
            <color indexed="81"/>
            <rFont val="Tahoma"/>
            <family val="2"/>
            <charset val="186"/>
          </rPr>
          <t xml:space="preserve">
reikia projekto</t>
        </r>
      </text>
    </comment>
    <comment ref="AQ67" authorId="6" shapeId="0" xr:uid="{4F945F84-D195-45DB-A9A6-CBC4B72E81C3}">
      <text>
        <r>
          <rPr>
            <b/>
            <sz val="9"/>
            <color indexed="81"/>
            <rFont val="Tahoma"/>
            <family val="2"/>
          </rPr>
          <t>Vytautas Remeikis:</t>
        </r>
        <r>
          <rPr>
            <sz val="9"/>
            <color indexed="81"/>
            <rFont val="Tahoma"/>
            <family val="2"/>
          </rPr>
          <t xml:space="preserve">
Pateikta 07-22
3/3
0.4 kV - 32057738 yra
10kV - 32057754 yra
Tr - 32057895 yra
</t>
        </r>
      </text>
    </comment>
    <comment ref="E68" authorId="4" shapeId="0" xr:uid="{FDA4B90D-3F83-41C9-99FE-0DFE8606B018}">
      <text>
        <r>
          <rPr>
            <b/>
            <sz val="9"/>
            <color indexed="81"/>
            <rFont val="Tahoma"/>
            <family val="2"/>
            <charset val="186"/>
          </rPr>
          <t>Tomas Ruzveltas:</t>
        </r>
        <r>
          <rPr>
            <sz val="9"/>
            <color indexed="81"/>
            <rFont val="Tahoma"/>
            <family val="2"/>
            <charset val="186"/>
          </rPr>
          <t xml:space="preserve">
PATEIKTA ADA</t>
        </r>
      </text>
    </comment>
    <comment ref="AD70" authorId="3" shapeId="0" xr:uid="{76A4645E-D4BD-468F-AF73-6266C1BF8988}">
      <text>
        <r>
          <rPr>
            <b/>
            <sz val="9"/>
            <color indexed="81"/>
            <rFont val="Tahoma"/>
            <family val="2"/>
            <charset val="186"/>
          </rPr>
          <t>Aurimas Skrupskis:</t>
        </r>
        <r>
          <rPr>
            <sz val="9"/>
            <color indexed="81"/>
            <rFont val="Tahoma"/>
            <family val="2"/>
            <charset val="186"/>
          </rPr>
          <t xml:space="preserve">
252301 10/26
</t>
        </r>
      </text>
    </comment>
    <comment ref="AI70" authorId="3" shapeId="0" xr:uid="{2E383D75-DB35-4DBB-BA7A-57A76AD23A89}">
      <text>
        <r>
          <rPr>
            <b/>
            <sz val="9"/>
            <color indexed="81"/>
            <rFont val="Tahoma"/>
            <family val="2"/>
            <charset val="186"/>
          </rPr>
          <t>Aurimas Skrupskis:</t>
        </r>
        <r>
          <rPr>
            <sz val="9"/>
            <color indexed="81"/>
            <rFont val="Tahoma"/>
            <family val="2"/>
            <charset val="186"/>
          </rPr>
          <t xml:space="preserve">
09-12 GTV-657</t>
        </r>
      </text>
    </comment>
    <comment ref="AJ70" authorId="3" shapeId="0" xr:uid="{1BE7BDB9-2390-4186-ABE3-37F902B2F898}">
      <text>
        <r>
          <rPr>
            <b/>
            <sz val="9"/>
            <color indexed="81"/>
            <rFont val="Tahoma"/>
            <family val="2"/>
            <charset val="186"/>
          </rPr>
          <t>Aurimas Skrupskis:</t>
        </r>
        <r>
          <rPr>
            <sz val="9"/>
            <color indexed="81"/>
            <rFont val="Tahoma"/>
            <family val="2"/>
            <charset val="186"/>
          </rPr>
          <t xml:space="preserve">
08-12 1-19951 Skambinta, vis dar nagrinėja</t>
        </r>
      </text>
    </comment>
    <comment ref="Y71" authorId="8" shapeId="0" xr:uid="{459EEED9-384B-40A7-A5A8-DF272A1AF76F}">
      <text>
        <r>
          <rPr>
            <b/>
            <sz val="9"/>
            <color indexed="81"/>
            <rFont val="Tahoma"/>
            <family val="2"/>
            <charset val="186"/>
          </rPr>
          <t>Tadas Matijoška:</t>
        </r>
        <r>
          <rPr>
            <sz val="9"/>
            <color indexed="81"/>
            <rFont val="Tahoma"/>
            <family val="2"/>
            <charset val="186"/>
          </rPr>
          <t xml:space="preserve">
išsiųsta 08-10</t>
        </r>
      </text>
    </comment>
    <comment ref="Z71" authorId="8" shapeId="0" xr:uid="{76CDEDF6-9E5C-4096-B1C6-66B547E296C2}">
      <text>
        <r>
          <rPr>
            <b/>
            <sz val="9"/>
            <color indexed="81"/>
            <rFont val="Tahoma"/>
            <family val="2"/>
            <charset val="186"/>
          </rPr>
          <t>Tadas Matijoška:</t>
        </r>
        <r>
          <rPr>
            <sz val="9"/>
            <color indexed="81"/>
            <rFont val="Tahoma"/>
            <family val="2"/>
            <charset val="186"/>
          </rPr>
          <t xml:space="preserve">
išsiųsta 08-10</t>
        </r>
      </text>
    </comment>
    <comment ref="AA71" authorId="8" shapeId="0" xr:uid="{A38C0335-C577-4F14-8DE6-7BAA6626DE6A}">
      <text>
        <r>
          <rPr>
            <b/>
            <sz val="9"/>
            <color indexed="81"/>
            <rFont val="Tahoma"/>
            <family val="2"/>
            <charset val="186"/>
          </rPr>
          <t>Tadas Matijoška:</t>
        </r>
        <r>
          <rPr>
            <sz val="9"/>
            <color indexed="81"/>
            <rFont val="Tahoma"/>
            <family val="2"/>
            <charset val="186"/>
          </rPr>
          <t xml:space="preserve">
trūksta ryšių linijų brėžinyje</t>
        </r>
      </text>
    </comment>
    <comment ref="AG71" authorId="8" shapeId="0" xr:uid="{FA54BC9B-8E6B-4ECF-8D98-936109A43B9C}">
      <text>
        <r>
          <rPr>
            <b/>
            <sz val="9"/>
            <color indexed="81"/>
            <rFont val="Tahoma"/>
            <family val="2"/>
            <charset val="186"/>
          </rPr>
          <t>Tadas Matijoška:</t>
        </r>
        <r>
          <rPr>
            <sz val="9"/>
            <color indexed="81"/>
            <rFont val="Tahoma"/>
            <family val="2"/>
            <charset val="186"/>
          </rPr>
          <t xml:space="preserve">
išsiųsta 08-10</t>
        </r>
      </text>
    </comment>
    <comment ref="AP71" authorId="8" shapeId="0" xr:uid="{A34DB8EE-2972-4106-8A59-F939326FDE77}">
      <text>
        <r>
          <rPr>
            <b/>
            <sz val="9"/>
            <color indexed="81"/>
            <rFont val="Tahoma"/>
            <family val="2"/>
            <charset val="186"/>
          </rPr>
          <t>Tadas Matijoška:</t>
        </r>
        <r>
          <rPr>
            <sz val="9"/>
            <color indexed="81"/>
            <rFont val="Tahoma"/>
            <family val="2"/>
            <charset val="186"/>
          </rPr>
          <t xml:space="preserve">
išsiųsta 08-10</t>
        </r>
      </text>
    </comment>
    <comment ref="E74" authorId="4" shapeId="0" xr:uid="{421C1796-8D55-4005-9340-2ACB3591A9CC}">
      <text>
        <r>
          <rPr>
            <b/>
            <sz val="9"/>
            <color indexed="81"/>
            <rFont val="Tahoma"/>
            <family val="2"/>
            <charset val="186"/>
          </rPr>
          <t>Tomas Ruzveltas:</t>
        </r>
        <r>
          <rPr>
            <sz val="9"/>
            <color indexed="81"/>
            <rFont val="Tahoma"/>
            <family val="2"/>
            <charset val="186"/>
          </rPr>
          <t xml:space="preserve">
bus atšauktas</t>
        </r>
      </text>
    </comment>
    <comment ref="X78" authorId="3" shapeId="0" xr:uid="{A9088C43-4662-43ED-BD2F-1141B7CC2792}">
      <text>
        <r>
          <rPr>
            <b/>
            <sz val="9"/>
            <color indexed="81"/>
            <rFont val="Tahoma"/>
            <family val="2"/>
            <charset val="186"/>
          </rPr>
          <t>Aurimas Skrupskis:</t>
        </r>
        <r>
          <rPr>
            <sz val="9"/>
            <color indexed="81"/>
            <rFont val="Tahoma"/>
            <family val="2"/>
            <charset val="186"/>
          </rPr>
          <t xml:space="preserve">
09-06
</t>
        </r>
      </text>
    </comment>
    <comment ref="Y78" authorId="3" shapeId="0" xr:uid="{6786F4D1-7CF1-414C-88B7-C5D83C937E59}">
      <text>
        <r>
          <rPr>
            <b/>
            <sz val="9"/>
            <color indexed="81"/>
            <rFont val="Tahoma"/>
            <family val="2"/>
            <charset val="186"/>
          </rPr>
          <t>Aurimas Skrupskis:</t>
        </r>
        <r>
          <rPr>
            <sz val="9"/>
            <color indexed="81"/>
            <rFont val="Tahoma"/>
            <family val="2"/>
            <charset val="186"/>
          </rPr>
          <t xml:space="preserve">
09-06</t>
        </r>
      </text>
    </comment>
    <comment ref="Z78" authorId="3" shapeId="0" xr:uid="{1AAA42B7-02A6-41BC-B678-2D9BD17142C4}">
      <text>
        <r>
          <rPr>
            <b/>
            <sz val="9"/>
            <color indexed="81"/>
            <rFont val="Tahoma"/>
            <family val="2"/>
            <charset val="186"/>
          </rPr>
          <t>Aurimas Skrupskis:</t>
        </r>
        <r>
          <rPr>
            <sz val="9"/>
            <color indexed="81"/>
            <rFont val="Tahoma"/>
            <family val="2"/>
            <charset val="186"/>
          </rPr>
          <t xml:space="preserve">
09-06</t>
        </r>
      </text>
    </comment>
    <comment ref="AD78" authorId="3" shapeId="0" xr:uid="{8871A32B-131D-4A51-83C4-AEFBD00CD1EC}">
      <text>
        <r>
          <rPr>
            <b/>
            <sz val="9"/>
            <color indexed="81"/>
            <rFont val="Tahoma"/>
            <family val="2"/>
          </rPr>
          <t>Aurimas Skrupskis:</t>
        </r>
        <r>
          <rPr>
            <sz val="9"/>
            <color indexed="81"/>
            <rFont val="Tahoma"/>
            <family val="2"/>
          </rPr>
          <t xml:space="preserve">
ikeltas 10-18 251353</t>
        </r>
      </text>
    </comment>
    <comment ref="AJ78" authorId="3" shapeId="0" xr:uid="{7BC67E50-9280-4BCD-908A-7A62B2BE5B94}">
      <text>
        <r>
          <rPr>
            <b/>
            <sz val="9"/>
            <color indexed="81"/>
            <rFont val="Tahoma"/>
            <family val="2"/>
            <charset val="186"/>
          </rPr>
          <t>Aurimas Skrupskis:</t>
        </r>
        <r>
          <rPr>
            <sz val="9"/>
            <color indexed="81"/>
            <rFont val="Tahoma"/>
            <family val="2"/>
            <charset val="186"/>
          </rPr>
          <t xml:space="preserve">
09-06</t>
        </r>
      </text>
    </comment>
    <comment ref="AL78" authorId="5" shapeId="0" xr:uid="{76DD6FCB-A749-4981-8130-FB2AF65099FF}">
      <text>
        <r>
          <rPr>
            <b/>
            <sz val="9"/>
            <color indexed="81"/>
            <rFont val="Tahoma"/>
            <family val="2"/>
            <charset val="186"/>
          </rPr>
          <t>Kostas Vilcinskas:</t>
        </r>
        <r>
          <rPr>
            <sz val="9"/>
            <color indexed="81"/>
            <rFont val="Tahoma"/>
            <family val="2"/>
            <charset val="186"/>
          </rPr>
          <t xml:space="preserve">
09.27</t>
        </r>
      </text>
    </comment>
    <comment ref="Y79" authorId="5" shapeId="0" xr:uid="{EE58F481-9CBC-4549-BC94-ABD1262CE5A1}">
      <text>
        <r>
          <rPr>
            <b/>
            <sz val="9"/>
            <color indexed="81"/>
            <rFont val="Tahoma"/>
            <family val="2"/>
            <charset val="186"/>
          </rPr>
          <t>Kostas Vilcinskas:</t>
        </r>
        <r>
          <rPr>
            <sz val="9"/>
            <color indexed="81"/>
            <rFont val="Tahoma"/>
            <family val="2"/>
            <charset val="186"/>
          </rPr>
          <t xml:space="preserve">
Nina 09.27
Ruseckas 09.27</t>
        </r>
      </text>
    </comment>
    <comment ref="Z79" authorId="5" shapeId="0" xr:uid="{463F1485-DFDF-4EE0-8569-B5B3AB5C42F1}">
      <text>
        <r>
          <rPr>
            <b/>
            <sz val="9"/>
            <color indexed="81"/>
            <rFont val="Tahoma"/>
            <family val="2"/>
            <charset val="186"/>
          </rPr>
          <t>Kostas Vilcinskas:</t>
        </r>
        <r>
          <rPr>
            <sz val="9"/>
            <color indexed="81"/>
            <rFont val="Tahoma"/>
            <family val="2"/>
            <charset val="186"/>
          </rPr>
          <t xml:space="preserve">
Vyr.energetikas 09.27</t>
        </r>
      </text>
    </comment>
    <comment ref="AA79" authorId="5" shapeId="0" xr:uid="{2CDB1CD6-3084-4583-AC24-215A111CD6B0}">
      <text>
        <r>
          <rPr>
            <b/>
            <sz val="9"/>
            <color indexed="81"/>
            <rFont val="Tahoma"/>
            <family val="2"/>
            <charset val="186"/>
          </rPr>
          <t>Kostas Vilcinskas:</t>
        </r>
        <r>
          <rPr>
            <sz val="9"/>
            <color indexed="81"/>
            <rFont val="Tahoma"/>
            <family val="2"/>
            <charset val="186"/>
          </rPr>
          <t xml:space="preserve">
Puriuskis 09.27</t>
        </r>
      </text>
    </comment>
    <comment ref="AG79" authorId="5" shapeId="0" xr:uid="{38D2F652-3671-4377-8CAF-7150F0D2E0B0}">
      <text>
        <r>
          <rPr>
            <b/>
            <sz val="9"/>
            <color indexed="81"/>
            <rFont val="Tahoma"/>
            <family val="2"/>
            <charset val="186"/>
          </rPr>
          <t>Kostas Vilcinskas:</t>
        </r>
        <r>
          <rPr>
            <sz val="9"/>
            <color indexed="81"/>
            <rFont val="Tahoma"/>
            <family val="2"/>
            <charset val="186"/>
          </rPr>
          <t xml:space="preserve">
Rakita 09.28</t>
        </r>
      </text>
    </comment>
    <comment ref="AO79" authorId="5" shapeId="0" xr:uid="{E5C7DE7C-7359-4DF6-A2C8-EB20D7F8D2E4}">
      <text>
        <r>
          <rPr>
            <b/>
            <sz val="9"/>
            <color indexed="81"/>
            <rFont val="Tahoma"/>
            <family val="2"/>
            <charset val="186"/>
          </rPr>
          <t>Kostas Vilcinskas:</t>
        </r>
        <r>
          <rPr>
            <sz val="9"/>
            <color indexed="81"/>
            <rFont val="Tahoma"/>
            <family val="2"/>
            <charset val="186"/>
          </rPr>
          <t xml:space="preserve">
Pozniakas 09.27</t>
        </r>
      </text>
    </comment>
    <comment ref="Y81" authorId="9" shapeId="0" xr:uid="{AB4A8DA5-512A-48E0-8B08-765FE47157BA}">
      <text>
        <r>
          <rPr>
            <b/>
            <sz val="9"/>
            <color indexed="81"/>
            <rFont val="Tahoma"/>
            <family val="2"/>
            <charset val="186"/>
          </rPr>
          <t>Arnas Joskaudas:</t>
        </r>
        <r>
          <rPr>
            <sz val="9"/>
            <color indexed="81"/>
            <rFont val="Tahoma"/>
            <family val="2"/>
            <charset val="186"/>
          </rPr>
          <t xml:space="preserve">
09-27</t>
        </r>
      </text>
    </comment>
    <comment ref="AA81" authorId="9" shapeId="0" xr:uid="{5F8687B6-13C2-4932-A993-4C8EE1C18C5D}">
      <text>
        <r>
          <rPr>
            <b/>
            <sz val="9"/>
            <color indexed="81"/>
            <rFont val="Tahoma"/>
            <family val="2"/>
            <charset val="186"/>
          </rPr>
          <t>Arnas Joskaudas:</t>
        </r>
        <r>
          <rPr>
            <sz val="9"/>
            <color indexed="81"/>
            <rFont val="Tahoma"/>
            <family val="2"/>
            <charset val="186"/>
          </rPr>
          <t xml:space="preserve">
keitės trasa, pakartotinai išsiųst reikia</t>
        </r>
      </text>
    </comment>
    <comment ref="AE81" authorId="9" shapeId="0" xr:uid="{421FB100-67EB-4556-8DA2-B18B3D1317A6}">
      <text>
        <r>
          <rPr>
            <b/>
            <sz val="9"/>
            <color indexed="81"/>
            <rFont val="Tahoma"/>
            <family val="2"/>
            <charset val="186"/>
          </rPr>
          <t>Arnas Joskaudas:</t>
        </r>
        <r>
          <rPr>
            <sz val="9"/>
            <color indexed="81"/>
            <rFont val="Tahoma"/>
            <family val="2"/>
            <charset val="186"/>
          </rPr>
          <t xml:space="preserve">
09-29</t>
        </r>
      </text>
    </comment>
    <comment ref="AJ81" authorId="9" shapeId="0" xr:uid="{CA4AC501-45B6-4E17-8303-C20E4AEA9F10}">
      <text>
        <r>
          <rPr>
            <b/>
            <sz val="9"/>
            <color indexed="81"/>
            <rFont val="Tahoma"/>
            <family val="2"/>
            <charset val="186"/>
          </rPr>
          <t>Arnas Joskaudas:</t>
        </r>
        <r>
          <rPr>
            <sz val="9"/>
            <color indexed="81"/>
            <rFont val="Tahoma"/>
            <family val="2"/>
            <charset val="186"/>
          </rPr>
          <t xml:space="preserve">
taisomos pastabos</t>
        </r>
      </text>
    </comment>
    <comment ref="C82" authorId="4" shapeId="0" xr:uid="{691421D2-9308-44A1-9133-0EDCD34A8FDE}">
      <text>
        <r>
          <rPr>
            <b/>
            <sz val="9"/>
            <color indexed="81"/>
            <rFont val="Tahoma"/>
            <family val="2"/>
            <charset val="186"/>
          </rPr>
          <t>Tomas Ruzveltas:</t>
        </r>
        <r>
          <rPr>
            <sz val="9"/>
            <color indexed="81"/>
            <rFont val="Tahoma"/>
            <family val="2"/>
            <charset val="186"/>
          </rPr>
          <t xml:space="preserve">
Derinti su sklp. savininkais</t>
        </r>
      </text>
    </comment>
    <comment ref="E82" authorId="10" shapeId="0" xr:uid="{955BDAE2-D3F0-480A-8BC4-6A18A661C059}">
      <text>
        <t>[Threaded comment]
Your version of Excel allows you to read this threaded comment; however, any edits to it will get removed if the file is opened in a newer version of Excel. Learn more: https://go.microsoft.com/fwlink/?linkid=870924
Comment:
    Pateiktas projektas tvirtinimui 08-08 Aksenavičiaus pasiteirauta kada bus tvirtinimas. Servitutai visi pas notarą
Reply:
    Laukiam pastabų iš rėlininko
Reply:
    Daromos žymos
Reply:
    Vienas servitutas pasirasytas 07.05, kitas planuojamas pasirasyti 08.31
Reply:
    Laukiam žymų 1/4
Reply:
    Pateiktos žymos
Reply:
    LAUKIAM RC SĄSKAITŲ</t>
      </text>
    </comment>
    <comment ref="AA82" authorId="11" shapeId="0" xr:uid="{F83D28DF-A239-4D1D-B3DC-5D531E0B8525}">
      <text>
        <r>
          <rPr>
            <b/>
            <sz val="9"/>
            <color indexed="81"/>
            <rFont val="Tahoma"/>
            <family val="2"/>
            <charset val="186"/>
          </rPr>
          <t>Žygimantas Sukovatij:</t>
        </r>
        <r>
          <rPr>
            <sz val="9"/>
            <color indexed="81"/>
            <rFont val="Tahoma"/>
            <family val="2"/>
            <charset val="186"/>
          </rPr>
          <t xml:space="preserve">
Telia taisyti.
</t>
        </r>
      </text>
    </comment>
    <comment ref="AF82" authorId="11" shapeId="0" xr:uid="{2BF80B0C-EDD8-48CB-A412-5E25B0C16CCC}">
      <text>
        <r>
          <rPr>
            <b/>
            <sz val="9"/>
            <color indexed="81"/>
            <rFont val="Tahoma"/>
            <family val="2"/>
            <charset val="186"/>
          </rPr>
          <t>Žygimantas Sukovatij:</t>
        </r>
        <r>
          <rPr>
            <sz val="9"/>
            <color indexed="81"/>
            <rFont val="Tahoma"/>
            <family val="2"/>
            <charset val="186"/>
          </rPr>
          <t xml:space="preserve">
pateiktas 04-26</t>
        </r>
      </text>
    </comment>
    <comment ref="W85" authorId="3" shapeId="0" xr:uid="{FE6B622D-D6A2-4871-AA09-B7E200B8E803}">
      <text>
        <r>
          <rPr>
            <b/>
            <sz val="9"/>
            <color indexed="81"/>
            <rFont val="Tahoma"/>
            <family val="2"/>
            <charset val="186"/>
          </rPr>
          <t>Aurimas Skrupskis:</t>
        </r>
        <r>
          <rPr>
            <sz val="9"/>
            <color indexed="81"/>
            <rFont val="Tahoma"/>
            <family val="2"/>
            <charset val="186"/>
          </rPr>
          <t xml:space="preserve">
Reikalingas sutikimas dėl paramsčio, laukiu atsakymo i el pasta ir primenu skambuciais</t>
        </r>
      </text>
    </comment>
    <comment ref="AA85" authorId="3" shapeId="0" xr:uid="{EB929C12-8A5F-4A7C-89B7-0B4F121D4C2E}">
      <text>
        <r>
          <rPr>
            <b/>
            <sz val="9"/>
            <color indexed="81"/>
            <rFont val="Tahoma"/>
            <family val="2"/>
            <charset val="186"/>
          </rPr>
          <t>Aurimas Skrupskis:</t>
        </r>
        <r>
          <rPr>
            <sz val="9"/>
            <color indexed="81"/>
            <rFont val="Tahoma"/>
            <family val="2"/>
            <charset val="186"/>
          </rPr>
          <t xml:space="preserve">
Nepavaizduoti telia tinklai reikia matuoti vietoje</t>
        </r>
      </text>
    </comment>
    <comment ref="AD85" authorId="3" shapeId="0" xr:uid="{0A8EC49B-B03B-4181-B723-079FF8FB1834}">
      <text>
        <r>
          <rPr>
            <b/>
            <sz val="9"/>
            <color indexed="81"/>
            <rFont val="Tahoma"/>
            <family val="2"/>
            <charset val="186"/>
          </rPr>
          <t>Aurimas Skrupskis:</t>
        </r>
        <r>
          <rPr>
            <sz val="9"/>
            <color indexed="81"/>
            <rFont val="Tahoma"/>
            <family val="2"/>
            <charset val="186"/>
          </rPr>
          <t xml:space="preserve">
264709 2023-01-31
</t>
        </r>
      </text>
    </comment>
    <comment ref="AH85" authorId="3" shapeId="0" xr:uid="{AFC123E6-DEE9-4B91-93F1-1BC5A9238E42}">
      <text>
        <r>
          <rPr>
            <b/>
            <sz val="9"/>
            <color indexed="81"/>
            <rFont val="Tahoma"/>
            <family val="2"/>
          </rPr>
          <t>Aurimas Skrupskis:</t>
        </r>
        <r>
          <rPr>
            <sz val="9"/>
            <color indexed="81"/>
            <rFont val="Tahoma"/>
            <family val="2"/>
          </rPr>
          <t xml:space="preserve">
Reikia uzsakyti projekta</t>
        </r>
      </text>
    </comment>
    <comment ref="AJ85" authorId="3" shapeId="0" xr:uid="{DD385C62-0EE2-49AA-B9A9-CAABCC653517}">
      <text>
        <r>
          <rPr>
            <b/>
            <sz val="9"/>
            <color indexed="81"/>
            <rFont val="Tahoma"/>
            <family val="2"/>
            <charset val="186"/>
          </rPr>
          <t>Aurimas Skrupskis:</t>
        </r>
        <r>
          <rPr>
            <sz val="9"/>
            <color indexed="81"/>
            <rFont val="Tahoma"/>
            <family val="2"/>
            <charset val="186"/>
          </rPr>
          <t xml:space="preserve">
10-27
</t>
        </r>
      </text>
    </comment>
    <comment ref="AJ88" authorId="9" shapeId="0" xr:uid="{CE759616-1238-49B4-B986-C278E4BC6EE6}">
      <text>
        <r>
          <rPr>
            <b/>
            <sz val="9"/>
            <color indexed="81"/>
            <rFont val="Tahoma"/>
            <family val="2"/>
            <charset val="186"/>
          </rPr>
          <t>Arnas Joskaudas:</t>
        </r>
        <r>
          <rPr>
            <sz val="9"/>
            <color indexed="81"/>
            <rFont val="Tahoma"/>
            <family val="2"/>
            <charset val="186"/>
          </rPr>
          <t xml:space="preserve">
10-20 gautos pastabos</t>
        </r>
      </text>
    </comment>
    <comment ref="E90" authorId="4" shapeId="0" xr:uid="{40565960-2D82-4998-A81B-17D393863E0D}">
      <text>
        <r>
          <rPr>
            <b/>
            <sz val="9"/>
            <color indexed="81"/>
            <rFont val="Tahoma"/>
            <family val="2"/>
            <charset val="186"/>
          </rPr>
          <t>Tomas Ruzveltas:</t>
        </r>
        <r>
          <rPr>
            <sz val="9"/>
            <color indexed="81"/>
            <rFont val="Tahoma"/>
            <family val="2"/>
            <charset val="186"/>
          </rPr>
          <t xml:space="preserve">
REIKIA PATEIKTI ADA UŽ TOPO</t>
        </r>
      </text>
    </comment>
    <comment ref="C94" authorId="4" shapeId="0" xr:uid="{2D57E5FA-5A89-463F-BFD1-A7B15B9DC2E6}">
      <text>
        <r>
          <rPr>
            <b/>
            <sz val="9"/>
            <color indexed="81"/>
            <rFont val="Tahoma"/>
            <family val="2"/>
            <charset val="186"/>
          </rPr>
          <t>Tomas Ruzveltas:</t>
        </r>
        <r>
          <rPr>
            <sz val="9"/>
            <color indexed="81"/>
            <rFont val="Tahoma"/>
            <family val="2"/>
            <charset val="186"/>
          </rPr>
          <t xml:space="preserve">
Užklausta Aurimo 08-24</t>
        </r>
      </text>
    </comment>
    <comment ref="C95" authorId="4" shapeId="0" xr:uid="{FC855180-0043-4C85-9939-FA213911ED52}">
      <text>
        <r>
          <rPr>
            <b/>
            <sz val="9"/>
            <color indexed="81"/>
            <rFont val="Tahoma"/>
            <family val="2"/>
            <charset val="186"/>
          </rPr>
          <t>Tomas Ruzveltas:</t>
        </r>
        <r>
          <rPr>
            <sz val="9"/>
            <color indexed="81"/>
            <rFont val="Tahoma"/>
            <family val="2"/>
            <charset val="186"/>
          </rPr>
          <t xml:space="preserve">
Aurimas užklausta 08-24</t>
        </r>
      </text>
    </comment>
    <comment ref="E95" authorId="12" shapeId="0" xr:uid="{578EBB20-5A4F-4A81-9591-4D04730DBAC3}">
      <text>
        <t>[Threaded comment]
Your version of Excel allows you to read this threaded comment; however, any edits to it will get removed if the file is opened in a newer version of Excel. Learn more: https://go.microsoft.com/fwlink/?linkid=870924
Comment:
    Aidas derina
Reply:
    08-09 Dovydas važiuoja derinti
Reply:
    08-17 Dovydas derina
Reply:
    Aidas derina 08-22
Reply:
    Vytautas rengia sprendinius
Reply:
    Planas pateikti pirminius iki 09-08
Reply:
    09-19 teikiam pirminius
Reply:
    10-05 pateiks pirminius
Reply:
    10-08 pateikti pirminiai
Reply:
    Taiso pirminius
Reply:
    10-24 pateikta po pastabų
Reply:
    Aidas turi surinkti info 10-30
Reply:
    Pateikti pirminiai 11-06
Reply:
    Teikia derinti su institucijomis. Aidas derina su gyventojais
Reply:
    Laukiam Aido kol grįš po ligos
Reply:
    Turi keisti MT vietą ir perderinti
Reply:
    7 sutikimai/ pateikta institucijoms
Reply:
    Vytas turi nuvažiuoti trečiadienį-ketvirtadienį
Reply:
    10-18 gytis važiuoja į vietą
Reply:
    Siunciamas informacinis 119 namui, galima daryti byla, mzdz, dar laukiam 151 sutikimo
Reply:
    Su gyventojais baigta, reikia perziuret principine, SUVA ir MZDZ 
Reply:
    Pateiktas projektas tvirtinimui, be SUVA
Reply:
    Pateiktas projektas tvirtinimui, be SUVA
Reply:
    01-20 Kostas paleis žymas</t>
      </text>
    </comment>
    <comment ref="C96" authorId="4" shapeId="0" xr:uid="{879C932E-D12A-49FF-AC62-EAB46F87D2FC}">
      <text>
        <r>
          <rPr>
            <b/>
            <sz val="9"/>
            <color indexed="81"/>
            <rFont val="Tahoma"/>
            <family val="2"/>
            <charset val="186"/>
          </rPr>
          <t>Tomas Ruzveltas:</t>
        </r>
        <r>
          <rPr>
            <sz val="9"/>
            <color indexed="81"/>
            <rFont val="Tahoma"/>
            <family val="2"/>
            <charset val="186"/>
          </rPr>
          <t xml:space="preserve">
Simas matuoja 08-29</t>
        </r>
      </text>
    </comment>
    <comment ref="U97" authorId="3" shapeId="0" xr:uid="{25845DD6-1330-442B-8E3F-BA4F10D29B98}">
      <text>
        <r>
          <rPr>
            <b/>
            <sz val="9"/>
            <color indexed="81"/>
            <rFont val="Tahoma"/>
            <family val="2"/>
            <charset val="186"/>
          </rPr>
          <t>Aurimas Skrupskis:</t>
        </r>
        <r>
          <rPr>
            <sz val="9"/>
            <color indexed="81"/>
            <rFont val="Tahoma"/>
            <family val="2"/>
            <charset val="186"/>
          </rPr>
          <t xml:space="preserve">
yra tik mdkž ir kabeliu lenta
</t>
        </r>
      </text>
    </comment>
    <comment ref="V97" authorId="3" shapeId="0" xr:uid="{8B502040-6EEC-484E-BAE4-763C48F67D71}">
      <text>
        <r>
          <rPr>
            <b/>
            <sz val="9"/>
            <color indexed="81"/>
            <rFont val="Tahoma"/>
            <family val="2"/>
            <charset val="186"/>
          </rPr>
          <t>Aurimas Skrupskis:</t>
        </r>
        <r>
          <rPr>
            <sz val="9"/>
            <color indexed="81"/>
            <rFont val="Tahoma"/>
            <family val="2"/>
            <charset val="186"/>
          </rPr>
          <t xml:space="preserve">
išsiųsta skaičiuoti 2-10
</t>
        </r>
      </text>
    </comment>
    <comment ref="AH97" authorId="3" shapeId="0" xr:uid="{46CC72BD-A232-4D18-9AEE-4D79D7A53B23}">
      <text>
        <r>
          <rPr>
            <b/>
            <sz val="9"/>
            <color indexed="81"/>
            <rFont val="Tahoma"/>
            <family val="2"/>
            <charset val="186"/>
          </rPr>
          <t>Aurimas Skrupskis:</t>
        </r>
        <r>
          <rPr>
            <sz val="9"/>
            <color indexed="81"/>
            <rFont val="Tahoma"/>
            <family val="2"/>
            <charset val="186"/>
          </rPr>
          <t xml:space="preserve">
reikalingas projektas</t>
        </r>
      </text>
    </comment>
    <comment ref="C98" authorId="4" shapeId="0" xr:uid="{0ADABD4C-DF3B-499A-A423-ABA418D77D4A}">
      <text>
        <r>
          <rPr>
            <b/>
            <sz val="9"/>
            <color indexed="81"/>
            <rFont val="Tahoma"/>
            <family val="2"/>
            <charset val="186"/>
          </rPr>
          <t>Tomas
Marius 10-19</t>
        </r>
      </text>
    </comment>
    <comment ref="E98" authorId="4" shapeId="0" xr:uid="{8C7B2E13-FC9D-4CBA-B5F6-4EA7D368A788}">
      <text>
        <r>
          <rPr>
            <b/>
            <sz val="9"/>
            <color indexed="81"/>
            <rFont val="Tahoma"/>
            <family val="2"/>
            <charset val="186"/>
          </rPr>
          <t>Tomas Ruzveltas:</t>
        </r>
        <r>
          <rPr>
            <sz val="9"/>
            <color indexed="81"/>
            <rFont val="Tahoma"/>
            <family val="2"/>
            <charset val="186"/>
          </rPr>
          <t xml:space="preserve">
servitutas nžt tikrina
RC SĄSKAITOS
ATSKIRAS ADA</t>
        </r>
      </text>
    </comment>
    <comment ref="C99" authorId="4" shapeId="0" xr:uid="{FC5D16DB-AE22-4A2C-A42F-1EE9031FB253}">
      <text>
        <r>
          <rPr>
            <b/>
            <sz val="9"/>
            <color indexed="81"/>
            <rFont val="Tahoma"/>
            <family val="2"/>
            <charset val="186"/>
          </rPr>
          <t>Tomas Ruzveltas:</t>
        </r>
        <r>
          <rPr>
            <sz val="9"/>
            <color indexed="81"/>
            <rFont val="Tahoma"/>
            <family val="2"/>
            <charset val="186"/>
          </rPr>
          <t xml:space="preserve">
Mariaus 10-19</t>
        </r>
      </text>
    </comment>
    <comment ref="C100" authorId="4" shapeId="0" xr:uid="{35D43449-1343-42FE-BDC5-0075FEBD598F}">
      <text>
        <r>
          <rPr>
            <b/>
            <sz val="9"/>
            <color indexed="81"/>
            <rFont val="Tahoma"/>
            <family val="2"/>
            <charset val="186"/>
          </rPr>
          <t>Tomas Ruzveltas:</t>
        </r>
        <r>
          <rPr>
            <sz val="9"/>
            <color indexed="81"/>
            <rFont val="Tahoma"/>
            <family val="2"/>
            <charset val="186"/>
          </rPr>
          <t xml:space="preserve">
Mariaus  10-19</t>
        </r>
      </text>
    </comment>
    <comment ref="E101" authorId="13" shapeId="0" xr:uid="{731E5625-ED74-472E-8721-DC04675B2CF8}">
      <text>
        <t>[Threaded comment]
Your version of Excel allows you to read this threaded comment; however, any edits to it will get removed if the file is opened in a newer version of Excel. Learn more: https://go.microsoft.com/fwlink/?linkid=870924
Comment:
    Pateiktas servitutas po papildomų parašų gavimo
Reply:
    Jokūbas daro bylą, 08-14 teiksim pilną projektą
Reply:
    Trūksta nžt
Reply:
    Kostas tikrina MŽ
Reply:
    Pateiks bylą 08-22
Reply:
    Taiso pastabas
Reply:
    Pateikti konkursinę medžiagą
Reply:
    09-07 pateikta po pastabų
Reply:
    Taiso pastabas
Reply:
    Pateikta po pastabų 09-12
Reply:
    Laukiame pavedimo kopiju
Reply:
    09-15 perduota Vytui registruoti žymas
Reply:
    Servitutai pateikti notarei, reikia pateikti kreditoriaus sutikima ir saskaitos numerius
Reply:
    Pateiktos žymos ESO
Reply:
    Perduoti įkainiai
Reply:
    Delspinigiai pateikti</t>
      </text>
    </comment>
    <comment ref="AF101" authorId="11" shapeId="0" xr:uid="{63C7794B-8E2D-46EA-8721-BE3BFB193715}">
      <text>
        <r>
          <rPr>
            <b/>
            <sz val="9"/>
            <color indexed="81"/>
            <rFont val="Tahoma"/>
            <family val="2"/>
            <charset val="186"/>
          </rPr>
          <t>Žygimantas Sukovatij:</t>
        </r>
        <r>
          <rPr>
            <sz val="9"/>
            <color indexed="81"/>
            <rFont val="Tahoma"/>
            <family val="2"/>
            <charset val="186"/>
          </rPr>
          <t xml:space="preserve">
3/3 pateikti NŽT
04-04 2 pateikti
04-27 1 pateiktas</t>
        </r>
      </text>
    </comment>
    <comment ref="C102" authorId="4" shapeId="0" xr:uid="{BFBC96C1-76F8-4938-A42B-79B0954D5F0C}">
      <text>
        <r>
          <rPr>
            <b/>
            <sz val="9"/>
            <color indexed="81"/>
            <rFont val="Tahoma"/>
            <family val="2"/>
            <charset val="186"/>
          </rPr>
          <t>Tomas Ruzveltas:</t>
        </r>
        <r>
          <rPr>
            <sz val="9"/>
            <color indexed="81"/>
            <rFont val="Tahoma"/>
            <family val="2"/>
            <charset val="186"/>
          </rPr>
          <t xml:space="preserve">
MB Artikada
10-19</t>
        </r>
      </text>
    </comment>
    <comment ref="C104" authorId="4" shapeId="0" xr:uid="{D1A036FA-F37F-4D32-8CCB-06A6863E8AA2}">
      <text>
        <r>
          <rPr>
            <b/>
            <sz val="9"/>
            <color indexed="81"/>
            <rFont val="Tahoma"/>
            <family val="2"/>
            <charset val="186"/>
          </rPr>
          <t>Tomas Ruzveltas:</t>
        </r>
        <r>
          <rPr>
            <sz val="9"/>
            <color indexed="81"/>
            <rFont val="Tahoma"/>
            <family val="2"/>
            <charset val="186"/>
          </rPr>
          <t xml:space="preserve">
MB artikada 09-06</t>
        </r>
      </text>
    </comment>
    <comment ref="C105" authorId="4" shapeId="0" xr:uid="{D1845627-E916-4DFF-8B33-6BFF37861BDA}">
      <text>
        <r>
          <rPr>
            <b/>
            <sz val="9"/>
            <color indexed="81"/>
            <rFont val="Tahoma"/>
            <family val="2"/>
            <charset val="186"/>
          </rPr>
          <t>Tomas Ruzveltas:</t>
        </r>
        <r>
          <rPr>
            <sz val="9"/>
            <color indexed="81"/>
            <rFont val="Tahoma"/>
            <family val="2"/>
            <charset val="186"/>
          </rPr>
          <t xml:space="preserve">
Marius 10-19</t>
        </r>
      </text>
    </comment>
    <comment ref="C106" authorId="4" shapeId="0" xr:uid="{B823F4C2-A751-4F2D-A618-088298AD7E5C}">
      <text>
        <r>
          <rPr>
            <b/>
            <sz val="9"/>
            <color indexed="81"/>
            <rFont val="Tahoma"/>
            <family val="2"/>
            <charset val="186"/>
          </rPr>
          <t>Tomas Ruzveltas:</t>
        </r>
        <r>
          <rPr>
            <sz val="9"/>
            <color indexed="81"/>
            <rFont val="Tahoma"/>
            <family val="2"/>
            <charset val="186"/>
          </rPr>
          <t xml:space="preserve">
pildyti topo</t>
        </r>
      </text>
    </comment>
    <comment ref="C108" authorId="4" shapeId="0" xr:uid="{925080DC-02C1-454C-8418-BCAF0754EE4D}">
      <text>
        <r>
          <rPr>
            <b/>
            <sz val="9"/>
            <color indexed="81"/>
            <rFont val="Tahoma"/>
            <family val="2"/>
            <charset val="186"/>
          </rPr>
          <t>Tomas Ruzveltas:</t>
        </r>
        <r>
          <rPr>
            <sz val="9"/>
            <color indexed="81"/>
            <rFont val="Tahoma"/>
            <family val="2"/>
            <charset val="186"/>
          </rPr>
          <t xml:space="preserve">
Užklausta Aurimo 10-20</t>
        </r>
      </text>
    </comment>
    <comment ref="C109" authorId="4" shapeId="0" xr:uid="{A05E399B-4EED-41DD-8DF1-567EF8CABA83}">
      <text>
        <r>
          <rPr>
            <b/>
            <sz val="9"/>
            <color indexed="81"/>
            <rFont val="Tahoma"/>
            <family val="2"/>
            <charset val="186"/>
          </rPr>
          <t>Tomas Ruzveltas:</t>
        </r>
        <r>
          <rPr>
            <sz val="9"/>
            <color indexed="81"/>
            <rFont val="Tahoma"/>
            <family val="2"/>
            <charset val="186"/>
          </rPr>
          <t xml:space="preserve">
Užklausta Aurimo 10-20</t>
        </r>
      </text>
    </comment>
    <comment ref="E109" authorId="4" shapeId="0" xr:uid="{419C14C6-10F1-4133-8A75-D3BC595F796B}">
      <text>
        <r>
          <rPr>
            <b/>
            <sz val="9"/>
            <color indexed="81"/>
            <rFont val="Tahoma"/>
            <family val="2"/>
            <charset val="186"/>
          </rPr>
          <t>Tomas Ruzveltas:</t>
        </r>
        <r>
          <rPr>
            <sz val="9"/>
            <color indexed="81"/>
            <rFont val="Tahoma"/>
            <family val="2"/>
            <charset val="186"/>
          </rPr>
          <t xml:space="preserve">
Laukiam kol atmes įkainius</t>
        </r>
      </text>
    </comment>
    <comment ref="C110" authorId="4" shapeId="0" xr:uid="{64B5B22D-8D9D-47C3-AD4A-458A47C7A3C1}">
      <text>
        <r>
          <rPr>
            <b/>
            <sz val="9"/>
            <color indexed="81"/>
            <rFont val="Tahoma"/>
            <family val="2"/>
            <charset val="186"/>
          </rPr>
          <t>Tomas Ruzveltas:</t>
        </r>
        <r>
          <rPr>
            <sz val="9"/>
            <color indexed="81"/>
            <rFont val="Tahoma"/>
            <family val="2"/>
            <charset val="186"/>
          </rPr>
          <t xml:space="preserve">
Ovidijus matuoja 11-03
11-25 turi atsiųsti topo</t>
        </r>
      </text>
    </comment>
    <comment ref="C111" authorId="4" shapeId="0" xr:uid="{3FE38BF2-3431-4D8B-8920-BCAD87DE3116}">
      <text>
        <r>
          <rPr>
            <b/>
            <sz val="9"/>
            <color indexed="81"/>
            <rFont val="Tahoma"/>
            <family val="2"/>
            <charset val="186"/>
          </rPr>
          <t>Tomas Ruzveltas:</t>
        </r>
        <r>
          <rPr>
            <sz val="9"/>
            <color indexed="81"/>
            <rFont val="Tahoma"/>
            <family val="2"/>
            <charset val="186"/>
          </rPr>
          <t xml:space="preserve">
Užklausta 10-27 +3sav</t>
        </r>
      </text>
    </comment>
    <comment ref="C112" authorId="4" shapeId="0" xr:uid="{F7692B3C-2F08-4EA8-BE76-701A164A37AF}">
      <text>
        <r>
          <rPr>
            <b/>
            <sz val="9"/>
            <color indexed="81"/>
            <rFont val="Tahoma"/>
            <family val="2"/>
            <charset val="186"/>
          </rPr>
          <t>Tomas Ruzveltas:</t>
        </r>
        <r>
          <rPr>
            <sz val="9"/>
            <color indexed="81"/>
            <rFont val="Tahoma"/>
            <family val="2"/>
            <charset val="186"/>
          </rPr>
          <t xml:space="preserve">
Užklausta 10-27+3sav</t>
        </r>
      </text>
    </comment>
    <comment ref="C113" authorId="4" shapeId="0" xr:uid="{42129173-B78A-4470-8679-03D984F703DC}">
      <text>
        <r>
          <rPr>
            <b/>
            <sz val="9"/>
            <color indexed="81"/>
            <rFont val="Tahoma"/>
            <family val="2"/>
            <charset val="186"/>
          </rPr>
          <t>Tomas Ruzveltas:</t>
        </r>
        <r>
          <rPr>
            <sz val="9"/>
            <color indexed="81"/>
            <rFont val="Tahoma"/>
            <family val="2"/>
            <charset val="186"/>
          </rPr>
          <t xml:space="preserve">
12-02 fausta matuoja</t>
        </r>
      </text>
    </comment>
    <comment ref="C114" authorId="4" shapeId="0" xr:uid="{5894B40F-1926-4BE7-8312-C632035A3921}">
      <text>
        <r>
          <rPr>
            <b/>
            <sz val="9"/>
            <color indexed="81"/>
            <rFont val="Tahoma"/>
            <family val="2"/>
            <charset val="186"/>
          </rPr>
          <t>Tomas Ruzveltas:</t>
        </r>
        <r>
          <rPr>
            <sz val="9"/>
            <color indexed="81"/>
            <rFont val="Tahoma"/>
            <family val="2"/>
            <charset val="186"/>
          </rPr>
          <t xml:space="preserve">
Fausta matuoja 11-28</t>
        </r>
      </text>
    </comment>
    <comment ref="C115" authorId="4" shapeId="0" xr:uid="{F9820279-57D4-4FA4-AF08-FF42A43F84B9}">
      <text>
        <r>
          <rPr>
            <b/>
            <sz val="9"/>
            <color indexed="81"/>
            <rFont val="Tahoma"/>
            <family val="2"/>
            <charset val="186"/>
          </rPr>
          <t>Tomas Ruzveltas:</t>
        </r>
        <r>
          <rPr>
            <sz val="9"/>
            <color indexed="81"/>
            <rFont val="Tahoma"/>
            <family val="2"/>
            <charset val="186"/>
          </rPr>
          <t xml:space="preserve">
Ovidijus matuoja 12-02</t>
        </r>
      </text>
    </comment>
    <comment ref="C116" authorId="4" shapeId="0" xr:uid="{95B594E7-6977-417A-91EC-CF8C1543B910}">
      <text>
        <r>
          <rPr>
            <b/>
            <sz val="9"/>
            <color indexed="81"/>
            <rFont val="Tahoma"/>
            <family val="2"/>
            <charset val="186"/>
          </rPr>
          <t>Tomas Ruzveltas:</t>
        </r>
        <r>
          <rPr>
            <sz val="9"/>
            <color indexed="81"/>
            <rFont val="Tahoma"/>
            <family val="2"/>
            <charset val="186"/>
          </rPr>
          <t xml:space="preserve">
Ovidijus matuoja 11.16</t>
        </r>
      </text>
    </comment>
    <comment ref="E116" authorId="14" shapeId="0" xr:uid="{E30C8DC7-5922-4FF1-8115-0C2C5961382D}">
      <text>
        <t>[Threaded comment]
Your version of Excel allows you to read this threaded comment; however, any edits to it will get removed if the file is opened in a newer version of Excel. Learn more: https://go.microsoft.com/fwlink/?linkid=870924
Comment:
    Aktuojam 07 men.
Reply:
    Pateiktas pakoreguotas projektas
Reply:
    Reikia žymų
Reply:
    Žymos pateiktos 07-26
Reply:
    Pateiktos žymos ESO 07-31</t>
      </text>
    </comment>
    <comment ref="C117" authorId="4" shapeId="0" xr:uid="{ED4EE44E-4941-44F2-BD9A-C0B7472D9B6E}">
      <text>
        <r>
          <rPr>
            <b/>
            <sz val="9"/>
            <color indexed="81"/>
            <rFont val="Tahoma"/>
            <family val="2"/>
            <charset val="186"/>
          </rPr>
          <t>Tomas Ruzveltas:</t>
        </r>
        <r>
          <rPr>
            <sz val="9"/>
            <color indexed="81"/>
            <rFont val="Tahoma"/>
            <family val="2"/>
            <charset val="186"/>
          </rPr>
          <t xml:space="preserve">
Aurimas užsakyta 11-22</t>
        </r>
      </text>
    </comment>
    <comment ref="E117" authorId="15" shapeId="0" xr:uid="{25018F6C-1D80-4BA0-93DD-6319E5BE7ED1}">
      <text>
        <t>[Threaded comment]
Your version of Excel allows you to read this threaded comment; however, any edits to it will get removed if the file is opened in a newer version of Excel. Learn more: https://go.microsoft.com/fwlink/?linkid=870924
Comment:
    08-07 Ovidijus padarys žymas
Reply:
    Pateikti įkainiai</t>
      </text>
    </comment>
    <comment ref="C118" authorId="4" shapeId="0" xr:uid="{70D99225-7DD4-4452-B07F-C37D3139796B}">
      <text>
        <r>
          <rPr>
            <b/>
            <sz val="9"/>
            <color indexed="81"/>
            <rFont val="Tahoma"/>
            <family val="2"/>
            <charset val="186"/>
          </rPr>
          <t>Tomas Ruzveltas:</t>
        </r>
        <r>
          <rPr>
            <sz val="9"/>
            <color indexed="81"/>
            <rFont val="Tahoma"/>
            <family val="2"/>
            <charset val="186"/>
          </rPr>
          <t xml:space="preserve">
Simas matuoja 11-25</t>
        </r>
      </text>
    </comment>
    <comment ref="AG118" authorId="3" shapeId="0" xr:uid="{56C86511-C43D-4B36-BE92-159F1E19F445}">
      <text>
        <r>
          <rPr>
            <b/>
            <sz val="9"/>
            <color indexed="81"/>
            <rFont val="Tahoma"/>
            <family val="2"/>
            <charset val="186"/>
          </rPr>
          <t>Aurimas Skrupskis:</t>
        </r>
        <r>
          <rPr>
            <sz val="9"/>
            <color indexed="81"/>
            <rFont val="Tahoma"/>
            <family val="2"/>
            <charset val="186"/>
          </rPr>
          <t xml:space="preserve">
Bandom derinti be projekto
</t>
        </r>
      </text>
    </comment>
    <comment ref="AJ118" authorId="3" shapeId="0" xr:uid="{9A49F57A-447E-4FF3-ABD9-A3CE28F48898}">
      <text>
        <r>
          <rPr>
            <b/>
            <sz val="9"/>
            <color indexed="81"/>
            <rFont val="Tahoma"/>
            <family val="2"/>
            <charset val="186"/>
          </rPr>
          <t>Aurimas Skrupskis:</t>
        </r>
        <r>
          <rPr>
            <sz val="9"/>
            <color indexed="81"/>
            <rFont val="Tahoma"/>
            <family val="2"/>
            <charset val="186"/>
          </rPr>
          <t xml:space="preserve">
12-22 1-32112, 2-1 pakartotai isiustas su pataisymais
</t>
        </r>
      </text>
    </comment>
    <comment ref="E119" authorId="4" shapeId="0" xr:uid="{62E72A24-E1B5-4DFE-8390-73C9372527C0}">
      <text>
        <r>
          <rPr>
            <b/>
            <sz val="9"/>
            <color indexed="81"/>
            <rFont val="Tahoma"/>
            <family val="2"/>
            <charset val="186"/>
          </rPr>
          <t>Tomas Ruzveltas:</t>
        </r>
        <r>
          <rPr>
            <sz val="9"/>
            <color indexed="81"/>
            <rFont val="Tahoma"/>
            <family val="2"/>
            <charset val="186"/>
          </rPr>
          <t xml:space="preserve">
ESO tvirtina įkainius</t>
        </r>
      </text>
    </comment>
    <comment ref="C120" authorId="4" shapeId="0" xr:uid="{51AEA10D-A6C8-4488-9E36-D27C8C8DBE9E}">
      <text>
        <r>
          <rPr>
            <b/>
            <sz val="9"/>
            <color indexed="81"/>
            <rFont val="Tahoma"/>
            <family val="2"/>
            <charset val="186"/>
          </rPr>
          <t>Tomas Ruzveltas:</t>
        </r>
        <r>
          <rPr>
            <sz val="9"/>
            <color indexed="81"/>
            <rFont val="Tahoma"/>
            <family val="2"/>
            <charset val="186"/>
          </rPr>
          <t xml:space="preserve">
Simas braižo</t>
        </r>
      </text>
    </comment>
    <comment ref="E120" authorId="4" shapeId="0" xr:uid="{DBF8324D-5074-481B-BB39-88E1F99C5500}">
      <text>
        <r>
          <rPr>
            <b/>
            <sz val="9"/>
            <color indexed="81"/>
            <rFont val="Tahoma"/>
            <family val="2"/>
            <charset val="186"/>
          </rPr>
          <t>Tomas Ruzveltas:</t>
        </r>
        <r>
          <rPr>
            <sz val="9"/>
            <color indexed="81"/>
            <rFont val="Tahoma"/>
            <family val="2"/>
            <charset val="186"/>
          </rPr>
          <t xml:space="preserve">
Pateikti įkainiai</t>
        </r>
      </text>
    </comment>
    <comment ref="C121" authorId="4" shapeId="0" xr:uid="{77E24A91-B2B5-4613-81CD-BF332D1846FC}">
      <text>
        <r>
          <rPr>
            <b/>
            <sz val="9"/>
            <color indexed="81"/>
            <rFont val="Tahoma"/>
            <family val="2"/>
            <charset val="186"/>
          </rPr>
          <t>Tomas Ruzveltas:</t>
        </r>
        <r>
          <rPr>
            <sz val="9"/>
            <color indexed="81"/>
            <rFont val="Tahoma"/>
            <family val="2"/>
            <charset val="186"/>
          </rPr>
          <t xml:space="preserve">
simas matuoja 01-12</t>
        </r>
      </text>
    </comment>
    <comment ref="C122" authorId="4" shapeId="0" xr:uid="{04DAA929-FA38-4DB8-9B31-98BA129C7416}">
      <text>
        <r>
          <rPr>
            <b/>
            <sz val="9"/>
            <color indexed="81"/>
            <rFont val="Tahoma"/>
            <family val="2"/>
            <charset val="186"/>
          </rPr>
          <t>Tomas Ruzveltas:</t>
        </r>
        <r>
          <rPr>
            <sz val="9"/>
            <color indexed="81"/>
            <rFont val="Tahoma"/>
            <family val="2"/>
            <charset val="186"/>
          </rPr>
          <t xml:space="preserve">
simas matuoja 01-12</t>
        </r>
      </text>
    </comment>
    <comment ref="E122" authorId="16" shapeId="0" xr:uid="{8D8DA4E5-F697-4A6D-8909-9B5E485887A1}">
      <text>
        <t>[Threaded comment]
Your version of Excel allows you to read this threaded comment; however, any edits to it will get removed if the file is opened in a newer version of Excel. Learn more: https://go.microsoft.com/fwlink/?linkid=870924
Comment:
    Uzklausta LGI del ju tinklo vidinio
Reply:
    Pirminiai atmesti, reikia padaryti tinklo vertinima
Reply:
    RAA perduoti skaičiuoti artūrui 08-22
Reply:
    Pateiktas servitutas 08.28 8JP-2673 
Reply:
    Užklausta geležinkelių dėl jų tinklo info, kad pateikti Artūrui skaičiavimui
Reply:
    Pateikta info Artūrui
Reply:
    Pateikti klausimai ESO, dėl RAA skaičiavimų
Reply:
    09.28 ESO pasiprase info is LTG
Reply:
    REIKIA PASKAIČIUOTI 10KV TINKLĄ
Reply:
    Papaisyta ant naujos topo, nusiustas sutikimas sklp savininkui, vainoras atsiunte pastabu, 07.18 pateiktas servitutas savivaldybei
Reply:
    Pataisys iki 07-31
Reply:
    08-05 derina su sklp. Sav.
Reply:
    Savininkas isvares atostogu, pasukt 08.19d
Reply:
    Servitutas perduotas notarei, sutikimas perduotas zmogui pasirasyt
Reply:
    SUVA 09.04 327104 
Reply:
    09.11 Pasirasomas servitutas
Reply:
    09-20 turi pataisyti pastabas
Reply:
    10-21 rengia žiniaraštį Karolis
Reply:
    Karolis dar nepradėjo daryti MŽ
Reply:
    Pateiktas projektas po pastabu</t>
      </text>
    </comment>
    <comment ref="C123" authorId="4" shapeId="0" xr:uid="{06527786-C40A-4C9B-87F6-8864B5B95CC9}">
      <text>
        <r>
          <rPr>
            <b/>
            <sz val="9"/>
            <color indexed="81"/>
            <rFont val="Tahoma"/>
            <family val="2"/>
            <charset val="186"/>
          </rPr>
          <t>Tomas Ruzveltas:</t>
        </r>
        <r>
          <rPr>
            <sz val="9"/>
            <color indexed="81"/>
            <rFont val="Tahoma"/>
            <family val="2"/>
            <charset val="186"/>
          </rPr>
          <t xml:space="preserve">
užklausta Žemaičio</t>
        </r>
      </text>
    </comment>
    <comment ref="E123" authorId="4" shapeId="0" xr:uid="{AAB451CF-DC31-4D5F-86B9-89A9BF0F6794}">
      <text>
        <r>
          <rPr>
            <b/>
            <sz val="9"/>
            <color indexed="81"/>
            <rFont val="Tahoma"/>
            <family val="2"/>
            <charset val="186"/>
          </rPr>
          <t>Tomas Ruzveltas:</t>
        </r>
        <r>
          <rPr>
            <sz val="9"/>
            <color indexed="81"/>
            <rFont val="Tahoma"/>
            <family val="2"/>
            <charset val="186"/>
          </rPr>
          <t xml:space="preserve">
Pateikti įkainiai eso</t>
        </r>
      </text>
    </comment>
    <comment ref="C124" authorId="4" shapeId="0" xr:uid="{FE607D8F-A6D5-4179-9735-959CFF12EA4C}">
      <text>
        <r>
          <rPr>
            <b/>
            <sz val="9"/>
            <color indexed="81"/>
            <rFont val="Tahoma"/>
            <family val="2"/>
            <charset val="186"/>
          </rPr>
          <t>Tomas Ruzveltas:</t>
        </r>
        <r>
          <rPr>
            <sz val="9"/>
            <color indexed="81"/>
            <rFont val="Tahoma"/>
            <family val="2"/>
            <charset val="186"/>
          </rPr>
          <t xml:space="preserve">
Ovidijus matuoja 01-26</t>
        </r>
      </text>
    </comment>
    <comment ref="C125" authorId="4" shapeId="0" xr:uid="{A2F56D73-B70F-49EA-9CC1-5C1A575C9335}">
      <text>
        <r>
          <rPr>
            <b/>
            <sz val="9"/>
            <color indexed="81"/>
            <rFont val="Tahoma"/>
            <family val="2"/>
            <charset val="186"/>
          </rPr>
          <t>Tomas Ruzveltas:</t>
        </r>
        <r>
          <rPr>
            <sz val="9"/>
            <color indexed="81"/>
            <rFont val="Tahoma"/>
            <family val="2"/>
            <charset val="186"/>
          </rPr>
          <t xml:space="preserve">
Derinti su vartotojais prieš užsakant</t>
        </r>
      </text>
    </comment>
    <comment ref="E127" authorId="17" shapeId="0" xr:uid="{4B0016AF-C3F4-4C9D-9BD5-7389E6F31CC5}">
      <text>
        <t>[Threaded comment]
Your version of Excel allows you to read this threaded comment; however, any edits to it will get removed if the file is opened in a newer version of Excel. Learn more: https://go.microsoft.com/fwlink/?linkid=870924
Comment:
    NŽT, MŽ iki 08-09
Reply:
    Pateikta sąmatai 08-10
Reply:
    Trūksta tik Sąmatos
Reply:
    08-22 teikiam projektą tikrinimui. Iki 09-01 turi duoti atsakymą dėl MT sklp. Sav.
Reply:
    Taiso pastabas ESO
Reply:
    Pateiktas projektas po pastabų
Reply:
    Taiso pastabas
Reply:
    09-04 turi pateikti po pastabų
Reply:
    09-11 pateiktas po pastabų
Reply:
    09-18 sukeltas po pastabų
Reply:
    Taiso pastabas
Reply:
    Pateiktas projektas po pastabu
Reply:
    Laukiam žymų iš RC
Reply:
    Pateiktos žymos ESO
Reply:
    Laukiam RC sąskaitų
Reply:
    Pateikti įkainiai ESO
Reply:
    Pateiktas ADA tvirtinimui</t>
      </text>
    </comment>
    <comment ref="E129" authorId="18" shapeId="0" xr:uid="{ACD2517B-988D-44E3-AFA6-DBEEA26BD35F}">
      <text>
        <t>[Threaded comment]
Your version of Excel allows you to read this threaded comment; however, any edits to it will get removed if the file is opened in a newer version of Excel. Learn more: https://go.microsoft.com/fwlink/?linkid=870924
Comment:
    MŽ
Sąmata
Servitutus pateikti
Reply:
    08-22 planas atiduoti sąmatai
Reply:
    Servitutus pateikti notarui 08.22-23 + informaciniai
Reply:
    Trūksta sąmatos ir dokumentų
Reply:
    08-28 pateiks pilną projektą Trūksta dok ir servitutą pateikti notarui, servitutai pateikti ESO
Reply:
    Skaičiuoja RAA 
Reply:
    Taiso pastabas
Reply:
    Perderina su UAB gerbūnis
Reply:
    10-03d servitutai pasirašomi
Reply:
    Servitutas pasirašytas. 10-05 teiksim projektą pakartotinai
Reply:
    Pateikas projektas po pastabų
Reply:
    10-11 Vytui pateikta žymas registruoti
Reply:
    ESO pateiktos žymos
Reply:
    11-01 teikti įkainius tvirtini ! TRŪKSTA VIENOS RC SĄSKAITOS
Reply:
    Perduota ESO tvirtinti įkainiai
Reply:
    Patvirtinti įkainiai
Reply:
    Perduoti įkainiai
Reply:
    DELSPINIGIAI</t>
      </text>
    </comment>
    <comment ref="O129" authorId="19" shapeId="0" xr:uid="{8B62A128-6049-4DDD-9700-3A994C9AD043}">
      <text>
        <t>[Threaded comment]
Your version of Excel allows you to read this threaded comment; however, any edits to it will get removed if the file is opened in a newer version of Excel. Learn more: https://go.microsoft.com/fwlink/?linkid=870924
Comment:
    Sukelta prie bendru dokumentu</t>
      </text>
    </comment>
    <comment ref="E131" authorId="4" shapeId="0" xr:uid="{B4D83A75-C968-4EB1-B70A-1FD490839CBD}">
      <text>
        <r>
          <rPr>
            <b/>
            <sz val="9"/>
            <color indexed="81"/>
            <rFont val="Tahoma"/>
            <family val="2"/>
            <charset val="186"/>
          </rPr>
          <t>Tomas Ruzveltas:</t>
        </r>
        <r>
          <rPr>
            <sz val="9"/>
            <color indexed="81"/>
            <rFont val="Tahoma"/>
            <family val="2"/>
            <charset val="186"/>
          </rPr>
          <t xml:space="preserve">
Pateiktos žymos eso</t>
        </r>
      </text>
    </comment>
    <comment ref="E132" authorId="20" shapeId="0" xr:uid="{CFCE1974-0B6D-4B3C-8EBB-1DAE35534EEC}">
      <text>
        <t>[Threaded comment]
Your version of Excel allows you to read this threaded comment; however, any edits to it will get removed if the file is opened in a newer version of Excel. Learn more: https://go.microsoft.com/fwlink/?linkid=870924
Comment:
    2 sutartys - turi atsiųsti
Reply:
    Taiso pastabas
Reply:
    Liko 2 sutartys + institucijos
Reply:
    Taiso pirminių pastabas
Reply:
    Turi pateikti po pastabų 09-26
Reply:
    Trūksta derinimų dėl paramsčių
Reply:
    Pirminius teiksim 10-04
Reply:
    NZT paruosta kelimui
Servitutai padaryti (su nzt nera)
Derinimai visi yra, isskyrus kelininko
Ziniarastis nepradetas
Reply:
    Derina dėl MT vietos
Servituas
MŽ
Reply:
    Likę du savininkai dėl paramsčio + MT servitutas/ MŽ
Reply:
    Simas turi patikslinti topo/ Servitutas/MŽ
Reply:
    MT klausimą turi uždaryti iki 10-31
Reply:
    Servitutas dėl MT perduos notarui 01-07/ NŽT/ MŽ
Reply:
    11-13 teiks pirminius.
Reply:
    Taiso pastabas
Reply:
    Pateikta po pastabų
Reply:
    Servitutai/ NŽT
Reply:
    ESO rasosi LAKD, SUVA, laukiam pasirasyti servitutus
Reply:
    LAKD (turi pasirašyti)/NŽT/ 2 servitutai
Reply:
    LAKD; NZT; 1 servitutas
Reply:
    LAKD(ESO)/Savivaldybe SUVA/Žemės ūkio ir kaimo plėtros skyriaus derinimas/1 servitutas 
Reply:
    LAKD/Savivaldybe SUVA/Žemės ūkio ir kaimo plėtros skyriaus derinimas/1 servitutas 
Reply:
    Servitutas pas notarą (03.19)/ SUVA pateikta 03-14
Reply:
    Kostas RAA turi skaičiuoti/ Servitutą pasirašinėja 04-11
Reply:
    04-16 teikiam pilną bylą
Reply:
    04-22 pateiks pilną bylą
Reply:
    Taiso pastabas 04-30 turi pateikti
Reply:
    Kostas turi susiskambinti su Valčiuku dėl RAA
Reply:
    05.21 Pateiksim Valciukui po pakartotinu pastabu
Reply:
    05-27 teiks pilną projektą
Reply:
    06-04 teiksim pilną projektą
Reply:
    06.12 Valciukas planuoja prieit paziuret RAA
Reply:
    Atsiunte Valciukas pastabas, perduota Arnui, reikia pataisyt, arba parasyt komentara, kad esame gerai padare, nes jis cia per daug kabinejasi prie tu skaiciavimu. Valciukas atostogauja 17-21
Reply:
    Reikia pataisyt skaiciavimus pagal pastabas, pakoreguot grafikus ir pateikt atgal Valciukui
Reply:
    Perduota Valčiukui
Reply:
    Vis dar pas Valciuka
Reply:
    Valciukas atsiunte pastabas, snd nusiusiu pataisyta
Reply:
    Valčiukas turi tvirtinti pastabas
Reply:
    Arnas pataisys 08-12
Reply:
    08.12 pateiktas projektas
Reply:
    Arnas taiso pastabas
Reply:
    Pateikta 08-26
Reply:
    08-30 pateikta po pastabų
Reply:
    Keliam į RC žymas</t>
      </text>
    </comment>
    <comment ref="K132" authorId="21" shapeId="0" xr:uid="{84713A6D-0017-48A2-A9F6-4D166372B62E}">
      <text>
        <t>[Threaded comment]
Your version of Excel allows you to read this threaded comment; however, any edits to it will get removed if the file is opened in a newer version of Excel. Learn more: https://go.microsoft.com/fwlink/?linkid=870924
Comment:
    Teiks pilną projektą be servitutų ir SUVA
Reply:
    Bus pasirašytas servitutas
Reply:
    04-09 bus RAA</t>
      </text>
    </comment>
    <comment ref="E133" authorId="4" shapeId="0" xr:uid="{9D41523C-E3A5-44F3-A170-152474CA02C1}">
      <text>
        <r>
          <rPr>
            <b/>
            <sz val="9"/>
            <color indexed="81"/>
            <rFont val="Tahoma"/>
            <family val="2"/>
            <charset val="186"/>
          </rPr>
          <t>Tomas Ruzveltas:</t>
        </r>
        <r>
          <rPr>
            <sz val="9"/>
            <color indexed="81"/>
            <rFont val="Tahoma"/>
            <family val="2"/>
            <charset val="186"/>
          </rPr>
          <t xml:space="preserve">
Laukiam kol pasirašys ada
</t>
        </r>
      </text>
    </comment>
    <comment ref="E136" authorId="22" shapeId="0" xr:uid="{9D4FDEE7-A5D3-4EDF-8EC1-7DD0BBA54BB4}">
      <text>
        <t>[Threaded comment]
Your version of Excel allows you to read this threaded comment; however, any edits to it will get removed if the file is opened in a newer version of Excel. Learn more: https://go.microsoft.com/fwlink/?linkid=870924
Comment:
    LAKD pateikta po pastabų 
08-16 pateikta skaičiuoti sąmatą
Reply:
    LAKD teikia priedą pasirašyti
Reply:
    Pateiktas projektas
Reply:
    NŽT 09-07 pateiktas
Reply:
    09-18 pateiktas proj po pastabų
Reply:
    Taisomos pastabos
Reply:
    Pateikta po pastabu
Reply:
    Pateiktas po pastabų
Reply:
    Reikia pateikti žymas RC
Reply:
    10-02 pateiktos žymos
Reply:
    Pateikta ESO žymos
Reply:
    Laukiam RC sąskaitų
Reply:
    PATEIKTI ĮKAINIAI
Reply:
    Pateikti įkainiai ESO tvirtinimui</t>
      </text>
    </comment>
    <comment ref="E137" authorId="23" shapeId="0" xr:uid="{5C16998C-CFDC-44D9-92FD-C4714EA6F5C0}">
      <text>
        <t>[Threaded comment]
Your version of Excel allows you to read this threaded comment; however, any edits to it will get removed if the file is opened in a newer version of Excel. Learn more: https://go.microsoft.com/fwlink/?linkid=870924
Comment:
    Reikia rengti principine
Reply:
    07.17 pateikta LAKD
Reply:
    Po principinės padarymo teiks pirminiams
Reply:
    Iki 08-04 turim pateikti pirminius
Reply:
    Pateikta LAKD po pastabų, kabelių lentelę ir iki 11d planuojam pateikti pirminiams
Reply:
    ESO pasirašys LAKD tik po pirminių patvirtinimo. LAKD pritarimas yra
Reply:
    Taiso pirminius
Reply:
    08-28 pateiks pirminius
Reply:
    09-05 teiks po pastabų
Reply:
    Pateiktas ESO pasirašytas kelių priedas LAKDui
Reply:
    LAKD gauta, daro MZ, Sąmata, NŽT
Reply:
    09.14 pateikta sąmata, NŽT pateikta
Reply:
    melioracijos projektas
Reply:
    09-29 pateiktas projektas tvirtinimui
Reply:
    Taiso pastabas
Reply:
    Trūksta vieno sutikimo 10-06 turėtų gauti
Reply:
    Laukiam info iš ESO
Reply:
    Pateikta po pastabų
Reply:
    Pateiktos žymos ESO
Reply:
    Teikti įkainius tvirtinimui 11-01. TRŪKSTA VIENOS SĄSKAITOS
Reply:
    PATVIRTINTI ĮKAINIAI
Reply:
    Perduoti įkainiai tvirtinimui
Reply:
    DELSPINIGIUS GRINDŽIAM</t>
      </text>
    </comment>
    <comment ref="E138" authorId="24" shapeId="0" xr:uid="{D3A52E9F-89D7-425E-9F44-C445ADB4E1E5}">
      <text>
        <t>[Threaded comment]
Your version of Excel allows you to read this threaded comment; however, any edits to it will get removed if the file is opened in a newer version of Excel. Learn more: https://go.microsoft.com/fwlink/?linkid=870924
Comment:
    Aidas vaziuoja 07.31
Reply:
    07.20 LAKD 1-17488
Reply:
    Reikia daryti principine
Reply:
    07-31 aidas derina, po derinimo reikės taisyti trasą
Reply:
    Ovidijus pildo topo TELIA  tinklais, po to reikės daryti projektą
Reply:
    LAKD pritarė, reikia pasirašyti kelių priedą
Reply:
    08.22-23 teiks LAKD pataisytus pjūvius, trūksta visų dok Sąmata, 1 sutartis, telia
Reply:
    Taiso pastabas
Reply:
    Pateikta po pastabų
Reply:
    LAKD ( išėjo atostogų)
Reply:
    Taiso LAKD pastabas
Reply:
    Pateikta LAKD po pastabų
Reply:
    Laukiam kol ESO pasirašys kelių priedą
Reply:
    LAKD laukiam pasirašyto priedo/ MŽ/ Sąmata/ Servitutas 11-06
Reply:
    Servitutas 11-06, trūkstta kelių sutarčių. 10-30 turi pateikti bylą
Reply:
    Servitutas 11-06, trūkstta kelių sutarčių. Taisomos projekto pastabos
Reply:
    11-07 turi pateikti pilną bylą derinti
Reply:
    Taiso pastabas
Reply:
    Pateikta po pastabu
Reply:
    11-14 perduota vytui registruoti žymas
Reply:
    Pateiktos žymos eso
Reply:
    Laukiam RC sąskaitų</t>
      </text>
    </comment>
    <comment ref="E139" authorId="25" shapeId="0" xr:uid="{81FD816E-1CAE-464E-BB95-62C52187D701}">
      <text>
        <t>[Threaded comment]
Your version of Excel allows you to read this threaded comment; however, any edits to it will get removed if the file is opened in a newer version of Excel. Learn more: https://go.microsoft.com/fwlink/?linkid=870924
Comment:
    Pateiks sąmatai 08-24
Visa kita yra
Reply:
    Taiso sąmatą ana
Reply:
    09-13 pateikta byla
Reply:
    Taiso pastabas
Reply:
    Pateikti įkainiai ESO
Reply:
    Pateiktas delspinigių pagrindimas</t>
      </text>
    </comment>
    <comment ref="E143" authorId="26" shapeId="0" xr:uid="{70E28525-F19B-4A01-9693-678F49710389}">
      <text>
        <t>[Threaded comment]
Your version of Excel allows you to read this threaded comment; however, any edits to it will get removed if the file is opened in a newer version of Excel. Learn more: https://go.microsoft.com/fwlink/?linkid=870924
Comment:
    Servitutas
MŽ
Reply:
    MŽ pateikta sąmatai 08-17
Servitutas pateiktas KMS 08-16 (dėl panaudos)
Reply:
    Turi teikti pilną projektą 08-22
Reply:
    Savivaldybės sutartis + servitutas + turi pateikti pilną projektą 08-28
Reply:
    Pateiktos pastabos
Reply:
    09-11 pateikė sąmatą koreguoti
Reply:
    09-12 pateiktas projektas
Reply:
    09.19 pateikta pakartotinai
Reply:
    Taiso pastabas
Reply:
    Laukiam is NZT sprendimu, siusim saskaita pavedimui
Reply:
    10.17 pasirašo sutikimą Kauno m. sav.+ 2servitutai
Reply:
    10-05 pateikti notarei servitutai
Reply:
    10-26 pasirašo servitutus/
10-17 savivaldybė pasirašo sutikimą
Reply:
    10-27 Servitutas
Laukiam mero pasirašyto sutikimo
Reply:
    Servitutas pasirasytas, sutikimas gautas, projektas pateiktas po pastabu
Reply:
    Laukiam sąskaitos už žymą.
Reply:
    ESO turi patvirtinti žymas ir atmesti įkainius
Reply:
    Pateikta ADA pasirašymui</t>
      </text>
    </comment>
    <comment ref="E144" authorId="27" shapeId="0" xr:uid="{700FE7A4-9C28-43DE-A2A8-F6ADD2799192}">
      <text>
        <t>[Threaded comment]
Your version of Excel allows you to read this threaded comment; however, any edits to it will get removed if the file is opened in a newer version of Excel. Learn more: https://go.microsoft.com/fwlink/?linkid=870924
Comment:
    Pateiktas projektas
Reply:
    Reikia ŽYMŲ
Reply:
    Žymos pateiktos RC
Reply:
    Pateikti įkainiai ESO</t>
      </text>
    </comment>
    <comment ref="E145" authorId="28" shapeId="0" xr:uid="{69227B89-4E2A-4BA4-BFAF-9409915287CB}">
      <text>
        <t>[Threaded comment]
Your version of Excel allows you to read this threaded comment; however, any edits to it will get removed if the file is opened in a newer version of Excel. Learn more: https://go.microsoft.com/fwlink/?linkid=870924
Comment:
    Taisyti pirminius, klausimai del kabeliu
Reply:
    Braizomas servitutas
Reply:
    07-21 pateiktos pastabos
Reply:
    07-31 turi pateikti pirminius
Reply:
    Servitutas pateiktas NŽT, pirminia bus pateikti 08-10
Reply:
    08-17 pateiks pirminius
Reply:
    Liko 1 derinimas su gyv.+Natura+Urėdija+Servitutas pas NŽT
Reply:
    09-04 pateikta sąmatai, trūksta+NŽT
Reply:
    Trūksta NŽT ir servituto
Reply:
    Taiso pastabas
Reply:
    Servitutas pas notarę
Reply:
    Servitutas pasirašytas 10-30 įkels projektą
Reply:
    Pateiktas projektas tvirtinimui
Reply:
    11-13 perduotos pastabos taisymui
Reply:
    Iki 11-17 turi sukelti projektą po pastabų
Reply:
    Taiso pastabas
Reply:
    11-24 pateiks po pastabų
Reply:
    11-30 perduota Vytui registruoti žymas
Reply:
    Perduotos žymos ESO
Reply:
    Pateikti įkainiai ESO</t>
      </text>
    </comment>
    <comment ref="E146" authorId="29" shapeId="0" xr:uid="{1426E325-0B03-411F-8E95-A6E556EEE937}">
      <text>
        <t>[Threaded comment]
Your version of Excel allows you to read this threaded comment; however, any edits to it will get removed if the file is opened in a newer version of Excel. Learn more: https://go.microsoft.com/fwlink/?linkid=870924
Comment:
    08.07 paskambinti Giedrei Genienei del servitutu, nes bus grizusi is atostogu
Reply:
    Pateiktas projektas
Reply:
    Pateikti pirminiai, o ne projektas
Reply:
    Taiso pastabas
Reply:
    Pateikta po pastabų 08-03.
Pateiktas servitutas notarei
Sąmatai atiduota 08-08
Reply:
    08-17 pateiks po pastabų
Reply:
    08-18 pateikta Valčiukui RAA
Reply:
    08-28 pateikta po pastabų
Reply:
    09-04 teiksim po pastabų
Reply:
    Perduotos žymos RC</t>
      </text>
    </comment>
    <comment ref="E147" authorId="4" shapeId="0" xr:uid="{B43A5199-C1E3-4ED8-A6A9-588301C97CF8}">
      <text>
        <r>
          <rPr>
            <b/>
            <sz val="9"/>
            <color indexed="81"/>
            <rFont val="Tahoma"/>
            <family val="2"/>
            <charset val="186"/>
          </rPr>
          <t>Tomas Ruzveltas:</t>
        </r>
        <r>
          <rPr>
            <sz val="9"/>
            <color indexed="81"/>
            <rFont val="Tahoma"/>
            <family val="2"/>
            <charset val="186"/>
          </rPr>
          <t xml:space="preserve">
aktuoti 06-01</t>
        </r>
      </text>
    </comment>
    <comment ref="E148" authorId="30" shapeId="0" xr:uid="{594EAE72-1FFF-4681-9DB1-17FD33F0DDB3}">
      <text>
        <t>[Threaded comment]
Your version of Excel allows you to read this threaded comment; however, any edits to it will get removed if the file is opened in a newer version of Excel. Learn more: https://go.microsoft.com/fwlink/?linkid=870924
Comment:
    LAKD gautos pastabos
PI
Servitutai pateikti savivaldybei
Reply:
    09-05 pateiks tikrinimui po pastabų
Reply:
    Pateikta LAKD 09-07,  su gyventojais suderinta
Reply:
    Reikia taisyti trasą, turi padaryti MŽ
Reply:
    09-18 turi padaryti MŽ
Reply:
    Servitutas pateiktas savivaldybei suderinti, po to teiks NŽT/ LAKD po pastabų/ PI/ Vandenys
Reply:
    10-25 dokai pateikti nžt
Reply:
    Servitutas pateiktas NŽT 10-25// Pateikta LAKD po pastabų/ KEIČIA TRASĄ iki 11-17
Reply:
    Servitutai pas notarę ( sausio viduryje pasirašo)/  MŽ (žiedė turi patikrinti)/ turi gauti info iš savivaldybės kurias atramas demontuoti
Reply:
    Servitutai pas notarę ( sausio viduryje pasirašo)/ MŽ padarytas, laukiam info del atramu demontavimo
Reply:
    Pateikta sąmatai skaičiuoti
Reply:
    Tvarkoma byla, ruosiama pateikti 01.18
Reply:
    01 19 pateikta tvirtinimui
Reply:
    01 29 - 01 30 pateiksim po pastabų pilną projektą
Reply:
    Pateiktas po pastabų
Reply:
    ŽYMA PATEIKTA 02-21
Reply:
    PATEIKTI ĮKAINIAI ESO 03-04</t>
      </text>
    </comment>
    <comment ref="E149" authorId="31" shapeId="0" xr:uid="{A032116D-AE2D-405E-AED7-E28E129D2C87}">
      <text>
        <t>[Threaded comment]
Your version of Excel allows you to read this threaded comment; however, any edits to it will get removed if the file is opened in a newer version of Excel. Learn more: https://go.microsoft.com/fwlink/?linkid=870924
Comment:
    Turi pridėti konkursinę medžiagą
Reply:
    Pateiktas pakartotinai projektas
Reply:
    Taiso pastabas 08-29
Reply:
    Liko tik pasirašyti servitutą
Reply:
    Kai patvirtins pratesima, reikia sukelti servituro sutarties kopija, kad patvirtintu projekta
Reply:
    Viskas yra, 09-01 turi pateikti projektą
Reply:
    Perduotas ADA pasirašymui</t>
      </text>
    </comment>
    <comment ref="E150" authorId="32" shapeId="0" xr:uid="{16CCB4E6-145C-4A75-B192-004F5E26F8A7}">
      <text>
        <t>[Threaded comment]
Your version of Excel allows you to read this threaded comment; however, any edits to it will get removed if the file is opened in a newer version of Excel. Learn more: https://go.microsoft.com/fwlink/?linkid=870924
Comment:
    08-28 atiduos sąmatai MŽ
Reply:
    Pateiktas projektas
Reply:
    Taiso pastabas, Biržų reg parkas, NŽT
Reply:
    Laukiam saugomų teritorijų derinimo ir teiksim NŽT
Reply:
    Pateikta NŽT
Reply:
    10-12 turi sukelti
Reply:
    Pateikta po pastabų
Reply:
    Taiso pastabas
Reply:
    Pateiktas projektas po pastabu
Reply:
    10-23 pateikta Vytui įregistruoti žymas
Reply:
    Pateiktos žymos ESO
Reply:
    Pateikti įkainiai ESO
Reply:
    Perduoti įkainiai tvirtinimui
Reply:
    DELSPINIGIAI</t>
      </text>
    </comment>
    <comment ref="E151" authorId="33" shapeId="0" xr:uid="{AC25A2C0-323A-4E96-99CB-BAE9E6111195}">
      <text>
        <t>[Threaded comment]
Your version of Excel allows you to read this threaded comment; however, any edits to it will get removed if the file is opened in a newer version of Excel. Learn more: https://go.microsoft.com/fwlink/?linkid=870924
Comment:
    Trūksta sąmatos iki pilnos bylos
Reply:
    08-11 pateiktas pilnas projektas
Reply:
    Trūksta NŽT
Reply:
    Taiso pastabas
Reply:
    Pateiktas pilnas projektas
Reply:
    Taiso pastabas 08-29
Reply:
    Pateiktos žymos
Reply:
    ESO turi atmesti įkainius
Reply:
    Pateikti įkainiai tvirtinimui</t>
      </text>
    </comment>
    <comment ref="E152" authorId="34" shapeId="0" xr:uid="{323BAE30-2F88-4017-8AFF-878FA67E4607}">
      <text>
        <t>[Threaded comment]
Your version of Excel allows you to read this threaded comment; however, any edits to it will get removed if the file is opened in a newer version of Excel. Learn more: https://go.microsoft.com/fwlink/?linkid=870924
Comment:
    Įkelti įkainiai tvirtinimui</t>
      </text>
    </comment>
    <comment ref="E153" authorId="35" shapeId="0" xr:uid="{55CBDA37-0D90-4E2A-B5B8-E5FDB33C4F88}">
      <text>
        <t>[Threaded comment]
Your version of Excel allows you to read this threaded comment; however, any edits to it will get removed if the file is opened in a newer version of Excel. Learn more: https://go.microsoft.com/fwlink/?linkid=870924
Comment:
    Pateiktas projektas
Reply:
    07-25 taiso pastabas
Reply:
    ŽYMOS
Reply:
    Perduoti įkainiai ESO</t>
      </text>
    </comment>
    <comment ref="E154" authorId="36" shapeId="0" xr:uid="{970897EC-CD3F-4CCA-8C9A-5C3D9BEE1A4D}">
      <text>
        <t>[Threaded comment]
Your version of Excel allows you to read this threaded comment; however, any edits to it will get removed if the file is opened in a newer version of Excel. Learn more: https://go.microsoft.com/fwlink/?linkid=870924
Comment:
    Taisomos pastabos
Reply:
    Laukiu suderintos topo, derina ovidijus
Reply:
    Pateikta po pastabų 08-07
Reply:
    08-18 pateiktas projektas po pastabų
Reply:
    Taiso pastabas
Reply:
    09-15 NŽT terminas
Reply:
    Pateiktos žymos ESO</t>
      </text>
    </comment>
    <comment ref="E155" authorId="37" shapeId="0" xr:uid="{C7B3944F-397C-4CB5-B670-910FE2752B9A}">
      <text>
        <t>[Threaded comment]
Your version of Excel allows you to read this threaded comment; however, any edits to it will get removed if the file is opened in a newer version of Excel. Learn more: https://go.microsoft.com/fwlink/?linkid=870924
Comment:
    Pateikta LAKD po pastabu
Reply:
    MŽ, sąmata
Reply:
    Laukiam sąmatos
Reply:
    Pateiks projektą 09-01, trūksta NŽT
Reply:
    NŽT terminas 09-15
Reply:
    Pateikta tvirtint 09 11
Reply:
    Pateiktos žymos RC 09-13
Reply:
    Pateiktos tvirtinti</t>
      </text>
    </comment>
    <comment ref="O155" authorId="38" shapeId="0" xr:uid="{2CBE585C-DE6E-46BC-98DA-8843E556DBB2}">
      <text>
        <r>
          <rPr>
            <b/>
            <sz val="9"/>
            <color indexed="81"/>
            <rFont val="Tahoma"/>
            <family val="2"/>
            <charset val="186"/>
          </rPr>
          <t>Ziede Rumsaite:</t>
        </r>
        <r>
          <rPr>
            <sz val="9"/>
            <color indexed="81"/>
            <rFont val="Tahoma"/>
            <family val="2"/>
            <charset val="186"/>
          </rPr>
          <t xml:space="preserve">
įkeltas pratęsimas</t>
        </r>
      </text>
    </comment>
    <comment ref="E156" authorId="39" shapeId="0" xr:uid="{9262E262-4812-4BF7-B83B-138C9885B096}">
      <text>
        <t>[Threaded comment]
Your version of Excel allows you to read this threaded comment; however, any edits to it will get removed if the file is opened in a newer version of Excel. Learn more: https://go.microsoft.com/fwlink/?linkid=870924
Comment:
    Pateikta institucijoms
Reply:
    Taisomos pirminiu pastabos
Reply:
    Trūksta telia ir vandenų derinimo
Reply:
    Telia, MŽ, Sąmata
Reply:
    Sąmata
Reply:
    09-18 bus pateikta tvirtinti
Reply:
    Taiso pastabas
Reply:
    09-28 bus pateiktas po pastabų
Reply:
    Taiso pastabas, planuoja pateikti 10-06
Reply:
    10-09 pateiks po pastabų
Reply:
    Taiso pastabą
Reply:
    Derina su sklp. Sav.
Reply:
    Pateikti sprendiniai savininkei susiderinimui (gręžimas)
Reply:
    Sutikimai gauti, pateikta Litgrid perderinti
Reply:
    Reikia perskaičiuoti sąmatą. Perduota mildai 11-25
Reply:
    Laukiam kol eso patvirtins pratęsimą. Tada teiksim pilną projektą.
Reply:
    11 30 pateikta
Reply:
    12-04 pateikta
Reply:
    12-05 pateikta Vytui registruoti žymas
Reply:
    Pateikti įkainiai ESO</t>
      </text>
    </comment>
    <comment ref="E157" authorId="40" shapeId="0" xr:uid="{854BC5F9-2944-4A68-BF12-06150042203B}">
      <text>
        <t>[Threaded comment]
Your version of Excel allows you to read this threaded comment; however, any edits to it will get removed if the file is opened in a newer version of Excel. Learn more: https://go.microsoft.com/fwlink/?linkid=870924
Comment:
    Suerinta su gyventojais. Keli informaciniai
Reply:
    BR01 padarytas, niekam nesiusta
Reply:
    Iš derinimų liko tik seniūnija
Pateikta sąmatai 08-16
Reply:
    NŽT
Seniūnija dėl apšvietimo 08-28 turi suderinti
Reply:
    NŽT 09-05 terminas, turim teikti projektą.
Reply:
    09-05 teiksim pilną projektą</t>
      </text>
    </comment>
    <comment ref="E158" authorId="41" shapeId="0" xr:uid="{EB022333-3B1A-4140-B30A-345BF67DBA21}">
      <text>
        <t>[Threaded comment]
Your version of Excel allows you to read this threaded comment; however, any edits to it will get removed if the file is opened in a newer version of Excel. Learn more: https://go.microsoft.com/fwlink/?linkid=870924
Comment:
    Daryti servituta, suziureti grezimus ir kasimus
Reply:
    Pateikti pirminiai po pastabų
Servitutus rengia (1 priv. 1 NŽT)
Reply:
    RAA (kostas tikrina), NŽT(pateikta)
Reply:
    09-01 turi pateikti projektą
Reply:
    Turi pataisyti AR
Reply:
    Laukiam RAA pastabų
Reply:
    Taiso RAA pastabas
Reply:
    09-14 pateiktas projektas po pastabų
Reply:
    09-25 pateiktos žymos RC
Reply:
    10-03 Pateiktos žymos ESO
Reply:
    LAUKIAM RC SĄSKAITŲ</t>
      </text>
    </comment>
    <comment ref="E159" authorId="4" shapeId="0" xr:uid="{E6094893-99F9-4D1F-A988-2DF7C6B8C8E5}">
      <text>
        <r>
          <rPr>
            <b/>
            <sz val="9"/>
            <color indexed="81"/>
            <rFont val="Tahoma"/>
            <family val="2"/>
            <charset val="186"/>
          </rPr>
          <t>Tomas Ruzveltas:</t>
        </r>
        <r>
          <rPr>
            <sz val="9"/>
            <color indexed="81"/>
            <rFont val="Tahoma"/>
            <family val="2"/>
            <charset val="186"/>
          </rPr>
          <t xml:space="preserve">
Pateikta ADA</t>
        </r>
      </text>
    </comment>
    <comment ref="E160" authorId="42" shapeId="0" xr:uid="{22884C2E-1F16-4B10-AA2D-3E38A7D64A8B}">
      <text>
        <t>[Threaded comment]
Your version of Excel allows you to read this threaded comment; however, any edits to it will get removed if the file is opened in a newer version of Excel. Learn more: https://go.microsoft.com/fwlink/?linkid=870924
Comment:
    Dar yra like gyventoju
Reply:
    Rengiama siuntimui institucijoms
Reply:
    Derinama su institucijomis, daro principinę
Reply:
    LAKD teikta, trūksta , MŽ
Reply:
    Taiso lakd pastabas
Reply:
    Pateikta LAKD po pastabų, laukiam ATS
Reply:
    Informaciniai, kabelių lentelė, mel projektas, MŽ
Reply:
    NŽT 10-10
Reply:
    10-10 teiks pilną projektą
Reply:
    Taiso pastabas
Reply:
    10-13 planuja sukelti po pastabų
Reply:
    10-16 sukels
Reply:
    10-27 pateikta žyma eso
Reply:
    Perduoti įkainiai</t>
      </text>
    </comment>
    <comment ref="E161" authorId="43" shapeId="0" xr:uid="{F78F02CB-2E94-43F9-BA5C-F061533C0731}">
      <text>
        <t>[Threaded comment]
Your version of Excel allows you to read this threaded comment; however, any edits to it will get removed if the file is opened in a newer version of Excel. Learn more: https://go.microsoft.com/fwlink/?linkid=870924
Comment:
    Pataisyti pirminiai, reikia pamatuoti rysi, paziureti kaip nuo nauju narveliu nuvesti kabelius ar synas iki trafu kiek metru, kur sumontuoti srs su tspi ir kaip atvesti kabelius iki srs, kiek metru, kontroliniu apskaitu, tada sukelti pirminius su mrmr
Reply:
    08-17 teikiam pirminius
Reply:
    08-22 Alenas derina su gyv.
Reply:
    Skambinti sklp savininkui nuo 08.28
Reply:
    Taiso pastabas
Reply:
    Taiso pastabas pakartotines
Reply:
    Reikia 1 sklp. Sav. sutikimo
Reply:
    09-04 pateikė skaičiuoti sąmatą, visa kita yra
Reply:
    Reikia padaryti bylą ir sukelti
Reply:
    09-15 pateikta byla
Reply:
    Taiso pastabas
Reply:
    Pateiktas pakoreguotas projektas
Reply:
    10-02 pateiktos žymos
Reply:
    Pateiktos žymos ESO
Reply:
    Laukiam sąskaitų RC
Reply:
    Pateikta ADA</t>
      </text>
    </comment>
    <comment ref="E162" authorId="44" shapeId="0" xr:uid="{240B0CEE-2EB7-4E6B-AE22-7B1F7DD29BC7}">
      <text>
        <t>[Threaded comment]
Your version of Excel allows you to read this threaded comment; however, any edits to it will get removed if the file is opened in a newer version of Excel. Learn more: https://go.microsoft.com/fwlink/?linkid=870924
Comment:
    KPD  07.05 GTV-491
Reply:
    Su gyventojais suderinta
Reply:
    Truksta seniunija
Reply:
    Pateiktas servitutas NZT
Reply:
    Derina su KPD, NZT, MZ, servitutas
Reply:
    KPD suderinimas atėjo 09-06
Reply:
    Servitutas pateiktas nzt
Reply:
    Servitutai/demontavimo kiekius suderinti/sąmata
Reply:
    Servitutas/ sąmata
Reply:
    Pateiktas projektas
Reply:
    Taiso pastabas
Reply:
    10-04 pateiks projektą.
Reply:
    Servitutai 10-05 turi NŽT atsiųsti ir teiksim notarui
Reply:
    ESO neapmokėjo sąskaitos
Reply:
    Servitutas pas notarą
Reply:
    Servituta pasirasineja nuo 10.23
Reply:
    10-24 turi sukelti projektą
Reply:
    Taiso pastabas
Reply:
    Pateiktas projektas po pastabų
Reply:
    10-26 perduota Vytui registruoti žymas
Reply:
    Pateiktos ESO žymos</t>
      </text>
    </comment>
    <comment ref="E163" authorId="45" shapeId="0" xr:uid="{44509A28-3468-4985-9F2F-4D042C1982C1}">
      <text>
        <t>[Threaded comment]
Your version of Excel allows you to read this threaded comment; however, any edits to it will get removed if the file is opened in a newer version of Excel. Learn more: https://go.microsoft.com/fwlink/?linkid=870924
Comment:
    Rengiamas BR01
Reply:
    Ieva pradės nuo 08-30
Reply:
    NIEKAS NEDARYTA IEVOS
Reply:
    Žiūri abonentinius, derinti neteikta
Reply:
    Ovidijus 10-03 matuoja papildymą/ derinimam išsiųsta
Reply:
    Reikia susiderinti su vandenim- 10.09- pateikta derinti aptarti sprendiniai
Reply:
    Taiso kabelių lentelę, po to teiksim pirminiams
Reply:
    Taiso pastabas
Reply:
    10-12 turi pataisyti pastabas
Reply:
    Pateikti pirminiai po pastabų
Reply:
    NZT geoportale pateikta 10.18, samatai skaiciuot atiduota 10.18, daugiau viskas yra
Reply:
    Pateiktas projektas
Reply:
    Trūksta topo suderinimo, ovidijus derina
Reply:
    11-16 pateiks projektą
Reply:
    11-20 Perduota Vytui žymas registruoti
Reply:
    Pateiktos žymos ESO
Reply:
    LAUKIAM RC SĄSKAITOS
Reply:
    Pateikti įkainiai ESO</t>
      </text>
    </comment>
    <comment ref="E164" authorId="46" shapeId="0" xr:uid="{96E0E4E5-9787-4C1D-B3FE-934800CDA387}">
      <text>
        <t>[Threaded comment]
Your version of Excel allows you to read this threaded comment; however, any edits to it will get removed if the file is opened in a newer version of Excel. Learn more: https://go.microsoft.com/fwlink/?linkid=870924
Comment:
    Reikia pildyti topo
Reply:
    09-05 simas atsiųs topo
Reply:
    Derina su gyventojais
Reply:
    Perderinta su gyventoju. Reikia keisti trasą
Reply:
    Transformatorinės sklp. Derinimas/ principinė/ Pateikta LAKD po pastabų
Reply:
    Transformatorinės sklp. Nedave sutikimo, derinama su kitu sklp/ principinė/ Pateikta LAKD po pastabų
Reply:
    1 sutikimas TR/ LAKD (gautos pastabos)/ principinė
Reply:
    11-27 teiks pirminius. LAKD
Reply:
    LAKD pateikta po pastabų, servitutai
Reply:
    Pateikti pirminiai po pastabų
Reply:
    Pateikta institucijoms/ Lakd pateikta po pastabų/ Servitutai pateikti ESO pasirašyti
Reply:
    Taiso pastabas
Reply:
    12-11 teiksim pirminius po pastabų. Servitutas
Reply:
    Taiso pastabas
Reply:
    Pateikti pirminiai po pastabų/ servitutai/
Reply:
    Pirminiu pastabos. Po pirminiu ESO pasiraso LAKD ir servitutus
Reply:
    Servitutas
Reply:
    LAKD turi pasirašyti priedą, derinimai, Servitutai pateikti ESO pasirašymui
Reply:
    LAKD gauta, derinimai, taisomi servitutai
Reply:
    Servitutai pas notarę
Reply:
    Servitutas/Žiniaraščiai/Sąmata
Reply:
    Žiniaraščiai pas Aną
Reply:
    Ana turi padaryti sąmatą iki 02-26
Reply:
    Reikia keisti servitutą derina su sklp. Sav.
Reply:
    Laukiam eso patvirtinimo dėl naujos mt vietos
Reply:
    Teiks pilną bylą be SUVA
Reply:
    NŽT pateikta 03-25
Reply:
    RC bus pateikta 04-15</t>
      </text>
    </comment>
    <comment ref="K164" authorId="47" shapeId="0" xr:uid="{ADB43888-26B0-499E-B6CB-EEF6002CE4F3}">
      <text>
        <t>[Threaded comment]
Your version of Excel allows you to read this threaded comment; however, any edits to it will get removed if the file is opened in a newer version of Excel. Learn more: https://go.microsoft.com/fwlink/?linkid=870924
Comment:
    Teiks pilną projektą be SUVA
Reply:
    Planas gauti SUVA ir teikti pilną projektą</t>
      </text>
    </comment>
    <comment ref="AD164" authorId="48" shapeId="0" xr:uid="{E43E4C9D-3223-4EA1-BF3E-BB48608FEB27}">
      <text>
        <t>[Threaded comment]
Your version of Excel allows you to read this threaded comment; however, any edits to it will get removed if the file is opened in a newer version of Excel. Learn more: https://go.microsoft.com/fwlink/?linkid=870924
Comment:
    2024-01-31 pateikta Nr. 303332 
Reply:
    2024-02-08 pateikta po pastabų Nr. 304325 
Reply:
    Gauta 2024-02-20
Reply:
    308890  pateikta po korekcijos 03-25</t>
      </text>
    </comment>
    <comment ref="AH164" authorId="49" shapeId="0" xr:uid="{DBD8DA5F-C619-4963-9331-9F4B551E160F}">
      <text>
        <t>[Threaded comment]
Your version of Excel allows you to read this threaded comment; however, any edits to it will get removed if the file is opened in a newer version of Excel. Learn more: https://go.microsoft.com/fwlink/?linkid=870924
Comment:
    Laukiam 2024-01-31 užsakyta</t>
      </text>
    </comment>
    <comment ref="AL164" authorId="50" shapeId="0" xr:uid="{D6D0CB24-6EF2-4DAC-8F30-20C41B367622}">
      <text>
        <t>[Threaded comment]
Your version of Excel allows you to read this threaded comment; however, any edits to it will get removed if the file is opened in a newer version of Excel. Learn more: https://go.microsoft.com/fwlink/?linkid=870924
Comment:
    2024-01-31 išsiųsta</t>
      </text>
    </comment>
    <comment ref="E165" authorId="51" shapeId="0" xr:uid="{C3F34495-2ACF-44E5-BF16-A9B01BE110CA}">
      <text>
        <t>[Threaded comment]
Your version of Excel allows you to read this threaded comment; however, any edits to it will get removed if the file is opened in a newer version of Excel. Learn more: https://go.microsoft.com/fwlink/?linkid=870924
Comment:
    Su gyventojais suderinta, liko issiust informac
Reply:
    Pateikta derinimams;
LAKD issiusta po pastabu
Reply:
    2 sutikimai el pastu
Reply:
    Taisomos pirminiu pastabos
Reply:
    Melioracijos projektas
Reply:
    Reikia pildyti topo
Reply:
    Topo papildymas yra
Reply:
    Kostas taiso projektą po topo papildymo
Reply:
    Taiso pakeitimus, 09-05 turim teikti pirminius
Reply:
    Pateikti pirminiai 09-06
Reply:
    Taiso pastabas
Reply:
    Turi pataisyti schemą ir planą ir perduoti kostui sukelti pirminius
Reply:
    Sąmata 09-15 pateikta/NŽT/LAKD priedas pasirašyti pateiktas ESO
Reply:
    NŽT pateikta 09-26/ pateikta byla be trūkstamų dok
Reply:
    Taiso pastabas
Reply:
    Laukiam NŽT + vienas sklp. derinimas
Reply:
    10-18 NŽT sutikimas turi būti
Reply:
    Trūksta kelių žmonių sutikimų. Laukiam kol atsiųs
Reply:
    Pateiktas projektas
Reply:
    Pateikta tvirtinimui
Reply:
    Taiso pastabas
Reply:
    Taiso pastabas
Reply:
    Pateikta tvirtinimui
Reply:
    11-10 vytui perduotos žymos
Reply:
    ESO TURI atmesti įkainius
Reply:
    Derinami delspinigiai</t>
      </text>
    </comment>
    <comment ref="O165" authorId="52" shapeId="0" xr:uid="{E08BF707-64CA-46FE-A2E0-7A8DBAC3C204}">
      <text>
        <t>[Threaded comment]
Your version of Excel allows you to read this threaded comment; however, any edits to it will get removed if the file is opened in a newer version of Excel. Learn more: https://go.microsoft.com/fwlink/?linkid=870924
Comment:
    Pateikta prie bendru dokumentu</t>
      </text>
    </comment>
    <comment ref="E166" authorId="53" shapeId="0" xr:uid="{9528BD18-02E5-4D46-8D17-BEBB51DAB4D3}">
      <text>
        <t>[Threaded comment]
Your version of Excel allows you to read this threaded comment; however, any edits to it will get removed if the file is opened in a newer version of Excel. Learn more: https://go.microsoft.com/fwlink/?linkid=870924
Comment:
    Suderinta su zmonem, liko keli el pastu
Reply:
    Pateikta institucijoms
Reply:
    LAKD pateikta 07.31
Reply:
    Daro schemą, teiks pirminiams
Reply:
    Telia pildyti tinklus, Savivaldybė. Gyventojai yra. LAKD pateikta, MŽ
Reply:
    LAKD pastabos gautos 08-14
MŽ
Reply:
    LAKD daryti kelių priedą, MŽ
Reply:
    Servitutą Žiedė pateikė NŽT, LAKD pateiktas pasirašytas priedas, daryti MŽ
Reply:
    2023 09 05 NR. 21JP-466
Reply:
    Pateiktas projektas tvirtinimui, dar laukiam atsakymo is nzt del servituto
Reply:
    Taiso pastabas, servitutas, nžt
Reply:
    10-04 pateiktas projektas po pastabų
Reply:
    Servitutus pasirašo šią savaitę
Reply:
    10-17 pasirašo servitutą
Reply:
    10-19 pateiks pilną projektą su servitutu
Reply:
    10-23 pateikta vytui registruoti žymas
Reply:
    Perduoti įkainiai ESO tvirtinimui
Reply:
    11-01 teiki įkainius
Reply:
    11-07 perduoti įkainiai tvirtinti</t>
      </text>
    </comment>
    <comment ref="E167" authorId="54" shapeId="0" xr:uid="{7D6536B0-F291-487A-A0B4-599DA002B75C}">
      <text>
        <t>[Threaded comment]
Your version of Excel allows you to read this threaded comment; however, any edits to it will get removed if the file is opened in a newer version of Excel. Learn more: https://go.microsoft.com/fwlink/?linkid=870924
Comment:
    Pateikti pirminiai
Reply:
    08.04 pateikta LAKD po pastabu
Reply:
    Pabaigti derinti su apsvietimu
Reply:
    MŽ ir Sąmata
Reply:
    Pateiktas melioracijos projektas rengti 08-14
Reply:
    Parengtas mel projektas
Reply:
    sąmata
Reply:
    09-05 teiksim pilną projektą
Reply:
    09-15 pateiktas tvirtinimui
Reply:
    Taiso pastabas
Reply:
    Pateiktas projektas
Reply:
    Taiso pastabas
Reply:
    Taiso pastabas
Reply:
    10-02 patvirtino projektą. Organizuoja žymas
Reply:
    Pateiktos RC ESO
Reply:
    Laukiam sąskaitų
Reply:
    Pateikti įkainiai ESO</t>
      </text>
    </comment>
    <comment ref="E168" authorId="55" shapeId="0" xr:uid="{38B42883-6257-4997-9696-9BECF5BF943D}">
      <text>
        <t>[Threaded comment]
Your version of Excel allows you to read this threaded comment; however, any edits to it will get removed if the file is opened in a newer version of Excel. Learn more: https://go.microsoft.com/fwlink/?linkid=870924
Comment:
    LAKD pateikta 08.18
Reply:
    Ruošia pirminiams
Reply:
    08-17 pateiks pirminius
Reply:
    Taiso pastabas
Reply:
    Surinkti gyv. sutikimai
Reply:
    Taiso LAKD pastabas, MŽ
Reply:
    Institucijų derinimai, trūksta telios tinklų topo
Reply:
    Issiusta Telia po tinklu papildymo
Reply:
    Telia suderino, laukiam kitų institucijų derinimo
Reply:
    Institucijos suderintos/ trūksta LAD/ 2 servitutai (laukiam komp. Aktu)/ sąmata
Reply:
    LAKD/ Sąmata/ informaciniai/ Servitutai pateikti kompenscijoms paskaičiuoti
Reply:
    Sąmata gauta/LAKD pateikta po pastabu 11.06/Servitutai pateikti 10.24, keli derinimai emailu
Reply:
    LAKD teikia po pastabų/ derinimai su privačiais sklypais/ servitutas
Reply:
    LAKD pasirašo kelių priedą/ 1 sklp derinimas/ servitutas su sklp. Sav. 11-27 perduos notarui
Reply:
    Servituta pasiraso ne anksciau kaip tarpusventyje
Reply:
    Servitutas + du derinimai
Reply:
    Taiso pastabas
Reply:
    Servitutas pasirašytas
Reply:
    Taiso pastabas</t>
      </text>
    </comment>
    <comment ref="E169" authorId="56" shapeId="0" xr:uid="{A9E96711-D23C-474E-B1CE-43F10D28FA97}">
      <text>
        <t>[Threaded comment]
Your version of Excel allows you to read this threaded comment; however, any edits to it will get removed if the file is opened in a newer version of Excel. Learn more: https://go.microsoft.com/fwlink/?linkid=870924
Comment:
    Pateiktas pratęsimas
Reply:
    09-06 važiuoja derinti
Reply:
    09-13 važiuoja derinti su gyventojais
Reply:
    09 07 išsiųsta lakd. Nr. 1-21291
Reply:
    Pjūviai, 8 žmonės derinimai
Reply:
    Taiso pirminių pastabas
Reply:
    10-03 pateiks pirminius po pastabų
Reply:
    Taiso pastabas
Reply:
    Pateikta LAKD po pastabų
Reply:
    Savivaldybė/ LAKD
Reply:
    Pateikti pirminiai
Reply:
    Taiso pastabas
Reply:
    10 18 pateikti pirminiai po pastabų
Reply:
    Pateiktas tvirtinimui
Reply:
    Taisomos pastabos
Reply:
    11-07 pateiksim projektą
Reply:
    Derina su ryšių tinklais pakabintais ant OL,po suderinimo pateiks projektą.
Reply:
    Turi sukelti projektą iki 11-17
Reply:
    11-20 Perduota Vytui žymas
Reply:
    11-28 pateiktos žymos ESO
Reply:
    ESO turi atmesti įkainius
Reply:
    Pateikti įkainiai</t>
      </text>
    </comment>
    <comment ref="E170" authorId="57" shapeId="0" xr:uid="{E389FB71-C4B9-4779-AC41-5C4493D17DFF}">
      <text>
        <t>[Threaded comment]
Your version of Excel allows you to read this threaded comment; however, any edits to it will get removed if the file is opened in a newer version of Excel. Learn more: https://go.microsoft.com/fwlink/?linkid=870924
Comment:
    Pateiktas raštas dėl pratęsimo
Reply:
    Derina su gyventojais, 09-19 pateiks institucijoms
Reply:
    LAKD 09.26 numeris 1-22732 
Laukiam Reg parko
Servitutas pateiktas NZT 10.27
10.31
Mel projektas
Reply:
    LAKD pateikta po pastabų
Servitutas pateiktas NŽT
Mel projektas.
Sąmatai teikia 11-13
Reply:
    NŽT
Reply:
    12-19 pateiks po pastabų
Reply:
    12-20 perduotos žymos Vytui registruoti
Reply:
    PATEIKTOS ŽYMOS ESO</t>
      </text>
    </comment>
    <comment ref="E171" authorId="58" shapeId="0" xr:uid="{4D8AC3F2-93FA-48FC-9AE4-9E4A818D103D}">
      <text>
        <t>[Threaded comment]
Your version of Excel allows you to read this threaded comment; however, any edits to it will get removed if the file is opened in a newer version of Excel. Learn more: https://go.microsoft.com/fwlink/?linkid=870924
Comment:
    07.14 pateikta klientui susideriniti
Reply:
    Pateikti pirminiai, derinam dėl MT  sklp. Sav.
Reply:
    Derina MT vietą
Reply:
    Pateikti pirminiai, MT vieta suderinta, Pateiktas sevitutas klientui pasirašyti
Reply:
    Pasikeitė eso TS
Reply:
    Laukiam iš kliento suderinto servituto
Reply:
    Servitutas pateiktas pasirašymui. Turi teikti pilną projektą.
Reply:
    Skaičiuoja RAA, MŽ, sąmata
Reply:
    Sąmata/ Servitutą teiks notarui
Reply:
    Turi pateikti projektą
Reply:
    Taiso pastabas
Reply:
    10-28 pateiktas po pastabų
Reply:
    Tvirtinami įkainiai</t>
      </text>
    </comment>
    <comment ref="E172" authorId="59" shapeId="0" xr:uid="{90A55E05-6BAF-4752-9D6B-3895F47ED5ED}">
      <text>
        <t>[Threaded comment]
Your version of Excel allows you to read this threaded comment; however, any edits to it will get removed if the file is opened in a newer version of Excel. Learn more: https://go.microsoft.com/fwlink/?linkid=870924
Comment:
    Sukeltas projektas
Reply:
    Pateikta ADA pasirašymui</t>
      </text>
    </comment>
    <comment ref="E173" authorId="60" shapeId="0" xr:uid="{BC56C7A6-81DA-4088-8B5E-2E09414FCF03}">
      <text>
        <t>[Threaded comment]
Your version of Excel allows you to read this threaded comment; however, any edits to it will get removed if the file is opened in a newer version of Excel. Learn more: https://go.microsoft.com/fwlink/?linkid=870924
Comment:
    Pateikta NŽT
Reply:
    Reikia taisyti projektą</t>
      </text>
    </comment>
    <comment ref="E174" authorId="61" shapeId="0" xr:uid="{69395904-500B-42DE-B4FC-38300BC710D6}">
      <text>
        <t>[Threaded comment]
Your version of Excel allows you to read this threaded comment; however, any edits to it will get removed if the file is opened in a newer version of Excel. Learn more: https://go.microsoft.com/fwlink/?linkid=870924
Comment:
    Pirma reikia suderinti su sklp. Sav.
Reply:
    TR sklp savininke ligonineje, kai iseis paskambins
Reply:
    TR sklp. Sav. ligoninėje
Reply:
    Užsakysim topo 
Reply:
    TOPO YRA
Reply:
    Pateiktas sutikimas sklp savininkams, lakd pateikta, pateikti pirminiai
Reply:
    Trūksta vieno sutikimo/ LAKD
Reply:
    NŽT</t>
      </text>
    </comment>
    <comment ref="E175" authorId="62" shapeId="0" xr:uid="{86591B7F-7A35-43E1-B1AE-25270684457C}">
      <text>
        <t>[Threaded comment]
Your version of Excel allows you to read this threaded comment; however, any edits to it will get removed if the file is opened in a newer version of Excel. Learn more: https://go.microsoft.com/fwlink/?linkid=870924
Comment:
    Pateikti pirminiai 09-05
Reply:
    Pateikti pirminiai po pastabų 09-11
Reply:
    Pateiktas projektas tikrinimui
Reply:
    Pateiktos RAA pastabos
Reply:
    Pateiktas projektas po pastabų
Reply:
    Taiso pastabas
Reply:
    Pateiktas projektas po pastabų
Reply:
    Taiso pastabas
Reply:
    Sukeltas projektas po pastabų
Reply:
    10-09 Vytui perduotos žymos registruoti
Reply:
    Pateiktos žymos ESO
Reply:
    LAUKIAM RC SĄSKAITŲ
Reply:
    ESO PATEIKTI ĮKAINIAI</t>
      </text>
    </comment>
    <comment ref="E176" authorId="63" shapeId="0" xr:uid="{DF962FCB-D0DC-437B-9103-14F4EAEBF43D}">
      <text>
        <t>[Threaded comment]
Your version of Excel allows you to read this threaded comment; however, any edits to it will get removed if the file is opened in a newer version of Excel. Learn more: https://go.microsoft.com/fwlink/?linkid=870924
Comment:
    Reikia užsakyti topo
Reply:
    Simas matuoja topo 08-11
Reply:
    Derina su užsakocu
Reply:
    Pateikė pirminius derinimui
Reply:
    Taiso pastabas
Reply:
    Skaičiuoja RAA. Planas sukelti 10-20
Reply:
    Pateikti sprendiniai
Reply:
    Servitutas pateiktas notarui 10-30/ Sąmata
Reply:
    Laukiam kreditoriaus sutikimo
Reply:
    RAA skaičiavimus taiso/ Servitutas kreditoriaus sutikimas
Reply:
    11-20 pateiktas projektas tvirtinimui
Reply:
    Taiso pastabas
Reply:
    12-04 pateikta po pastabų
Reply:
    Taiso pastabą</t>
      </text>
    </comment>
    <comment ref="E177" authorId="64" shapeId="0" xr:uid="{5A347A5A-7A93-4824-91E7-5CDAEE4CA0E4}">
      <text>
        <t>[Threaded comment]
Your version of Excel allows you to read this threaded comment; however, any edits to it will get removed if the file is opened in a newer version of Excel. Learn more: https://go.microsoft.com/fwlink/?linkid=870924
Comment:
    Reikės topo, 08-16 susitinkam su užsakovu
Reply:
    Nėra pilnos topo
Reply:
    Rengia sprendinius
Reply:
    Pateikti sprendiniai užsakovui derinti
Reply:
    Pateikta derinti sklp savininkui del servituto, truksta silumos, pateikti pirminiai
Reply:
    Taiso schemos pastabas
Reply:
    Taiso pastabas
Reply:
    Trūksta RAA ir vartotojo pritarimo KĘSTAS DERINA
Reply:
    Truksta RAA, laukiam nuomininko paraso ant SB
Reply:
    RAA+ servitutas pateiktas 01-30
Reply:
    Taiso pastabas
Reply:
    Laukiam kol savivaldybė pasirašys servitutą
Reply:
    03-29 ESO turi pateikti sąlygas
Reply:
    Servitutas perduotas notarui + RAA taiso
Reply:
    Reikia SP nuotraukų,kad parinkti narvelį
Reply:
    Pateikta pirminiams
Reply:
    05-08 taiso RAA pastabas, turi paskambinti notarei
Reply:
    05-08 pateikta po pastabų. Skambins notarei
Reply:
    22d pasirasomas servitutas, pateiksim 20d pateikti pirminiai po pastabu
Reply:
    Laukiam samatos, teiksim projekta, servitutai pasirasomi 06.06
Reply:
    SUVA 315621 05.23
Reply:
    Turi paskambinti ar pasirašytas servitutas/ pateiktas projektas po pastabų
Reply:
    Servitutas pasirasomas 06.17 10:30 / pateiktas projektas po pastabų
Reply:
    Gautos tik RAA pastabos, parasytas komentaras, kad reikalingos ir kitos pastabos.
Reply:
    Gautos pastabos RAA daliai, Arturas skambino del pastabu, reikia paziureti ir duot jam ats.
Reply:
    Artūras taiso pastabas
Reply:
    Gautos pakartotinos pastabos
Reply:
    08-05 Kostas pažiūrės pastabas ir inofrmuos kada pataisys
Reply:
    08-12 paskambins tikrintojui dėl pastabų
Reply:
    08-29 pateiktas projektas
Reply:
    pateiktas</t>
      </text>
    </comment>
    <comment ref="E178" authorId="65" shapeId="0" xr:uid="{2CADB1FB-9777-4DC0-8ADE-20D7BF1304ED}">
      <text>
        <t>[Threaded comment]
Your version of Excel allows you to read this threaded comment; however, any edits to it will get removed if the file is opened in a newer version of Excel. Learn more: https://go.microsoft.com/fwlink/?linkid=870924
Comment:
    Reikia užsakyti topo
Reply:
    Simas matuoja topo 08-11
Reply:
    Pateikti pirminiai
Reply:
    09-11 pateikti piminiai po pastabų
Reply:
    Taiso pastabas
Reply:
    Pateikta po pastabų
Reply:
    Laukiu kol pateiks pilną projektą.
Reply:
    Pateiktas projektas tvirtinimui
Reply:
    Negaunam RAA pastabų
Reply:
    Taiso RAA pastabas, 12-05 turi gauti derinimą iš kelių
Reply:
    12-11 pateikta Vytui registruoti žymas</t>
      </text>
    </comment>
    <comment ref="E179" authorId="66" shapeId="0" xr:uid="{00740758-120D-483C-906E-AF1D37C1E2AC}">
      <text>
        <t>[Threaded comment]
Your version of Excel allows you to read this threaded comment; however, any edits to it will get removed if the file is opened in a newer version of Excel. Learn more: https://go.microsoft.com/fwlink/?linkid=870924
Comment:
    ESO turi pateikti pasirašytą sutartį
Reply:
    Pateikti pirminiai, išsiųsta derint
Reply:
    Taiso pastabas
Reply:
    09-22 sukels pirminius
Reply:
    Sukelti pirminiai po pastabų
Reply:
    Sąmata/ SB pirmininko derinimas
Reply:
    10-04 pateiktos žymos RC</t>
      </text>
    </comment>
    <comment ref="E180" authorId="67" shapeId="0" xr:uid="{8DD60F83-5B23-4C46-BD3B-473F05E8158F}">
      <text>
        <t>[Threaded comment]
Your version of Excel allows you to read this threaded comment; however, any edits to it will get removed if the file is opened in a newer version of Excel. Learn more: https://go.microsoft.com/fwlink/?linkid=870924
Comment:
    Taiso pirminių pastabas
Reply:
    Servitutai + LAKD+ natura
Reply:
    Pateiktas projektas
Reply:
    Taiso pastabas
Reply:
    RAA skaičiavimai
Reply:
    Pateiktas pilnas projektas
Reply:
    Taisomos PVA pastabos
Reply:
    Pateikta po pastabų</t>
      </text>
    </comment>
    <comment ref="E181" authorId="68" shapeId="0" xr:uid="{7E60B52F-7D1F-462C-9382-461EC782A1E0}">
      <text>
        <t>[Threaded comment]
Your version of Excel allows you to read this threaded comment; however, any edits to it will get removed if the file is opened in a newer version of Excel. Learn more: https://go.microsoft.com/fwlink/?linkid=870924
Comment:
    Rengia trasą.
Reply:
    12-20 teikiam pirminius ir derinti
Reply:
    Turi teikti pirminiams/ LAKD
Reply:
    Taiso pastabas
Reply:
    Pataisyti pirminiai, laukiam pataisytu TS, kad pateikti tvirtinimui
Reply:
    Derinama, servitutą turi teikti nuomininkams, mel projektas
Reply:
    Mel projektas gautas, laukiam kompensacijos pateikti servituta, issiusta miskam ir regioniniam parkui
Reply:
    Pateiktas servitutas
Reply:
    Servitutas/Parkai/LAKD/MŽ/Sąmata
Reply:
    LAKD pateikta 02-08 nesutikimas į pastabas
Reply:
    Gavome atsakymą iš LAKD, perduota ESO
Reply:
    Laukiam eso ATS
Reply:
    ESO derina su VIA+ mes tikrinam galimybę suprojektuotiu sklype 04-19 apžiūri vietoje objektą
Reply:
    Taisyti trasą
Reply:
    Pateikta miškų ūrėdijai po to teiksim savivaldybei
Reply:
    05.20 LAKD pateiktas ESO pasirasytas priedas, 05.21 skambinsim miskininkui del derinimo
Reply:
    Gavom miškų atsakymą, laukiam VIA priedo, reikės servitutų
Reply:
    Sulaukiam kompensaciju ir pateiksim VMU servitutus perziurai
Reply:
    Galima rengti MZDZ
Reply:
    Pakartotinai issiusta VMU servitutai su kompensacijom
Reply:
    Reikia daryti MŽ
Reply:
    Pateiktas MZDZ Anai
Reply:
    Gautas VIA atsakymas, kad sprendiniai jau nebetinka, reikia gauti vandenu tinklus, nes jie sako, kad VKS ant fekalo statom, bet nekelia ragelio.
Reply:
    Pakibęs pas Ignitį, kol gaus patvirtinimą iš KMS
Reply:
    Taipp at gautas VMU atmetimas servitutams
Reply:
    Is naujo pateikta VMU ir Via ir KMS
Reply:
    Eso konsultuojasi su teisininkais
Reply:
    Gautas Via Lietuva derinimas
Reply:
    Trūksta KMS pritarimo + Servitutai
Reply:
    Reik statyt KP
Tomas lyg topo užsakys
Reply:
    Ovidijus matuoja topo 03-26
Reply:
    Nuo 04-09 pradės KP projektavimą
Reply:
    04-09 nuvažiuota į vietą - vyksta statybos. Susisiekiau su sklp. sav., sakė atsiųst sprendinius į emailą ir tada pašnekėsim. 04-09 nusiunčiau sprendinius el. paštu 'andrius.salnaitis@adampolis.lt'
Reply:
    Netiko vieta dėl tiesiamo vandentiekio, nusiunčiau laišką atgal, kad galim koreguot vietą, kad nelipt ant jo ir kad pasidalintų tinklais, taip pat papildomai atsakiau į kitus jo klausimus ir laukiu ats.
Reply:
    Skambinau šiandien. Sakė netinka, atrašys laišku.
Reply:
    Parasyta situacija i TIVIS, pateikta papildoma info, laukiam ats.
Reply:
    Pateikta principinė i TIVIS, Palaukiam kol ESO israsys naujas salygas ir zinosim tiksliai koks KP dydis. Adampolis atsiunte medziaga su KP vieta ir galesim uzsibaigti vietos parinkima
Reply:
    Gautos pakoreguotos TS, pateiksim pirminius, kad žinotume ar gero tipo KP parinkom ir galėsim pabaigti derinti su Adampoliu
Reply:
    Aiškinamės dėl galių, ar 230 ar 300kW klientui. Kai gausiu atsakymą, pabaigsiu sprendinius pirminiams.
Reply:
    Perduota Kostui, gali pateikti pirminius.
Reply:
    Pateikti pirminiai perderinimui
Reply:
    Suderinti pirminiai
Reply:
    Ryt su Kostu apsitarsim kaip toliau daryt, turbūt reiks sprendinius susiderint su Adampoliu, tik nežinau ar mes, ar ESO ten jiem teiks.
Paskui reikės persiderinti su institucijomis.
Reply:
    05-27 išsiųsti sprendiniai Adampoliui dėl KP vietos ir patikslinti KP matmenys.
Reply:
    Adampoliui kaip suprantu tinka, turi atsiųst suderinimą, išsiųsta institucijoms, bus du servitutai su VMU. Reikės persidaryt servitutus per geomatininką, nes padaryti seni yra, iš VMU kaip ir teigiamas atsakymas, pasiruošt dokus reiks, persiteikt kompensacijoms ir pasiteikt notarams.
Reply:
    Gegužės 27d išsiųsta KRS ir KMS
Reply:
    Ir Via
Reply:
    Reiks koreguot ir melioracijos projektą.
Reply:
    Kostas pateiks į TIVI kelių priedą pasirašymui
Reply:
    Pateiktas kelių priedas Via
Reply:
    KRS už melioracija atsakingas suderinęs, o už kelius Sabina Blažienė atostogose buvo, kitą savaitę grįžta +37037305565
Reply:
    Via suderino
Reply:
    Sakė bandys per ryt pažiūrėt, šiandien pirma diena po atostogų. (KRS)
Reply:
    Pateiktas prašymas perkelti užsakymą
Reply:
    SUVA pateikta KMS, KRS dalies (SUVA) teikt negaliu nes negavau dar KRS suderinimo
Reply:
    Servitutai perduoti kompensacijoms, kad perskaičiuotų sumas, tada kreipsiuos į notarus
Reply:
    Reik kad Kostas pateiktų servitutus į TIVI, nes kompensacijų kitaip neskaičiuoja
Reply:
    Pateikti servitutai kompensacijoms (ESO suderino jau) 
Reply:
    Dokumentai pateikti notarams (reik sutarties pvz. kurią būtų galima pateikti VMU).
Reply:
    Notarai atrašė, kad dokus gavo, peržiūrės ir duos žinoti ar nk netrūksta.
Reply:
    Sutvarkiau BR02, Kostas pateiks į TIVI
Reply:
    Pirminius patvirtino, pasukau notarei, sakė šiandien peržiūrės dokus ir parašys ar kažko trūksta.
Reply:
    Notarė atsiuntė sutartį, persiunčiau VMU peržiūrai.
Pagrindinis VMU atstovas (kuris rašė atsakymą į servitutus) atostogose, perduota pavaduojančiam asmeniui.
Reply:
    Per šią sav. VMU žadėjo pateikti atsakymą. Jei nebus, penktadienį po pietų skambinsiu.
Reply:
    VMU paprašė kompensacijos aktų. Nusiunčiau.
Reply:
    Gavau ats iš VMU, viskas ok.
Nusiunčiau gautą atsakymą notarei.
Notarė iki 08-18d atostogose. Žmogus iš VMU kur pasirašinėja sutartis taip pat iki 18d atostogose.
Reply:
    Galima pateikti bylą, perduota Kostui (be servitutų)
Reply:
    Pateikta byla be servitutu
Reply:
    Gautos pastabos sutvarkytos, 18d notarė su VMU pareina iš atostogų.
Papildomai kai teiksim, reik pridėt atskirai NTRC 4400-6352-9099 (VIA sklypo) ir parašyti dėl VMU (nėra pritarimo, bet pasirašom servitutus)
Reply:
    Pateikta po pastabu su garantinu
Reply:
    Skambinau notarei, nekėlė, pasuksiu vėliau.
Reply:
    Notarė serga, bilietas iki 08-25
Reply:
    08-25 Augustas turi susiderinti su notare pasirašymo laiką
Reply:
    Prasitesė bilietą notarė 27d (trečiadienį) turėtų būt darbe.
Reply:
    Su notarė susisiekiau. Šiandien peržiūrės VMU neprieštaravimą servitutų sutarčiai. Paprašė ESO pasirašančio asmens kontaktų, juos perdaviau, dėl pasirašymo datos turėtų informuoti el. paštu (su VMU/ESO ji pati susiderins laiką).
Reply:
    09-04 servitutai pasirašyti.</t>
      </text>
    </comment>
    <comment ref="V181" authorId="69" shapeId="0" xr:uid="{E42EBAFB-3865-46D2-A430-9BD5364304DB}">
      <text>
        <t>[Threaded comment]
Your version of Excel allows you to read this threaded comment; however, any edits to it will get removed if the file is opened in a newer version of Excel. Learn more: https://go.microsoft.com/fwlink/?linkid=870924
Comment:
    07-30 pateikta Anai</t>
      </text>
    </comment>
    <comment ref="X181" authorId="70" shapeId="0" xr:uid="{A917AA90-C0F5-4CEB-9B69-65CB7F8875E7}">
      <text>
        <t>[Threaded comment]
Your version of Excel allows you to read this threaded comment; however, any edits to it will get removed if the file is opened in a newer version of Excel. Learn more: https://go.microsoft.com/fwlink/?linkid=870924
Comment:
    05-27 išsiųsta
Reply:
    Tiek miestui, tiek rajonui
Reply:
    Vainoras 06-26 suderino
Reply:
    KRS suderino 07-02</t>
      </text>
    </comment>
    <comment ref="Z181" authorId="71" shapeId="0" xr:uid="{D8B9CD7B-2BA8-428F-B8D6-B1DAD5E6D824}">
      <text>
        <t>[Threaded comment]
Your version of Excel allows you to read this threaded comment; however, any edits to it will get removed if the file is opened in a newer version of Excel. Learn more: https://go.microsoft.com/fwlink/?linkid=870924
Comment:
    05-27 išsiųsta
Reply:
    giraitesvandenys@giraitesvandenys.lt 
Reply:
    06-02 suderinta</t>
      </text>
    </comment>
    <comment ref="AA181" authorId="72" shapeId="0" xr:uid="{78D17B65-6F89-489F-A838-BE936F65FC39}">
      <text>
        <t>[Threaded comment]
Your version of Excel allows you to read this threaded comment; however, any edits to it will get removed if the file is opened in a newer version of Excel. Learn more: https://go.microsoft.com/fwlink/?linkid=870924
Comment:
    05-27 išsiųsta
Reply:
    06-02 suderinta</t>
      </text>
    </comment>
    <comment ref="AD181" authorId="73" shapeId="0" xr:uid="{ADC9D0FA-5659-4C57-BE72-69A66C02A3CC}">
      <text>
        <t>[Threaded comment]
Your version of Excel allows you to read this threaded comment; however, any edits to it will get removed if the file is opened in a newer version of Excel. Learn more: https://go.microsoft.com/fwlink/?linkid=870924
Comment:
    366466 Kauno m. sav. 07-02
Reply:
    KRS 366623 07-03 sakė nereik rajonui o reik nžt
Reply:
    Per nauja KRS į NŽT 366945
07-04
Reply:
    NŽT suderino, reik KMS
Reply:
    KMS suderino 07-21</t>
      </text>
    </comment>
    <comment ref="AF181" authorId="74" shapeId="0" xr:uid="{690DF658-F13A-4240-ACC3-55A91BC0B9E6}">
      <text>
        <t>[Threaded comment]
Your version of Excel allows you to read this threaded comment; however, any edits to it will get removed if the file is opened in a newer version of Excel. Learn more: https://go.microsoft.com/fwlink/?linkid=870924
Comment:
    Su VMU du servitutai</t>
      </text>
    </comment>
    <comment ref="AJ181" authorId="75" shapeId="0" xr:uid="{69D0180A-90E7-470C-A7E2-3F19502E51C5}">
      <text>
        <t>[Threaded comment]
Your version of Excel allows you to read this threaded comment; however, any edits to it will get removed if the file is opened in a newer version of Excel. Learn more: https://go.microsoft.com/fwlink/?linkid=870924
Comment:
    05-27 Arnas pateikė
Reply:
    Pateiktas kelių priedas 06-26</t>
      </text>
    </comment>
    <comment ref="E182" authorId="76" shapeId="0" xr:uid="{F68E3461-9108-4276-B31D-DC7D677B00D0}">
      <text>
        <t xml:space="preserve">[Threaded comment]
Your version of Excel allows you to read this threaded comment; however, any edits to it will get removed if the file is opened in a newer version of Excel. Learn more: https://go.microsoft.com/fwlink/?linkid=870924
Comment:
    11.07 Aidas derina
Reply:
    11-15 Aidas + Augustas derina
Reply:
    Liko 200 vartotojų
Reply:
    Liko vienas kontaktinis derinimas
Reply:
    Informaciniai, derina el. paštu su gyventojais
Reply:
    Informaciniai išsiųsti, daro KL ir principinę
Reply:
    Iki 01-12 turi pateikti pirminius
Reply:
    Pirmininko derinimas, kiti suderine, liko keli gyventojai
Reply:
    01.26 pateikti pirminiai; institucijos gautos; MZDZ po pirminiu tvirtinimo
Reply:
    pateiktas prašymas SUVA leidimui, daromas žiniaraštis 
Reply:
    Skaičiuojama sąmata. SUVA atmetė, reikia sodų bendrijos tarybos sutikimo. Pirmininkas derina susirinkimą. 
Reply:
    Pateiktas projektas
Reply:
    Taiso pastabas
Reply:
    Pateikta po pastabų 02-20
Reply:
    Teiks šiandien po pastabų
Reply:
    Pateikta po pastabų 03-07
Reply:
    Taiso pastabas, vėluoja suva
</t>
      </text>
    </comment>
    <comment ref="E183" authorId="77" shapeId="0" xr:uid="{353C5AEA-6D5C-4D3A-9C7E-D363CE8940F1}">
      <text>
        <t>[Threaded comment]
Your version of Excel allows you to read this threaded comment; however, any edits to it will get removed if the file is opened in a newer version of Excel. Learn more: https://go.microsoft.com/fwlink/?linkid=870924
Comment:
    Reikia sklypus naujus užnešti
Reply:
    Iki 11-17 turi paruošti projektą derinimui
Reply:
    11-22 derina su gyventojais
Reply:
    Reikia pabaigt derint su gyventojais, uzbaigti principine
Reply:
    Klausimas del dalies OL keitimo TIVYJE
Reply:
    Reikia papildyti projektą (topo yra)
Reply:
    Kabelių lent, principinė, su žmonėm suderinta, 02-23 teiks institucijoms
Reply:
    Taiso pastabas
Reply:
    Pasikeitė TS, reikia topo papildymo
Reply:
    Topo papildymas užsakytas pas Žemaitį
Reply:
    Turi paruošti pirminiams 04-15
Reply:
    04-30 teiks po pastabų
Reply:
    Pateikta po pastabų
Reply:
    Taiso pastabas.
Reply:
    05.21 bus pateikti pirminiai po pastabu, issiusta perderinti institucijoms
Reply:
    Taiso pastabas
Reply:
    06.03 tikrintoja su vadu aptarst klausima ir susisieks su mumis. Manau 06.03 pateiksim pirminius
Reply:
    Laukiam pirminiu tvirtinimo
Reply:
    Pateikti pirminiai po pastabu
Reply:
    Melioracijos projektas pildomas/ atnaujina MŽ
Reply:
    Samata yra, reikia daryt ir kelt byla, dar turbut truksta SUVA
Reply:
    Bylą pateiks iki 07-19
Reply:
    Reikejo pasikoreguoti grezimus, byla kelsim 07.22 Laukiam bendrijos derinimo, turi atsiust 22d ir tada pateiksim SUVA
Reply:
    Reikia susisiekt su Audingu, turi but jau grizes, ir tada reiks pataisyt projekta
Reply:
    08-05 teiksim pilną projektą su MEL dalimi
Reply:
    Laukiam bendrijos sutikimo protkolo- EIMUTIS. Po to teiksim SUVA
Reply:
    Pateiktas NŽT
Reply:
    SUVA 325420  08.21
Reply:
    SUVA 326245  08-28
Reply:
    Kostas skambinau Audingui, Eimutis taiso pastabas
Reply:
    10-17 Kostas pateiks projektą po pastabų
Reply:
    Pateiktas po pastabų</t>
      </text>
    </comment>
    <comment ref="K183" authorId="78" shapeId="0" xr:uid="{13B0D7CD-C9C1-439A-AFF1-0749928C07DD}">
      <text>
        <t>[Threaded comment]
Your version of Excel allows you to read this threaded comment; however, any edits to it will get removed if the file is opened in a newer version of Excel. Learn more: https://go.microsoft.com/fwlink/?linkid=870924
Comment:
    Pateiksim pirminius
Reply:
    Pateiks pirminius po pastabų</t>
      </text>
    </comment>
    <comment ref="AD183" authorId="79" shapeId="0" xr:uid="{E30924D3-BDFE-4CE6-9977-1BBD70436C14}">
      <text>
        <t xml:space="preserve">[Threaded comment]
Your version of Excel allows you to read this threaded comment; however, any edits to it will get removed if the file is opened in a newer version of Excel. Learn more: https://go.microsoft.com/fwlink/?linkid=870924
Comment:
    SUVA 322200 
Reply:
    325420 </t>
      </text>
    </comment>
    <comment ref="E184" authorId="80" shapeId="0" xr:uid="{FB137BA1-0455-4E18-9084-007FAAF458C3}">
      <text>
        <t>[Threaded comment]
Your version of Excel allows you to read this threaded comment; however, any edits to it will get removed if the file is opened in a newer version of Excel. Learn more: https://go.microsoft.com/fwlink/?linkid=870924
Comment:
    Trūksta telia ir vandenų
Reply:
    Reikia topo papildymo Ovidijus
Reply:
    Nuo 20dienos planuojam derinimą su gyventojais
Reply:
    Daro principinę 
Reply:
    Derina 12-12
Reply:
    Derina 01.16 ir 01.18, pirminius pateikti planuojama 01.23
Reply:
    Daro kabeliu lentele ir uzbaigineja principine
Reply:
    Laukiam info iš ESO + daro informacinius
Reply:
    Sukelti pirminiai po pastabų 02-23/ Telia pateikta 02-22, Melioracijos projektas, sodų bendrija
Reply:
    Pateikti pirminiai
Reply:
    Pateiktas projektas be servituto
Reply:
    Servitutas perduotas NŽT 03-21
Reply:
    Servitutas perduotas notarei
Reply:
    04-30 pateiktos žymos
Reply:
    Žyma 1/3
Reply:
    Laukiam kol atmes įkainius</t>
      </text>
    </comment>
    <comment ref="K184" authorId="81" shapeId="0" xr:uid="{9F347CFE-4793-4DEA-93D4-94DA5DB5A2BD}">
      <text>
        <t>[Threaded comment]
Your version of Excel allows you to read this threaded comment; however, any edits to it will get removed if the file is opened in a newer version of Excel. Learn more: https://go.microsoft.com/fwlink/?linkid=870924
Comment:
    Pasirašys servitutą ir teiksim pilną bylą</t>
      </text>
    </comment>
    <comment ref="E185" authorId="82" shapeId="0" xr:uid="{0CA8C5A7-3752-4CA1-809C-A0D12A04DE10}">
      <text>
        <t>[Threaded comment]
Your version of Excel allows you to read this threaded comment; however, any edits to it will get removed if the file is opened in a newer version of Excel. Learn more: https://go.microsoft.com/fwlink/?linkid=870924
Comment:
    Subraižyta trasa
Reply:
    11-17 planuoja užbaigti kontaktinius derinimus 
Reply:
    informaciniai
Reply:
    11-28 teikiam pirminius
Reply:
    11-29 pateikti priminiai tvirtinimui
Reply:
    Taiso pastabas
Reply:
    Pateikti pirminiai,  derinama su institucijomis
Reply:
    Taiso pastabas
Reply:
    Pateikti pirminiai, derina, trūksta savivaldybės ir telia
Reply:
    Taiso pastabas
Reply:
    Vartotjas turi atsakyt kur jam tinka patraukti spinta
Reply:
    Keitėsi trasa, reikia perderinti/ 3 sutikimai/ informaciniai/ principinė
Reply:
    Sutikimus turime gauti 22-26d. El pastu
Reply:
    01.26 pateikti pirminiai; 1 sutikimas; sav deirnimas; 2 servitutai.
Reply:
    1 sutikimas/2 servitutai (savivaldybe)/MZ 
Reply:
    1 sutikimas/2 servitutai (savivaldybe)/MZ 
Reply:
    1 sutikimas/2 servitutai (savivaldybe)/MZ 
Reply:
    ESO užklausta dėl dalies OL palikimo/ servitutai/mž
Reply:
    1 sutikimas (nebūtinas)/ 2 servitutai/ MŽ/ sąmata/ NŽT
Reply:
    2 servitutai
Reply:
    Servitutai savivaldybė 04-15/ SUVA 04-10
Reply:
    Pateikti planai po pastabų 05-08
Reply:
    SUVA/ Servitutai (2) laukiam nuomininko parašo
Reply:
    Suva, servitutai
Reply:
    06.07 servitutas pateiktas notarui. SUVA laukiam
Reply:
    Servitutų laukiam/ SUVA YRA/ Pateiktas pratęsimas
Reply:
    Servitutai 22-am not. Biure. 07-29 KML atsakinga grįžta iš atostogų, derinsim pasirašymo laiką
Reply:
    Snd Arnas skambina del servitutu
Reply:
    dokumentai išsiūsti kitam notarų biurui (3-iam), nes 22-ojo notaras išeina į atostogas, o per laiką likusį iki išėjimo nespės pasirašyti sutarčių. Dabar jau yra prijungta ir savivaldybė į šitą derinimą dėl pasirašymo laiko (jeigu šitas notarų biuras turės galimybes parengti sutartis, pasirašymas numatomas 08.07 d. - 08.08 d.) 
Reply:
    Pateiktas projektas
Reply:
    08-26 perduotos žymos Simui
Reply:
    08-26 pateiktos žymos ESO
Reply:
    08-27 pateikta ESO ADA</t>
      </text>
    </comment>
    <comment ref="K185" authorId="83" shapeId="0" xr:uid="{7AE3825A-25DC-4154-8214-86F44AAE3F7B}">
      <text>
        <t>[Threaded comment]
Your version of Excel allows you to read this threaded comment; however, any edits to it will get removed if the file is opened in a newer version of Excel. Learn more: https://go.microsoft.com/fwlink/?linkid=870924
Comment:
    Teiksim pilną projektą be servitutų ir suva</t>
      </text>
    </comment>
    <comment ref="W185" authorId="84" shapeId="0" xr:uid="{E60765E8-9B7F-4FE9-98B3-3DD1BE42E25F}">
      <text>
        <t>[Threaded comment]
Your version of Excel allows you to read this threaded comment; however, any edits to it will get removed if the file is opened in a newer version of Excel. Learn more: https://go.microsoft.com/fwlink/?linkid=870924
Comment:
    1 trūksta</t>
      </text>
    </comment>
    <comment ref="AD185" authorId="85" shapeId="0" xr:uid="{F16B9CCB-8C4F-41D3-B867-A5BE8400DE13}">
      <text>
        <t>[Threaded comment]
Your version of Excel allows you to read this threaded comment; however, any edits to it will get removed if the file is opened in a newer version of Excel. Learn more: https://go.microsoft.com/fwlink/?linkid=870924
Comment:
    Įkelta 02-21</t>
      </text>
    </comment>
    <comment ref="AF185" authorId="86" shapeId="0" xr:uid="{D7ED7D0E-DADE-4278-9ED7-DC814108EF19}">
      <text>
        <t>[Threaded comment]
Your version of Excel allows you to read this threaded comment; however, any edits to it will get removed if the file is opened in a newer version of Excel. Learn more: https://go.microsoft.com/fwlink/?linkid=870924
Comment:
    Išsiųsta 02-19</t>
      </text>
    </comment>
    <comment ref="E186" authorId="87" shapeId="0" xr:uid="{33F27458-C5AD-4C82-BD69-59FDB49A8D19}">
      <text>
        <t>[Threaded comment]
Your version of Excel allows you to read this threaded comment; however, any edits to it will get removed if the file is opened in a newer version of Excel. Learn more: https://go.microsoft.com/fwlink/?linkid=870924
Comment:
    Reikia pildyti topo h2o+telia
Reply:
    Nuo 17d planuojam derinimą su gyventojais
Reply:
    TRŪKSTA TELIA IR VANDENŲ
Reply:
    Derina su institucijomis, daro principinę
Reply:
    Taiso trasą ir principinę
Reply:
    Taisomos pirminiu pastabos
Reply:
    NŽT/ Miškai/ gyventojai 5+
Reply:
    Teiksim NZT kai gausim uredija, vmt gautas, gyventojams issiusti informaciniai, rengiamas MZ
Reply:
    Pateikta NZT, Laukiam samatos; 01.31 Uredijos terminas
Reply:
    Pateikti pirminiai po pastabu
Reply:
    Taiso pastabas. 02-14 turi pateikti po pastabų
Reply:
    Atmesti pirminiai
Reply:
    Pateikti po pastabų pirminiai, visa kita yra
Reply:
    03/21 gautos bylos pastabos, 03/22 pateikta byla po pastabų
Reply:
    NŽT po perkėlimo nesuderino, prašo sodų bendrijos susirinkimo 
Reply:
    04-10 turi pateikti SB raštą
Reply:
    04-10 pateikta NŽT
Reply:
    04-29 projektas pilnai pateiktas
Reply:
    05-07 teiksim po pastabų
Reply:
    05-09 perduota Kostui reigistruoti žymas
Reply:
    IKI AKTAVIMO TRŪKSTA VIENOS SĄSKAITOS</t>
      </text>
    </comment>
    <comment ref="K186" authorId="88" shapeId="0" xr:uid="{7C83BCB0-4E95-4F5A-91A8-35F8BC4598D4}">
      <text>
        <t>[Threaded comment]
Your version of Excel allows you to read this threaded comment; however, any edits to it will get removed if the file is opened in a newer version of Excel. Learn more: https://go.microsoft.com/fwlink/?linkid=870924
Comment:
    Teiks pirminius, visa kita yra
Reply:
    Teiksim pilną bylą</t>
      </text>
    </comment>
    <comment ref="E187" authorId="89" shapeId="0" xr:uid="{86E99EDE-A5B2-4282-92CD-167EF61C303A}">
      <text>
        <t>[Threaded comment]
Your version of Excel allows you to read this threaded comment; however, any edits to it will get removed if the file is opened in a newer version of Excel. Learn more: https://go.microsoft.com/fwlink/?linkid=870924
Comment:
    Braižoma
Reply:
    Klausimas pas ESO dėl užduoties patikslinimo
Reply:
    ESO neatsakė dėl užduoties patikslinimo
Reply:
    12 05 pirminiai
Reply:
    Pateikti pirminiai
Reply:
    Derina su institucijomis
Reply:
    Laukiam Telia ir NŽT
Reply:
    Sąmata, telia, nžt
Reply:
    ESO TURI ATMESTI ĮKAINIUS</t>
      </text>
    </comment>
    <comment ref="X187" authorId="90" shapeId="0" xr:uid="{2F27495F-F3DC-47BA-944F-622BAFC9FF50}">
      <text>
        <r>
          <rPr>
            <b/>
            <sz val="9"/>
            <color indexed="81"/>
            <rFont val="Tahoma"/>
            <family val="2"/>
            <charset val="186"/>
          </rPr>
          <t>Eimutis Šimkus:</t>
        </r>
        <r>
          <rPr>
            <sz val="9"/>
            <color indexed="81"/>
            <rFont val="Tahoma"/>
            <family val="2"/>
            <charset val="186"/>
          </rPr>
          <t xml:space="preserve">
12-11 išsiųsta</t>
        </r>
      </text>
    </comment>
    <comment ref="Z187" authorId="90" shapeId="0" xr:uid="{EBD96709-F12E-4BEB-9AA1-D9B8E24C0DC8}">
      <text>
        <r>
          <rPr>
            <b/>
            <sz val="9"/>
            <color indexed="81"/>
            <rFont val="Tahoma"/>
            <family val="2"/>
            <charset val="186"/>
          </rPr>
          <t>Eimutis Šimkus:</t>
        </r>
        <r>
          <rPr>
            <sz val="9"/>
            <color indexed="81"/>
            <rFont val="Tahoma"/>
            <family val="2"/>
            <charset val="186"/>
          </rPr>
          <t xml:space="preserve">
12-11 išsiųsta</t>
        </r>
      </text>
    </comment>
    <comment ref="AA187" authorId="90" shapeId="0" xr:uid="{A2FDA830-8D54-4E37-A255-9C2DDD6DC079}">
      <text>
        <r>
          <rPr>
            <b/>
            <sz val="9"/>
            <color indexed="81"/>
            <rFont val="Tahoma"/>
            <family val="2"/>
            <charset val="186"/>
          </rPr>
          <t>Eimutis Šimkus:</t>
        </r>
        <r>
          <rPr>
            <sz val="9"/>
            <color indexed="81"/>
            <rFont val="Tahoma"/>
            <family val="2"/>
            <charset val="186"/>
          </rPr>
          <t xml:space="preserve">
12-11 išsiųsta</t>
        </r>
      </text>
    </comment>
    <comment ref="E188" authorId="91" shapeId="0" xr:uid="{1892E210-A39E-400C-93D2-9C3C956098C7}">
      <text>
        <t>[Threaded comment]
Your version of Excel allows you to read this threaded comment; however, any edits to it will get removed if the file is opened in a newer version of Excel. Learn more: https://go.microsoft.com/fwlink/?linkid=870924
Comment:
    Braižoma
Reply:
    Principinė/ servitutas/ derinimai
Reply:
    11-23 išsiųstas email pastato savininkų įmonei 
Reply:
    Derina su vartotojais (neatsako)
Reply:
    Derina su institucijomis
Reply:
    LGI užklausta info
Reply:
    Išsiųsta derinti institucijoms, kadangi LGI nepateikė tikslios info, dėl vartotojo improvizavom. 
Reply:
    Servitutas KPD
Reply:
    Pateikti pirminiai
Reply:
    Rengiami žiniaraščiai/ servitutas
Reply:
    01 29 bus pateiktas projektas
Reply:
    Taiso pastabas
Reply:
    02 09 teiksim po pastabų
Reply:
    Pateikta po pastabų 02 10
Reply:
    02-12 pateikas po pastabų
Reply:
    Žyma pateikta 02-22
Reply:
    03-04 PATEIKTAS ADA ESO PASIRAŠYTI</t>
      </text>
    </comment>
    <comment ref="E189" authorId="92" shapeId="0" xr:uid="{2DC70827-553C-42A0-9C33-F89356DADA85}">
      <text>
        <t>[Threaded comment]
Your version of Excel allows you to read this threaded comment; however, any edits to it will get removed if the file is opened in a newer version of Excel. Learn more: https://go.microsoft.com/fwlink/?linkid=870924
Comment:
    Braižoma
Reply:
    Dubliuojasi
Reply:
    12-19 teiks pirminius
Reply:
    01 02 pateikti pirminiai po pastabų
Reply:
    Taiso pastabas
Reply:
    01-08 turi pateikti pirminius
Reply:
    Taiso pastabas
Reply:
    Pateikta po pastabų 01 15
Reply:
    Aidas daro nuotraukas, teiksim po pastabų pirminius
Reply:
    Pateikta po pastabų, laukiam. Inst. Derinimus turim.
Reply:
    Taisom pastabas
Reply:
    02 10 pateikta po pastabų
Reply:
    Laukiam sąmatos
Reply:
    02 24 pateikta tvirtinti
Reply:
    03 01 pateikta po pastabų
Reply:
    Pateiktos žymos</t>
      </text>
    </comment>
    <comment ref="K189" authorId="93" shapeId="0" xr:uid="{227B9E02-48D5-4676-84AF-2DBD1C8AE877}">
      <text>
        <t>[Threaded comment]
Your version of Excel allows you to read this threaded comment; however, any edits to it will get removed if the file is opened in a newer version of Excel. Learn more: https://go.microsoft.com/fwlink/?linkid=870924
Comment:
    Turim gauti ž ymas ir pilnai aktuoti</t>
      </text>
    </comment>
    <comment ref="E190" authorId="94" shapeId="0" xr:uid="{8D952D9D-24CC-4D72-8CD9-ACA4B7ED1A75}">
      <text>
        <t>[Threaded comment]
Your version of Excel allows you to read this threaded comment; however, any edits to it will get removed if the file is opened in a newer version of Excel. Learn more: https://go.microsoft.com/fwlink/?linkid=870924
Comment:
    Suderinta su vartotojais 
11-27 pateikti pirminiai
Reply:
    Pastabos
Reply:
    Pateikti pirminiai po pastabų. Derina su institiucijomis
Reply:
    Taiso pastabas
Reply:
    Derinama su institucijomis, trūksta LGI
Reply:
    Pateiktas projektas
Reply:
    Taiso pastabas
Reply:
     Ovidijus turi suderinti topo
Reply:
    01 25 įkeltas projektas po pastabų
Reply:
    02.05 pateikta po pastabų
Reply:
    02 10 pateiktas projektas
Reply:
    02 15 pateikta po pastabų
Reply:
    03-04 PATEIKTI ĮKAINIAI ESO</t>
      </text>
    </comment>
    <comment ref="E191" authorId="95" shapeId="0" xr:uid="{B8F26C15-5154-4EF3-ABA5-C48F26ADFF64}">
      <text>
        <t>[Threaded comment]
Your version of Excel allows you to read this threaded comment; however, any edits to it will get removed if the file is opened in a newer version of Excel. Learn more: https://go.microsoft.com/fwlink/?linkid=870924
Comment:
    Braižoma
Reply:
    Su vienu vartotoju suderinom, kito neradom
Reply:
    Važiuoja 11-27
Reply:
    11-28 pateikti pirminiai, išsiųsta institucijoms
Reply:
    Pateikti pirminiai
Reply:
    Patvirtinti pirminiai, 12-11 teiks sąmatai
Reply:
    12-19 teiksim pilną projektą
Reply:
    PAKEISTA PU</t>
      </text>
    </comment>
    <comment ref="X191" authorId="90" shapeId="0" xr:uid="{E75CEC65-7B86-4072-9AFE-F0F82BD5A654}">
      <text>
        <r>
          <rPr>
            <b/>
            <sz val="9"/>
            <color indexed="81"/>
            <rFont val="Tahoma"/>
            <family val="2"/>
            <charset val="186"/>
          </rPr>
          <t>Eimutis Šimkus:</t>
        </r>
        <r>
          <rPr>
            <sz val="9"/>
            <color indexed="81"/>
            <rFont val="Tahoma"/>
            <family val="2"/>
            <charset val="186"/>
          </rPr>
          <t xml:space="preserve">
11-28 išsiųsta
11-29 gauta</t>
        </r>
      </text>
    </comment>
    <comment ref="Y191" authorId="90" shapeId="0" xr:uid="{DB24ADE9-1AFB-4C9B-A5F6-D1A7C2EA583D}">
      <text>
        <r>
          <rPr>
            <b/>
            <sz val="9"/>
            <color indexed="81"/>
            <rFont val="Tahoma"/>
            <family val="2"/>
            <charset val="186"/>
          </rPr>
          <t>Eimutis Šimkus:</t>
        </r>
        <r>
          <rPr>
            <sz val="9"/>
            <color indexed="81"/>
            <rFont val="Tahoma"/>
            <family val="2"/>
            <charset val="186"/>
          </rPr>
          <t xml:space="preserve">
11-28 išsiųsta
11-29 gauta</t>
        </r>
      </text>
    </comment>
    <comment ref="Z191" authorId="90" shapeId="0" xr:uid="{6D70B943-A3E8-42D5-ABD6-EF04271679D1}">
      <text>
        <r>
          <rPr>
            <b/>
            <sz val="9"/>
            <color indexed="81"/>
            <rFont val="Tahoma"/>
            <family val="2"/>
            <charset val="186"/>
          </rPr>
          <t>Eimutis Šimkus:</t>
        </r>
        <r>
          <rPr>
            <sz val="9"/>
            <color indexed="81"/>
            <rFont val="Tahoma"/>
            <family val="2"/>
            <charset val="186"/>
          </rPr>
          <t xml:space="preserve">
11-28 išsiųsta</t>
        </r>
      </text>
    </comment>
    <comment ref="AA191" authorId="90" shapeId="0" xr:uid="{FA4A8992-AF7E-485B-AA31-0625CA85868E}">
      <text>
        <r>
          <rPr>
            <b/>
            <sz val="9"/>
            <color indexed="81"/>
            <rFont val="Tahoma"/>
            <family val="2"/>
            <charset val="186"/>
          </rPr>
          <t>Eimutis Šimkus:</t>
        </r>
        <r>
          <rPr>
            <sz val="9"/>
            <color indexed="81"/>
            <rFont val="Tahoma"/>
            <family val="2"/>
            <charset val="186"/>
          </rPr>
          <t xml:space="preserve">
11-28 išsiųsta
11-29 gauta</t>
        </r>
      </text>
    </comment>
    <comment ref="AG191" authorId="90" shapeId="0" xr:uid="{F3942152-5EA7-4616-AC8E-2D661A0DB471}">
      <text>
        <r>
          <rPr>
            <b/>
            <sz val="9"/>
            <color indexed="81"/>
            <rFont val="Tahoma"/>
            <family val="2"/>
            <charset val="186"/>
          </rPr>
          <t>Eimutis Šimkus:</t>
        </r>
        <r>
          <rPr>
            <sz val="9"/>
            <color indexed="81"/>
            <rFont val="Tahoma"/>
            <family val="2"/>
            <charset val="186"/>
          </rPr>
          <t xml:space="preserve">
11-28 išsiųsta</t>
        </r>
      </text>
    </comment>
    <comment ref="E192" authorId="96" shapeId="0" xr:uid="{3010185F-65BA-476D-AEE3-1222920D44B3}">
      <text>
        <t>[Threaded comment]
Your version of Excel allows you to read this threaded comment; however, any edits to it will get removed if the file is opened in a newer version of Excel. Learn more: https://go.microsoft.com/fwlink/?linkid=870924
Comment:
    Reikia susiderinti su vartotoju, nerado namie
Reply:
    Su stulpo sklypo savininku suderinta
Reply:
    Išsiųsta derinti institucijoms
Reply:
    Pateikti pirminiai
Reply:
    Klausimas pas ESO
Reply:
    Turi atšaukti užduotį
Reply:
    Reikia topo pildyti
Reply:
    ESO informuotas, kad neaišku ką perjungti reikia 
Reply:
    ATŠAUKTAS</t>
      </text>
    </comment>
    <comment ref="X192" authorId="90" shapeId="0" xr:uid="{DE6975BC-5392-44D4-A06A-BFD30764A857}">
      <text>
        <r>
          <rPr>
            <b/>
            <sz val="9"/>
            <color indexed="81"/>
            <rFont val="Tahoma"/>
            <family val="2"/>
            <charset val="186"/>
          </rPr>
          <t>Eimutis Šimkus:</t>
        </r>
        <r>
          <rPr>
            <sz val="9"/>
            <color indexed="81"/>
            <rFont val="Tahoma"/>
            <family val="2"/>
            <charset val="186"/>
          </rPr>
          <t xml:space="preserve">
11-17 išsiųsta</t>
        </r>
      </text>
    </comment>
    <comment ref="Y192" authorId="90" shapeId="0" xr:uid="{BE37AF58-4A00-4352-9D62-957B9C69EC72}">
      <text>
        <r>
          <rPr>
            <b/>
            <sz val="9"/>
            <color indexed="81"/>
            <rFont val="Tahoma"/>
            <family val="2"/>
            <charset val="186"/>
          </rPr>
          <t>Eimutis Šimkus:</t>
        </r>
        <r>
          <rPr>
            <sz val="9"/>
            <color indexed="81"/>
            <rFont val="Tahoma"/>
            <family val="2"/>
            <charset val="186"/>
          </rPr>
          <t xml:space="preserve">
11-17 išsiųsta</t>
        </r>
      </text>
    </comment>
    <comment ref="Z192" authorId="90" shapeId="0" xr:uid="{FEA7C126-0EFA-4F43-8593-5F1301D03E28}">
      <text>
        <r>
          <rPr>
            <b/>
            <sz val="9"/>
            <color indexed="81"/>
            <rFont val="Tahoma"/>
            <family val="2"/>
            <charset val="186"/>
          </rPr>
          <t>Eimutis Šimkus:</t>
        </r>
        <r>
          <rPr>
            <sz val="9"/>
            <color indexed="81"/>
            <rFont val="Tahoma"/>
            <family val="2"/>
            <charset val="186"/>
          </rPr>
          <t xml:space="preserve">
11-17 išsiųsta
11-20 Gauta
</t>
        </r>
      </text>
    </comment>
    <comment ref="AA192" authorId="90" shapeId="0" xr:uid="{E09EE299-870D-4C32-B6ED-9A29E22A97EE}">
      <text>
        <r>
          <rPr>
            <b/>
            <sz val="9"/>
            <color indexed="81"/>
            <rFont val="Tahoma"/>
            <family val="2"/>
            <charset val="186"/>
          </rPr>
          <t>Eimutis Šimkus:</t>
        </r>
        <r>
          <rPr>
            <sz val="9"/>
            <color indexed="81"/>
            <rFont val="Tahoma"/>
            <family val="2"/>
            <charset val="186"/>
          </rPr>
          <t xml:space="preserve">
11-17 išsiųsta</t>
        </r>
      </text>
    </comment>
    <comment ref="AG192" authorId="90" shapeId="0" xr:uid="{2FC4E276-D657-46A8-BB92-3B683CF4677F}">
      <text>
        <r>
          <rPr>
            <b/>
            <sz val="9"/>
            <color indexed="81"/>
            <rFont val="Tahoma"/>
            <family val="2"/>
            <charset val="186"/>
          </rPr>
          <t>Eimutis Šimkus:</t>
        </r>
        <r>
          <rPr>
            <sz val="9"/>
            <color indexed="81"/>
            <rFont val="Tahoma"/>
            <family val="2"/>
            <charset val="186"/>
          </rPr>
          <t xml:space="preserve">
11-17 išsiųsta
11-20 Gauta
</t>
        </r>
      </text>
    </comment>
    <comment ref="AP192" authorId="90" shapeId="0" xr:uid="{3F07FD96-C61F-4CD0-BC96-EC9D9C695B28}">
      <text>
        <r>
          <rPr>
            <b/>
            <sz val="9"/>
            <color indexed="81"/>
            <rFont val="Tahoma"/>
            <family val="2"/>
            <charset val="186"/>
          </rPr>
          <t>Eimutis Šimkus:</t>
        </r>
        <r>
          <rPr>
            <sz val="9"/>
            <color indexed="81"/>
            <rFont val="Tahoma"/>
            <family val="2"/>
            <charset val="186"/>
          </rPr>
          <t xml:space="preserve">
11-17 išsiųsta</t>
        </r>
      </text>
    </comment>
    <comment ref="E193" authorId="97" shapeId="0" xr:uid="{33214697-E2EA-42CC-BD30-2FAF9DC48585}">
      <text>
        <t>[Threaded comment]
Your version of Excel allows you to read this threaded comment; however, any edits to it will get removed if the file is opened in a newer version of Excel. Learn more: https://go.microsoft.com/fwlink/?linkid=870924
Comment:
    Suderinta su vartotoju, kito neradom, derinama su institucijomis
Reply:
    Lakd pateikta 11-21
Reply:
    Pateikti pirminiai 11-29
Reply:
    Taiso pastabas
Reply:
    Laukiam info iš eso
Reply:
    Derinama su LAKD, užklausta LGI dėl perjungiamų vartotojų
Reply:
    LAKD
Reply:
    LAKD/DZ/MZZ
Reply:
    ESO pateikė vartotojų sąrašą, skaičiuojami trumpi
Reply:
    Servitutas pas nžt
Reply:
    Dz/mz , 02 09 pateiksim sąmatai
Reply:
    Laukiam sąmatos, 02 22 skambinau nžt, dar nieko nėra
Reply:
    03 04 pateikta tvirtint be servitutų
Reply:
    ESO turi atmesti sprendinius, kad įkelti po pastabų
Reply:
    servitutas
Reply:
    Servitutas pas NŽT- paskambinti nuo 04-16
Reply:
    Laukiam kol NŽT pasirašys vieną likusį servitutą
Reply:
    LAUKIAM ŽYMŲ
Reply:
    Laukiam servitutų
Reply:
    Perduoti dokumentai notarui</t>
      </text>
    </comment>
    <comment ref="X193" authorId="90" shapeId="0" xr:uid="{5F61F53A-2EC3-499A-87E4-FFABEB7D03DE}">
      <text>
        <r>
          <rPr>
            <b/>
            <sz val="9"/>
            <color indexed="81"/>
            <rFont val="Tahoma"/>
            <family val="2"/>
            <charset val="186"/>
          </rPr>
          <t>Eimutis Šimkus:</t>
        </r>
        <r>
          <rPr>
            <sz val="9"/>
            <color indexed="81"/>
            <rFont val="Tahoma"/>
            <family val="2"/>
            <charset val="186"/>
          </rPr>
          <t xml:space="preserve">
11-21 išsiųsta</t>
        </r>
      </text>
    </comment>
    <comment ref="Y193" authorId="90" shapeId="0" xr:uid="{8B68C192-4E11-4930-9A8A-9F7515255DA3}">
      <text>
        <r>
          <rPr>
            <b/>
            <sz val="9"/>
            <color indexed="81"/>
            <rFont val="Tahoma"/>
            <family val="2"/>
            <charset val="186"/>
          </rPr>
          <t>Eimutis Šimkus:</t>
        </r>
        <r>
          <rPr>
            <sz val="9"/>
            <color indexed="81"/>
            <rFont val="Tahoma"/>
            <family val="2"/>
            <charset val="186"/>
          </rPr>
          <t xml:space="preserve">
11-21 išsiųsta/gauta</t>
        </r>
      </text>
    </comment>
    <comment ref="Z193" authorId="90" shapeId="0" xr:uid="{7F9732EA-A24F-4AAC-BDA7-7136DCDFBAFA}">
      <text>
        <r>
          <rPr>
            <b/>
            <sz val="9"/>
            <color indexed="81"/>
            <rFont val="Tahoma"/>
            <family val="2"/>
            <charset val="186"/>
          </rPr>
          <t>Eimutis Šimkus:</t>
        </r>
        <r>
          <rPr>
            <sz val="9"/>
            <color indexed="81"/>
            <rFont val="Tahoma"/>
            <family val="2"/>
            <charset val="186"/>
          </rPr>
          <t xml:space="preserve">
11-21 išsiųsta
11-22 gauta</t>
        </r>
      </text>
    </comment>
    <comment ref="AA193" authorId="90" shapeId="0" xr:uid="{4B267A50-1D9E-4B32-9929-E6674BC747EF}">
      <text>
        <r>
          <rPr>
            <b/>
            <sz val="9"/>
            <color indexed="81"/>
            <rFont val="Tahoma"/>
            <family val="2"/>
            <charset val="186"/>
          </rPr>
          <t>Eimutis Šimkus:</t>
        </r>
        <r>
          <rPr>
            <sz val="9"/>
            <color indexed="81"/>
            <rFont val="Tahoma"/>
            <family val="2"/>
            <charset val="186"/>
          </rPr>
          <t xml:space="preserve">
11-21 išsiųsta
11-22 gauta</t>
        </r>
      </text>
    </comment>
    <comment ref="AG193" authorId="90" shapeId="0" xr:uid="{347524FE-D9A0-403C-9412-5DC05E2CF35F}">
      <text>
        <r>
          <rPr>
            <b/>
            <sz val="9"/>
            <color indexed="81"/>
            <rFont val="Tahoma"/>
            <family val="2"/>
            <charset val="186"/>
          </rPr>
          <t>Eimutis Šimkus:</t>
        </r>
        <r>
          <rPr>
            <sz val="9"/>
            <color indexed="81"/>
            <rFont val="Tahoma"/>
            <family val="2"/>
            <charset val="186"/>
          </rPr>
          <t xml:space="preserve">
11-21 išsiųsta
11-22 gauta</t>
        </r>
      </text>
    </comment>
    <comment ref="AJ193" authorId="90" shapeId="0" xr:uid="{E9D1D7AF-1F2A-4DE5-B099-68B4A5301729}">
      <text>
        <r>
          <rPr>
            <b/>
            <sz val="9"/>
            <color indexed="81"/>
            <rFont val="Tahoma"/>
            <family val="2"/>
            <charset val="186"/>
          </rPr>
          <t>Eimutis Šimkus:</t>
        </r>
        <r>
          <rPr>
            <sz val="9"/>
            <color indexed="81"/>
            <rFont val="Tahoma"/>
            <family val="2"/>
            <charset val="186"/>
          </rPr>
          <t xml:space="preserve">
11-21 išsiųsta</t>
        </r>
      </text>
    </comment>
    <comment ref="E194" authorId="98" shapeId="0" xr:uid="{20D705D9-B37B-4A30-87AD-8D32E9C18F64}">
      <text>
        <t>[Threaded comment]
Your version of Excel allows you to read this threaded comment; however, any edits to it will get removed if the file is opened in a newer version of Excel. Learn more: https://go.microsoft.com/fwlink/?linkid=870924
Comment:
    Braižoma/reikia susiderinti su vartotoju
Reply:
    Derina su vartotoju
Reply:
    12-05 teiks pirminius
Reply:
    12-11 pateiks pirminius
Reply:
    Taiso pastabas
Reply:
    Pateikti pirminiai po pastabų
Reply:
    Ruošiami dz mz, 01 04 bus pateikti sąmatai
Reply:
    01-08 teiks pilną projektą
Reply:
    01 15 pateikta po pastabų</t>
      </text>
    </comment>
    <comment ref="E195" authorId="99" shapeId="0" xr:uid="{76023A85-46D6-4831-958D-C1D48E7C4375}">
      <text>
        <t>[Threaded comment]
Your version of Excel allows you to read this threaded comment; however, any edits to it will get removed if the file is opened in a newer version of Excel. Learn more: https://go.microsoft.com/fwlink/?linkid=870924
Comment:
    Reikia susiderinti su vartotojais
Reply:
    Pateikti pirminiai 11 29
Reply:
    Taiso pastabas
Reply:
    Pateikti pirminiai po pastabų. Visi derinimai yra, teikiam sąmatai 12-11
Reply:
    Taiso pastabas
Reply:
    Pateikti pirminiai, derina su institucijomis
Reply:
    Pas sąmatininkes. Iki 01 05 žadėjo padaryti.
Reply:
    01-08 pateiks pilną projektą</t>
      </text>
    </comment>
    <comment ref="X195" authorId="90" shapeId="0" xr:uid="{F3235717-689B-4D7A-9974-297BA6463CE6}">
      <text>
        <r>
          <rPr>
            <b/>
            <sz val="9"/>
            <color indexed="81"/>
            <rFont val="Tahoma"/>
            <family val="2"/>
            <charset val="186"/>
          </rPr>
          <t>Eimutis Šimkus:</t>
        </r>
        <r>
          <rPr>
            <sz val="9"/>
            <color indexed="81"/>
            <rFont val="Tahoma"/>
            <family val="2"/>
            <charset val="186"/>
          </rPr>
          <t xml:space="preserve">
11-29 išsiųsta</t>
        </r>
      </text>
    </comment>
    <comment ref="Y195" authorId="90" shapeId="0" xr:uid="{9773804B-81A6-4AD5-A1D5-4DC0D25D8659}">
      <text>
        <r>
          <rPr>
            <b/>
            <sz val="9"/>
            <color indexed="81"/>
            <rFont val="Tahoma"/>
            <family val="2"/>
            <charset val="186"/>
          </rPr>
          <t>Eimutis Šimkus:</t>
        </r>
        <r>
          <rPr>
            <sz val="9"/>
            <color indexed="81"/>
            <rFont val="Tahoma"/>
            <family val="2"/>
            <charset val="186"/>
          </rPr>
          <t xml:space="preserve">
11-29 išsiųsta</t>
        </r>
      </text>
    </comment>
    <comment ref="Z195" authorId="90" shapeId="0" xr:uid="{CEF2FF80-7648-41AF-80BE-B74517DA9266}">
      <text>
        <r>
          <rPr>
            <b/>
            <sz val="9"/>
            <color indexed="81"/>
            <rFont val="Tahoma"/>
            <family val="2"/>
            <charset val="186"/>
          </rPr>
          <t>Eimutis Šimkus:</t>
        </r>
        <r>
          <rPr>
            <sz val="9"/>
            <color indexed="81"/>
            <rFont val="Tahoma"/>
            <family val="2"/>
            <charset val="186"/>
          </rPr>
          <t xml:space="preserve">
11-29 išsiųsta</t>
        </r>
      </text>
    </comment>
    <comment ref="AA195" authorId="90" shapeId="0" xr:uid="{39D6C6C5-F4B5-408B-9947-C8E45A72B5FC}">
      <text>
        <r>
          <rPr>
            <b/>
            <sz val="9"/>
            <color indexed="81"/>
            <rFont val="Tahoma"/>
            <family val="2"/>
            <charset val="186"/>
          </rPr>
          <t>Eimutis Šimkus:</t>
        </r>
        <r>
          <rPr>
            <sz val="9"/>
            <color indexed="81"/>
            <rFont val="Tahoma"/>
            <family val="2"/>
            <charset val="186"/>
          </rPr>
          <t xml:space="preserve">
11-29 išsiųsta</t>
        </r>
      </text>
    </comment>
    <comment ref="AG195" authorId="90" shapeId="0" xr:uid="{417366B2-6AE1-4EA8-8397-5C27A8807E6D}">
      <text>
        <r>
          <rPr>
            <b/>
            <sz val="9"/>
            <color indexed="81"/>
            <rFont val="Tahoma"/>
            <family val="2"/>
            <charset val="186"/>
          </rPr>
          <t>Eimutis Šimkus:</t>
        </r>
        <r>
          <rPr>
            <sz val="9"/>
            <color indexed="81"/>
            <rFont val="Tahoma"/>
            <family val="2"/>
            <charset val="186"/>
          </rPr>
          <t xml:space="preserve">
11-29 išsiųsta</t>
        </r>
      </text>
    </comment>
    <comment ref="AP195" authorId="90" shapeId="0" xr:uid="{DA088454-37C7-4C55-B4BE-D8502CE29FB5}">
      <text>
        <r>
          <rPr>
            <b/>
            <sz val="9"/>
            <color indexed="81"/>
            <rFont val="Tahoma"/>
            <family val="2"/>
            <charset val="186"/>
          </rPr>
          <t>Eimutis Šimkus:</t>
        </r>
        <r>
          <rPr>
            <sz val="9"/>
            <color indexed="81"/>
            <rFont val="Tahoma"/>
            <family val="2"/>
            <charset val="186"/>
          </rPr>
          <t xml:space="preserve">
11-24 išsiųsta
11-29 išsiųstas dwg
12-15 pakartotinai</t>
        </r>
      </text>
    </comment>
    <comment ref="E196" authorId="100" shapeId="0" xr:uid="{37EB9DDC-4BAB-49DB-A120-F8DF8E1F2EBE}">
      <text>
        <t>[Threaded comment]
Your version of Excel allows you to read this threaded comment; however, any edits to it will get removed if the file is opened in a newer version of Excel. Learn more: https://go.microsoft.com/fwlink/?linkid=870924
Comment:
    braižoma
Reply:
    12-05 turi pateikti
Reply:
    Reikia taisyti sprendinius
Reply:
    Iki 12-20 pateiksim pirminius
Reply:
    Taiso pastabas
Reply:
    Reikia važiuot į vietą, nes gavom pastabą, kad reikia MT nuotraukų. 
Reply:
    01 12 Pateikta po pastabų
Reply:
    01 29 pateikta po papildomų pastabų
Reply:
    Taiso pastabas
Reply:
    Laukiam galių ir info apie vartotojus iš eso
Reply:
    02 11 pateiksim po pastabų
Reply:
    Pateikta po pastabų 02 10. 
Reply:
    Ruošiam dz/mz pateikta LTG
Reply:
    LTG pateikta po pastabų, gausim suderinimą galėsim pateikti pilną projektą
Reply:
    03 20 pateiktas projektas
Reply:
    Klausimas pas ESO
Reply:
    Sąmatą taiso
Reply:
    04-29 pateikta žyma
Reply:
    Pateikti įkainiai tvitinti
Reply:
    Perduoti įkainius tvirtinti</t>
      </text>
    </comment>
    <comment ref="K196" authorId="101" shapeId="0" xr:uid="{727A9AFF-F4B3-4623-A599-ED858C02E0C1}">
      <text>
        <t>[Threaded comment]
Your version of Excel allows you to read this threaded comment; however, any edits to it will get removed if the file is opened in a newer version of Excel. Learn more: https://go.microsoft.com/fwlink/?linkid=870924
Comment:
    Pateiks pilną projektą</t>
      </text>
    </comment>
    <comment ref="E197" authorId="102" shapeId="0" xr:uid="{E37314E4-7B33-42B9-9C88-03E99025BDD8}">
      <text>
        <t>[Threaded comment]
Your version of Excel allows you to read this threaded comment; however, any edits to it will get removed if the file is opened in a newer version of Excel. Learn more: https://go.microsoft.com/fwlink/?linkid=870924
Comment:
    Dubliuojasi</t>
      </text>
    </comment>
    <comment ref="E198" authorId="103" shapeId="0" xr:uid="{06FD9F0F-E8CC-4866-8F07-59FD43C92C60}">
      <text>
        <t>[Threaded comment]
Your version of Excel allows you to read this threaded comment; however, any edits to it will get removed if the file is opened in a newer version of Excel. Learn more: https://go.microsoft.com/fwlink/?linkid=870924
Comment:
    Subraižyta, reikia susiderinti su vartotoju
Reply:
    Išsiųsta derinti institucijoms
Reply:
    Institucijos/LAKD/Servitutai
Reply:
    Pateikti pirminiai
Reply:
    Patikslinta PU
Reply:
    LAKD/ servitutas
Reply:
    Servituto nederina sklypo nuomininkai, laukiam info iš ESO
Reply:
    Kadangi keitėsi sprendiniai, viską reikia perderinti, įskaitant ir LAKD. derinama
Reply:
    LAKD/MŽ
Reply:
    Laukiam topo papildymo
Reply:
    Išsiųsta derinti
Reply:
    LAKD išsiųsta pasirašyti, kiti derinimai yra. Ruošim dz/mz
Reply:
    Perduota sąmatoms 02 10
Reply:
    02 15 bus pateiktas projektas tvirtinimui
Reply:
    Laukiam info iš eso
Reply:
    Teiksim pilną projektą
Reply:
    02 23 pateikta tvirtinti
Reply:
    Laukiam atsakymo iš ESO
Reply:
    Laukiam LAKD
Reply:
    Gautos LAKD pastabos
Reply:
    Pateikta ESO, kad LGI pasirašytų kelių priedą
Reply:
    Reikia perderinti projektą
Reply:
    Perderinam su VIA
Reply:
    Visi derinimai yra, taiso pastabas pilnam projektui
Reply:
    06-21 gautos pastabos</t>
      </text>
    </comment>
    <comment ref="K198" authorId="104" shapeId="0" xr:uid="{50C35994-E72E-4B50-A0CA-F7EB8231A2F5}">
      <text>
        <t>[Threaded comment]
Your version of Excel allows you to read this threaded comment; however, any edits to it will get removed if the file is opened in a newer version of Excel. Learn more: https://go.microsoft.com/fwlink/?linkid=870924
Comment:
    Turi teikti pilną projektą</t>
      </text>
    </comment>
    <comment ref="X198" authorId="90" shapeId="0" xr:uid="{8ADE1082-9403-492B-B61E-FC7E1BC67DCF}">
      <text>
        <r>
          <rPr>
            <b/>
            <sz val="9"/>
            <color indexed="81"/>
            <rFont val="Tahoma"/>
            <family val="2"/>
            <charset val="186"/>
          </rPr>
          <t>Eimutis Šimkus:</t>
        </r>
        <r>
          <rPr>
            <sz val="9"/>
            <color indexed="81"/>
            <rFont val="Tahoma"/>
            <family val="2"/>
            <charset val="186"/>
          </rPr>
          <t xml:space="preserve">
11-21 išsiųsta</t>
        </r>
      </text>
    </comment>
    <comment ref="Y198" authorId="90" shapeId="0" xr:uid="{C9615E97-E110-42BE-BC50-AB53430A6C7A}">
      <text>
        <r>
          <rPr>
            <b/>
            <sz val="9"/>
            <color indexed="81"/>
            <rFont val="Tahoma"/>
            <family val="2"/>
            <charset val="186"/>
          </rPr>
          <t>Eimutis Šimkus:</t>
        </r>
        <r>
          <rPr>
            <sz val="9"/>
            <color indexed="81"/>
            <rFont val="Tahoma"/>
            <family val="2"/>
            <charset val="186"/>
          </rPr>
          <t xml:space="preserve">
11-21 išsiųsta</t>
        </r>
      </text>
    </comment>
    <comment ref="Z198" authorId="90" shapeId="0" xr:uid="{F28950E5-A440-4578-A172-A2624BCE7AC2}">
      <text>
        <r>
          <rPr>
            <b/>
            <sz val="9"/>
            <color indexed="81"/>
            <rFont val="Tahoma"/>
            <family val="2"/>
            <charset val="186"/>
          </rPr>
          <t>Eimutis Šimkus:</t>
        </r>
        <r>
          <rPr>
            <sz val="9"/>
            <color indexed="81"/>
            <rFont val="Tahoma"/>
            <family val="2"/>
            <charset val="186"/>
          </rPr>
          <t xml:space="preserve">
11-21 išsiųsta</t>
        </r>
      </text>
    </comment>
    <comment ref="AA198" authorId="90" shapeId="0" xr:uid="{722A68E7-E807-4ED5-8FFA-8379C6CD34B7}">
      <text>
        <r>
          <rPr>
            <b/>
            <sz val="9"/>
            <color indexed="81"/>
            <rFont val="Tahoma"/>
            <family val="2"/>
            <charset val="186"/>
          </rPr>
          <t>Eimutis Šimkus:</t>
        </r>
        <r>
          <rPr>
            <sz val="9"/>
            <color indexed="81"/>
            <rFont val="Tahoma"/>
            <family val="2"/>
            <charset val="186"/>
          </rPr>
          <t xml:space="preserve">
11-21 išsiųsta</t>
        </r>
      </text>
    </comment>
    <comment ref="AG198" authorId="90" shapeId="0" xr:uid="{227587D9-BBDA-4C89-9821-58659854788D}">
      <text>
        <r>
          <rPr>
            <b/>
            <sz val="9"/>
            <color indexed="81"/>
            <rFont val="Tahoma"/>
            <family val="2"/>
            <charset val="186"/>
          </rPr>
          <t>Eimutis Šimkus:</t>
        </r>
        <r>
          <rPr>
            <sz val="9"/>
            <color indexed="81"/>
            <rFont val="Tahoma"/>
            <family val="2"/>
            <charset val="186"/>
          </rPr>
          <t xml:space="preserve">
11-21 išsiųsta</t>
        </r>
      </text>
    </comment>
    <comment ref="AJ198" authorId="90" shapeId="0" xr:uid="{0845DAA2-033D-4B80-BE7A-5E1FE65BB5C7}">
      <text>
        <r>
          <rPr>
            <b/>
            <sz val="9"/>
            <color indexed="81"/>
            <rFont val="Tahoma"/>
            <family val="2"/>
            <charset val="186"/>
          </rPr>
          <t>Eimutis Šimkus:</t>
        </r>
        <r>
          <rPr>
            <sz val="9"/>
            <color indexed="81"/>
            <rFont val="Tahoma"/>
            <family val="2"/>
            <charset val="186"/>
          </rPr>
          <t xml:space="preserve">
11-21 išsiųsta</t>
        </r>
      </text>
    </comment>
    <comment ref="E199" authorId="105" shapeId="0" xr:uid="{3113F6A6-5255-42D8-BF7B-4F8A0BAAEBD1}">
      <text>
        <t>[Threaded comment]
Your version of Excel allows you to read this threaded comment; however, any edits to it will get removed if the file is opened in a newer version of Excel. Learn more: https://go.microsoft.com/fwlink/?linkid=870924
Comment:
    Braižoma
Reply:
    Laukiam kol ESO pateiks info apie vartotojus
Reply:
    Negalim patekti į teritoriją objekte, perduota info ESO
Reply:
    Derna su vartotoju
Reply:
    Vartotojas išvyko atostogų, davė kontaktą su kuo bendrauti, duotas asmuo ragelio nekelia. 
Reply:
    01-10 turi susitikti su klientu
Reply:
    I teritorija patekau Nuotraukos sukeltos, susisiekus su vartotoju ir nuvazevus prie jo paskaitos atstumas nuo TR 2 km, netas vartotojas
Reply:
    01 16 pateikta pirminiams. 
Reply:
    Taiso pastabas</t>
      </text>
    </comment>
    <comment ref="E200" authorId="106" shapeId="0" xr:uid="{9DD919E5-C911-4502-A0B7-332B4E8733D1}">
      <text>
        <t>[Threaded comment]
Your version of Excel allows you to read this threaded comment; however, any edits to it will get removed if the file is opened in a newer version of Excel. Learn more: https://go.microsoft.com/fwlink/?linkid=870924
Comment:
    11-16 teiks pirminius
Reply:
    Taiso pastabas
Reply:
    12-19 pateiks pirminius
Reply:
    Taiso pastabas
Reply:
    Pateikti pirminiai po pastabu
Reply:
    Servitutas/ mel projektas/ RAA skaičiavimai/ sąmata
Reply:
    MŽ/Servitutas/mel. Projektas (užsakytas)/RAA
Reply:
    Servitutas pateiktas notarams, laukiama mel projekto, RAA padaryta, pakoreguoti MZ ir samata
Reply:
    Sukeltas mel. projektas
Reply:
    01-22 perduotos VYTUI žymos registruoti</t>
      </text>
    </comment>
    <comment ref="E201" authorId="107" shapeId="0" xr:uid="{A0BC8BAF-EAC4-4613-AE5F-B45E613EA3F9}">
      <text>
        <t>[Threaded comment]
Your version of Excel allows you to read this threaded comment; however, any edits to it will get removed if the file is opened in a newer version of Excel. Learn more: https://go.microsoft.com/fwlink/?linkid=870924
Comment:
    02-28 teiks pirminius
Reply:
    Rengia servitutą
Reply:
    03-28 turi pateikti servitutą
Reply:
    Pateikti pirminiai
Reply:
    04-08 teiks pirminiams po pastabų. Servitutai pateikti nuomininkams.
Reply:
    Pirminiai pateikti, turi pateikti servitutus, laukiam komp aktų iš ESO
Reply:
    Pateikti servitutai savivaldybei/ MŽ perduotas skaičiuoti sąmatą
Reply:
    05.22 pateiksim projekta, laukiam servitutu
Reply:
    05-27 teiks projektą/ laukiam vainoro ats dėl grindinio saugojimo
Reply:
    Vainoro atsakymas dar negautas, taisomos projekto pastabos
Reply:
    Pateiktas projektas tvirtinimui
Reply:
    Trūksta servitutų ir sutikimų.
Reply:
    Muziejaus suderinima gaut turetume 06.17, paeiksim ji savivaldybei
Reply:
    Gautos šumlinkso RAA pastabos
Reply:
    07.04 pateiksim projekta po pastabu
Reply:
    Artūras taiso pastabas
Reply:
    Reikia pataisyti pastabas
Reply:
    07-30 paskambins Artūrui
Reply:
    08-05 artūras turi atsakyti į klausimus
Reply:
    Rotuses servitutas pateiktas notarei, kunigai dar nesusitvarke igaliojimo
Reply:
    Laukiam iš Artūro paskaičiavimo
Reply:
    Pateikt 08-13
Reply:
    09.04 pasirasomas servitutas
Reply:
    Taiso RAA pastabas</t>
      </text>
    </comment>
    <comment ref="K201" authorId="108" shapeId="0" xr:uid="{E2E09E4D-4DF1-41AC-9777-8B174E3A5EAE}">
      <text>
        <t>[Threaded comment]
Your version of Excel allows you to read this threaded comment; however, any edits to it will get removed if the file is opened in a newer version of Excel. Learn more: https://go.microsoft.com/fwlink/?linkid=870924
Comment:
    Turi pateikti servitutą
Reply:
    Teiks pirminius</t>
      </text>
    </comment>
    <comment ref="E202" authorId="109" shapeId="0" xr:uid="{9225408A-6175-4273-AC9B-862BF745A5B1}">
      <text>
        <t>[Threaded comment]
Your version of Excel allows you to read this threaded comment; however, any edits to it will get removed if the file is opened in a newer version of Excel. Learn more: https://go.microsoft.com/fwlink/?linkid=870924
Comment:
    Braizoma trasa
Reply:
    išsiųstas BR01 Vainorui derinti 
Reply:
    Derinama su Vainoru
Reply:
    Derinami nesutikimai
Reply:
    03-13 važiuoja nesutikimų rinkti
Reply:
    Renka atsisakymus vartotojų
Reply:
    Laukiam info iš ESO dėl savivaldybės
Reply:
    SAVIVALDYBĖ NEDERINA, LAUKIAM RAŠTO
Reply:
    Pateikta pakartotinai savivaldybei derinti, laukiam ATS
Reply:
    Organizuojam susitikimą su ESO
Reply:
    Turim važiuoti į vietą su ESO
Reply:
    ESO turi taisyti užduotį
Reply:
    Taisom sprendinius, teiksim ESO
Reply:
    05.21-22, pateiksim Vainorui sprendinius, jei pritars, derinsim su gyventojais
Reply:
    Laukiam vainoro pritarimo keitimams
Reply:
    Perduota informacija Vainorui dėl derinimo
Reply:
    Ats negautas, 06.17 skambutis pasiteiravimui
Reply:
    Turi derinti su sklp. Sav. Dėl spintų 06-27/ pratęsimas įkeltas
Reply:
    Perduota info i TIVIS del nesutikimu
Reply:
    Taiso pastabas nuo 17 dienos
Reply:
    Nusiusta Vainorui, jei suderins, derinsim su zmonem
Reply:
    Vainoras suderino reikia tęsti projektą
Reply:
    Važiuoja derinti 08-14
Reply:
    Važiuoja 08-20 derinti su gyv.
Reply:
    08-26 teiks Vainorui planą susiderinti
Reply:
    Informaciniai, principinė, derinimai (Vainoras yra)
Reply:
    Pateikti pirminiai
Reply:
    Taiso pirminių pastabas
Reply:
    Taiso pastabas
Reply:
    Gaunam samata, keliam byla
Reply:
    Pateiktas projektas
Reply:
    11.15 grazinta su pastabomis
Reply:
    Pateiktas projektas po pastabu
Reply:
    Atmetė suva reikia KPD derinimo
Reply:
    Pateikta iš naujo SUVai 11-29
Reply:
    Gauta SUVA, pateiktas projektas po pastabu</t>
      </text>
    </comment>
    <comment ref="X202" authorId="110" shapeId="0" xr:uid="{F737B133-A40B-40CB-BB15-B39E4EC5BD0C}">
      <text>
        <r>
          <rPr>
            <b/>
            <sz val="9"/>
            <color indexed="81"/>
            <rFont val="Tahoma"/>
            <family val="2"/>
            <charset val="186"/>
          </rPr>
          <t>Karolis Gylys:</t>
        </r>
        <r>
          <rPr>
            <sz val="9"/>
            <color indexed="81"/>
            <rFont val="Tahoma"/>
            <family val="2"/>
            <charset val="186"/>
          </rPr>
          <t xml:space="preserve">
Pateikta 11-29
</t>
        </r>
      </text>
    </comment>
    <comment ref="E203" authorId="111" shapeId="0" xr:uid="{E6E9481B-9FD3-4610-9DEC-9D6303C721AC}">
      <text>
        <t>[Threaded comment]
Your version of Excel allows you to read this threaded comment; however, any edits to it will get removed if the file is opened in a newer version of Excel. Learn more: https://go.microsoft.com/fwlink/?linkid=870924
Comment:
    Susidėliojo spintas, braižo trasas 02 12
Reply:
    Braižo trasas 02 15
Reply:
    02 22 taiso pastabas, braižo abonentinius
Reply:
    03-08 pirminius pateikti
Reply:
    03 19 pateikti pirmiiniai
Reply:
    Laukiam atmetimo iš savivaldybės
Reply:
    Laukiam iš savivaldybės derinimo po pastabų
Reply:
    SUVA
Reply:
    Važiuos į objektą 05-09
Reply:
    Tvarko sprendinius
Reply:
    Derina su vandenims ir telia/MŽ
Reply:
    Visi derinimai yra/ trūksta SUVA/ Žiedė tikrina MŽ/ pratęsimas pateiktas
Reply:
    07-16 planuojam pateikti pilną bylą
Reply:
    07 16 pateikta byla
Reply:
    07-26 pateikta po pastabų
Reply:
    07-29 pateiktos pastabos
Reply:
    Taisomos pastabos 08 07 bus pateiktas
Reply:
    08 08 pateikta tvirtinti
Reply:
    08-13 gautos pastabos
Reply:
    08-21 pateiktas projektas po pastabu
Reply:
    Pateiktos pastabos Žiedei
Reply:
    08 28 pateikta po pastabų</t>
      </text>
    </comment>
    <comment ref="K203" authorId="112" shapeId="0" xr:uid="{0A333704-1199-460F-9747-BD45ED9169B5}">
      <text>
        <t>[Threaded comment]
Your version of Excel allows you to read this threaded comment; however, any edits to it will get removed if the file is opened in a newer version of Excel. Learn more: https://go.microsoft.com/fwlink/?linkid=870924
Comment:
    Teiks pirminius
Reply:
    Pateikti po pastabų</t>
      </text>
    </comment>
    <comment ref="X203" authorId="113" shapeId="0" xr:uid="{AC8661A3-A9D4-427F-9D43-DABF677A1A45}">
      <text>
        <r>
          <rPr>
            <sz val="11"/>
            <color rgb="FF000000"/>
            <rFont val="Calibri"/>
            <family val="2"/>
            <charset val="1"/>
          </rPr>
          <t>Nona Tamošaitytė:
išsiųsta 03-23
Gautas po pataisymų 04-17</t>
        </r>
      </text>
    </comment>
    <comment ref="Z203" authorId="113" shapeId="0" xr:uid="{6F155037-0129-45F2-8A07-AF58F6C38663}">
      <text>
        <r>
          <rPr>
            <sz val="11"/>
            <color rgb="FF000000"/>
            <rFont val="Calibri"/>
            <family val="2"/>
            <charset val="1"/>
          </rPr>
          <t>Nona Tamošaitytė:
išsiųsta 03-23
gauta 03-26</t>
        </r>
      </text>
    </comment>
    <comment ref="AA203" authorId="113" shapeId="0" xr:uid="{73CA5978-236F-438F-AE9F-07FB3C805825}">
      <text>
        <r>
          <rPr>
            <sz val="11"/>
            <color rgb="FF000000"/>
            <rFont val="Calibri"/>
            <family val="2"/>
            <charset val="1"/>
          </rPr>
          <t xml:space="preserve">Nona Tamošaitytė:
išsiųsta 03-23
gauta 03-27
</t>
        </r>
      </text>
    </comment>
    <comment ref="AD203" authorId="113" shapeId="0" xr:uid="{6807FA3D-6247-4099-B05A-98E956A524B6}">
      <text>
        <r>
          <rPr>
            <sz val="11"/>
            <color rgb="FF000000"/>
            <rFont val="Calibri"/>
            <family val="2"/>
            <charset val="1"/>
          </rPr>
          <t>Nona Tamošaitytė:
įkelta 04-18</t>
        </r>
      </text>
    </comment>
    <comment ref="AE203" authorId="113" shapeId="0" xr:uid="{89F9BF22-F9D5-4B23-9C10-E92DE50403C6}">
      <text>
        <r>
          <rPr>
            <sz val="11"/>
            <color rgb="FF000000"/>
            <rFont val="Calibri"/>
            <family val="2"/>
            <charset val="1"/>
          </rPr>
          <t>Nona Tamošaitytė:
išsiųsta 03-23
gauta 03-25</t>
        </r>
      </text>
    </comment>
    <comment ref="E204" authorId="114" shapeId="0" xr:uid="{092E3B19-7A57-49EE-BA18-92D55D205F88}">
      <text>
        <t>[Threaded comment]
Your version of Excel allows you to read this threaded comment; however, any edits to it will get removed if the file is opened in a newer version of Excel. Learn more: https://go.microsoft.com/fwlink/?linkid=870924
Comment:
    Derina
Reply:
    01.17 vaziuoja derinti, 01.18 pradedama kabeliu lentele ir principine
Reply:
    01.26 pateikta pirminiams; su gyventojais suderinta; reikia teiksti derinimams
Reply:
    Taiso pirminių pastabas
Reply:
    Pateikta po pastabų
Reply:
    Pirminiai 02/12 pateikti po pastabų, su institucijom suderinta, liko laukt gyv. Derinimų, mel. Projektas
Reply:
    3sutikimai/ sąmata/NŽT
Reply:
    Pateikti pirminiai
Reply:
    Byla yra, laukiam mel. projekto
Reply:
    03-12 pateiks projektą
Reply:
    Derina su gyventojais per sklypus
Reply:
    Neįgyvendinamas objektas
Reply:
    Pateikta Vainorui 04/18
Reply:
    Turi vainoras atsakyti dėl kabelio paklojimo ar tinka
Reply:
    05-28 teiksim bylą be SUVA
Reply:
    Taisomos projekto pastabos, nera SUVA
Reply:
    16.13 bandys pataisyt pastabas jei prieis
Reply:
    06.17 taisomos pastabos ir teikiama po pastabu
Reply:
    Planas pataisyti pastabas 06-26/ SUVA laukiam
Reply:
    Gautos projekto pastabos, teiksim projekta po pastabu tik kai gausim SUVA
Reply:
    SUVA vėluoja ~20dienų
Reply:
    SUVA buvo atmesta, sukelta pakartotinai
Reply:
    SUVA vėluoja 3d.d.
Reply:
    SUVA vėluoja 12d.d.
Reply:
    Suva vėluoja 17d.d.
Reply:
    SUVA vėluoja 321673 
Reply:
    09-17 teiks pilną bylą
Reply:
    Pateiktas projektas
Reply:
    Pateiktas projektas su SUVA</t>
      </text>
    </comment>
    <comment ref="E205" authorId="115" shapeId="0" xr:uid="{F3FE01B5-DD50-4737-A5EA-B55A569F0046}">
      <text>
        <t>[Threaded comment]
Your version of Excel allows you to read this threaded comment; however, any edits to it will get removed if the file is opened in a newer version of Excel. Learn more: https://go.microsoft.com/fwlink/?linkid=870924
Comment:
    02-29 važiuoja derinti su gyv.
Reply:
    Laukiam info iš vainoro iki 03-25
Reply:
    Laukiam atmetimo iš savivaldybės
Reply:
    Laukiam kol savivaldybė suderins/ Cgate atsakymo
Reply:
    Perderinti su sav. + sklp. Sav. 1
Reply:
    SUVA + MŽ
Reply:
    Gaunam mel. Projekta ir teikiam projekta, laukiam SUVA
Reply:
    05-27 teiksim projektą
Reply:
    Pateiktas projektas, truksta SUVA
Reply:
    Taisomos pastabos 06.11 pateiksim atgal
Reply:
    Pateikta po pastabu, truksta SUVA
Reply:
    trūksta SUVA/ Pratęsimas pateiktas
Reply:
    07.03 pateiktas projektas su SUVA
Reply:
    Kostas registruoja žymas
Reply:
    Pateikti įkainiai</t>
      </text>
    </comment>
    <comment ref="K205" authorId="116" shapeId="0" xr:uid="{F9276AAB-E4B5-4E34-AA1A-C5BB8D1A2A2F}">
      <text>
        <t>[Threaded comment]
Your version of Excel allows you to read this threaded comment; however, any edits to it will get removed if the file is opened in a newer version of Excel. Learn more: https://go.microsoft.com/fwlink/?linkid=870924
Comment:
    Teiks pirminius</t>
      </text>
    </comment>
    <comment ref="E206" authorId="117" shapeId="0" xr:uid="{73F67653-1C8D-488D-A195-830764D07C68}">
      <text>
        <t>[Threaded comment]
Your version of Excel allows you to read this threaded comment; however, any edits to it will get removed if the file is opened in a newer version of Excel. Learn more: https://go.microsoft.com/fwlink/?linkid=870924
Comment:
    Susidėliojo spintas, braižo trasą, 02 12
Reply:
    02 15 derina su gyventojais
Reply:
    02 19 skambinsis, 20  Dovilė ir Artūras važiuoja derinti
Reply:
    02 22 Derina su gyv / braižo principinę, skaičiuoja KL
Reply:
    Pirminiai 02-29
Reply:
    Taiso pastabas
Reply:
    03 12 pateikta po pastabų
Reply:
    Trūksta KPD ir miesto tvarkymo
Reply:
    03-25 - 28 bus savivaldybėj susirinkimas  dėl projekto
Reply:
    Strigo savivaldybėje, lauikiam rašto
Reply:
    Laukiam iš savivaldybės po pastabų
Reply:
    Savivaldybė patvirtino
Reply:
    04 17 pateikta į geoportal
Reply:
    SUVA+sąmata. Ruošia pilną bylą
Reply:
    SUVA+sąmata
Reply:
    Gautos projekto pastabos/laukiam SUVA/ pratęsimas pateiktas
Reply:
    Suva vėluoja 18 d.d.
Reply:
    SUVA vėluoja 30d.d.
Reply:
    08 01 pateiktas po pastabų
Reply:
    08-06 pateiktos pastabos
Reply:
    08 08 pateikta po pastabų
Reply:
    Perduota tvirtinti įkainius</t>
      </text>
    </comment>
    <comment ref="K206" authorId="118" shapeId="0" xr:uid="{61AF3339-3BDD-46A9-8E80-4637727CA296}">
      <text>
        <t>[Threaded comment]
Your version of Excel allows you to read this threaded comment; however, any edits to it will get removed if the file is opened in a newer version of Excel. Learn more: https://go.microsoft.com/fwlink/?linkid=870924
Comment:
    Teiks po pastabų</t>
      </text>
    </comment>
    <comment ref="X206" authorId="119" shapeId="0" xr:uid="{59242535-4B90-4F08-AF25-5130CDA82F64}">
      <text>
        <r>
          <rPr>
            <b/>
            <sz val="9"/>
            <color indexed="81"/>
            <rFont val="Tahoma"/>
            <family val="2"/>
            <charset val="186"/>
          </rPr>
          <t>Dovilė Anzelytė:</t>
        </r>
        <r>
          <rPr>
            <sz val="9"/>
            <color indexed="81"/>
            <rFont val="Tahoma"/>
            <family val="2"/>
            <charset val="186"/>
          </rPr>
          <t xml:space="preserve">
02 27</t>
        </r>
      </text>
    </comment>
    <comment ref="AA206" authorId="119" shapeId="0" xr:uid="{40A3B1C3-4E50-4E93-B791-74DFF1917B2D}">
      <text>
        <r>
          <rPr>
            <b/>
            <sz val="9"/>
            <color indexed="81"/>
            <rFont val="Tahoma"/>
            <family val="2"/>
            <charset val="186"/>
          </rPr>
          <t>Dovilė Anzelytė:</t>
        </r>
        <r>
          <rPr>
            <sz val="9"/>
            <color indexed="81"/>
            <rFont val="Tahoma"/>
            <family val="2"/>
            <charset val="186"/>
          </rPr>
          <t xml:space="preserve">
02 27</t>
        </r>
      </text>
    </comment>
    <comment ref="AE206" authorId="119" shapeId="0" xr:uid="{6015B8C3-97B7-49F0-B031-0A2BA2BEB85A}">
      <text>
        <r>
          <rPr>
            <b/>
            <sz val="9"/>
            <color indexed="81"/>
            <rFont val="Tahoma"/>
            <family val="2"/>
            <charset val="186"/>
          </rPr>
          <t>Dovilė Anzelytė:</t>
        </r>
        <r>
          <rPr>
            <sz val="9"/>
            <color indexed="81"/>
            <rFont val="Tahoma"/>
            <family val="2"/>
            <charset val="186"/>
          </rPr>
          <t xml:space="preserve">
02 27</t>
        </r>
      </text>
    </comment>
    <comment ref="AI206" authorId="119" shapeId="0" xr:uid="{F9F18EFE-8847-4F9B-924B-3D6AB69AA722}">
      <text>
        <r>
          <rPr>
            <b/>
            <sz val="9"/>
            <color indexed="81"/>
            <rFont val="Tahoma"/>
            <family val="2"/>
            <charset val="186"/>
          </rPr>
          <t>Dovilė Anzelytė:</t>
        </r>
        <r>
          <rPr>
            <sz val="9"/>
            <color indexed="81"/>
            <rFont val="Tahoma"/>
            <family val="2"/>
            <charset val="186"/>
          </rPr>
          <t xml:space="preserve">
02 28</t>
        </r>
      </text>
    </comment>
    <comment ref="E207" authorId="120" shapeId="0" xr:uid="{628A170E-CEAA-404A-AFFF-CB1DEF07D0E4}">
      <text>
        <t>[Threaded comment]
Your version of Excel allows you to read this threaded comment; however, any edits to it will get removed if the file is opened in a newer version of Excel. Learn more: https://go.microsoft.com/fwlink/?linkid=870924
Comment:
    Derins su savivaldybe, tikėtina, kad neleis vykdyti projekto
Reply:
    Pateikta Vainorui 04/18
Reply:
    Savivaldybė sprendiniams nepritaria, projektas turi būti atšauktas</t>
      </text>
    </comment>
    <comment ref="E208" authorId="121" shapeId="0" xr:uid="{0F5CA93F-45D6-43CC-854B-09245B1F62C7}">
      <text>
        <t>[Threaded comment]
Your version of Excel allows you to read this threaded comment; however, any edits to it will get removed if the file is opened in a newer version of Excel. Learn more: https://go.microsoft.com/fwlink/?linkid=870924
Comment:
    Padaryti schema ir situacijos planas/ reikia derinti
Reply:
    Sprendiniai parengti, Mt vieta uzsakovas suderino, iki 01.19 atsius 0.4kV dali
Reply:
    Reikia keisti sąlygas
Reply:
    Laukiama TOPO ir zemos info is kliento
Reply:
    Braižoma trasa/1 sutikimas/nėra 0,4 kV iš užsakovo 
Reply:
    Sustabdyta
Reply:
    Laukiam kol patvirtins schemą
Reply:
    Laukiam TS keitimo
Reply:
    Pateikti pirminiai, derina su institucijomis + servitutas
Reply:
    Derinimai su sklp. Sav.
Reply:
    Sutikimai pateikti pasirašyti/ 05-09 daro skaičiavimus
Reply:
    RAA pateikti Kostui tikrinti, Sutikimai pateikti sklypų savininkams, LAKD priedas laukiam sutikimų, servitutai nepateikti
Reply:
    Laukiam sutikimu, LAKD priedas pateiktas ESO, servitutai pateikti
Reply:
    05-22 planas kelti bylą be NŽT/LAKD/SERVITUTŲ/SUTIKIMŲ
Reply:
    Pateiktas projektas be NŽT/LAKD/SERVITUTŲ/SUTIKIMŲ
Reply:
    Servitutas pas notarą/ trūksta dviejų sutikimų/ SUVA pateiks 06-14
Reply:
    Taiso pastabas Arnas nuo 06-20
Reply:
    Pateiktas projektas po pastabu, truksta NZT SUVA, sutikimu
Reply:
    Trūksta vieno sklp. Derinimo
Reply:
    07-16 pateiktos RAA pastabos
Reply:
    Gautas atsakymas is TIVIS, 22d planuojam pasitaisyt
Reply:
    Nusiusta Valciukui perziuret
Reply:
    08-05 kostas paskambins valčiukui
Reply:
    08-13 Arnas pataisys
Reply:
    Užklausya dėl melioracijos projekto kur dingęs</t>
      </text>
    </comment>
    <comment ref="K208" authorId="122" shapeId="0" xr:uid="{B1F519D6-91D9-47CA-9A1E-F3C2154BE178}">
      <text>
        <t>[Threaded comment]
Your version of Excel allows you to read this threaded comment; however, any edits to it will get removed if the file is opened in a newer version of Excel. Learn more: https://go.microsoft.com/fwlink/?linkid=870924
Comment:
    Teiksim pirminius po pastabų</t>
      </text>
    </comment>
    <comment ref="E209" authorId="123" shapeId="0" xr:uid="{CADE49D0-C4AE-48D9-BC57-9569FE028995}">
      <text>
        <t>[Threaded comment]
Your version of Excel allows you to read this threaded comment; however, any edits to it will get removed if the file is opened in a newer version of Excel. Learn more: https://go.microsoft.com/fwlink/?linkid=870924
Comment:
    Pateikti pirminiai
Reply:
    Taiso pastabas
Reply:
    Trūksta SUVA
Reply:
    Liko 1d
Reply:
    Liko tik SUVA pastaba
Reply:
    Pateiktas pilnas projektas 
Reply:
    Pateiktas projektas be SUVA
Reply:
    Žymos perduotos Kostui 06-12
Reply:
    Pateikti įkainiai tvirtinimui</t>
      </text>
    </comment>
    <comment ref="K209" authorId="124" shapeId="0" xr:uid="{4B46C094-4939-40AD-9950-028730F080A7}">
      <text>
        <t>[Threaded comment]
Your version of Excel allows you to read this threaded comment; however, any edits to it will get removed if the file is opened in a newer version of Excel. Learn more: https://go.microsoft.com/fwlink/?linkid=870924
Comment:
    Pateiks pilną projektą</t>
      </text>
    </comment>
    <comment ref="E210" authorId="125" shapeId="0" xr:uid="{0E8E76DA-5E2B-47FE-AE1B-8E46F4D2D867}">
      <text>
        <t>[Threaded comment]
Your version of Excel allows you to read this threaded comment; however, any edits to it will get removed if the file is opened in a newer version of Excel. Learn more: https://go.microsoft.com/fwlink/?linkid=870924
Comment:
    Pateiks pirminius iki 03-01
Reply:
    Pateiktas projektas
Reply:
    Trūksta SUVA
Reply:
    Liko 6d
Reply:
    Liko tik SUVA pastaba
Reply:
    Pateiktas pilnas projektas po pastabų 06-18
Reply:
    Perduota žyma SIMUI 06-21
Reply:
    Pateiktos žymos ESO</t>
      </text>
    </comment>
    <comment ref="K210" authorId="126" shapeId="0" xr:uid="{FDD3B1DD-9BF2-446C-8F2B-15B3FE46ED36}">
      <text>
        <t>[Threaded comment]
Your version of Excel allows you to read this threaded comment; however, any edits to it will get removed if the file is opened in a newer version of Excel. Learn more: https://go.microsoft.com/fwlink/?linkid=870924
Comment:
    Pateiks pilną projektą
Reply:
    Pateikti pirminiai po pastabų</t>
      </text>
    </comment>
    <comment ref="E211" authorId="127" shapeId="0" xr:uid="{D8C4832F-FBB7-4BAF-AE50-7F3C10D06526}">
      <text>
        <t>[Threaded comment]
Your version of Excel allows you to read this threaded comment; however, any edits to it will get removed if the file is opened in a newer version of Excel. Learn more: https://go.microsoft.com/fwlink/?linkid=870924
Comment:
    Laukiam kol papildysim topo
Reply:
    Ovidijus turi topo pateikti
Reply:
    Pateikta pirminiams
Reply:
    Pateikti pirminiai 04-19
Reply:
    Taiso pastabas
Reply:
    05-02 pateikta po pastabų
Reply:
    Karolis daro MŽ
Reply:
    05-10 pateiktas projektas
Reply:
    Taiso pastabas. Laukiam SUVA
Reply:
    Gautos projekto pastabos, 05.21 pateiksim po pastabu
Reply:
    Pateiktas tvirtinimui
Reply:
    Pateikta po pastabu
Reply:
    Pateiktas projektas po pastabu. SUVA 05.14/314451
Reply:
    Reikia taisyti pastabas, SUVA 05.14/314451
Reply:
    Suva vėluoja ~30d.d
Reply:
    07.24 pateitkas projektas</t>
      </text>
    </comment>
    <comment ref="E212" authorId="128" shapeId="0" xr:uid="{81A10747-A546-469B-BD71-97680E9F260E}">
      <text>
        <t>[Threaded comment]
Your version of Excel allows you to read this threaded comment; however, any edits to it will get removed if the file is opened in a newer version of Excel. Learn more: https://go.microsoft.com/fwlink/?linkid=870924
Comment:
    Pateikti pirminiai
Reply:
    04-11 pateiks pakartotinai
Reply:
    Teiksim 04-15 po pastabų
Reply:
    04-22 derinami pirminiai
Reply:
    05-08 pataisys pastabas
Reply:
    05-14 pateiks po pastabų
Reply:
    05.21 pateiksim pirminius po pastabu
Reply:
    05-27 teiks pirminius
Reply:
    Galimai 06.04 teiksim byla
Reply:
    Pateikta byla/ trūksta SUVA
Reply:
    Taiso pastabas/ trūksta SUVA
Reply:
    SUVA vėluoja 31d.d.</t>
      </text>
    </comment>
    <comment ref="E213" authorId="129" shapeId="0" xr:uid="{9DE29F55-E6F0-46DC-BE28-5222462B0EE3}">
      <text>
        <t>[Threaded comment]
Your version of Excel allows you to read this threaded comment; however, any edits to it will get removed if the file is opened in a newer version of Excel. Learn more: https://go.microsoft.com/fwlink/?linkid=870924
Comment:
    04-22 teiksim pirminius
Reply:
    SUVA/ Laukiam sąmatos + teiksim pilną bylą
Reply:
    SUVA
Reply:
    05-22 teiksim pirminius po pastabų
Reply:
    05-21 teiksim projektą be SUVA
Reply:
    05-28 teiks po pastabų
Reply:
    Pateikta po pastabu
Reply:
    Pateikta po pastabu
Reply:
    Liko tik viena ESO pastaba dėl SUVA ( vėluoja 30d.d.)
Reply:
    Kostas registruoja žymas
Reply:
    Pateiktos zymos tvirtinimui
Reply:
    Pateikti įkainiai</t>
      </text>
    </comment>
    <comment ref="E214" authorId="130" shapeId="0" xr:uid="{907BB360-0978-4F2E-A164-4FA9030296B4}">
      <text>
        <t>[Threaded comment]
Your version of Excel allows you to read this threaded comment; however, any edits to it will get removed if the file is opened in a newer version of Excel. Learn more: https://go.microsoft.com/fwlink/?linkid=870924
Comment:
    Pateikti pirminiai
Reply:
    Pateiktas projektas/ rengia mel projektą
Reply:
    Pateiktos pastabos projektui- taisoma. PATEIKTAS PRATRĘSIMAS
Reply:
    SUVA vėluoja 7d.d.
Reply:
    Reikia taisyti RAA pastabas
Reply:
    Kostas turi pratęsti ir paskaičiuoti RAA
Reply:
    Pateiktas projektas ir pratesimas
Reply:
    Zymos iregistruotos</t>
      </text>
    </comment>
    <comment ref="E215" authorId="131" shapeId="0" xr:uid="{5EEB7925-8EC8-46D8-81F1-73731C9BC3DA}">
      <text>
        <t>[Threaded comment]
Your version of Excel allows you to read this threaded comment; however, any edits to it will get removed if the file is opened in a newer version of Excel. Learn more: https://go.microsoft.com/fwlink/?linkid=870924
Comment:
    Pateikti pirminiai
Reply:
    Pateiksim pirminius po pastabų 04-15
Reply:
    Rengia žiniaraščius
Reply:
    SUVA ( teikiam pilną projektą be suva)
Reply:
    Taiso pastabas
Reply:
    05-20 pateiktas po pastabų
Reply:
    05-28 teiksim po pastabų
Reply:
    06-12 pateiktos žymos Simui
Reply:
    Pateikti įkainiai</t>
      </text>
    </comment>
    <comment ref="E216" authorId="132" shapeId="0" xr:uid="{85393FA5-F694-425A-83FC-C4EAE842D3F8}">
      <text>
        <t>[Threaded comment]
Your version of Excel allows you to read this threaded comment; however, any edits to it will get removed if the file is opened in a newer version of Excel. Learn more: https://go.microsoft.com/fwlink/?linkid=870924
Comment:
    04-23 teiksim pirminius
Reply:
    05-07 taiso pirminių pastabas
Reply:
    SUVA, pateiktas projektas
Reply:
    Taiso pastabas
Reply:
    05-21 teiksim po pastabų
Reply:
    05-27 teiksim po pastabų
Reply:
    Pateikta po pastabu
Reply:
    Pateikta po pastabu
Reply:
    Liko tik gauti SUVA
Reply:
    Kostas registruoija žymas
Reply:
    Pateikti darbų įkainiai\</t>
      </text>
    </comment>
    <comment ref="E217" authorId="133" shapeId="0" xr:uid="{80804F48-ECEA-46CC-80AE-A7E1C0A573DD}">
      <text>
        <t>[Threaded comment]
Your version of Excel allows you to read this threaded comment; however, any edits to it will get removed if the file is opened in a newer version of Excel. Learn more: https://go.microsoft.com/fwlink/?linkid=870924
Comment:
    Pateikti pirminiai
Reply:
    Pateikta po pastabu
Reply:
    LAKD, SUVA
Reply:
    LAKD kelių priedas perduotas ESO, SUVA pateikta
Reply:
    Teiksim pirminius 04-17
Reply:
    Teikiam pirminiams 05-01
Reply:
    SUVA+lakd. Rengia pilną bylą
Reply:
    LAKDui pateiktas priedas pasirasyt, 05.20 atiduota samatai skaiciuot, padaryta byla
Reply:
    Pateiktas projektas tvirtinmui
Reply:
    Pateikta po pastabu
Reply:
    Pateiktas projektas po pastabu</t>
      </text>
    </comment>
    <comment ref="K217" authorId="134" shapeId="0" xr:uid="{DA0E4392-E72A-4BDE-81E6-70A575DFFAC4}">
      <text>
        <t>[Threaded comment]
Your version of Excel allows you to read this threaded comment; however, any edits to it will get removed if the file is opened in a newer version of Excel. Learn more: https://go.microsoft.com/fwlink/?linkid=870924
Comment:
    Teiksim pirminius</t>
      </text>
    </comment>
    <comment ref="E218" authorId="135" shapeId="0" xr:uid="{981C36F5-5B6B-4458-BABA-B1405262DD69}">
      <text>
        <t>[Threaded comment]
Your version of Excel allows you to read this threaded comment; however, any edits to it will get removed if the file is opened in a newer version of Excel. Learn more: https://go.microsoft.com/fwlink/?linkid=870924
Comment:
    nepradėtas
Reply:
    Padėjau
Reply:
    01 16 pateikta pirminiams
Reply:
    01 19 pateikta po pastabų
Reply:
    Derinama su institucijomis/vartotojais
Reply:
    Liko geležinkelių derinimas ir nžt
Reply:
    Liko geležinkeliai, ruošiam dz/mz. Iki 02 15 bus pateikta sąmatom
Reply:
    Nepateikta, nes kreipėsi klientas, prašo koreguoti trasą. Klausimas pas ESO
Reply:
    ESO pateikė atsakymą, turim pateikti pilną projektą
Reply:
    03-12 teiksim pilną projektą
Reply:
    Laukiam info iš ESO
Reply:
    04 03 pateiktas projektas
Reply:
    Pateiktas po pastabų
Reply:
    Laukiam kol atmes įkainius
Reply:
    Pateikti įkainiai tvirtinti</t>
      </text>
    </comment>
    <comment ref="K218" authorId="136" shapeId="0" xr:uid="{515268E1-C0B1-4060-8083-369B2D556DF6}">
      <text>
        <t>[Threaded comment]
Your version of Excel allows you to read this threaded comment; however, any edits to it will get removed if the file is opened in a newer version of Excel. Learn more: https://go.microsoft.com/fwlink/?linkid=870924
Comment:
    Teiks pilną projektą
Reply:
    Vėluoja, teiks 03-14</t>
      </text>
    </comment>
    <comment ref="E219" authorId="137" shapeId="0" xr:uid="{3EE750D4-E44B-4DE9-8D6A-FCEC4DDD7D7E}">
      <text>
        <t>[Threaded comment]
Your version of Excel allows you to read this threaded comment; however, any edits to it will get removed if the file is opened in a newer version of Excel. Learn more: https://go.microsoft.com/fwlink/?linkid=870924
Comment:
    02 10 dėliojasi spintas
Reply:
    02 15Braižo trasą
Reply:
    02 19 taiso pastabas/ braižo trasą
Reply:
    02 22 derino su gyventojais
Reply:
    02-28 teiks pirminius
Reply:
    Taiso pastabas
Reply:
    03 12 pateikta po pastabų
Reply:
    03 15 pateikta po pastabų
Reply:
    Inžinerinės geodezijos užprašyta papildyti telia tinklus
Reply:
    SUVA/ MŽ/ savivaldybė (turi paskambinti Vainorui)
Reply:
    Savivaldybė patvirtino
Reply:
    04 16 pateikta geoportal
Reply:
    SUVA+sąmata+ pilna byla
Reply:
    Sąmata/suva
Reply:
    Gautos projekto pastabos/laukiam SUVA
Reply:
    Pastabos pataisytos/ SUVA laukiam/ pratęsimas pateiktas
Reply:
    07 03 gautos pastabos, 07 04 bus pateikta po pastabų
Reply:
    Pateiktos žymos
Reply:
    Pateiktos sąskaitos</t>
      </text>
    </comment>
    <comment ref="K219" authorId="138" shapeId="0" xr:uid="{A3A3CAB9-08F7-43B9-87CE-F024AC39A980}">
      <text>
        <t>[Threaded comment]
Your version of Excel allows you to read this threaded comment; however, any edits to it will get removed if the file is opened in a newer version of Excel. Learn more: https://go.microsoft.com/fwlink/?linkid=870924
Comment:
    Teiks pirminius po pastabų
Reply:
    Planas atiduoti be SUVA</t>
      </text>
    </comment>
    <comment ref="X219" authorId="139" shapeId="0" xr:uid="{0EB4FB47-FFD1-488A-94BF-3A11F9BF509D}">
      <text>
        <r>
          <rPr>
            <sz val="11"/>
            <color rgb="FF000000"/>
            <rFont val="Calibri"/>
            <family val="2"/>
            <charset val="1"/>
          </rPr>
          <t>Klaudijus Ališauskas:
išsiųsta 03-04
pasirašyta 03-12</t>
        </r>
      </text>
    </comment>
    <comment ref="Z219" authorId="139" shapeId="0" xr:uid="{D28D7871-4AA6-46B3-A6D3-2BC0A85BA1C5}">
      <text>
        <r>
          <rPr>
            <sz val="11"/>
            <color rgb="FF000000"/>
            <rFont val="Calibri"/>
            <family val="2"/>
            <charset val="1"/>
          </rPr>
          <t>Klaudijus Ališauskas:
pritarta 03-04</t>
        </r>
      </text>
    </comment>
    <comment ref="AA219" authorId="139" shapeId="0" xr:uid="{58A960C6-A491-4C31-9849-13D4675285A8}">
      <text>
        <r>
          <rPr>
            <sz val="11"/>
            <color rgb="FF000000"/>
            <rFont val="Calibri"/>
            <family val="2"/>
            <charset val="1"/>
          </rPr>
          <t>Klaudijus Ališauskas:
03-04
suderinta 04-09</t>
        </r>
      </text>
    </comment>
    <comment ref="AD219" authorId="139" shapeId="0" xr:uid="{A90319D6-A56F-4E8B-B893-2A175724769A}">
      <text>
        <r>
          <rPr>
            <sz val="11"/>
            <color rgb="FF000000"/>
            <rFont val="Calibri"/>
            <family val="2"/>
            <charset val="1"/>
          </rPr>
          <t>Klaudijus:
pateikta 04-15</t>
        </r>
      </text>
    </comment>
    <comment ref="AE219" authorId="139" shapeId="0" xr:uid="{16C1441E-8A78-4AAE-9B48-8D94A999F3A4}">
      <text>
        <r>
          <rPr>
            <sz val="11"/>
            <color rgb="FF000000"/>
            <rFont val="Calibri"/>
            <family val="2"/>
            <charset val="1"/>
          </rPr>
          <t>Klaudijus Ališauskas:
išsiūsta 03-04
pasirašyta 03-04</t>
        </r>
      </text>
    </comment>
    <comment ref="AI219" authorId="139" shapeId="0" xr:uid="{E2785DF1-DC2A-4E17-B327-1E67B3CA49CE}">
      <text>
        <r>
          <rPr>
            <sz val="11"/>
            <color rgb="FF000000"/>
            <rFont val="Calibri"/>
            <family val="2"/>
            <charset val="1"/>
          </rPr>
          <t>Klaudijus Ališauskas:
pasirašyta 03-04</t>
        </r>
      </text>
    </comment>
    <comment ref="E220" authorId="140" shapeId="0" xr:uid="{9ABDFBF0-F4C4-4558-A018-11A1F76DCD44}">
      <text>
        <t>[Threaded comment]
Your version of Excel allows you to read this threaded comment; however, any edits to it will get removed if the file is opened in a newer version of Excel. Learn more: https://go.microsoft.com/fwlink/?linkid=870924
Comment:
    02 12 dėliojasi spintas
Reply:
    02 15 braižo trasą
Reply:
    02 22 taiso pastabas
Reply:
    Reikia dalinti liniją į dvi dalis, užklausta ESO
Reply:
    Taiso pastabas
Reply:
    Derina su vandenim, taiso pastabas
Reply:
    Savivaldybė + SUVA
Reply:
    SUVA
Reply:
    SUVA pateikta/ sutikimai yra/ tvarko brėžinį ir teiks pilną projektą
Reply:
    Perduota kostui, pratęsimas pateiktas 07 03
Reply:
    07-17 Ieva darys objektą, reikia MZ ir schema dabaigti
Reply:
    Tvarkomas planas ir kabeliu lentele
Reply:
    Sutvarkytas projektas, laukiam samatos ir kelsim byla
Reply:
    Pateiktas projektas
Reply:
    Pateiktos pastabos, reikia taisyti spintų kainas + pateikti sutikimus + konkursinę bylą
Reply:
    Pateiktas po pastabų 08-12
Reply:
    Turi pateikti po pastabų
Reply:
    08 19 pateikta po pastabų
Reply:
    08-22 perduota simui daryti žymas
Reply:
    08-23 pateikta žyma RC
Reply:
    Perduotos Žymos ESO</t>
      </text>
    </comment>
    <comment ref="K220" authorId="141" shapeId="0" xr:uid="{67E87A1D-AD8F-424D-90DA-7FE5BAB5EA25}">
      <text>
        <t>[Threaded comment]
Your version of Excel allows you to read this threaded comment; however, any edits to it will get removed if the file is opened in a newer version of Excel. Learn more: https://go.microsoft.com/fwlink/?linkid=870924
Comment:
    Teiks pirminius</t>
      </text>
    </comment>
    <comment ref="E221" authorId="142" shapeId="0" xr:uid="{D5DEDFB5-23AA-4D15-893E-C667E36C5954}">
      <text>
        <t>[Threaded comment]
Your version of Excel allows you to read this threaded comment; however, any edits to it will get removed if the file is opened in a newer version of Excel. Learn more: https://go.microsoft.com/fwlink/?linkid=870924
Comment:
    Pateikta pastaba dėl sąmatos korekcijos
Reply:
    Perduota tvirtinti
Reply:
    Laukiam įkainių atmetimo
Reply:
    Pateikti įkainiai</t>
      </text>
    </comment>
    <comment ref="K221" authorId="143" shapeId="0" xr:uid="{E4FB6022-0C6F-4226-B903-721E5DA533C2}">
      <text>
        <t>[Threaded comment]
Your version of Excel allows you to read this threaded comment; however, any edits to it will get removed if the file is opened in a newer version of Excel. Learn more: https://go.microsoft.com/fwlink/?linkid=870924
Comment:
    Pateikti pirminiai</t>
      </text>
    </comment>
    <comment ref="E222" authorId="144" shapeId="0" xr:uid="{B1B5797D-5455-48AE-888B-0716026B2570}">
      <text>
        <t>[Threaded comment]
Your version of Excel allows you to read this threaded comment; however, any edits to it will get removed if the file is opened in a newer version of Excel. Learn more: https://go.microsoft.com/fwlink/?linkid=870924
Comment:
    Trūksta info iš ESO
Reply:
    05-01 pateiksim pirminiams
Reply:
    Daro MŽ
Reply:
    Pateiks pilną projektą 05-13</t>
      </text>
    </comment>
    <comment ref="E223" authorId="145" shapeId="0" xr:uid="{C6A2F813-BEBC-4C44-81FA-37A0A9615BF1}">
      <text>
        <t xml:space="preserve">[Threaded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pastabu
Reply:
    Pateikti pirminiai po pastabu
Reply:
    Pateikta tvirtinti 05-09
Reply:
    NŽT terminas 06-14
Reply:
    NŽT atmetė, pateikta pakartotinai
Reply:
    Pateiktos žymos ESO
Reply:
    Laukiam RC sąskaitų
Reply:
    Pateikti įkainiai
</t>
      </text>
    </comment>
    <comment ref="E224" authorId="146" shapeId="0" xr:uid="{7FD4184A-AC06-4C04-8842-1E6BC7F2DC5E}">
      <text>
        <t>[Threaded comment]
Your version of Excel allows you to read this threaded comment; however, any edits to it will get removed if the file is opened in a newer version of Excel. Learn more: https://go.microsoft.com/fwlink/?linkid=870924
Comment:
    Derina su institucijomis
Reply:
    Po PI suderinimo pateikta institucijoms ir LAKD
Reply:
    VIA nederina projekto
Reply:
    Perduota, kad derintų iš naujo su VIA 09-24
Reply:
    VIA nederina, reikalingas topo papildymas
Reply:
    Užsakyta pas Ovidijų 10-22
Reply:
    Pateiktas topo papildymas
Reply:
    Užklausta Rimanto kokia situacija ?</t>
      </text>
    </comment>
    <comment ref="E225" authorId="147" shapeId="0" xr:uid="{3345EAC1-0103-48EB-83B0-660FE1EB73DC}">
      <text>
        <t>[Threaded comment]
Your version of Excel allows you to read this threaded comment; however, any edits to it will get removed if the file is opened in a newer version of Excel. Learn more: https://go.microsoft.com/fwlink/?linkid=870924
Comment:
    Reikia suderinti sprendinius su klientu
Reply:
    Pirminiams teikia 04-16
Reply:
    05-06 Kostas parengia selektyvumą + susižiūri trasą ar galima mel projektą užsakyti
Reply:
    Kostas pateikia RAA ESO, nesigauna selektyvumas
Reply:
    Pradėti skaičiuoti delspinigiai
Reply:
    Keičiasi TS
Reply:
    Gavom atsakyma is ESO PV, kad pakeitimai tinkami, 06.03 teiksim pirminiams
Reply:
    Pirminiai patvirtinti, issiusta derinimams (tarp ju KPD), 06.10 servitutas pateiktas NZT
Reply:
    Dar likę derinimų su gyventojais
Reply:
    06.10 servitutas pateiktas NZT, truksta kelininko, MZDZ, SUVA 319575 
Reply:
    06.10 servitutas pateiktas NZT, samatos, SUVA 06.28/319575
Reply:
    SUVA yra, reikia daryti bylą
Reply:
    SB dokai 07.18 pateikti notarei
Reply:
    Projektas patvirtintas, bet nepatikrintas
Reply:
    Turi paleisti naują užduotį ESO
Reply:
    Taiso pastabas RAA
Reply:
    08-05 pradės taisyti pastabas Kostas
Reply:
    Pateikta po pastabu
Reply:
    Laukiam iš ESO ats. Dėl RAA
Reply:
    Pateiktas projektas</t>
      </text>
    </comment>
    <comment ref="E226" authorId="148" shapeId="0" xr:uid="{B3A40517-C8A5-4CFB-B4AF-DC305018B149}">
      <text>
        <t>[Threaded comment]
Your version of Excel allows you to read this threaded comment; however, any edits to it will get removed if the file is opened in a newer version of Excel. Learn more: https://go.microsoft.com/fwlink/?linkid=870924
Comment:
    Laukiam info iš vandentiekio projektuotojų
Reply:
    Derina su institucijomis ir žmonėmis
Reply:
    Laukiam išpildomosios
Reply:
    Birželio pabaigoje baigs  darbus vandentiekis
Reply:
    Laukiam išpildomosios
Reply:
    06-25 pateikta išpildomoji Ievai
Reply:
    Pateikti pirminiai
Reply:
    Projektas stabdomas dėl VIA
Reply:
    Kostas derina trasos pakeitimą
Reply:
    Derina iš naujo su VIA Kostas
Reply:
    VIA atmete, negalima kloti sklype, reikia derinti su gyventojais
Reply:
    Tautvydas derina su sklp. Sav.
Reply:
    Reikia derinti su sklp. Sav.
Reply:
    Nusiustas savininkei nesutikimas pasirasyti
Reply:
    Atrasyta Maciukeviciui su pasiulymu spiontos vietai ir OL palikimui
Reply:
    Reikia perderinti su institucijomis. Ridas daro
Reply:
    01-02 išsiųsta institucijoms, Via Lietuva nesiųsta
Reply:
    01-06 nusiųsta ViaLietuva
reg. Nr. 1-25-367
Reply:
    Gautos pastabos iš telia, pataisyta ne iki galo reikia aiškintis dėl plačiajuosčio
Reply:
    Vandenys suderinta, nesulaukiam atsakymo iš seniūnijos ir savivaldybės
Reply:
    Nusiųsta pakartotinai į telia pakoregavus pagal pastabas
Reply:
    Ar gauti derinimai ? Ar skambinta pasiteirauti ?
Reply:
    Vis dar laukiam, paskambinsiu pasiteirauti 
Reply:
    Seniūnija suderinta, ViaLietuva terminas vasario 2d., savivaldybės terminas sausio 31d.
Reply:
    Koregauojama pagal gautas pastabas iš telia ir Kauno savivaldybės.
Reply:
    Gauta pastabų iš telia ir savivaldybės, koreguojama.
Reply:
    ViaLietuva klausia ar tikslinga pakartotinai derinti projektą, kadangi Kostas koregavo trasą šalia via kelio atrašiau, kad reikia
Reply:
    Kauno savivaldybė pareiškė, jog nebesutinka kai kabelis klojamas mažesniame kaip 1.5 m. gylyje.
Reply:
    Nusiųsta savivaldybei ir telia pakoregavus pagal pastabas.
Reply:
    Dar trūksta SUVA + VIA
Reply:
    Eso nepasirašė ant priedo, siunčiam pakartotinai pagal pastabas, o gavus priedą, iš karto teikiam VIA
Reply:
    01-31 daro MŽ Ridas
Reply:
    Gautas derinimas iš telia ir savivaldybės
MŽ padarytas, pateikta skaičiuoti sąmatai
Priedas pataisytas
Reply:
    Išsiųsta ViaLietuva
Reply:
    MZDZ pakoreguotas išsiųsta sąmatos skaičiavimui
Reply:
    Gauta sąmata, ruošiama byla
Reply:
    Byla baigta 
laukiam via lietuva dokumento Nr. 1-25-3506
Reply:
    Trūksta VIA (teikta 02-03) ir SUVA
Reply:
    Turim Via Suva pateikta 02-12
Reply:
    Pateikta SUVA naujai 02-17
347191 
Reply:
    Reikia ESO dujotekio derinimo, teikiam suva pakartotinai
Reply:
    Pateiktas br ESO pasirašymui dėl sukėlimo į geoportal
Reply:
    Pateikta SUVA
SAV-347191
nr. 348191
Reply:
    02-26 turi būti sutrikimas SUVA
Reply:
    Suva gauta
Reply:
    Byla baigta, siųsti
Reply:
    Pateiktas pilnas projektas ESO
Reply:
    Parasytas priminimas, kad tvirtintu projekta
Reply:
    Pateikta ADA ESO</t>
      </text>
    </comment>
    <comment ref="X226" authorId="149" shapeId="0" xr:uid="{C1DCC8CD-DF30-47E8-8DCD-9D7E8CA254F3}">
      <text>
        <t>[Threaded comment]
Your version of Excel allows you to read this threaded comment; however, any edits to it will get removed if the file is opened in a newer version of Excel. Learn more: https://go.microsoft.com/fwlink/?linkid=870924
Comment:
    Siųsta 01-02</t>
      </text>
    </comment>
    <comment ref="Y226" authorId="150" shapeId="0" xr:uid="{79F9ECBB-FB36-4DE4-90F3-2A78C4F6915A}">
      <text>
        <t xml:space="preserve">[Threaded comment]
Your version of Excel allows you to read this threaded comment; however, any edits to it will get removed if the file is opened in a newer version of Excel. Learn more: https://go.microsoft.com/fwlink/?linkid=870924
Comment:
    Siųsta 01-02
Reply:
    Gauta
</t>
      </text>
    </comment>
    <comment ref="Z226" authorId="151" shapeId="0" xr:uid="{F3291A47-1D7C-43D2-A55A-4F6B0700168F}">
      <text>
        <t xml:space="preserve">[Threaded comment]
Your version of Excel allows you to read this threaded comment; however, any edits to it will get removed if the file is opened in a newer version of Excel. Learn more: https://go.microsoft.com/fwlink/?linkid=870924
Comment:
    Siųsta 01-02
</t>
      </text>
    </comment>
    <comment ref="AA226" authorId="152" shapeId="0" xr:uid="{CF38941A-3C13-41EE-89DC-C77BE18A7B7A}">
      <text>
        <t xml:space="preserve">[Threaded comment]
Your version of Excel allows you to read this threaded comment; however, any edits to it will get removed if the file is opened in a newer version of Excel. Learn more: https://go.microsoft.com/fwlink/?linkid=870924
Comment:
    Siųsta 01-02
</t>
      </text>
    </comment>
    <comment ref="AD226" authorId="153" shapeId="0" xr:uid="{32D55D5B-6EE0-4D8A-8096-0A1ABF8FA4D8}">
      <text>
        <t>[Threaded comment]
Your version of Excel allows you to read this threaded comment; however, any edits to it will get removed if the file is opened in a newer version of Excel. Learn more: https://go.microsoft.com/fwlink/?linkid=870924
Comment:
    SAV-347191
nr. 348191
02-24</t>
      </text>
    </comment>
    <comment ref="E227" authorId="154" shapeId="0" xr:uid="{2546184E-ECFD-435C-9BBB-B78C7CFE5092}">
      <text>
        <t>[Threaded comment]
Your version of Excel allows you to read this threaded comment; however, any edits to it will get removed if the file is opened in a newer version of Excel. Learn more: https://go.microsoft.com/fwlink/?linkid=870924
Comment:
    Parašas dėl paramsčio + servitutai
Reply:
    Taiso pirminius. Parašas dėl paramsčio. Laukiam kol patvirtins pirminius ir teiksim servitutus
Reply:
    Laukiam kompensacijos, teiksim servitutus, laukiam LAKD, paraso ant paramscio, Misku atsakymo, Mel projekta uzsakiket reiks po LAKD
Reply:
    Reikia paimti sutartis dėl MT
Reply:
    Truksta LAKD, 06.04 vaziuoja rinkt sutikimu
Reply:
    LAKD liko ir Placiajuostis, MZDZ darys kai LAKD atsakys
Reply:
    LAKD liko, MZDZ darys kai LAKD atsakys
Reply:
    LAKD liko, MZDZ darys kai LAKD atsakys
Reply:
    Projektas sustbadytas dėl VIA
Reply:
    Perduota derinti iš naujo VIA
Reply:
    Via atmete, negalima kloti sklype
Reply:
    Dovydas perbraižo trasą, derina su sklp. Sav.
Reply:
    Reikia planuoti derinimą objekte
Reply:
    Trasa perbraizyta, susisiekta su savininkais, 2 sutinka, kiti dar galvoja
Reply:
    Apskambinta visiems sklypams, dauguma sutinka, vienas dar ant klaustuko, jeigu sutiks, reiks pilnai apiformint brėžinį ir rinkt parašus. 
Reply:
    12-03 išsiųstas derint Via Lietuva pakartotinai pirminis variantas
Reply:
    Pateikti pirminiai
Reply:
    Gautos pastabos iš Via Lietuvos, koreguojamas brėžinys ir reikia ESO parašo
Reply:
    Brėžinys pakoreguotas pagal Via Lietuva pastabas, laukiam ar ESO patvirtins pirminius
Reply:
    Taiso pastabas
Reply:
    ESO pasirasineja kelio prieda
Reply:
    Servitutai + Mel projektas
Reply:
    Laukiam pasirašyto kelių priedo iš ESO ir reiks teikti via lietuvai po pastabų
Reply:
    Rengiamas MŽDŽ, ESO prašė pataisyt kelių priedą pagal naują šabloną
Reply:
    Įkeltas atnaujintas kelių priedas pasirašymui, perduota sąmatos skaičiavimui
Reply:
    Skambinta notarui dėl servituto, sakė kalbėt su ESO, perduota Kostui
Reply:
    Gauta sąmata, laukiam pasirašyto ESO kelių priedo, sprendžiam servituto klausimą
Reply:
    Karanauskas nurode derintis su Sliciumi, pateikta, laukiam ats
Reply:
    SUVA
Reply:
    Vis dar laukiam ESO komentaro dėl servituto, žiniaraščiai jau suformuoti
Reply:
    Reikia suderinti su 3 sklypo savininkais. Dovydas skambina
Reply:
    Sutikimus dėl AZ turim sena forma, bandysim teikti taip. Projektas pateiktas Via Lietuvai po pastabų ir su pasirašytu kelių priedu. Pakoreguota trasa prie MT, kad persidengtų AZ. Žiniaraščiai suformuoti ir išsaugoti PDF, 02-03/04 reikės nuskanuot visus popierinio varianto derinimus ir sukelti į bylą. 
Reply:
    Pateiktas projektas
Reply:
    Taiso pastabas
Reply:
    Pataisytos pastabos, suformuota konkursinė byla, neradau via lietuvos derintojos kontakto, laiške nėra
Reply:
    Pateiktas projektas po pastabu su garantiniu del Via
Reply:
    Laukiam iš VIA pasirašyto kelių priedo
Reply:
    Pateiktas projektas
Reply:
    Laukiam VIA pasirašyto kelių priedo
Reply:
    Gavom VIA
Reply:
    Pateikta pilna byla, Paulinai perduota daryti žymas
Reply:
    Pateiktos žymos ESO</t>
      </text>
    </comment>
    <comment ref="W227" authorId="155" shapeId="0" xr:uid="{B65233F5-39BB-434E-B95D-77D6514CC2C5}">
      <text>
        <t xml:space="preserve">[Threaded comment]
Your version of Excel allows you to read this threaded comment; however, any edits to it will get removed if the file is opened in a newer version of Excel. Learn more: https://go.microsoft.com/fwlink/?linkid=870924
Comment:
    Liekama prie pirminio varianto, kurį Ieva buvo derinus
</t>
      </text>
    </comment>
    <comment ref="X227" authorId="156" shapeId="0" xr:uid="{CAE04B55-1A58-4F8F-88A9-35953058E781}">
      <text>
        <t>[Threaded comment]
Your version of Excel allows you to read this threaded comment; however, any edits to it will get removed if the file is opened in a newer version of Excel. Learn more: https://go.microsoft.com/fwlink/?linkid=870924
Comment:
    Seniunija ir keliai suderinę</t>
      </text>
    </comment>
    <comment ref="Y227" authorId="157" shapeId="0" xr:uid="{49C1FBB3-DE7C-4DD5-B0FA-3DDA8B241A53}">
      <text>
        <t>[Threaded comment]
Your version of Excel allows you to read this threaded comment; however, any edits to it will get removed if the file is opened in a newer version of Excel. Learn more: https://go.microsoft.com/fwlink/?linkid=870924
Comment:
    Gautas laiškas iš seniūno “Pastabų neturiu”</t>
      </text>
    </comment>
    <comment ref="AF227" authorId="158" shapeId="0" xr:uid="{EA961899-3E05-4FBA-97B0-5CDCDF6D15F3}">
      <text>
        <t>[Threaded comment]
Your version of Excel allows you to read this threaded comment; however, any edits to it will get removed if the file is opened in a newer version of Excel. Learn more: https://go.microsoft.com/fwlink/?linkid=870924
Comment:
    Vienas servitutas išmokėtas, dėl kito skambinau notarui, sakė kalbėt su ESO atstovu, perdaviau info Kostui</t>
      </text>
    </comment>
    <comment ref="AJ227" authorId="159" shapeId="0" xr:uid="{E2107580-696D-4F3A-BB19-7A4740F02C32}">
      <text>
        <t>[Threaded comment]
Your version of Excel allows you to read this threaded comment; however, any edits to it will get removed if the file is opened in a newer version of Excel. Learn more: https://go.microsoft.com/fwlink/?linkid=870924
Comment:
    12-03 pakartotinai pirminis variantas
Reply:
    02-13 Derintoja sakė išsiuntė priedą pasirašyti valdžiai</t>
      </text>
    </comment>
    <comment ref="E228" authorId="160" shapeId="0" xr:uid="{E6F47BC5-124C-4A46-9498-F5A87C6682B0}">
      <text>
        <t>[Threaded comment]
Your version of Excel allows you to read this threaded comment; however, any edits to it will get removed if the file is opened in a newer version of Excel. Learn more: https://go.microsoft.com/fwlink/?linkid=870924
Comment:
    Rengia trasą + važiuos į vietą
Reply:
    Baigiamas rengti brezinys, 05.21 ziuresim ar nereikia pildyt topo
Reply:
    Gautas topo papildymas, reikia pabaigt serinti su zmonem (apie 30), padaryt kabeliu lentele, principine
Reply:
    07.04 pateikti pirminiai, pateikti derinimai institucijoms, laukiam dar keliu derinimu is zmoniu
Reply:
    Taiso pastabas
Reply:
    07-16 pataisys pastabas ir teiks derinti.
Reply:
    Laukiam info del demontavimo ir galesim atsinaujint MZDZ ir kelt byla be SUVA
Reply:
    Taisomos projekto pastabos
Reply:
    Laukiam SUVA
Reply:
    Pateiktas projektas 08-23
Reply:
    Laukiam sąskaitos RC
Reply:
    Perduoti įkainiai</t>
      </text>
    </comment>
    <comment ref="E229" authorId="161" shapeId="0" xr:uid="{4019E4FB-A700-4C26-B6B8-51FBD3DAC351}">
      <text>
        <t>[Threaded comment]
Your version of Excel allows you to read this threaded comment; however, any edits to it will get removed if the file is opened in a newer version of Excel. Learn more: https://go.microsoft.com/fwlink/?linkid=870924
Comment:
    Laukiam info iš ESO dėl dviejų apskaitų
Reply:
    Keičiam sprendinius, ESO pateikė naują MT
Reply:
    Rengia sprendinius
Reply:
    05.17 pateikti pirminiai, servitutas padarytas reikia pirminiu patvirtinimo, kad pasirasytu eso ir pateikt servituta
Reply:
    Pateikti pirminiai po pastabu, servitutai
Reply:
    Servitutas 06.11 pateiktas NZT, 
Reply:
    MŽ/Sąmata/Pateiktas pratęsimas
Reply:
    Liko tik servitutas 06.20 uzregistruota, samata yra, butu galima det projekta
Reply:
    07.22d sukeliam byla
Reply:
    Gautos pastabos
Reply:
    Pateikta po pastabu
Reply:
    08-05 sukels projektą po pastabų
Reply:
    Pateikta po pastabu
Reply:
    Del servituto, 3-ias prienu notaru biuras is nzt archyvu uzsisake sklypo plana, pasirasys sutarti tik kai gaus ta plana
Reply:
    Perduoti įkainiai tvirtinti</t>
      </text>
    </comment>
    <comment ref="AF229" authorId="162" shapeId="0" xr:uid="{D1BBEB7F-5ED7-40BF-81C5-F5DCC66B350B}">
      <text>
        <t>[Threaded comment]
Your version of Excel allows you to read this threaded comment; however, any edits to it will get removed if the file is opened in a newer version of Excel. Learn more: https://go.microsoft.com/fwlink/?linkid=870924
Comment:
    Perduota notarei 07-26</t>
      </text>
    </comment>
    <comment ref="E230" authorId="163" shapeId="0" xr:uid="{D6A3C442-18CF-4B5F-802C-326B2FA8B852}">
      <text>
        <t>[Threaded comment]
Your version of Excel allows you to read this threaded comment; however, any edits to it will get removed if the file is opened in a newer version of Excel. Learn more: https://go.microsoft.com/fwlink/?linkid=870924
Comment:
    Laukiam ATS dėl MT vietos
Reply:
    Servitutai, teiksim 04-15
Reply:
    Pateikti servitutus
Reply:
    Laukiam info iš užsakovo
Reply:
    05-20 teiks pirminius
Reply:
    Laukiam pirminių derinimo
Reply:
    Pateikti pirminiai po pastabu
Reply:
    Rokiskio sav. pateiktas servitutas 06.11. Del kito sklp, kai gausim kompensacija teiksim servituta notarui del MT sklype. Galima daryt MZDZ
Reply:
    Gavom ESO apmokėjimą
Reply:
    Servitutai pateikti notarei
Reply:
    Servitutai pateikti notarei, gauta samata, galima daryt byla ir kelt
Reply:
    Abu servitutai yra patvirtinti Rokiskio 1-mam biure
Reply:
    Ana zadejo 07.22 atsiust samata ir reiks kazkad artimiausiu metu sukelt
Reply:
    07.25 pateiktas projektas
Reply:
    08-06 Kostas tvarko RAA pastabas
Reply:
    Pateikta po pastabu
Reply:
    Reikia perimti derinimus
Reply:
    08-22 Arnas pateikė žymas į RC</t>
      </text>
    </comment>
    <comment ref="F230" authorId="164" shapeId="0" xr:uid="{838E3192-466C-4A4F-95AB-42AFB0D0CA60}">
      <text>
        <t>[Threaded comment]
Your version of Excel allows you to read this threaded comment; however, any edits to it will get removed if the file is opened in a newer version of Excel. Learn more: https://go.microsoft.com/fwlink/?linkid=870924
Comment:
    Vartotojo samatai reikia nusimatyti puse modulines kainos ir trafa</t>
      </text>
    </comment>
    <comment ref="E231" authorId="165" shapeId="0" xr:uid="{37E2DA59-1090-4626-BF73-5CEC4B288044}">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pastabu
Reply:
    Pateiktas projektas tvirtinimui
Reply:
    Tvarko žymas
Reply:
    Laukiam kol įkainius atmes</t>
      </text>
    </comment>
    <comment ref="E232" authorId="166" shapeId="0" xr:uid="{380E77A5-B03D-4D4D-BCF9-197BB958F1A0}">
      <text>
        <t>[Threaded comment]
Your version of Excel allows you to read this threaded comment; however, any edits to it will get removed if the file is opened in a newer version of Excel. Learn more: https://go.microsoft.com/fwlink/?linkid=870924
Comment:
    04-16 planas pateikti pirminiams
Reply:
    Ana taiso sąmatą
Reply:
    Pateikta eso 05-02
Reply:
    05-07 teiksim po pastabų
Reply:
    05-09 perduota Kostui registruoti žymas</t>
      </text>
    </comment>
    <comment ref="E234" authorId="167" shapeId="0" xr:uid="{64DD6D75-3761-439A-9CC3-D7FF3162427A}">
      <text>
        <t>[Threaded comment]
Your version of Excel allows you to read this threaded comment; however, any edits to it will get removed if the file is opened in a newer version of Excel. Learn more: https://go.microsoft.com/fwlink/?linkid=870924
Comment:
    Tikslinam dėl MT
Reply:
    05-13 apžiūrės MT su techniniu dėl narvelių
Reply:
    05.20 pateikti pirminiai po pastabu
Reply:
    05-27 teiksim pirminius
Reply:
    Laukiam samatos, laukiam SUVA, laukiam pirminius patvirtinimo
Reply:
    Pirminiai/SUVA
Reply:
    06-25 pateikta iš naujo pirminiai
Reply:
    07.01 pateiktas projektas
Reply:
    Laukiam Petrikėno derinimo
Reply:
    07.16 pateiktas projektas
Reply:
    Pateiktos pastabos 08-07
Reply:
    Pateikta derinti 08-08
Reply:
    Kostas turi taisyti RAA pastabas
Reply:
    Pataisytos pastabos pateiktos Petrikėnui el. p. 08-30
Reply:
    Petrikenas pastabu neturi, pateiktas projektas
Reply:
    09-10 Grigo pastabos, taisyti
Reply:
    Laukiam RC sąskaitos</t>
      </text>
    </comment>
    <comment ref="E235" authorId="168" shapeId="0" xr:uid="{5991A796-5D39-46A3-82EF-95EBAB9FFC05}">
      <text>
        <t>[Threaded comment]
Your version of Excel allows you to read this threaded comment; however, any edits to it will get removed if the file is opened in a newer version of Excel. Learn more: https://go.microsoft.com/fwlink/?linkid=870924
Comment:
    06.04 Ieva vaziuoja sutikimo, 06.03 pateiksim pirminius
Reply:
    Pateikti pirminiai
Reply:
    Gauta pastaba projektui, kad reikia SUVA del AZ, laukiam NZT atsakymo
Reply:
    Dar karta issiusta del sutikimo
Reply:
    Pateikta po pastabu su SUVA
Reply:
    Trūksta vienos sąskaitos</t>
      </text>
    </comment>
    <comment ref="E236" authorId="169" shapeId="0" xr:uid="{2D1213C0-F2A0-4857-8C22-613A401CA1C5}">
      <text>
        <t>[Threaded comment]
Your version of Excel allows you to read this threaded comment; however, any edits to it will get removed if the file is opened in a newer version of Excel. Learn more: https://go.microsoft.com/fwlink/?linkid=870924
Comment:
    05.29 pateikta LAKD, pateikti pirminiai
Reply:
    Pateikti pirminiai po pastabu
Reply:
    05.29 pateikta LAKD, samata gauta, dar keliu nereiksmingu derinimu truksta
Reply:
    Pateiktas pilnas projektas
Reply:
    Projektas pateiktas po pastabų
Reply:
    Perduoti įkainiai tvirtinti</t>
      </text>
    </comment>
    <comment ref="E237" authorId="170" shapeId="0" xr:uid="{96B8F756-6DF0-4DD4-AF7C-E762C0D02D85}">
      <text>
        <t>[Threaded comment]
Your version of Excel allows you to read this threaded comment; however, any edits to it will get removed if the file is opened in a newer version of Excel. Learn more: https://go.microsoft.com/fwlink/?linkid=870924
Comment:
    Tvarko trasą
Reply:
    Pateikti pirminiai po pastabu
Reply:
    LAKD 05.28
Reply:
    Gautas LAKD ats, kad kelt viska i sklypus
Reply:
    Sustabdyta dėl VIA
Reply:
    Perduota perderinti su VIA 09-24
Reply:
    Laukiam VIA atsakymo
Reply:
    VIA nederina, reikia traukti į sklypus
Reply:
    Perderina projektą
Reply:
    11-22 važiuoja derinti su sklp. Sav.
Reply:
    Ar gavom VIA ats ?
Reply:
    Laukiam ATS iš VIA
Reply:
    ATS is Via gauta, reikia teikti kelio prieda ESO pasirasymui
Reply:
    Via dar neatsiunte galutinio derinimo, gavus teikti SUVA. Planas siandien/ryt nusiust ziniarasti Anai,
Reply:
    VIA gauta, trūksta SUVA
02.03-04 kelsim bylą
Reply:
    Pateiktas projektas
Reply:
    Taisyti pastabas, laukiam SUVA
Reply:
    Derinimai yra, taisom MŽ/DŽ ir sąmatą
Reply:
    Pateiktas projektas su atskira korekcijos samata
Reply:
    Pateikti įkainiai tvirtinimui</t>
      </text>
    </comment>
    <comment ref="AD237" authorId="171" shapeId="0" xr:uid="{51678E08-CD08-4F23-92E3-DB68BAA7C05C}">
      <text>
        <t xml:space="preserve">[Threaded comment]
Your version of Excel allows you to read this threaded comment; however, any edits to it will get removed if the file is opened in a newer version of Excel. Learn more: https://go.microsoft.com/fwlink/?linkid=870924
Comment:
    345445 </t>
      </text>
    </comment>
    <comment ref="AJ237" authorId="172" shapeId="0" xr:uid="{D2893A18-1A78-4B70-8986-CE784F406EEC}">
      <text>
        <t>[Threaded comment]
Your version of Excel allows you to read this threaded comment; however, any edits to it will get removed if the file is opened in a newer version of Excel. Learn more: https://go.microsoft.com/fwlink/?linkid=870924
Comment:
    1-27227
Reply:
    01/21 info : turi eso atsiųst pasirašytą KP
Reply:
    01/21 išsiųstas KP Via</t>
      </text>
    </comment>
    <comment ref="E238" authorId="173" shapeId="0" xr:uid="{BE8ACD80-8FA5-43C6-B59C-FCBDF845A57B}">
      <text>
        <t>[Threaded comment]
Your version of Excel allows you to read this threaded comment; however, any edits to it will get removed if the file is opened in a newer version of Excel. Learn more: https://go.microsoft.com/fwlink/?linkid=870924
Comment:
    Užklausta Mangirdo kada bus topo
Reply:
    Laukiam info iš ESO
Reply:
    Pateikti pirminiai, pateikta suderinimams
Reply:
    Ieva pradejo daryti RAA
Reply:
    08-02 pateikta po pastabų pirminiai
Reply:
    08-06 gautos pastabos
Reply:
    Pateiktas servitutas urėdijai, renkam sutikimus
Reply:
    Laukiam 1 derinimo iš sklypo sav. + miškų urėdijos. Karolis turi paskambinti
Reply:
    REIKIA UŽSAKYTI TOPO PAPILDYMĄ
Reply:
    Užsakyta topo pas SIMĄ 10-23
Reply:
    MGT servitutas, misku servitutas, mzdz
Reply:
    Servitutai pateikti ESO ir sklp. Sav. suderinimui
Reply:
    Pateiktas projektas tvirtinimui, 12.31 pateikti servitutai notarei
Reply:
    Servitutai pas notarę + reikia taisyti pastabas
Reply:
    Derinamas servitutas su VMU
Reply:
    01.07 pateiktas projektas po pastabu
Reply:
    Reikia taisyti pastabas ir sutikimus
Reply:
    Kas ir kada taisys pastabas ?
Reply:
    Pastabos del suderinimu su savininkais, be Karolio nelabai pataisysim. Reikia dar servitutu irgi
Reply:
    Pastabos pataisytos, laukiam sąmatos pakoreguotos
Reply:
    Pateikta po pastabu
Reply:
    Servitutinė sutartis perduota VMU suderinimui
Reply:
    Pateiktas projektas po pastabu
Reply:
    Karolis derina su ESO tikrintoju dėl pastabų
Reply:
    Pateikta po pastabų
Reply:
    Derina su sklp. Sav. Reikia važiuoti į vietą
Reply:
    Servitutas pas VMU
Reply:
    Pateikta po pastabu su sutikimais
Reply:
    Dovydas taiso pastabas
Reply:
    Laukiam atsakymo iš VMU tada liks servitutai
Reply:
    VMU servitutus nagrinėja darius.stonys@vmu.lt
Reply:
    Pateiktas projektas su garantiniu. 04.03 Notare derina servitutu pasirasyma su fiziniais asmenim
Reply:
    Taip pat nusiustas ir VMU atsakymas notarei, parasyta i tivis, kad tvirtintu projekta greiciau</t>
      </text>
    </comment>
    <comment ref="AF238" authorId="174" shapeId="0" xr:uid="{AEF78C45-04A8-46D4-8F27-176796E57D68}">
      <text>
        <t>[Threaded comment]
Your version of Excel allows you to read this threaded comment; however, any edits to it will get removed if the file is opened in a newer version of Excel. Learn more: https://go.microsoft.com/fwlink/?linkid=870924
Comment:
    Pas VMU Viktoras 068724474 
Reply:
    Notare yra parengus byla, VMU turi nueit pas notare Vaidota Majute. Dar yra servitutas su fiziniu (gal jau pasirase)</t>
      </text>
    </comment>
    <comment ref="E239" authorId="175" shapeId="0" xr:uid="{D99A5D58-8D1D-4060-84C0-23A0BA12CE1A}">
      <text>
        <t>[Threaded comment]
Your version of Excel allows you to read this threaded comment; however, any edits to it will get removed if the file is opened in a newer version of Excel. Learn more: https://go.microsoft.com/fwlink/?linkid=870924
Comment:
    Laukiam topo papildymo
Reply:
    Topo papildymas gautas, rengiam pirminius
Reply:
    Koastas skaičiuoja RAA, Karolis taiso pastabas
Reply:
    Ambergrid, litgrid derinimai, servitutai, RAA
Reply:
    LEZ, RAA, servitutas
Reply:
    10-18 Kostas suskaičiuoja RAA
Reply:
    10-21 pateikti pirminiai po pastabų
Reply:
    Pateikti pirminiai po pastabu
Reply:
    Reikia taisyti pastabas
Reply:
    11-21 teiks po pastabų
Reply:
    Reikia keisti trasą, nesutiko sklp. Sav.
Reply:
    Pakoreguota RAA, pateikti pirminiai po pastabu
Reply:
    Ar paskutinės petrikėno pastabos pataisytos ?
Reply:
    01.03 pateitka RAA po pastabu
Reply:
    Taiso pastabas
Reply:
    Pateikta po pastabu
Reply:
    Patvirtinti pirminiai reikia daryti servitutus
Reply:
    Dovydui deleguota parengti servitutų planus. Klientas pades su savivaldybe suderinti greiciau
Reply:
    Servitutai suformuoti, pasirašyti ESO ir pateiktos paraiškos kompensacijai apskačiuot, taip pat pakoreguotas BR1 ir išsiųstas informacinis
Reply:
    Sąmata skaičiuoja ANA
Reply:
    Pateikti servitutai nzt 
Reply:
    Projekto byla suformuota
Reply:
    Servitutai atiduoti savivaldybei derinti ~02-03. Nuomininkų parašai yra
Reply:
    Skambinau NŽT dėl servitutų, sakė terminas 20 d.d., eilės tvarka žiūri
Reply:
    Pateiktas projektas be servitutų
Reply:
    Taisomos pastabos
Reply:
    Pateiktas projektas po pastabų su garantiniu
Reply:
    Pateiktas projektas po pastabu
Reply:
    Tvirtinama ADA
Reply:
    SERVITUTAI
Reply:
    Servitutai pateikti notarei
Reply:
    NZT vedeja gris po atostogu ne aksciau 05.05, tai tik nuo tada pasirasys kazkada
Reply:
    Jei pavyks 27d pasirasymas
Reply:
    Laukiam ispildomos, pagal kuria registruosim servitutus
Reply:
    Gavom atnaujintus kompensaciju aktus, atsirado vienas su apmokejimu, reikia sulaukt lezo parasu ir galima bus siust nzt  
Litgrid dar neatsiunte derinimo irgi
Reply:
    10.09 uzregistrutoa nzt
Reply:
    Servitutai nusiųsti notarui 
Reply:
    Sausio 13 pasiraso servitutus
Reply:
    Servitutai pasirašyti</t>
      </text>
    </comment>
    <comment ref="AF239" authorId="176" shapeId="0" xr:uid="{95BD30A1-A2EA-4795-873F-32C34C127382}">
      <text>
        <t>[Threaded comment]
Your version of Excel allows you to read this threaded comment; however, any edits to it will get removed if the file is opened in a newer version of Excel. Learn more: https://go.microsoft.com/fwlink/?linkid=870924
Comment:
    Prengti, trūksta ESO pasirašymo
Reply:
    Parengti Geomatininkas
Reply:
    Info pas Dovyda</t>
      </text>
    </comment>
    <comment ref="AH239" authorId="177" shapeId="0" xr:uid="{AD4FFA43-7087-4A68-9173-A2BBB5F690D1}">
      <text>
        <t>[Threaded comment]
Your version of Excel allows you to read this threaded comment; however, any edits to it will get removed if the file is opened in a newer version of Excel. Learn more: https://go.microsoft.com/fwlink/?linkid=870924
Comment:
    11-01</t>
      </text>
    </comment>
    <comment ref="E240" authorId="178" shapeId="0" xr:uid="{8ED0B3EF-A4AB-4AB2-B98D-261F777A506D}">
      <text>
        <t>[Threaded comment]
Your version of Excel allows you to read this threaded comment; however, any edits to it will get removed if the file is opened in a newer version of Excel. Learn more: https://go.microsoft.com/fwlink/?linkid=870924
Comment:
    Nusiusta Ramunui is ETP abi TS, nes reikalingos bus tik vienos, jis pasiderins su ligonines energetiku ir duos ats.</t>
      </text>
    </comment>
    <comment ref="E241" authorId="179" shapeId="0" xr:uid="{662E5DC4-305B-4234-B065-ABC7C777A44D}">
      <text>
        <t>[Threaded comment]
Your version of Excel allows you to read this threaded comment; however, any edits to it will get removed if the file is opened in a newer version of Excel. Learn more: https://go.microsoft.com/fwlink/?linkid=870924
Comment:
    Užklausta info pas kauno autobusus
Reply:
    Pateikti pirminiai
Reply:
    Trūksta kauno energijos, rengia servitutą.
Reply:
    Pateiktas projektas
Reply:
    Taiso pastabas
Reply:
    11.14 pateiktas po pastabu
Reply:
    Reikia sąmatą perskaičiuoti</t>
      </text>
    </comment>
    <comment ref="E242" authorId="180" shapeId="0" xr:uid="{06746C2B-86E5-4E5D-8D6D-EDBB4082D222}">
      <text>
        <t>[Threaded comment]
Your version of Excel allows you to read this threaded comment; however, any edits to it will get removed if the file is opened in a newer version of Excel. Learn more: https://go.microsoft.com/fwlink/?linkid=870924
Comment:
    Pirminiai 09-01
Reply:
    Pateikti pirminiai
Reply:
    Milda taiso sąmatą
Reply:
    Taiso pastabas pateiktas 10-21</t>
      </text>
    </comment>
    <comment ref="E243" authorId="181" shapeId="0" xr:uid="{B4AC55CC-C4B8-4B09-A3CF-46AEDF4CBACA}">
      <text>
        <t xml:space="preserve">[Threaded comment]
Your version of Excel allows you to read this threaded comment; however, any edits to it will get removed if the file is opened in a newer version of Excel. Learn more: https://go.microsoft.com/fwlink/?linkid=870924
Comment:
    Laukiam info iš ESO
</t>
      </text>
    </comment>
    <comment ref="E244" authorId="182" shapeId="0" xr:uid="{9EF41A22-70A0-41D2-BBEC-55E7002DEE73}">
      <text>
        <t>[Threaded comment]
Your version of Excel allows you to read this threaded comment; however, any edits to it will get removed if the file is opened in a newer version of Excel. Learn more: https://go.microsoft.com/fwlink/?linkid=870924
Comment:
    Rengia sprendinius
Reply:
    11-21 teiks pirminius
Reply:
    01-08 Ridas derina su gyventojais
Reply:
    Ar derino su gyventojais ?
Reply:
    Derinimai nepradėti
Reply:
    01.23 vaziavimas pas zmones
Reply:
    Gauta 20 parašų, poros savaičių bėgyje važiuosiu antrą kart.
Reply:
    Laurynui perduosiu informaciją trasos koregavimui pagal derinimus.
Reply:
    Laurynas ryt zada prisest prie korekciju
Reply:
    30d Ridas važiuoja derinti + SUVA
Reply:
    Trūksta 7 vartotojų parašų, iš jų turiu 3 el. paštus, kitiems dar skambinsiu, vieno vartotojo tel. neturiu
Reikia koreguoti trasą pagal derinimus
Reply:
    SUVA pateikta is naujo su ESO parasu, truksta keliu sutikimu, ridas perziures ir suskambins
Reply:
    SUVA gauta, Laurynas perdavė Anai skaičiuoti sąmatą. Ridas 02-10 siunčia informacinius ir perskambina likusiems vartotojams
Reply:
    Laukiam vienos gyventojos vardo ir pavardės informacinio laiško siuntimui
Reply:
    Laurynas ruošia bylą, Ana taiso sąmatą, Ridas ima sutartį
Reply:
    02-18 pateiks bylą
Reply:
    Pateiktas projketas
Reply:
    Taiso ESO pastabas, gali reikėti perderinti projektą
Reply:
    Pateikta po pastabų
Reply:
    Patvirtintas, perduotos žymos Paulinai
Reply:
    Perduotos AZ tvirtinimui</t>
      </text>
    </comment>
    <comment ref="E245" authorId="183" shapeId="0" xr:uid="{A0911D86-023A-4246-ADC2-8D930C9B05CF}">
      <text>
        <t>[Threaded comment]
Your version of Excel allows you to read this threaded comment; however, any edits to it will get removed if the file is opened in a newer version of Excel. Learn more: https://go.microsoft.com/fwlink/?linkid=870924
Comment:
    Subraižyta trasa ir 12-20 buvo važiuota derinti, apžvelgta reali situacija, gauta dalis sutikimų
Reply:
    Yra nemažai adresų su kuriais nepavyko susiskambint, prašysim patikslinti kontaktus. Pakartotinai važiuosim po naujų metų, data bus tiksliniama
Reply:
    Pakoreguotos KAS vietos, reiks vykti derinti pakartotinai su gyventojais
Reply:
    Pataisyta trasa pagal derinimus, galima organizuoti pakartotiną važiavimą
Reply:
    Laukiam kontaktų iš ESO, po to važiuos derinti su gyventojais ( užbaigti)
Reply:
    Kodėl niekas nesužymėta ? Ar suderinta su gyventojais ?
Reply:
    Laukiam iš ESO kontaktų, kuriems nepavyko prisiskambint
Reply:
    Gauti konaktai, reikia vaziuot derint, jei nesatabdom objekto
Reply:
    Pristabdom
Reply:
    04-09 važiuoju tęsti derinimus
Reply:
    Koreguojama trasa pagal derinimus, kam galima, siunčiama derinti el. paštu
Reply:
    Išsiųsti derinimai el. paštu, toliau reikia skambintis ir derinti nuotoliu, yra nemažai sklypų kurių savininkai gyvena kitur, o el. paštais nesinaudoja.
Reply:
    04.17 vaziuoja pabaigti derinti
Reply:
    Derinimai gauti nevisi, bandysim toliau el. paštu ir informaciniais
Reply:
    3 sutikimai, 50 informacinių, institucijos, via bus
Reply:
    Daroma principinė pirmianiams, šiandien siųsim į via pirminei peržiūrai
Reply:
    Klausimas del gatviu apsvietimo, Ridas aiskinasi, pirminius pateiksim sia savaite, Via issiusta
Reply:
    Išsiaiškinta, šiek tiek pakeisti sprendiniai, aptariam ir teikiam pirminius
Reply:
    Perduota kostui pateikti pirminiams
Reply:
    Toliau ruošiami informaciniai
Reply:
    Gauta pastabų pirminiams bus pataisyta 05-21
Reply:
    Pateikti pirminiai po pastabu
Reply:
    Pateikti pirminiai
Reply:
    Gautos pastabos iš via lietuva, koreguojamas brėžinys, reikės pasirašyt kelių priedą
Reply:
    Šiandien bus paruoštas kelių priedas išsiuntimui į ESO
Reply:
    Patvirtinti pirminiai
Reply:
    Informaciniai išsiųsti
Reply:
    Išsiųsta į ViaLietuva po pastabų
Reply:
    Išsiųsta derinti kitoms institucijoms, reikia užsakyti melioracijos projektą
Reply:
    VIA LIETUVA sakė šiandien arba pirmadienį pasistengs atsiųsti 
Reply:
    Išsiųsta apskaičiuoti sąmatą
Reply:
    Gauta samata
Reply:
    Rengiama byla laukiam eso kelio priedo
Reply:
    Byla padaryta, liko via lietuva ir suva
Reply:
    Pateiktas projektas be SUVA ir Via
Reply:
    Pateikta suva via lietuva yra
Reply:
    Pataisytos pastabos, trūksta suva ir GA derinimo
Reply:
    Pateiktas projektas po pastabu
Reply:
    Išsiųsta gatvių apšvietimo derinimui
Reply:
    Ruošia paaiškinimus dėl negautų vartotojų derinimo 
Reply:
    Gautas GA derinimas
Reply:
    Gauta suva
Reply:
    Pateikta su paaiskinimais
Reply:
    Užklausta eso dėl nerastų vartotojų.
Reply:
    Grigaliūnas turi atsakyti dėl vartotojų
Reply:
    Dovydas skambins del ketvirtadienio, Nuvaziuos Augustas (Pakeliui)
Reply:
    Apskambinta didžiajai daliai žmonių, kam buvo siųsti informaciniai, su daug vis tiek nepavyko susisiekti, bet pagal planą turime gauti dar 10+ parašų
Reply:
    Gauta 10 papildomų sutarčių. Atnaujina sąrašą + bylą
Reply:
    Pateiktas projektas su nauju sarasu
Reply:
    Užklausta ESO dėl vartotojų nesurinkimo
Reply:
    08-25 
Važiuoja perderinti su vartotojais
Reply:
    Atnaujinta byla su naujausia info, reikia pateikti kartu su apskaitos pastabom, konkursine
Reply:
    Pateiktas projektas po pastabu ir papildomo vaziavimo
Reply:
    Teikia iš naujo derinti projektą
Reply:
    Grindžiam delspinigius</t>
      </text>
    </comment>
    <comment ref="X245" authorId="184" shapeId="0" xr:uid="{9E94DED4-E6DD-442E-9706-604D1ABA988F}">
      <text>
        <t>[Threaded comment]
Your version of Excel allows you to read this threaded comment; however, any edits to it will get removed if the file is opened in a newer version of Excel. Learn more: https://go.microsoft.com/fwlink/?linkid=870924
Comment:
    05-29
Reply:
    Skyriaus vedėjas atostogauja, išsiųsta pavaduojančiam pakartotinai, 06-05
Reply:
    06-12 atsiųs</t>
      </text>
    </comment>
    <comment ref="Y245" authorId="185" shapeId="0" xr:uid="{C84694EA-7BB3-4DDE-8866-750E3B06593B}">
      <text>
        <t xml:space="preserve">[Threaded comment]
Your version of Excel allows you to read this threaded comment; however, any edits to it will get removed if the file is opened in a newer version of Excel. Learn more: https://go.microsoft.com/fwlink/?linkid=870924
Comment:
    05-29
</t>
      </text>
    </comment>
    <comment ref="Z245" authorId="186" shapeId="0" xr:uid="{B1B84536-AB9A-4B17-A493-989A48B46184}">
      <text>
        <t>[Threaded comment]
Your version of Excel allows you to read this threaded comment; however, any edits to it will get removed if the file is opened in a newer version of Excel. Learn more: https://go.microsoft.com/fwlink/?linkid=870924
Comment:
    05-29</t>
      </text>
    </comment>
    <comment ref="AA245" authorId="187" shapeId="0" xr:uid="{102FC072-4E77-4848-B16A-AEABD4204CDC}">
      <text>
        <t>[Threaded comment]
Your version of Excel allows you to read this threaded comment; however, any edits to it will get removed if the file is opened in a newer version of Excel. Learn more: https://go.microsoft.com/fwlink/?linkid=870924
Comment:
    05-29</t>
      </text>
    </comment>
    <comment ref="AD245" authorId="188" shapeId="0" xr:uid="{28ED7167-6D61-4CB0-BF29-94EE33A360EC}">
      <text>
        <t xml:space="preserve">[Threaded comment]
Your version of Excel allows you to read this threaded comment; however, any edits to it will get removed if the file is opened in a newer version of Excel. Learn more: https://go.microsoft.com/fwlink/?linkid=870924
Comment:
    365619 </t>
      </text>
    </comment>
    <comment ref="AJ245" authorId="189" shapeId="0" xr:uid="{489E0757-6032-47A0-AA75-3F83003E99EF}">
      <text>
        <t xml:space="preserve">[Threaded comment]
Your version of Excel allows you to read this threaded comment; however, any edits to it will get removed if the file is opened in a newer version of Excel. Learn more: https://go.microsoft.com/fwlink/?linkid=870924
Comment:
    1-25-13959
Reply:
    Tel. nr. tikrintojos 067996044
</t>
      </text>
    </comment>
    <comment ref="E246" authorId="190" shapeId="0" xr:uid="{EE8DE0FA-F8EF-4931-B548-3C3443C6EE3B}">
      <text>
        <t>[Threaded comment]
Your version of Excel allows you to read this threaded comment; however, any edits to it will get removed if the file is opened in a newer version of Excel. Learn more: https://go.microsoft.com/fwlink/?linkid=870924
Comment:
    Užsakyta 07-16 Geoprojektai
Reply:
    Reikia vykti į vietą suderinti su keliais žmonėm ir MT vietą. Klaudijus nuvažiuos
Reply:
    08-13 važiuos Klaudijus
Reply:
    Paulius surinko trūkstamus parašus
Reply:
    REIKIA PAPILDYTI TOPO
Reply:
    09-16 užsakytas topo papildymas
Reply:
    Pateiktas topo papildymas
Reply:
    Reikia daryti
Reply:
    Dovydas pradejo daryti
Reply:
    Trasa perbraižyta, sprendžiamas klausimas dėl apšvietimo ant naikinamų atramų, nusiųsta demontavimo schema atsakingai įmonei. 
Reply:
    11-25 išsiųsta derint Via Lietuva 
Reply:
    Via Lietuva suderino, derinama toliau
Reply:
    Gauta pastaba iš Telia dėl trūkstamų tinklų, reiks pasitikslint su geodezininku, tada su Telia atstovu 
Reply:
    12-23 siųsta užklausa geodezininkui dėl telia tinklų, atsakymo dar negavau
Reply:
    Pateikta pirminiams
Reply:
    Pateiktos pastabos, reikia taisyti schemą
Reply:
    Pateikti pirminiai po pastabų, laukiam atsakymo. 
Reply:
    Taiso pastabas pirminių, 01-07 pateiks
Reply:
    Trūksta Telia ir Apšvietimo derinimo, skambinta paragint 
Reply:
    Likęs Telia derinimas
Reply:
    Susisiekta su geodezininkais, visi tinklai gauti iš telia užnešti, paprašėm jų papildyti su telia atstovu 
Reply:
    Išsiųstas trūkstamas informacinis, liko Telia tinklai
Reply:
    Kokia situacija su telia papildymu ?
Reply:
    Geopojektai informuoti, kad reikia papildymo, atrase, kad dar susisieks su tavim
Reply:
    Supildytas MKDŽ, perduotas Anai
Reply:
    Del telia papildymo pakartotas laiskas Geoprojektams
Reply:
    Trūksta Telia ir SUVA
Reply:
    Telia tinklai įkrito, sąmata gauta, žiniaraščiai jau suformuoti, 1-30 užnešiu tinklus, siųsiu Telia, gavus atsakymą teiksiu SUVA 
Reply:
    Liko tik SUVA
Reply:
    Pakoreguotas brežinys, pakelta sąmata, išsiųsti dar du likusieji informaciniai, formuojama pilna byla. Vis dar laukiam SUVA (pateiktas 01-30). 
Reply:
    Pateiktas projektas
Reply:
    Gautos pastabos, truksta SUVA
Reply:
    Pastabos pataisytos, laukiam SUVA
Reply:
    Pateiktas iš naujo SUVA 02-07
Reply:
    SUVA gauta 02-12 teiks bylą
Reply:
    Pateiktas projektas po pastabu
Reply:
    Taiso pastabas
Reply:
    Pateiktas projektas po pastabu
Reply:
    Kostas paleido žymas</t>
      </text>
    </comment>
    <comment ref="W246" authorId="191" shapeId="0" xr:uid="{8FB95481-0ED9-44D6-BA83-0675B954D701}">
      <text>
        <t>[Threaded comment]
Your version of Excel allows you to read this threaded comment; however, any edits to it will get removed if the file is opened in a newer version of Excel. Learn more: https://go.microsoft.com/fwlink/?linkid=870924
Comment:
    Parašai gauti dėl KAS vietų Ievos</t>
      </text>
    </comment>
    <comment ref="Y246" authorId="192" shapeId="0" xr:uid="{BC6DAFAF-185C-4FE1-8A76-7045398AC42C}">
      <text>
        <t>[Threaded comment]
Your version of Excel allows you to read this threaded comment; however, any edits to it will get removed if the file is opened in a newer version of Excel. Learn more: https://go.microsoft.com/fwlink/?linkid=870924
Comment:
    01/03</t>
      </text>
    </comment>
    <comment ref="AA246" authorId="193" shapeId="0" xr:uid="{DC8FB31E-00B3-432D-9405-20DDB1864272}">
      <text>
        <t>[Threaded comment]
Your version of Excel allows you to read this threaded comment; however, any edits to it will get removed if the file is opened in a newer version of Excel. Learn more: https://go.microsoft.com/fwlink/?linkid=870924
Comment:
    12/23 siųsta, gauta pastaba dėl trūkstamų tinklų, parašyta užklausa geodezininkui
Reply:
    01/30 išsiųsta su užneštais tinklais</t>
      </text>
    </comment>
    <comment ref="AD246" authorId="194" shapeId="0" xr:uid="{11341693-CB36-4FA9-B3EE-57A3586C663A}">
      <text>
        <t>[Threaded comment]
Your version of Excel allows you to read this threaded comment; however, any edits to it will get removed if the file is opened in a newer version of Excel. Learn more: https://go.microsoft.com/fwlink/?linkid=870924
Comment:
    Pateikta, 345123 
Reply:
    346315 pakartotinis 02-07</t>
      </text>
    </comment>
    <comment ref="AE246" authorId="195" shapeId="0" xr:uid="{373A9C9E-33A8-4D34-AE7F-DAE5542F664F}">
      <text>
        <t>[Threaded comment]
Your version of Excel allows you to read this threaded comment; however, any edits to it will get removed if the file is opened in a newer version of Excel. Learn more: https://go.microsoft.com/fwlink/?linkid=870924
Comment:
    12/23 siųsta pakartotinai, telefonu kalbėta kelis kartus, sakė galima demontuot ir pasirašys</t>
      </text>
    </comment>
    <comment ref="E247" authorId="196" shapeId="0" xr:uid="{448D9294-CC9A-43C3-BA57-D6360A35589B}">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pastabu
Reply:
    Vandenys sakė trūksta tinklų, susitarėm, kad sudės patys ant mano DWG failo. 
Reply:
    11-22 pateiks vandenims perbraižytą trasą
Reply:
    11-21 pateikta perbraižyta trasa vandenims
Reply:
    Vandenys suderino, suformuoti servitutai, reiks važiuot parašų
Reply:
    Servitutai pasirašymui nuomininkams išsiųsti el. paštu 11/26
Reply:
    Surinkti parašai, reikia tikslinti topkę dėl melioracijos statinių
Reply:
    Pateikti priminiai
Reply:
    12.23 pateikti pirminiai po pastabu
Reply:
    Pateikti pirminiai po pastabų, laukiam atsakymo 
Reply:
    Servitutai+mel. Proj. + SUVA
Reply:
    Užpildytas medžiagų kiekis, skaičiuojama sąmatą
Reply:
    Gauta sąmata, laukiam mel projekto ir bus galima teikti SUVA
Reply:
    Kokia situacija su servitutais ?
Reply:
    Servitutai pagal seną tvarką buvo kelti į ESO pasirašymui, sakė dar nepasirašyti, greičiausiai reiks kelt pagal naują tvarką į sistemą
Reply:
    Suformuoti servitutai per Geomatininkas
Reply:
    Pateikti servitutai ESO pasirasymui, truksta mel. Projekto, kad teikti SUVA, jauciu keliam byla be situ derinimu
Reply:
    Mel. Projektas pateiktas
Reply:
    SUVA pateiktas, išsiųstas likęs informacinis, byla suformuota be NŽT kol kas
Reply:
    Patvirtino SUVA, sukelsiu į galutinę bylą
Reply:
    RAA
Reply:
    RAA dovydas skaičiuoja. Servitutai atiduoti šakių r. Sav.
Reply:
    02-10 planas apskaičuoti RAA iki nuostatų, reikia susisiekti su Kaminsku, dar nepasirašė nusiųsto servituto el paštu
Reply:
    Apskaičiuota RAA iki nuostatų, išsiųstas priminimas Kaminskui 
Reply:
    02-12 turi pateikti projektą su garantiniu dėl servituto
Reply:
    Pateiktas pataisytas, pasirašytas servitutas kompensacijai
Reply:
    Pateiktas projekas
Reply:
    ESO tikrina RAA, laukiam kompensacijų, servitutai su Šakių r. Sav.
Reply:
    Taiso RAA pastabas
Reply:
    RAA pastabos pataisytos iki nuostatų, visi servitutai su prašymais išsiųsti savivaldybei
Reply:
    Pateiktas projektas su pataisyta RAA
Reply:
    Trūksta servitutų su Šakių r. Sav. Pateikti 14d
Reply:
    02-14 Išsiųsti servitutai savivaldybei su prašymais
Reply:
    02.24 skambinsiu savivaldybei pasiteiraut kokia situacija
Reply:
    Pateikti servitutai notarui, laukiam RAA derinimo
Reply:
    RAA patvirtinta + Servitutai pas notarę
Reply:
    Pararytas priminimas, kad tvirtintu projketa
Reply:
    Paskambinta notarei vėl, dar negavo atsakymo iš registrų centro dėl servitutų naujos tvarkos, paprašė persiųsti laiškus pakartotinai, pažiūrės vėl
Reply:
    Sprendžiamas servitutų klausimas
Reply:
    Jeigu pirmadienį negausim ATS, statom MT į tą pačia vietą
Reply:
    Keičia projektą statant MT į tą pačią vietą.
Reply:
    Pateiktas projektas po MT vietos pakeitimo
Reply:
    Sklypų nuomininkai sakė išsiųs laišką notarei, suderintas susitikimo laikas
Reply:
    Pateikta konkursinė
Reply:
    Pateiktos žymos</t>
      </text>
    </comment>
    <comment ref="X247" authorId="197" shapeId="0" xr:uid="{D0E91F3F-549D-404B-8E66-52B30DBFEF52}">
      <text>
        <t xml:space="preserve">[Threaded comment]
Your version of Excel allows you to read this threaded comment; however, any edits to it will get removed if the file is opened in a newer version of Excel. Learn more: https://go.microsoft.com/fwlink/?linkid=870924
Comment:
    Išsiųsta 11/05
Reply:
    Trūksta melioracijos
</t>
      </text>
    </comment>
    <comment ref="Z247" authorId="198" shapeId="0" xr:uid="{ED541E30-A2C8-4843-9CAE-A03CDB31D672}">
      <text>
        <t>[Threaded comment]
Your version of Excel allows you to read this threaded comment; however, any edits to it will get removed if the file is opened in a newer version of Excel. Learn more: https://go.microsoft.com/fwlink/?linkid=870924
Comment:
    Išsiųsta 11/05</t>
      </text>
    </comment>
    <comment ref="AA247" authorId="199" shapeId="0" xr:uid="{49002E33-F156-4DB9-9652-3895E6E1F9FE}">
      <text>
        <t xml:space="preserve">[Threaded comment]
Your version of Excel allows you to read this threaded comment; however, any edits to it will get removed if the file is opened in a newer version of Excel. Learn more: https://go.microsoft.com/fwlink/?linkid=870924
Comment:
    Išsiųsta 11/05
Reply:
    11-05 suderinta
</t>
      </text>
    </comment>
    <comment ref="AD247" authorId="200" shapeId="0" xr:uid="{BA5C8EAD-0374-4C54-847A-E272579898E5}">
      <text>
        <t xml:space="preserve">[Threaded comment]
Your version of Excel allows you to read this threaded comment; however, any edits to it will get removed if the file is opened in a newer version of Excel. Learn more: https://go.microsoft.com/fwlink/?linkid=870924
Comment:
    Pateiktas, 344878 </t>
      </text>
    </comment>
    <comment ref="AF247" authorId="201" shapeId="0" xr:uid="{53E85782-4E17-4BC2-87E4-87A23E3F2110}">
      <text>
        <t>[Threaded comment]
Your version of Excel allows you to read this threaded comment; however, any edits to it will get removed if the file is opened in a newer version of Excel. Learn more: https://go.microsoft.com/fwlink/?linkid=870924
Comment:
    Paruošta
Reply:
    Laukiama ESO parašų
Reply:
    02-14 išsiųsti Šakių savivaldybei po apskaičiavimo</t>
      </text>
    </comment>
    <comment ref="AH247" authorId="202" shapeId="0" xr:uid="{30D9CD5B-38A3-4646-8C5D-D5659B329A16}">
      <text>
        <t>[Threaded comment]
Your version of Excel allows you to read this threaded comment; however, any edits to it will get removed if the file is opened in a newer version of Excel. Learn more: https://go.microsoft.com/fwlink/?linkid=870924
Comment:
    Reikia mel. Projekto ir užnešti melioracijos statinius
Reply:
    Uzsakyta</t>
      </text>
    </comment>
    <comment ref="E248" authorId="203" shapeId="0" xr:uid="{02370D25-B269-4D4F-80A4-6624996D6D84}">
      <text>
        <t>[Threaded comment]
Your version of Excel allows you to read this threaded comment; however, any edits to it will get removed if the file is opened in a newer version of Excel. Learn more: https://go.microsoft.com/fwlink/?linkid=870924
Comment:
    Subraižyta trasa, reikia derinti su gyventojais
Reply:
    Donatas matuoja topo 10-21
Reply:
    Gautas papildymas, reikia rengti pirminiams
Reply:
    11-22 planas teikti pirminius
Reply:
    11.25 pateikti pirminiai
Reply:
    Pateikti pirminiai po pastabu
Reply:
    Taiso pastabas + servitutai
Reply:
    Pateikta po pastabu
Reply:
    Skaičiuoja sąmatą, servitutas liko
Reply:
    Samata gauta
Reply:
    Pateiktas projektas be servitutu ir informaciniu
Reply:
    Reikia sodų bendrijos susirinkimo pritarimo
Reply:
    Pateiktas projektas su garantinius servitutui
Reply:
    02.05 pateikta su garantiniu servitutui ir SUVA
Reply:
    SUVA atmestas, servitutų kokia situacija ?
Reply:
    Suva pateikta, servitutas pas ESO pasirašyme
Reply:
    Pateiktas projektas su garantiniu
Reply:
    SUVA, Laukiam kompensacijos, Servitutas su NŽT
Reply:
    SUVA pareikalavo KRS ir ESO derinimų. KRS pateikta
Reply:
    Pakartotinai pateikta SUVA
Reply:
    Atmestas suva
Reply:
    Pateikta iš naujo suva
Reply:
    Kostas pateiks SUVA
Reply:
    Nusiųsta SB pirmininkei dėl sutikimo korekcijos 03-19
Reply:
    SB susirinkimas bus tik 06 viduryje
Reply:
    Gautas servituto derinimas, laukiam komp apmokejimo
Reply:
    Komp komanda nesutinka su NZT sprendimu, bendrauja tarpusavyje
Reply:
    Servitutas pas notare
Reply:
    Pasiteiraus pas savivaldybę kokia situacija
Reply:
    Tavo komentaras buvo, kad SB susirinkimas bus tik 06mėn viduryje. Servitutas pasirasytas
Reply:
    SB pirmininkei pateiktas protokolo pvz 
Reply:
    SB protokolas gautas, teikia SUVA
Reply:
    06-27 pateikta SUVA 365814 
Reply:
    Pateiktas komentaras dėl objekto perkėlimo ant gretutinės sutarties
Reply:
    Gauta SUVA 07-07
Reply:
    Pateiktas projektas po pastabu
Reply:
    Pateiktas projektas po pastabu
Reply:
    Reikia pateikti delspinigių netaikymo raštą
Reply:
    Pateiktas projektas ant naujos sutarties
Reply:
    Pateikta po pastabu
Reply:
    Taiso pastabas
Reply:
    Pateikta po pastabu</t>
      </text>
    </comment>
    <comment ref="AD248" authorId="204" shapeId="0" xr:uid="{9E434561-6CEC-4835-B6C8-EF5ECCA82F23}">
      <text>
        <t>[Threaded comment]
Your version of Excel allows you to read this threaded comment; however, any edits to it will get removed if the file is opened in a newer version of Excel. Learn more: https://go.microsoft.com/fwlink/?linkid=870924
Comment:
    349851 
Reply:
    06-27 365814 
Reply:
    07-04 gauta</t>
      </text>
    </comment>
    <comment ref="AF248" authorId="205" shapeId="0" xr:uid="{0CC52649-329C-40EF-8F38-558F929771A9}">
      <text>
        <t>[Threaded comment]
Your version of Excel allows you to read this threaded comment; however, any edits to it will get removed if the file is opened in a newer version of Excel. Learn more: https://go.microsoft.com/fwlink/?linkid=870924
Comment:
    Parengta, reikia ESO parašo
Reply:
    Pateikta NŽT Nr. 1GD-13035
Nežinau kam priskirta</t>
      </text>
    </comment>
    <comment ref="E249" authorId="206" shapeId="0" xr:uid="{A46B1766-3649-414F-85BF-4DC91AFAB3B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Laukiam pozemio papildymo
Reply:
    Reikia daryti
Reply:
    Matuoja Ovidijus/Donatas 11-04
Reply:
    Įkelta topo
Reply:
    Tautvydas keičia trasą ir vyks derinti su sklp. Sav.
Reply:
    KPD esamos trasos nederina, prašo išlaikyti kuo didesni atstumą nuo paminklo, siūlo kabelį tiesti ties sklypo riba. Teikiant naujus sprendinius pakartotiniam derinimui pateikti ir aiškinamąjį projekto raštą.
Reply:
    Užsakytas topo papildymas 2024.12.31
Reply:
    Su gyventojais suderinta, liko issiust 4 informacinius
Reply:
    Reikia topo papildymo
Reply:
    Topo papildymas gautas, reikia koreguoti
Reply:
    Kam bus priskirta ?
Reply:
    Yra priskirta Ridui
Reply:
    KPD+SUVA+Servitutas
Reply:
    Perderina projektą
Reply:
    Išsiųsta KPD, Žydų bendruomenei, Kauno raj. Sav. Reikia suderinti su 2 gyventojais
Reply:
    KPD derinimas gautas, žydu bendruomenė paprašė patikslinimo apie projektą, nusiunčiau situacijos planą su išnašais ant ortofoto
Reply:
    @Kostas Vilcinskas kam reikalingas derinimas su žydų bendruomene ? Kokia situacija su servitutu  ar jis iš vis reikalingas ?
Reply:
    Servitutai pateikti kompensacijai 02-13
Reply:
    Išsiųsta į KRS 02-04 
GD-1619
Reply:
    Skambinau į KRS, terminas 03-04, bet laukti tikrai tiek nereikės
Pateikta giraitės vandenims pakartotiniam derinimui. 02-17
Reply:
    KRS laukiam derinimo
Servitutas laukiam kompensacijos
Sodų bendrijos sutikimas
Reply:
    Servituto kompensacija sakė paskaičiuos šiandien
Reply:
    Nusiųsta pirmininkui pasirašyti ant servituto, taip pat turi surengti tarybos posėdį pasirašymui ant plano
Kompensaciją paskaičiavo tik ant vienos servituto dalies, skambinau sakė paskaičiuos abiejų.
Išsiųsta seniūnijai, tęsiami derinimai su gyventojais
seniūnija atsiuntė derinimą
Reply:
    Gautas savivaldybės derinimas, laukiam parašo iš sodų bendrijos pirmininko servituto derinimui. Taip pat laukiama tautvydo el. pašto, nes projekte trūksta derinimų, o excelyje pažymėta, jog suderinta, galbūt rasime el. pašte.
Reply:
    Tautvydo el. pašto nėra, teks perderint su sklypų savininkais, sodų pirmininkas neatsiliepia į skambučius
Reply:
    Sodų pirmininkas atsakė į laišką, laukiam parašo, tuo tarpu siunčiu savivaldybei pasirašyti servitutą be pirmininko parašo
Reply:
    Išsiųstas servitutas savivaldybei
Reply:
    Derinama su likusiais gyventojais
Reply:
    Laukiama paskutinio parašo dėl AZ sutikimo, savivaldybės parašo ant servituto. Reikės siųsti servitutą notarui, sodų pirmininkas turi suorganizuoti tarybos posėdį. Tada bus MZDZ, sąmata, SUVA, byla.
Reply:
    Skambinau į krs dėl servituto, terminas balandžio 11
Reply:
    MZ baigtas nusiųsta sąmatai, byla pradėta
Reply:
    Savivaldybė servituto dar nepasirašė, skambinau sodų pirmininkui paraginau kiek įmanoma operatyviau surengti SB valdybos posėdį, be posėdžio protokolo nepatvirtins suva. Taip pat trūksta dar vieno sutikimo dėl az, vis žada atsiųst, bet nesulaukiu, šiandien skambinau- neatsiliepia.
Reply:
    Gauta sąmata
Reply:
    Gautas sutikimas dėl AZ, iš KRS aplinkos skyriaus teiraujasi dėl situacijos su litvakais, parašiau, kad derinimo pagal turimus dabartinius duomenis mus nereikia.
Reply:
    Truksta tik bendrijos protokolo SUVAI (Pirmadieni skambina Ridas) Siandien yra savivaldybes terminas del servituto. Rengiama byla sukelimui be SUVA ir servituto.
Reply:
    Byla padaryta
Reply:
    Servituto nepasirašė, nes trūko SB derinimo, kai klausiau ar nieko netrūksta sakė jei kas susisieks, o dabar jau atsiuntė su pastabom ir sako teikti iš naujo
Pateiktas servitutas į KRS su sodų bendrijos derinimu 04-14
Reply:
    Pateiktas projektas be servituto ir SUVA
Reply:
    04.18 skambinu SB pirmininkui dėl tarybos posėdžio, kurio vis dar neturim
Reply:
    04.18 pateiksim projekta po pastabu
Reply:
    Skambinau SB pirmininkui, tikisi iki kitos savaitės paruošti
Reply:
    Gautas savivaldybės derinimas ant servituto, siųsim notarei
Reply:
    Servitutas išsiųstas notarei, SB pirmininkas juda su tarybos protokolu, atsiųs kai turės
Reply:
    Toliau laukiam valdybos protokolo, skambinta SB pirmininkui, neatsiliepia
Reply:
    Pažadėjo atsiųsti pirmadienį, savaitgalį važiuos gauti paskutinio parašo ant protokolo
Reply:
    Gautas protokolas, pateikta suva
Reply:
    Turi gauti SUVA šiandien ir teiksim bylą
Reply:
    Vis dar laukiam suva
Reply:
    Suva yra keliam byla po pastabų
Reply:
    Pateikta po pastabu
Reply:
    Gauta pastabų, pataisyta ir perduota įkėlimui
Reply:
    05.20 pateikta po ppastabu
Reply:
    Skambinau ESO PV sakė teikti dar sykį pasižiūrės atidžiau
Reply:
    Pateiktas projektas pakartotinai
Reply:
    Daro AZ
Reply:
    Pateikta maciuk ADA</t>
      </text>
    </comment>
    <comment ref="T249" authorId="207" shapeId="0" xr:uid="{B14D2789-C7ED-478B-B0E7-5978BCD84111}">
      <text>
        <t>[Threaded comment]
Your version of Excel allows you to read this threaded comment; however, any edits to it will get removed if the file is opened in a newer version of Excel. Learn more: https://go.microsoft.com/fwlink/?linkid=870924
Comment:
    ZUJIENĖ EDITA Ramioji g. 2 dėl apskaitos iškėlimo iš KAS-100392 į KAS-91231
Reply:
    Išsiųsti informaciniai 4 sklypams 01.10</t>
      </text>
    </comment>
    <comment ref="X249" authorId="208" shapeId="0" xr:uid="{E346B9CF-2F0B-4884-BB95-31354487DDE2}">
      <text>
        <t>[Threaded comment]
Your version of Excel allows you to read this threaded comment; however, any edits to it will get removed if the file is opened in a newer version of Excel. Learn more: https://go.microsoft.com/fwlink/?linkid=870924
Comment:
    Pateikta 12.31 Kauno raj. sav.
Reply:
    Gauta pastaba, kad turi būti teikiamas formalus prašymas. Pakartotinai bus teikiamas pakeitus kabelio trasą dėl kpd derinimo
Reply:
    Pateikta su prašymu terminas iki 03-04
GD-1619</t>
      </text>
    </comment>
    <comment ref="Y249" authorId="209" shapeId="0" xr:uid="{12A7A96A-F2F6-488C-A4D7-C9AE7604B5A9}">
      <text>
        <t>[Threaded comment]
Your version of Excel allows you to read this threaded comment; however, any edits to it will get removed if the file is opened in a newer version of Excel. Learn more: https://go.microsoft.com/fwlink/?linkid=870924
Comment:
    Pateikta 12.31 Zapyškio sen.
Reply:
    Gauta pastaba: kabelį tiesti kuo įmanoma toliau nuo kpd paminklo</t>
      </text>
    </comment>
    <comment ref="Z249" authorId="210" shapeId="0" xr:uid="{1186F1E5-C9DA-487A-A821-AB9E7689A0F5}">
      <text>
        <t>[Threaded comment]
Your version of Excel allows you to read this threaded comment; however, any edits to it will get removed if the file is opened in a newer version of Excel. Learn more: https://go.microsoft.com/fwlink/?linkid=870924
Comment:
    Pateikta 12.31 giraitės vandenims
Reply:
    Išsiųsta giraitės vandenims pakartotinai, tačiau derinimas neaktualus, nes vandentiekio tinklų nėra.</t>
      </text>
    </comment>
    <comment ref="AA249" authorId="211" shapeId="0" xr:uid="{FF4FAD45-DD23-4452-A751-2AA4EFA512D7}">
      <text>
        <t>[Threaded comment]
Your version of Excel allows you to read this threaded comment; however, any edits to it will get removed if the file is opened in a newer version of Excel. Learn more: https://go.microsoft.com/fwlink/?linkid=870924
Comment:
    Pateikta 12.31
Reply:
    Suderinta 01.08</t>
      </text>
    </comment>
    <comment ref="AD249" authorId="212" shapeId="0" xr:uid="{45C1120C-260A-4281-8120-1917CA3C62D4}">
      <text>
        <t xml:space="preserve">[Threaded comment]
Your version of Excel allows you to read this threaded comment; however, any edits to it will get removed if the file is opened in a newer version of Excel. Learn more: https://go.microsoft.com/fwlink/?linkid=870924
Comment:
    05-12
359164 </t>
      </text>
    </comment>
    <comment ref="AF249" authorId="213" shapeId="0" xr:uid="{8585C6E7-1F61-42C8-A5F3-3F026D9D6178}">
      <text>
        <t>[Threaded comment]
Your version of Excel allows you to read this threaded comment; however, any edits to it will get removed if the file is opened in a newer version of Excel. Learn more: https://go.microsoft.com/fwlink/?linkid=870924
Comment:
    Pienių g. suformuotas sklypas
Reply:
    Išsiųsta kompensacijai
Reply:
    Kompensacija gauta, po sodų pirmininko parašo siųsim savivaldybei
Reply:
    GD-3753
Pateikta KRS be sodų parašo
03-14
Reply:
    Skambinau į krs dėl servituto, terminas balandžio 11
Reply:
    Pateikta po pastabų 04-14 pakartotinai
Reply:
    GD-5717 
Reply:
    Pasirašys gegužės 7 dieną</t>
      </text>
    </comment>
    <comment ref="AI249" authorId="214" shapeId="0" xr:uid="{56028F23-EA96-4737-9513-150C407122D3}">
      <text>
        <t>[Threaded comment]
Your version of Excel allows you to read this threaded comment; however, any edits to it will get removed if the file is opened in a newer version of Excel. Learn more: https://go.microsoft.com/fwlink/?linkid=870924
Comment:
    Pateikta 12.31
Reply:
    Gautos pastabos, teikiant pakartotiniam derinimui pateikt projekto aiškinamąjį raštą ir papildomai suderint kabelio trasą su Lietuvos žydų bendruomene</t>
      </text>
    </comment>
    <comment ref="E250" authorId="215" shapeId="0" xr:uid="{4828DC3F-B354-461D-803E-B5365CCCB44F}">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Pateikti pirminiai
Reply:
    Ruošti dokumentus derinimams su sklypais
Reply:
    Derinama su institucijomis. Laukiam kol ESO pasirašys servitutinius br.
Reply:
    Pasirase ESO servitutus, kaukiam kompensaciju
Reply:
    Gauta pastaba is kompensacju, kad reikia taisyt servitutus
Reply:
    Pateikti servitutai ESO perderinimui
Reply:
    Topo papildymo reikia. 
Reply:
    Niekas nedaryta, reikia koreguoti trasa
Reply:
    Keisti trasą + servitutas
Reply:
    Vyksta koregavimas
Reply:
    Teikiam pilną bylą be servituto
Reply:
    02.05 pateiktas projektas su garantiniu
Reply:
    @Karolis Gylys Ar gautas nuomininko parašas ant SB ?
Reply:
    Išsiųstas servitutas nuomininkui
Reply:
    Pateiktas projektas po pastabu
Reply:
    Reikia gauti nuomininko parašą ant servituto ir teikiam su garantiniu tada
Reply:
    RC perduota ESO
Reply:
    Rakauskaitei perduoti servitutai, kita savaite bus tarybos posedis
Reply:
    Nusiustas paskutinis derinimas, dabar jau darbo grupe turi tvirtint
Reply:
    Atmete vel darbo grupe, nes ne ant ortofoto... Pateikem is naujo
Reply:
    Jei pavyks 27d pasirasymas
Reply:
    Servitutus pasirašo 09-30 pas notarę.
Reply:
    (sklypo unikalus nr. 4400-3125-5633) buvo pasirašytas Kauno m. 27 notarų biure 2025-08-05. Kiti 3 servitutai pasirašyti 09-30</t>
      </text>
    </comment>
    <comment ref="T250" authorId="216" shapeId="0" xr:uid="{5B8D7348-E1EC-4E16-A283-76E8F5747655}">
      <text>
        <t xml:space="preserve">[Threaded comment]
Your version of Excel allows you to read this threaded comment; however, any edits to it will get removed if the file is opened in a newer version of Excel. Learn more: https://go.microsoft.com/fwlink/?linkid=870924
Comment:
    1 savivaldybei, trūksta topo planui
Reply:
    Atsiuntė prieštaravimą, reikia esamo servituto planą pateikti. </t>
      </text>
    </comment>
    <comment ref="AF250" authorId="217" shapeId="0" xr:uid="{4FA5092A-58EC-4C27-9CDD-1B509FB35E47}">
      <text>
        <t>[Threaded comment]
Your version of Excel allows you to read this threaded comment; however, any edits to it will get removed if the file is opened in a newer version of Excel. Learn more: https://go.microsoft.com/fwlink/?linkid=870924
Comment:
    Trūksta nuomininko sutikimo
Reply:
    Išsiųsta savivaldybei 03-07, atsakymo negauta</t>
      </text>
    </comment>
    <comment ref="E251" authorId="218" shapeId="0" xr:uid="{1546E898-D573-4297-811B-19C07E0E124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Pateikti pirminiai
Reply:
    Pateikti pirminiai po pastabu
Reply:
    Laukiam Vainoro atsakymo dėl esamo kabelio naikinimo.
Reply:
    Trūksta KPD derinimo, servitutas 
Reply:
    Reikia TOPO papildymo
Reply:
    Kas vyksta su projektu ?
Reply:
    Niekas, reikia keisti trasa
Reply:
    Vyksta koregavimas
Reply:
    Pateikta perderinti institucijoms 
Reply:
    @Karolis Gylys paspausk institucijas kad operatyviai suderintų.
Reply:
    Vyksta spaudimas
Reply:
    Pateiktas projektas
Reply:
    Taiso pastabas (servituto nebereikia)
Reply:
    02.14 gautas atsakymas, kad uzklausa del duju altitudziu perduota archyvininkams
Reply:
    Karolis skambina dėl SUVA
Reply:
    02-28 pateikta SUVA po pastabų
Reply:
    Pateiktas projektas
Reply:
    Taiso pastabas
Reply:
    Pateiktas projektas po pastabu
Reply:
    Žymos pateiktos į tivi
Reply:
    Pateikta ADA ESO</t>
      </text>
    </comment>
    <comment ref="R251" authorId="219" shapeId="0" xr:uid="{FDD0CB2D-4954-4FB7-A098-2989F16E5039}">
      <text>
        <t>[Threaded comment]
Your version of Excel allows you to read this threaded comment; however, any edits to it will get removed if the file is opened in a newer version of Excel. Learn more: https://go.microsoft.com/fwlink/?linkid=870924
Comment:
    Reikės koreguoti</t>
      </text>
    </comment>
    <comment ref="T251" authorId="220" shapeId="0" xr:uid="{14E460CD-F132-47B4-8FC2-43B0F6743CA0}">
      <text>
        <t xml:space="preserve">[Threaded comment]
Your version of Excel allows you to read this threaded comment; however, any edits to it will get removed if the file is opened in a newer version of Excel. Learn more: https://go.microsoft.com/fwlink/?linkid=870924
Comment:
    1 savivaldybei, trūksta topo planui
Reply:
    Atsiuntė prieštaravimą, reikia esamo servituto planą pateikti. </t>
      </text>
    </comment>
    <comment ref="U251" authorId="221" shapeId="0" xr:uid="{18279342-CBBA-4655-8670-15254BAA72BC}">
      <text>
        <t>[Threaded comment]
Your version of Excel allows you to read this threaded comment; however, any edits to it will get removed if the file is opened in a newer version of Excel. Learn more: https://go.microsoft.com/fwlink/?linkid=870924
Comment:
    Reikės koreguoti</t>
      </text>
    </comment>
    <comment ref="V251" authorId="222" shapeId="0" xr:uid="{9D8A0C85-9470-4871-A051-0F6664245810}">
      <text>
        <t>[Threaded comment]
Your version of Excel allows you to read this threaded comment; however, any edits to it will get removed if the file is opened in a newer version of Excel. Learn more: https://go.microsoft.com/fwlink/?linkid=870924
Comment:
    Reikės koreguoti</t>
      </text>
    </comment>
    <comment ref="E252" authorId="223" shapeId="0" xr:uid="{56F74B0E-543B-48DC-BCB9-DBDCE26FAA01}">
      <text>
        <t>[Threaded comment]
Your version of Excel allows you to read this threaded comment; however, any edits to it will get removed if the file is opened in a newer version of Excel. Learn more: https://go.microsoft.com/fwlink/?linkid=870924
Comment:
    Pateikti pirminiai
Reply:
    Kauno energija liepe 2m atsitraukt, pakoreguota trasa, laukiam vainoro atsakymo ar leis asfalta pjaut (11.11)
Reply:
    11.26 paskambinta Vainorui ir išsiųsta pakartotinai 
Reply:
    12.16 vėl skambinta Vainorui paskubint derinimą, vėl prašė siųst pakartotinai
Reply:
    Vainoras suderino, brėžinys išsiųstas kitoms institucijoms pakartotinai, reikia spręsti klausimą su Telia, nes nederina, nesutampa su faktu šuliniai
Reply:
    Turi suderinti su Telia ir sklp. Sav.
Reply:
    Buvo Gytis derinti gyvai, nesutinka, reiks vykti gyvai su ESO atstovu apžiūrėt situaciją ir keisti sprendinius, nes Telia nederina taip pat
Reply:
    Kada suplanuotas vykimas ?
Reply:
    Susisiekta, 01-22 planuojama paskambinti ir vykti į vietą
Reply:
    Znutas sakė, kad tarp esamų kabelių pragręžt nėra šansų, ardant dangą per kiemą prieštarauja savininkė, perduota situacija ESO
Reply:
    Laukiam ESO atsakymo
Reply:
    Paskambinta Kauno energijai paraginti derinimą, Ovidijus pamatuos šulinį, dėl kurio Telia nederina 
Reply:
    Kauno Energija prašė patikslinti pjūvį, patikslinus gaunasi per didelis kabelio gylis nuo prieduobės
Reply:
    Objektas laikinai pristabdomas
Reply:
    Pateikti sprendinius KMS
Reply:
    Gavom Kauno energijos derinimą gręžti 3 metrų gylyje
Reply:
    Derinama su Telia toliau po nuvykimo pamatuot šulinį
Reply:
    Keičia trasą/ siunčia informacinį/ teikia perderinti
Reply:
    Laukiam VERT arba moters atsakymo I siusta Maciukeviaciaus laiska
Reply:
    Laukiam informacijos iš ESO, greičiausiai Kovo mėn objektas nepajudės dar
Reply:
    "Supratau. Perdaviau eksploatavimo komandai.
Jie turi nuspręsti kokiu būdu pakeisti kabelius.
Manau truks apie mėnesį."
Reply:
    Arūnas Maciukevičius 2025-03-19 12:53:16Iki 2025.05.02 planuojame turėti sprendimą. 
Reply:
    Iki 06.01 sklypo savininke turi issiimti iskelimo saygas arba irodyti, kad tinklai yra teiseti. Maciukevicius informuos
Reply:
    Laukiame atsakymo iš teisininko iki 2025-07-03 d. 
Reply:
    Pakoreguoti sprendiniai, Išsiųsta sklypo savininkei planas el paštu
Reply:
    Savininkė nesutinka, perduota info Kostui parašyti į Tivį 
Reply:
    Parasyta i TIVIS, kad vis tiek nesutinka
Reply:
    Keičiam sprendinius pagal eso prašymą
Reply:
    Pakoreguoti BR1 ir BR2, būtų gerai pateikti ESO ar jiems tiks 
Reply:
    Pateikti pirminiai po Maciuko komentaro, laukiam sprendimo
Reply:
    Duota užklausa dėl suvyto kabelio
Reply:
    Perduota info i tivis del kabelio uzsakymo
Reply:
    Pateikti pirminiai po pastabu
Reply:
    Perderina su vainoru
Reply:
    Pataisytas BR1 dėl vamzdžių ir prieduobių, išsiųsta Vainorui ir Telia pakartotinai
Reply:
    Paruoštas medžiagų žiniaraštis, jeigu nesugalvos pastabų, siųsiu apskaičiuoti
Reply:
    Gauti Telia ir savivaldybės derinimai, perduotas sąmatos skaičiavimui
Reply:
    Gauta sąmata, pateikta SUVA, paruošta byla be konkursinės
Reply:
    Pateiktas projektas be SUVA ir konkursines
Reply:
    Pataisytos pastabos, laukiam suvos
Reply:
    Pateiktas projektas su SUVA garantiniu
Reply:
    Projektas atmestas, trūksta tik SUVA
Reply:
    Teiksiu SUVA iš naujo, bet tikėtina Kauno savivaldybė iškart atmes, nes prašo teikt prisijungus ESO vardu  
Reply:
    Laukiam suvos ir bus galima teikt
Reply:
    Skambina dėl SUVA
Reply:
    Paskambinta savivaldybei dėl SUVA, sakė, jog projektas buvo pateiktas komisijai, kada gaus atsakymą nežino, paskubint negali irgi
Reply:
    paruošta pilna byla su SUVA
Reply:
    Pateiktas galutinis projektas su SUVA
Reply:
    Taiso pastabas
Reply:
    Perduota sąmatos korekcijai
Reply:
    gauta sąmata, pataisyta byla
Reply:
    Pateiktas pakoreguotas projektas
Reply:
    Pateitkas projektas po pastabu
Reply:
    Pateikti įkainiai tvirtinimui
Reply:
    pateikti įkainiai
Reply:
    Pateikta ADA
Reply:
    REIKIA DELSPINIGIŲ RAŠTO</t>
      </text>
    </comment>
    <comment ref="W252" authorId="224" shapeId="0" xr:uid="{CC8411EB-E95D-4C74-BA6C-9FA08CF0EE58}">
      <text>
        <t xml:space="preserve">[Threaded comment]
Your version of Excel allows you to read this threaded comment; however, any edits to it will get removed if the file is opened in a newer version of Excel. Learn more: https://go.microsoft.com/fwlink/?linkid=870924
Comment:
    Jeigu Vainoras suderins, reiks derinti toliau, jeigu ne, ieškot naujų sprendinių
Reply:
    Sklypo savininkė prie TR kategoriškai prieš
</t>
      </text>
    </comment>
    <comment ref="X252" authorId="225" shapeId="0" xr:uid="{EF97D362-F921-420A-928F-31151B90D7F2}">
      <text>
        <t>[Threaded comment]
Your version of Excel allows you to read this threaded comment; however, any edits to it will get removed if the file is opened in a newer version of Excel. Learn more: https://go.microsoft.com/fwlink/?linkid=870924
Comment:
    Išsiųsta 10-22
Reply:
    Suderinta 10-30
Reply:
    Kauno energija nederino, Vainorui siųsta pakartotinai (12-16 paskutinis)</t>
      </text>
    </comment>
    <comment ref="Z252" authorId="226" shapeId="0" xr:uid="{7C4704F7-B3FF-4AFC-AD50-AFC47F99220D}">
      <text>
        <t>[Threaded comment]
Your version of Excel allows you to read this threaded comment; however, any edits to it will get removed if the file is opened in a newer version of Excel. Learn more: https://go.microsoft.com/fwlink/?linkid=870924
Comment:
    Išsiųsta 10-22
Reply:
    Suderinta 10-30
Reply:
    Išsiųstas atnaujintas brėžinys 12-31</t>
      </text>
    </comment>
    <comment ref="AA252" authorId="227" shapeId="0" xr:uid="{F09FBA1A-67E3-42C3-802B-51DE8CF9BC37}">
      <text>
        <t>[Threaded comment]
Your version of Excel allows you to read this threaded comment; however, any edits to it will get removed if the file is opened in a newer version of Excel. Learn more: https://go.microsoft.com/fwlink/?linkid=870924
Comment:
    Išsiųsta 10-22
Reply:
    10-30 gautos pastabos, problemos su ryšių šulinių vietomis, pakoreguota ir išsiųsta vėl
Reply:
    Telia nederina dėl ryšių šulinių, kurie nesutampa su faktine vieta, išsiuntus su naujais žymėjimais, gautos identiškos pastabos
Reply:
    01-07 skambinta ir išsiųsta pakartotinai
Reply:
    02-06 išsiųsta pakartotinai, po to, kai Ovidujus buvo nuvykęs, 02-10 skambinta, nekelia 
Reply:
    07-18 pakoreguotas išsiųstas</t>
      </text>
    </comment>
    <comment ref="AB252" authorId="228" shapeId="0" xr:uid="{36F85CEE-E234-481D-8412-ED63B2C13335}">
      <text>
        <t>[Threaded comment]
Your version of Excel allows you to read this threaded comment; however, any edits to it will get removed if the file is opened in a newer version of Excel. Learn more: https://go.microsoft.com/fwlink/?linkid=870924
Comment:
    Išsiųstas atnaujintas brėžinys 12-31 su pjūviais</t>
      </text>
    </comment>
    <comment ref="AD252" authorId="229" shapeId="0" xr:uid="{E9FC42E9-B6FD-4348-851B-7D7FB118C4EB}">
      <text>
        <t>[Threaded comment]
Your version of Excel allows you to read this threaded comment; however, any edits to it will get removed if the file is opened in a newer version of Excel. Learn more: https://go.microsoft.com/fwlink/?linkid=870924
Comment:
    Nr. 25SUT-3918
Reply:
    25SUT-9836</t>
      </text>
    </comment>
    <comment ref="E253" authorId="230" shapeId="0" xr:uid="{9D2B01BA-5E16-4C98-89FD-5C57EE6223A5}">
      <text>
        <t>[Threaded comment]
Your version of Excel allows you to read this threaded comment; however, any edits to it will get removed if the file is opened in a newer version of Excel. Learn more: https://go.microsoft.com/fwlink/?linkid=870924
Comment:
    Derinama dėl MT vietos
Reply:
    Issiusta institucijoms, Via Lietuva
Reply:
    Pateikti pirminiai
Reply:
    Laukiam kol ESO pasirasys kelio prieda, kai gausim galutini Via suderinima teiksim SUVA
Reply:
    Tautvdas taiso kelių priedą.
Reply:
    Pateiktas Keliu priedas Via, gauta samata, galima formuoti bylą
Reply:
    SUVA yra ? Kas ir kada formuos bylą
Reply:
    Ridas, kai pasidarys savo darbus
Reply:
    Byla ruošiama
Reply:
    01.27 bus pateiktas projektas ESO
Reply:
    VIA (psirašyti priedą) + SUVA
Reply:
    Issiusta Via pasirayti prieda
Reply:
    Laukiu RC prisijuingimo prie sąskaitų</t>
      </text>
    </comment>
    <comment ref="X253" authorId="231" shapeId="0" xr:uid="{0A60B069-8C17-4473-922A-4A0FEFFF2EA8}">
      <text>
        <t>[Threaded comment]
Your version of Excel allows you to read this threaded comment; however, any edits to it will get removed if the file is opened in a newer version of Excel. Learn more: https://go.microsoft.com/fwlink/?linkid=870924
Comment:
    Nusiųsta į Kazlų Rūdos ir Prienų sav.
Reply:
    Kazlū Rūdos derinimo nebereikia, Prienų sav. sako, kad ant projektų nebepasirašinėja</t>
      </text>
    </comment>
    <comment ref="AD253" authorId="232" shapeId="0" xr:uid="{5ECB8363-4891-4759-98B7-A4B60407EAC3}">
      <text>
        <t>[Threaded comment]
Your version of Excel allows you to read this threaded comment; however, any edits to it will get removed if the file is opened in a newer version of Excel. Learn more: https://go.microsoft.com/fwlink/?linkid=870924
Comment:
    340133 12-12
Reply:
    12.13 Prienų sav. atmetė, reikia teikt į nžt. Bus teikiamas, kada bus gautas via lietuvos derinimas</t>
      </text>
    </comment>
    <comment ref="AP253" authorId="233" shapeId="0" xr:uid="{79D48025-0C60-4A81-9D73-DC6CD8FF9EF1}">
      <text>
        <t>[Threaded comment]
Your version of Excel allows you to read this threaded comment; however, any edits to it will get removed if the file is opened in a newer version of Excel. Learn more: https://go.microsoft.com/fwlink/?linkid=870924
Comment:
    Pateikta 11.20
Reply:
    Gautos pastabos 12.03</t>
      </text>
    </comment>
    <comment ref="E254" authorId="234" shapeId="0" xr:uid="{F32C93AA-137C-44A7-9895-B15C3F68C97A}">
      <text>
        <t>[Threaded comment]
Your version of Excel allows you to read this threaded comment; however, any edits to it will get removed if the file is opened in a newer version of Excel. Learn more: https://go.microsoft.com/fwlink/?linkid=870924
Comment:
    Pateikti pirminiai sprendiniai
Reply:
    Bus atsauktas, jau darbai padaryti....</t>
      </text>
    </comment>
    <comment ref="E255" authorId="235" shapeId="0" xr:uid="{38698E5D-16CE-40A3-ACF2-CDB5F5F2A260}">
      <text>
        <t>[Threaded comment]
Your version of Excel allows you to read this threaded comment; however, any edits to it will get removed if the file is opened in a newer version of Excel. Learn more: https://go.microsoft.com/fwlink/?linkid=870924
Comment:
    Nusibraižyta trasa, reikia 3 sutikimų dėl az, kitiems galima paleist informacinius, bandysiu derint nuotoliu
Reply:
    Gauti kontaktai, skambina, derina
Reply:
    Dominykas važiuoja paimti viena derinima, jei pavyks, liks 1 sutikimas del AZ ir 1 informacinis. Principinė pradėta bet dėl derinimu neturėjimo nebaigta
Reply:
    Kol kas planas 07.29 vaziuoti paimti sutikimus (vienas Utenoj) ir Augustui rysius pamatuot
Reply:
    Važiuot sutikimo nebėra plano, sklypo savininkė nesutinka
Reply:
    Parasytas pasiulymas trasos pakeitimo i tivis
Reply:
    Kontaktu nera, reikia nebent nuvaziuot i vieta paziuret ar ten gyvena kazkas, nes Gedas kaip suprantu nenori ilgint trasos
Reply:
    08-13 važiuoja derinti su sklp sav.
Reply:
    Paskutinis parašas dėl apskaitos gautas. Išsiųstas paskutinis sutikimas sklypo savininkei, sakė pasitars su vyru
Reply:
    Pirminiai paruošti, laukiam atsakymo del paskutinio sutikimo
Reply:
    Nekelia sklp savininke, dar pabandysim
Reply:
    Kol kas nekelia ir is kito nr pasukus, jei pirmadieni bus tas pats, tada rasysim Gedui
Reply:
    Parasyta i tivis, kad nebekelia
Reply:
    Pakartotas klausimas TIVIS
Reply:
    Paskambinta sodu 13 del kabelio pravedimo vienas sake sutiktu laukiam kito numerio
Reply:
    Sugedo komentarai
Reply:
    Pateiktas galutinis projektas
Reply:
    pateikti įkainiai</t>
      </text>
    </comment>
    <comment ref="E256" authorId="236" shapeId="0" xr:uid="{9656EB45-E1D2-494C-B943-31B3DC6071B2}">
      <text>
        <t>[Threaded comment]
Your version of Excel allows you to read this threaded comment; however, any edits to it will get removed if the file is opened in a newer version of Excel. Learn more: https://go.microsoft.com/fwlink/?linkid=870924
Comment:
    Derinama su Vainoru
Reply:
    11-14 pakartotinai išsiųsta Vainorui su argumentais, o tiesiant per sklypus, vienas buto savininkas griežtai nesutinka
Reply:
    11-27 išsiųsta pakartotinai
Reply:
    12-06 Vainoras atsiuntė suderintą, tęsiamas toliau
Reply:
    Pateikti pirminiai
Reply:
    Kalbėta su sklypo savininku, sako leistų tiest kabelius, jeigu iškels atramą iš jo sklypo, kitu atveju ne
Reply:
    Reikia atsakyti į ESO komentarą dėl PU keitimo, jeigu sutiks keisti PU reikės pildyti topo ir papildomų deirnimų
Reply:
    Kalbeta su Maciukevicium, sake jokiu linijos iskelimu, darysim po esama ir siusim informacini. Kai gausim energijos derinima vaziuosim i vieta su Maciukevicium apsiziureti vieta
Reply:
    Padaryti šiluminių vamzdžių pjūviai, bet reikia koreguoti trasą 
Reply:
    01-21 dovydas apžiūri objektą vietoje. Siunčia derinti kauno energijai
Reply:
    Pakoreguota trasa, padaryti pjūviai ir pririšimai, išsiųsta Kauno energijai 
Reply:
    Laukiam energijos atsakymo, 01-30d reiks skambint
Reply:
    Skambinsiu raginti derinimus
Reply:
    Paskambinta Kauno energijai paraginti derinimą
Reply:
    Jurgita buvo atsidarius brėžinį po pastabų, bet derinimo dar negavau
Reply:
    Objektais laikina sustabdytas
Reply:
    Gavom derinimą Kauno energijos
Reply:
    ESO derina su sklp. Sav. ( Kostas turi perduoti Kauno energijos derinimą)
Reply:
    Keičia trasą po esama AZ, teikia SUVA, rengia MZ
Reply:
    Pateiktas projektas be SUVA
Reply:
    Taiso pastabas, laukiam SUVA
Reply:
    04.25 terminas
Reply:
    Suva gauta, byla pataisyta
Reply:
    Pateiktas galutinis projektas
Reply:
    Laukiam žymų
Reply:
    Žymos pateiktos 05-13
Reply:
    Pateikta ADA maciukevičiui</t>
      </text>
    </comment>
    <comment ref="U256" authorId="237" shapeId="0" xr:uid="{27651874-1CD6-4D75-830A-D17754AB016E}">
      <text>
        <t>[Threaded comment]
Your version of Excel allows you to read this threaded comment; however, any edits to it will get removed if the file is opened in a newer version of Excel. Learn more: https://go.microsoft.com/fwlink/?linkid=870924
Comment:
    Išsiųsta skaičiuot</t>
      </text>
    </comment>
    <comment ref="X256" authorId="238" shapeId="0" xr:uid="{15830635-4F0D-434B-B140-20CC16571409}">
      <text>
        <t>[Threaded comment]
Your version of Excel allows you to read this threaded comment; however, any edits to it will get removed if the file is opened in a newer version of Excel. Learn more: https://go.microsoft.com/fwlink/?linkid=870924
Comment:
    Vainoras suderino, trūksta Kauno energijos (12-10)</t>
      </text>
    </comment>
    <comment ref="AB256" authorId="239" shapeId="0" xr:uid="{7FACB9A7-B469-41F7-AFBF-44D5B3F773B3}">
      <text>
        <t xml:space="preserve">[Threaded comment]
Your version of Excel allows you to read this threaded comment; however, any edits to it will get removed if the file is opened in a newer version of Excel. Learn more: https://go.microsoft.com/fwlink/?linkid=870924
Comment:
    trūksta Kauno energijos (siųsta 12-10)
Reply:
    Skambinta Kauno energijai, gauti trasos brėžiniai ir pastabos, reiks koreguoti trasą ir daryti pjūvius </t>
      </text>
    </comment>
    <comment ref="AD256" authorId="240" shapeId="0" xr:uid="{E512189C-8235-4A0B-B3FA-2AD2EF0BAB11}">
      <text>
        <t xml:space="preserve">[Threaded comment]
Your version of Excel allows you to read this threaded comment; however, any edits to it will get removed if the file is opened in a newer version of Excel. Learn more: https://go.microsoft.com/fwlink/?linkid=870924
Comment:
    Vainoras suderino, trūksta Kauno energijos (12-10)
Reply:
    354238 
Reply:
    355108 
</t>
      </text>
    </comment>
    <comment ref="E257" authorId="241" shapeId="0" xr:uid="{B5F7368B-47E6-4336-92AB-452CF4EFC91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Derina su institucijoms
Reply:
    SUVA + servitutai
Reply:
    Servitutas, laukiam kol atsiųs pilną bylą
Reply:
    Pateiktas projektas
Reply:
    ESO pateikė pastabas- pateikti pjūvius su realiom altitudėm. @Kostas Vilcinskas jeigu pirmadienį Audingas nepasirašys servitutų- paskambink jam ir paragink. Ačiū
Reply:
    02-14 Rimantas turi pataisyti pastabas. Reikės teikti projektą su garantiniu raštu dėl servitutų
Reply:
    Pateikti servitutai kompensacijoms
Reply:
    02.17 issiusti servitutai savivaldybei
Reply:
    Gautos servitutų pastabos, reikia perdaryt ant ortofoto
Reply:
    Derinamas aktavimas su garantiniu, pateikta info Žliobai
Reply:
    Taiso pastabas
Reply:
    Patvirtintas. Lauikiam servitutų kada aktuot galėsim
Reply:
    vizuojami servitutai , 04-15 posėdis bus savivaldybėje, vienas sklypas KMS nuosavybė
Reply:
    04.25 issiusta notarei ir KMS (uzklausta kada pasirasymas)
Reply:
    Pasirasymas pas notare 05.06 14val.
Reply:
    Pateikta ADA maciukevičiui, reikės po patvirtinimo teikti delspinigių pagrindimą
Reply:
    DELSPINIGIŲ GRINDIMAS</t>
      </text>
    </comment>
    <comment ref="E258" authorId="242" shapeId="0" xr:uid="{556DAC76-C05F-488B-84E6-BFD7EBF35D05}">
      <text>
        <t>[Threaded comment]
Your version of Excel allows you to read this threaded comment; however, any edits to it will get removed if the file is opened in a newer version of Excel. Learn more: https://go.microsoft.com/fwlink/?linkid=870924
Comment:
    Rengiami sprendiniai
Reply:
    Pakamaris matuoja papildymą
Reply:
    Topo gauta
Reply:
    Taiso pastabas
Reply:
    Taiso pastabas
Reply:
    Laukia kelininko, teiks SUVA
Reply:
    Pateikta byla
Reply:
    Pateikta po pastabų
Reply:
    Turi pateikti po pastabų
Reply:
    Registruoja AZ
Reply:
    Perduoti įkainiai</t>
      </text>
    </comment>
    <comment ref="AJ258" authorId="243" shapeId="0" xr:uid="{73E52CC6-0913-4871-9781-F6D86D45A8CE}">
      <text>
        <t xml:space="preserve">[Threaded comment]
Your version of Excel allows you to read this threaded comment; however, any edits to it will get removed if the file is opened in a newer version of Excel. Learn more: https://go.microsoft.com/fwlink/?linkid=870924
Comment:
    1-25-7913 </t>
      </text>
    </comment>
    <comment ref="AN258" authorId="244" shapeId="0" xr:uid="{A1E33C3C-0EE6-4311-A9CE-41C89606755B}">
      <text>
        <t xml:space="preserve">[Threaded comment]
Your version of Excel allows you to read this threaded comment; however, any edits to it will get removed if the file is opened in a newer version of Excel. Learn more: https://go.microsoft.com/fwlink/?linkid=870924
Comment:
    Nr. G1-    666 </t>
      </text>
    </comment>
    <comment ref="E259" authorId="245" shapeId="0" xr:uid="{C0FC76CB-F7B9-49BA-840D-DA878E786D25}">
      <text>
        <t>[Threaded comment]
Your version of Excel allows you to read this threaded comment; however, any edits to it will get removed if the file is opened in a newer version of Excel. Learn more: https://go.microsoft.com/fwlink/?linkid=870924
Comment:
    Pateikė sprendinius- visiška nesamonė
Reply:
    Pateikti pirminiai
Reply:
    Taiso pirminių pastabas
Reply:
    Pateiks pirminius Kostas
Reply:
    Pateikta po pastabu
Reply:
    Taiso pastabas
Reply:
    Pateikti pirminiai po pastabu
Reply:
    Pateiktos pastabos taisymui
Reply:
    Pateikti pirminiai po pastabu
Reply:
    Perduotas teisininkei
Reply:
    Pateikta viai, laukiam kol esrova atsiųs kontaktus, reikia du sklypus suderint.
Reply:
    Kontaktus iš esrovos gavau, laukiu via atsakymo.
Reply:
    Viai reikia tik priedą paruošt, bet laukiu KPD ir seniūnijos derinimų.
Reply:
    Derinimai gauti, 16d viai išsiunčiau variantą su spinta jų sklype, nes nėra galimybės suderinti AZ.
Reply:
    Sužiūrima kiek žmonių derinimų trūksta, planuosiu bendrą važiavimą kartu su 259 objektu.
Reply:
    Gyentojų derinimai yra
Reply:
    Vieną derinimą 07-31 Arvydas dar paims, kitiem Eso leido siųst informacinius, suruošti informaciniai. Trūksta tik VIA derinimo, pateikta ESO pasirašyt priedą.
Reply:
    07-31 surinkti įmanomi parašai, pateikta viai, ESO leido siųst informacinius likusiems, 08-01 išsiunčiu suruoštus informacinius. 
Reply:
    Vieno derinimo reikia dėl spintos vietos, 07-06 aptarėm vietoje, 07-07 skambinau, sakė šią sav. atsiųs. Iš derinimų trūksta tik via, informacinius išsiunčiau. 
Reply:
    Sia savaite keliam byla be VIA ir SUVA
Reply:
    Pateiktas projektas be SUVA ir VIA
Reply:
    Pateikta SUVA, ištaisytos pastabos.
Reply:
    SUVA terminas 09-01
Reply:
    Pateikta po pastabu be SUVA
Reply:
    Ištaisytos pastabos, trūksta SUVA
Reply:
    25SUT-2355 pateikta papildomi dok.
Reply:
    Pateiktas projektas su SUVA garantiniu
Reply:
    SS - nėra NŽT sutikimo 
Reply:
    25SUT-9617 
09-29
Reply:
    Pateiktas projektas su SUVA
Reply:
    patvirtintas
Reply:
    Pateikti įkainiai</t>
      </text>
    </comment>
    <comment ref="AE259" authorId="246" shapeId="0" xr:uid="{4DED9BA2-18C1-470C-876C-F265D467767A}">
      <text>
        <t>[Threaded comment]
Your version of Excel allows you to read this threaded comment; however, any edits to it will get removed if the file is opened in a newer version of Excel. Learn more: https://go.microsoft.com/fwlink/?linkid=870924
Comment:
    Apšvietimas kita linija iš pp-310 prijungtas, nereikia perjungt</t>
      </text>
    </comment>
    <comment ref="AJ259" authorId="247" shapeId="0" xr:uid="{57564931-DA27-4C1D-8183-44DC69C409D7}">
      <text>
        <t>[Threaded comment]
Your version of Excel allows you to read this threaded comment; however, any edits to it will get removed if the file is opened in a newer version of Excel. Learn more: https://go.microsoft.com/fwlink/?linkid=870924
Comment:
    07-02 pateikta</t>
      </text>
    </comment>
    <comment ref="E260" authorId="248" shapeId="0" xr:uid="{5E2CA10C-4274-48F5-8C75-69E944A467BB}">
      <text>
        <t>[Threaded comment]
Your version of Excel allows you to read this threaded comment; however, any edits to it will get removed if the file is opened in a newer version of Excel. Learn more: https://go.microsoft.com/fwlink/?linkid=870924
Comment:
    Pateikti pirminiai
Reply:
    Taiso pastabas
Reply:
    Pateiks pirminius Kostas
Reply:
    Pateikta po pastabu
Reply:
    Pirminiai patvirtinti
Reply:
    Perduotas teisininkei
Reply:
    06-21 pakeisti sprendiniai ir pateikta Via ir Telia derinti.
Reply:
    06-30 pateikta geoprojektam pildyt topo ryšių tinklais.
Reply:
    Via atmetė, pakeičiau trasą, nusiunčiau tiesiai derintojui, kad pasižėtų, jei viskas tiks, paruošiu priedą ir pateiksiu per naujo bendru paštu derint.
Reply:
    Ištaisytos VIA pastabos, laukiu ryšių papildomo prieš teikdamas viai per naujo.
Reply:
    Trūksta topo, perduota geoprojektai 06-30, rašyta papildomai, Tomas skambino, atsakymo nėra.
Reikia vieno AZ sutikimo, ESO pateikti kontaktai ne tų žmonių. Kai papildys topo ir jei ryšiai nemaišys, bandysiu ieškot per kaimynus.
Reply:
    Pateiktas papildymas
Reply:
    Topo papildyme trūksta pusės pastabose pažymėtų tinklų, paklausta ar buvo matuota.
Reply:
    Telia suderino, pateikta Viai 07-21
Reply:
    Sužiūrima kiek žmonių derinimų trūksta, planuosiu bendrą važiavimą kartu su 258 objektu.
Reply:
    Laukiam kontaktų iš ESO
Reply:
    08-05 važiuoju į vietą likusių derinimų susirinkt.
Reply:
    Gauti trūkstami parašai, iki penktadienio turėtų atsiųst AZ sutikimus vieno sklypo ir bus viskas.
Reply:
    Pagal realią situaciją pakeisti sprendiniai, nes žmonės prieštaravo prieš tai buvusiems esrovos sprendiniams. 08-07 gavau AZ sutikimus, pateiksiu perderint Telia ir savivaldybe.
Reply:
    Pateikta skaičiuot sąmatą, trūksta savivaldybės derinimo.
Reply:
    Sudėta visa byla, laukiam savivaldybės derinimo.
Reply:
    08-17 skambinau kelininkui, atostogavo, sakė šią sav turėtumėm gaut, bandysiu pasiskambint dar, jei šiandien neatsiųs.
Reply:
    08-22 skambinau kelininkui, neatsiliepia.
Reply:
    Trūksta tik SUVA ir kelininko
Reply:
    08-25 Kelininkas du kartus neatsiliepė
Reply:
    08-29 pateikta SUVA 25SUT-4579. Paruošta byla įkėlimui be SUVA.
Reply:
    Pateiktas projektas
Reply:
    Pastabos ištaisytos, paruošta konkursinė, laukiam SUVA.
Reply:
    25SUT-4579
Reply:
    Pateiktas projektas su SUVA garantiniu
Reply:
    SS - nėra NŽT sutikimo 
Reply:
    25SUT-9626
09-29
Reply:
    Pateiktas projektas su SUVA
Reply:
    patvirtintas</t>
      </text>
    </comment>
    <comment ref="AA260" authorId="249" shapeId="0" xr:uid="{98175754-8877-46AC-B306-5778C14CD4E3}">
      <text>
        <t>[Threaded comment]
Your version of Excel allows you to read this threaded comment; however, any edits to it will get removed if the file is opened in a newer version of Excel. Learn more: https://go.microsoft.com/fwlink/?linkid=870924
Comment:
    Atsakė kad tinka senasis derinimas.</t>
      </text>
    </comment>
    <comment ref="E261" authorId="250" shapeId="0" xr:uid="{78D1E94D-0747-44AC-BCBE-68F5D84FA935}">
      <text>
        <t>[Threaded comment]
Your version of Excel allows you to read this threaded comment; however, any edits to it will get removed if the file is opened in a newer version of Excel. Learn more: https://go.microsoft.com/fwlink/?linkid=870924
Comment:
    11/26 vykstu derinti su vartotojais
Reply:
    Pateikti pirminiai
Reply:
    Derinama su institucijom 12/04
Reply:
    Reikia melioracijos projekto
Reply:
    Uzsakytas mel projektas
Reply:
    Trūksta sutikimo iš parko g. 13 (kontaktuota 12/19) ir sklypo kur numatoma  MT (siųsta 12/23)
Reply:
    Seniųnija turi pateikti prašymą dėl atramų gatvių apšvietimui
Reply:
    01-06 skambinau parko g. 13 ir MT sklypo savininkei, sutikimus pažadėjo atsiųsti
Reply:
    Gautas seniūnijos prašymas dėl atramų 
Reply:
    01-06 kontaktuota su ViaLietuva, dokumentas nagrinėjamas, terminas jų teigimu iki sausio 21 d.
Reply:
    Parko g. 13 gautas sutikimas
Reply:
    Gautos pastabos is ViaLietuva
Reply:
    Pateiktas kelio priedas ESO pasirasymui
Reply:
    Išsiųsta Via Lietuva pakartotinai
Reply:
    Gautas sutikimas iš MT sklypo savininkės
Reply:
    Ruošiamas MZDZ
Reply:
    ViaLietuva suderinta
Reply:
    Pradėta rengti byla
Reply:
    Gavus Mel. Projekta, reikti SUVA, kelti byla
Reply:
    Gauta samata
Reply:
    Liko SUVA ir Mel. projektas
Reply:
    Pateiktas projektas
Reply:
    Parasytas priminimas, kad pateiktas projketas tvirtinimui
Reply:
    SUVA teikta 02-11 
346529 
Reply:
    Atmetė SUVA
Reply:
    Pakoreguoti sprendiniai pagal NŽT pastabas
Nusiųsta MT sklypo savininkei naujų sprendinių derinimui
Gautas derinimas iš sklypo, SUVA pateikta pakartotinai
02-19
Reply:
    Derinimai pataisyti ir sukelti į bylą
Melioracijos projektas pataisytas
Reply:
    Laukiam SUVA
Reply:
    Kostas registruoja žymas
Reply:
    Laukiam įkainiu atmetimo</t>
      </text>
    </comment>
    <comment ref="W261" authorId="251" shapeId="0" xr:uid="{71725271-C625-4690-A03C-A83AED593E3E}">
      <text>
        <t>[Threaded comment]
Your version of Excel allows you to read this threaded comment; however, any edits to it will get removed if the file is opened in a newer version of Excel. Learn more: https://go.microsoft.com/fwlink/?linkid=870924
Comment:
    Trūksta parko g. 13 az sutikimo (kontaktuota 12/19 )
Reply:
    12/23 siųstas sutikimas dėl az, sklypo, kur numtoma MT, savininkei.
Reply:
    Gautas MT sklypo savininkės sutikimas</t>
      </text>
    </comment>
    <comment ref="X261" authorId="252" shapeId="0" xr:uid="{9A0B6711-60D5-4092-AACA-2A01D13C1EF5}">
      <text>
        <t>[Threaded comment]
Your version of Excel allows you to read this threaded comment; however, any edits to it will get removed if the file is opened in a newer version of Excel. Learn more: https://go.microsoft.com/fwlink/?linkid=870924
Comment:
    Išsiųsta 12/04</t>
      </text>
    </comment>
    <comment ref="Y261" authorId="253" shapeId="0" xr:uid="{7C02F109-8A1F-4DF6-80C6-E14932DAE5C7}">
      <text>
        <t xml:space="preserve">[Threaded comment]
Your version of Excel allows you to read this threaded comment; however, any edits to it will get removed if the file is opened in a newer version of Excel. Learn more: https://go.microsoft.com/fwlink/?linkid=870924
Comment:
    Išsiųsta 12/04
Reply:
    Turi pateikti prašymą dėl atramų
</t>
      </text>
    </comment>
    <comment ref="Z261" authorId="254" shapeId="0" xr:uid="{F3D6AAF1-A48E-48DC-BAD1-FC9A117AB286}">
      <text>
        <t xml:space="preserve">[Threaded comment]
Your version of Excel allows you to read this threaded comment; however, any edits to it will get removed if the file is opened in a newer version of Excel. Learn more: https://go.microsoft.com/fwlink/?linkid=870924
Comment:
    Išsiųsta 12/04
</t>
      </text>
    </comment>
    <comment ref="AA261" authorId="255" shapeId="0" xr:uid="{08EB03BB-6A4B-453D-9285-190BBBC2F5FA}">
      <text>
        <t xml:space="preserve">[Threaded comment]
Your version of Excel allows you to read this threaded comment; however, any edits to it will get removed if the file is opened in a newer version of Excel. Learn more: https://go.microsoft.com/fwlink/?linkid=870924
Comment:
    Išsiųsta 12/04
</t>
      </text>
    </comment>
    <comment ref="AE261" authorId="256" shapeId="0" xr:uid="{CBC5CD93-FE84-464A-96F8-830A92235589}">
      <text>
        <t>[Threaded comment]
Your version of Excel allows you to read this threaded comment; however, any edits to it will get removed if the file is opened in a newer version of Excel. Learn more: https://go.microsoft.com/fwlink/?linkid=870924
Comment:
    Seniūnija turi pateikti prašymą dėl atramų išpirkimo gatvių apšvietimui
Reply:
    Prašymas gautas</t>
      </text>
    </comment>
    <comment ref="AG261" authorId="257" shapeId="0" xr:uid="{CDDF12F6-AE2C-4AC6-8A0B-4342AC7E451C}">
      <text>
        <t xml:space="preserve">[Threaded comment]
Your version of Excel allows you to read this threaded comment; however, any edits to it will get removed if the file is opened in a newer version of Excel. Learn more: https://go.microsoft.com/fwlink/?linkid=870924
Comment:
    Išsiųsta 12/04
</t>
      </text>
    </comment>
    <comment ref="AH261" authorId="258" shapeId="0" xr:uid="{44451D4A-6AC5-4798-92B6-997FBB843AF9}">
      <text>
        <t>[Threaded comment]
Your version of Excel allows you to read this threaded comment; however, any edits to it will get removed if the file is opened in a newer version of Excel. Learn more: https://go.microsoft.com/fwlink/?linkid=870924
Comment:
    Reikia daryti
Reply:
    12.12 uzsakytas mel projektas</t>
      </text>
    </comment>
    <comment ref="AJ261" authorId="259" shapeId="0" xr:uid="{A2E335AE-1DD9-435C-9577-FF632F6A998A}">
      <text>
        <t xml:space="preserve">[Threaded comment]
Your version of Excel allows you to read this threaded comment; however, any edits to it will get removed if the file is opened in a newer version of Excel. Learn more: https://go.microsoft.com/fwlink/?linkid=870924
Comment:
    Išsiųsta 12/04
</t>
      </text>
    </comment>
    <comment ref="E262" authorId="260" shapeId="0" xr:uid="{E494314C-4468-4953-83F8-C63FA62F43EF}">
      <text>
        <t xml:space="preserve">[Threaded comment]
Your version of Excel allows you to read this threaded comment; however, any edits to it will get removed if the file is opened in a newer version of Excel. Learn more: https://go.microsoft.com/fwlink/?linkid=870924
Comment:
    Kostas padarys RAA 10-23
Reply:
    Taiso pastabas </t>
      </text>
    </comment>
    <comment ref="E263" authorId="261" shapeId="0" xr:uid="{22ED840A-B687-48DB-AE8F-A86D051F5663}">
      <text>
        <t>[Threaded comment]
Your version of Excel allows you to read this threaded comment; however, any edits to it will get removed if the file is opened in a newer version of Excel. Learn more: https://go.microsoft.com/fwlink/?linkid=870924
Comment:
    Derinama su vartotojais
Reply:
    Servitutai, MŽ
Reply:
    Servitutai pateikti savivaldybei
Reply:
    Servitutai, KPD, informaciniai, SUVA
Reply:
    Laukiam servitutų
Reply:
    Pateiktas pilnas projektas
Reply:
    Registruojam žymas
Reply:
    ESO tvirtina AZ</t>
      </text>
    </comment>
    <comment ref="E264" authorId="262" shapeId="0" xr:uid="{273D85CE-401B-4659-A3AF-C420240CADD3}">
      <text>
        <t>[Threaded comment]
Your version of Excel allows you to read this threaded comment; however, any edits to it will get removed if the file is opened in a newer version of Excel. Learn more: https://go.microsoft.com/fwlink/?linkid=870924
Comment:
    Niekas nedaryta kol kas
Reply:
    Kada planas pradėti ?
Reply:
    01mėn. 23-24 d., sutvarkius esamus objektus, bus derinama MT vieta ir projektuojama toliau
Reply:
    Niekas nedaryta
Reply:
    Laikinai stabdom
Reply:
    Surasta preliminari MT vieta, pagalvotos spintų vietos
Reply:
    29 važiuoja derinti
Reply:
    Nusiųsta info topo geodezams patikslinti sklypų ribas
Reply:
    Buvau derinti, koreguojamas brėžinys pagal gyventojų norus
Reply:
    BR1 pilnai užbaigtas, dar išsiųsti sprendiniai keturiems gyventojams el. paštu, išsiųsta Via Lietuvai, ruošiamas BR2
Reply:
    Gauti dar pora derinimų el. paštu, likę keli informaciniai, 06-09 pateiksim pirminius
Reply:
    Pateikti pirminiai
Reply:
    Pataisytos pastabos
Reply:
    Pateikta po pastabu
Reply:
    Pataisytos pastabos, parašyti argumentai BR1 sprendiniams 
Reply:
    Pateikta po pastabu
Reply:
    Vis tiek nurodė sumažinti KS/KAS kiekį, planas 06/16 perderinti su gyventojais, perbraižyti ir pateikti
Reply:
    Turėtų ant dienų pareit Via Lietuva atsakymas, jei nebus rimtų pastabų, bus ruošiamas žiniaraštis
Reply:
    Išsiųsta derinti visom institucijom
Reply:
    Gautas Via Lietuva atsakymas, didelių pastabų trasai nėra, ruošiamas kelių priedas, gauti statybos ir žemės ūkio skyrių derinimai
Reply:
    Laukiam pasirašyto priedo, perduotas sąmatos skaičiavimui 
Reply:
    Gavom sąmatą, reikia gaut pasirašytą priedą ir nusiųsti via lietuva
Reply:
    Pateikta byla be VIA, SUVA
Reply:
    Išsiųsta Via Lietuvai su pasirašytu priedu, dar dėl visa ko išsiųsta ir Telia
Reply:
    Gautas pasirašytas kelių priedas, bus teikiama SUVA, ruošiama konkursinė medžiaga
Reply:
    Pateiktos dvi suva, nes persipina ribos, parengta konkursinė medžiaga, sulaukus suvos bus galima kelti bylą
Reply:
    Susisiekta su apšvietimo įmone, sakė elektrikas peržiūrai priskirtas
Reply:
    Gauta SUVA iš NŽT, reikia nuspręst ar kelti bylą taip, ar palaukti dar savivaldybės suvos. Gautas apšvietimo derinimas
Reply:
    Keliam bylą
Reply:
    Pateiktas projektas be vienos SUVA
Reply:
    Pateikta po pastabu
Reply:
    Grindžiam delspinigius
Reply:
    Tikslina delspinigių raštą</t>
      </text>
    </comment>
    <comment ref="X264" authorId="263" shapeId="0" xr:uid="{A2C9A98B-69BA-42EA-B4F3-7FB59C16864D}">
      <text>
        <t>[Threaded comment]
Your version of Excel allows you to read this threaded comment; however, any edits to it will get removed if the file is opened in a newer version of Excel. Learn more: https://go.microsoft.com/fwlink/?linkid=870924
Comment:
    06-19</t>
      </text>
    </comment>
    <comment ref="Y264" authorId="264" shapeId="0" xr:uid="{E9A8739D-33B4-4E64-8C65-CF4223CF3484}">
      <text>
        <t>[Threaded comment]
Your version of Excel allows you to read this threaded comment; however, any edits to it will get removed if the file is opened in a newer version of Excel. Learn more: https://go.microsoft.com/fwlink/?linkid=870924
Comment:
    06-19</t>
      </text>
    </comment>
    <comment ref="AD264" authorId="265" shapeId="0" xr:uid="{1A667BBB-4D39-46FE-B21C-AA390FDD36DB}">
      <text>
        <t xml:space="preserve">[Threaded comment]
Your version of Excel allows you to read this threaded comment; however, any edits to it will get removed if the file is opened in a newer version of Excel. Learn more: https://go.microsoft.com/fwlink/?linkid=870924
Comment:
    07-15 savivaldybė
368198 
Reply:
    07-16 nzt
368202 </t>
      </text>
    </comment>
    <comment ref="AE264" authorId="266" shapeId="0" xr:uid="{5E66E665-CA43-48D1-81D3-FB7128AEC82C}">
      <text>
        <t>[Threaded comment]
Your version of Excel allows you to read this threaded comment; however, any edits to it will get removed if the file is opened in a newer version of Excel. Learn more: https://go.microsoft.com/fwlink/?linkid=870924
Comment:
    06-27 pakartotinai</t>
      </text>
    </comment>
    <comment ref="AJ264" authorId="267" shapeId="0" xr:uid="{86A9D604-4EC0-4FB5-9435-A69ADA6E20D8}">
      <text>
        <t xml:space="preserve">[Threaded comment]
Your version of Excel allows you to read this threaded comment; however, any edits to it will get removed if the file is opened in a newer version of Excel. Learn more: https://go.microsoft.com/fwlink/?linkid=870924
Comment:
    06-04
Reply:
    07-08 su pasirašytu priedu
</t>
      </text>
    </comment>
    <comment ref="E265" authorId="268" shapeId="0" xr:uid="{764C2172-E339-40B2-9D9F-B1963029CA45}">
      <text>
        <t>[Threaded comment]
Your version of Excel allows you to read this threaded comment; however, any edits to it will get removed if the file is opened in a newer version of Excel. Learn more: https://go.microsoft.com/fwlink/?linkid=870924
Comment:
    01-08 derina su gyventojais + daro foto
Reply:
    Trūksta 3 parašų, 2 iš jų eina susisiekti, todėl tęsim el. paštu, 1 moteris atsisako pasirašyti, nes savininkė dukra, kuri gyvena Norvegijoje, viena iš kaimo gyventojų sutiko paprašyti kontaktų ir atsiųsti man.
Reply:
    Koreguojamas planas pagal derinimus
Reply:
    Koreguojama trasa pagal pastabas
Reply:
    Trasa pakoreguota, siunčiami derinimai el. paštu, laukiama kontaktų iš dirbamos žemės sklypų
Reply:
    Derinimai el. paštu pradėti, informaciniai išsiųsti, laukiam info. ką daryti dėl atramų, kurias vartotojas nori pasilikti sau.
Reply:
    Išsiųsta institucijoms
Reply:
    Gautas atsakymas iš telia- reikia pildyti tinklus
Reply:
    Gautas atsakymas iš melioracijos, reikia projekto
Reply:
    Ar trasa galutinė ?
Reply:
    Galutinė
Reply:
    Gauti dar du parašai, liko paskutinis gyventojas, prašymas dėl atramų gautas.
Reply:
    Ruošiama kabelių lentelė
Reply:
    Reikia pildyti Telia, ar pateikta topografam?
Reply:
    03-04 perduota geoprojektams papildyti tinklus
Reply:
    Gautas papildymas
Reply:
    Išsiųsta derinti institucijoms
Reply:
    Gautas telia derinimas, laukiam savivaldybės derinimo, tada užsakom melioracijos projektą.
Reply:
    Rengia MZ. Mel proj užsakytas
Reply:
    Pateikti pirminiai
Reply:
    Pateikti pirminiai po pastabu
Reply:
    Taiso pastabas
Reply:
    pataisyta
Reply:
    Pateikti pirminiai po pastabu
Reply:
    Pirminiai patvirtinti
Reply:
    MŽ + sąmata + SUVA
Reply:
    Suva pateikta, MZ padaryta, nusiųsta sąmatai
Reply:
    Sąmata gauta
Reply:
    Reikia suderint su dviem sklypų savininkėm dėl spintų apjungimo į vieną. Viena iš jų neatsiliepia kita prieštarauja- nori turėti savo asmeninę spinta, sako reikia atvažiuoti į vietą ir tartis, galbūt sutiktų, bet telefonu nesivelia į kalbas.
Reply:
    Kitas variantas išsiųsti informacinius ir laukti, spinta į jokį sklypą nepatenka.
Reply:
    Spintas apjungti i viena liepe Slicius, manau siunciam informacini ir viskas. Turim samata, darom byla ir keliam be SUVA (24d terminas)
Reply:
    Byla paruošta
Reply:
    Pateiktas projektas
Reply:
    SUVA atmetė, reikia ESO derinimo, Kostas užprašė
Reply:
    Pateikta iš naujo suva
Reply:
    Atmestas projektas. Reikia SUVA ir konkursinės
Reply:
    Suva terminas 04-29, konkursinė bus ruošiama
Reply:
    Konkursinė paruošta, trūksta tik suvos
Reply:
    Suva turim, atiduoti projektą
Reply:
    Pateiktas pilnas projektas
Reply:
    Delspinigių raštas</t>
      </text>
    </comment>
    <comment ref="U265" authorId="269" shapeId="0" xr:uid="{FCE22747-3A4D-44F8-A356-9913B7AA30FD}">
      <text>
        <t>[Threaded comment]
Your version of Excel allows you to read this threaded comment; however, any edits to it will get removed if the file is opened in a newer version of Excel. Learn more: https://go.microsoft.com/fwlink/?linkid=870924
Comment:
    ruošiamas
Reply:
    Reikės pakoreguot</t>
      </text>
    </comment>
    <comment ref="X265" authorId="270" shapeId="0" xr:uid="{71571CC0-633B-409E-A4BC-95FF603FDA78}">
      <text>
        <t>[Threaded comment]
Your version of Excel allows you to read this threaded comment; however, any edits to it will get removed if the file is opened in a newer version of Excel. Learn more: https://go.microsoft.com/fwlink/?linkid=870924
Comment:
    01-17 siųsta
Reply:
    03-19 naujai</t>
      </text>
    </comment>
    <comment ref="Y265" authorId="271" shapeId="0" xr:uid="{EED348B7-DCD0-4D96-A65F-2B15DFD39847}">
      <text>
        <t>[Threaded comment]
Your version of Excel allows you to read this threaded comment; however, any edits to it will get removed if the file is opened in a newer version of Excel. Learn more: https://go.microsoft.com/fwlink/?linkid=870924
Comment:
    01-17 siųsta
Reply:
    03-19 naujai</t>
      </text>
    </comment>
    <comment ref="Z265" authorId="272" shapeId="0" xr:uid="{FA9CC8A8-5F44-4F8D-BF95-2D9F1876D865}">
      <text>
        <t>[Threaded comment]
Your version of Excel allows you to read this threaded comment; however, any edits to it will get removed if the file is opened in a newer version of Excel. Learn more: https://go.microsoft.com/fwlink/?linkid=870924
Comment:
    01-17 siųsta
Reply:
    Gautas 01-21</t>
      </text>
    </comment>
    <comment ref="AA265" authorId="273" shapeId="0" xr:uid="{CFC73FB9-72AD-4CB7-B592-ABDA9E02F9A5}">
      <text>
        <t>[Threaded comment]
Your version of Excel allows you to read this threaded comment; however, any edits to it will get removed if the file is opened in a newer version of Excel. Learn more: https://go.microsoft.com/fwlink/?linkid=870924
Comment:
    01-17 siųsta
Reply:
    Pildyti tinklus
Reply:
    03-19 naujai</t>
      </text>
    </comment>
    <comment ref="AD265" authorId="274" shapeId="0" xr:uid="{791019E9-EDF6-4C99-AA4B-734EF940AF56}">
      <text>
        <t xml:space="preserve">[Threaded comment]
Your version of Excel allows you to read this threaded comment; however, any edits to it will get removed if the file is opened in a newer version of Excel. Learn more: https://go.microsoft.com/fwlink/?linkid=870924
Comment:
    354445 
Reply:
    355527 </t>
      </text>
    </comment>
    <comment ref="AG265" authorId="275" shapeId="0" xr:uid="{7764A429-2B1D-4A52-B412-6E1420078927}">
      <text>
        <t>[Threaded comment]
Your version of Excel allows you to read this threaded comment; however, any edits to it will get removed if the file is opened in a newer version of Excel. Learn more: https://go.microsoft.com/fwlink/?linkid=870924
Comment:
    01-17 siųsta
Reply:
    Nederina, reikia projekto</t>
      </text>
    </comment>
    <comment ref="AH265" authorId="276" shapeId="0" xr:uid="{76D04402-7CA3-4E44-9F12-2C962B61B716}">
      <text>
        <t>[Threaded comment]
Your version of Excel allows you to read this threaded comment; however, any edits to it will get removed if the file is opened in a newer version of Excel. Learn more: https://go.microsoft.com/fwlink/?linkid=870924
Comment:
    Reikia užsakyti
Reply:
    Užsakyta 03-21</t>
      </text>
    </comment>
    <comment ref="E266" authorId="277" shapeId="0" xr:uid="{9844F30F-3281-46E7-B9C6-153559C0CBA8}">
      <text>
        <t>[Threaded comment]
Your version of Excel allows you to read this threaded comment; however, any edits to it will get removed if the file is opened in a newer version of Excel. Learn more: https://go.microsoft.com/fwlink/?linkid=870924
Comment:
    Braižoma trasa
Reply:
    Pirmadieni skambinu žmonėm antradieni arba trečdn. važiuoju 
Reply:
    Trečiadienį važiuoju
Reply:
    01-30 važiuoju likusių parašų
Reply:
    Liko 65 proc. Parašų, bet kažkiek nebus nes nėra kontaktų/negyvena
Reply:
    Šiom dienom pasibaigsiu iki galo trasos korekcijas po derinimų ir bus galima pasiteikt pirminius.
Reply:
    Baigiau tvarkytis BR01
Darausi KL, principinę ir teiksim pirminius.
Reply:
    Liko susirašyt ilgius BR02, abonentų , trumpus pasiskaičiuot ir bus galima teikt pirminius.
Reply:
    Reik pateikt pirminius
Reply:
    Pateikti pirminiai
Reply:
    Išsiųsta institucijoms
Reply:
    Trūksta vandenų, ViaLT suderinimo.
Kai gausiu tada rengsiu servitutą, SUVA, informacinius likusius ir t.t.
Reply:
    Vandenys suderino, Via derinimas nėra reikalingas, todėl nelaukiu jų.
Parengti du servitutai, perduota Kostui, kad įkeltų į TIVI pasirašymui. Su vienu nuomininku reiks suderinti. 
Reply:
    Reikia parengt informacinius ir SUVA pateikt
Reply:
    Informacinius išsiunčiau, SUVA pateikiau, servitutus padariau ir perdaviau Kostui kad įkeltų į TIVĮ pasirašymui, man atrodo, kad įkėlė.
Reply:
    Dėl servituto reik suderint su nuominku vieną, skambinau seniūnei, kad duotų kontaktą, nekėlė, ryt skambinsiu vėl.
Reply:
    Nuomininkę radau, servitutą išsiunčiau el. paštu. ESO servitutus pasirašė, pateikiau kompensacijoms.
Reply:
    Trūksta Via suderinimo dar. 
Skambinau šiandien, terminas Gegužės 2d.
Reply:
    Gavus Via daryti MZDZ, byla
Reply:
    Via gavau, baiginėju MZDZ, rengiu dokus bylai.
Nuomininkė pasirašys servitutą po švenčių, tada teikiu Rokiškio savivaldybei abu servitutus.
Reply:
    Pateiktas MZDZ sąmatai.
Reply:
    Viskas paruošta, likę SUVA ir servitutai.
Reply:
    Servitutai pateikti savivaldybei 04-23
Reply:
    04-24 pateikti servitutai po pastabų. Buvau pamiršęs prašymus prikabint ADOC'e.
Kostui perduota, kad gali pateikt pilną bylą be servitutų.
Reply:
    Pateiktas projektas be servitutu
Reply:
    Taiso pastabas
Reply:
    Pateiktas po pastabu
Reply:
    Servitutai pateikti po pastabų 05-06
Reply:
    Skambinsiuos ryt techniniui, koreguot šiek tiek trasą reik.
Reply:
    ESO techninis iki 19d atostogose, jį pavaduoja bet jis nieko nežino, tai pirmadieni skambinsiuos techniniui vėl išsiaiškint situacija. 
Reply:
    Šiandien paskambinau, pasirodo iki ketvirtadienio atostogose, DALIUS VAIŽMUŽIS, 8 686 99145. 
Sakė ketvirtadieni bus prie kompo tada pasižiūrėsim.
Reply:
    Skambinau techniniui, rytoj nuvažiuos į vietą, pirmadienį sakė pasiskambinam.
Reply:
    Su techniniui „išsiaiškinom“, išsiunčiau sprendinius savivaldybės atstovui. 
Bus likęs vienas servitutas, kuris pateiktas savivaldybei, reikia sulaukt derintojo suderinimo.
Reply:
    Savivaldybės atstovas turėjo pastabų, pakoregavau sprendinius ir pateikiau atgal jam
Reply:
    Savivaldybė suderino sprendinius. 
Pateikiau servitutą kompensacijoms, tada pateiksiu savivaldybei.
Reikės pasikoreguot pilną bylą, atsirado pora papildomų gręžimų ir pan.
Reply:
    Servitutą pateikiau savivaldybei.
Reply:
    Viskas sutvarkyta, likęs servitutas
Reply:
    Šiandien/pirmadieni atsiųs teigiamą atsakymą dėl servituto. Pasiteiksiu kompensacijoms kad apmokėtų ir kreipsimės į notarę Ritą Šabanskienę
Reply:
    Iš savivaldybės pritarimą gavau, perdaviau kompensacijoms kad apmokėtų.
Reply:
    Mokėjimą padarys 12d ir įkels į TIVĮ
Reply:
    Gedas nori palaukt kol bus zinoma pasirasymo data, tik tada tvirtins garantini rasta
Reply:
    Servitutas pateiktas notarams, pirmadieni pasisuksiu pasiklaust dėl pasirašymo laiko.
Reply:
    Skambinau notarei, sakė dokai tinkami, per 5d.d. paruoš sutartį, ją pateikti reikės savivaldybei, ir tada beliks laikus susiderint
Reply:
    Su savivaldybe ir viskas suderinta. Likę susiderint pasirašymo laiką. Notarė nederina, reikės man, davė laikus kada ji gali, dabar derinu su savivaldybe, poto su ESO atstovu.
Reply:
    06-30 11:00 pasirašomi servitutai pas notarę Rita Šabanskienė 
Reply:
    Pateikta su garantiniu rastu
Reply:
    Atmete del didelio kiekio nesuderintu vartotoju
Reply:
    Augustas 30d. Važiuoja derinti
Reply:
    Gedo komentaras: “Mindaugo vadovas Vilius Grigaliūnas. Tai dar palaukime 😊” 
Reply:
    Teiks projektą pakartotinai su paaiškinimais
Reply:
    ESO nori suderinti su zmonemis, atsiunte kontaktus, Augustas skambins
Reply:
    Kontaktai tie patys, kurie buvo prieš tai. Lyg sakėt, kad atrašysit į TIVI
Reply:
    Ketvirtadieni Augustas vaziuoja pora parasu paimt
Reply:
    Pateiktas projektas po papildomo vaziavimo su papildyta derinimo suvestine
Reply:
    Tikslina delspinigių raštą</t>
      </text>
    </comment>
    <comment ref="T266" authorId="278" shapeId="0" xr:uid="{5837D8C0-9D44-4AF0-833A-2C738E871E97}">
      <text>
        <t>[Threaded comment]
Your version of Excel allows you to read this threaded comment; however, any edits to it will get removed if the file is opened in a newer version of Excel. Learn more: https://go.microsoft.com/fwlink/?linkid=870924
Comment:
    04-23 perduota adm.</t>
      </text>
    </comment>
    <comment ref="X266" authorId="279" shapeId="0" xr:uid="{2F527D05-11D1-4164-A978-40873967C954}">
      <text>
        <t>[Threaded comment]
Your version of Excel allows you to read this threaded comment; however, any edits to it will get removed if the file is opened in a newer version of Excel. Learn more: https://go.microsoft.com/fwlink/?linkid=870924
Comment:
    03-26 išsiųsta</t>
      </text>
    </comment>
    <comment ref="Y266" authorId="280" shapeId="0" xr:uid="{A6DDB7A2-B622-40A7-91B4-55AB88C83240}">
      <text>
        <t>[Threaded comment]
Your version of Excel allows you to read this threaded comment; however, any edits to it will get removed if the file is opened in a newer version of Excel. Learn more: https://go.microsoft.com/fwlink/?linkid=870924
Comment:
    03-26 išsiųsta l.zolubiene@rokiskis.lt
Reply:
    03-27 suderinta</t>
      </text>
    </comment>
    <comment ref="Z266" authorId="281" shapeId="0" xr:uid="{BAD1DDB8-FAF0-4690-B05B-264E62E4FC0D}">
      <text>
        <t>[Threaded comment]
Your version of Excel allows you to read this threaded comment; however, any edits to it will get removed if the file is opened in a newer version of Excel. Learn more: https://go.microsoft.com/fwlink/?linkid=870924
Comment:
    03-26 išsiųsta
Reply:
    04-09 persiunčiau į kitą emailą.
Reply:
    04-10 suderinta</t>
      </text>
    </comment>
    <comment ref="AD266" authorId="282" shapeId="0" xr:uid="{257646F8-8A54-4EAC-9059-17D084103C87}">
      <text>
        <t>[Threaded comment]
Your version of Excel allows you to read this threaded comment; however, any edits to it will get removed if the file is opened in a newer version of Excel. Learn more: https://go.microsoft.com/fwlink/?linkid=870924
Comment:
    355035
04-11 pateikta
Reply:
    04-23 suderinta</t>
      </text>
    </comment>
    <comment ref="AE266" authorId="283" shapeId="0" xr:uid="{947902B7-5E48-4E24-83E0-532136E70166}">
      <text>
        <t>[Threaded comment]
Your version of Excel allows you to read this threaded comment; however, any edits to it will get removed if the file is opened in a newer version of Excel. Learn more: https://go.microsoft.com/fwlink/?linkid=870924
Comment:
    Išsiųsta seniūnijai</t>
      </text>
    </comment>
    <comment ref="AF266" authorId="284" shapeId="0" xr:uid="{9F701A94-5A9E-4F0E-84FE-F6AFB558F958}">
      <text>
        <t>[Threaded comment]
Your version of Excel allows you to read this threaded comment; however, any edits to it will get removed if the file is opened in a newer version of Excel. Learn more: https://go.microsoft.com/fwlink/?linkid=870924
Comment:
    2 servitutai su Rokiškio sav.
+reiks vieno parašo iš nuomininko
Reply:
    Nuomininkė pasirašys po vėlykų, viskas jai tinka, tik neturi galimybės dabar nes yra užsienyje. Kai gausiu jos parašą, abu servitutus pateiksiu Rokiškio raj. sav.
Reply:
    04-23 pateikta savivaldybei.
Reply:
    Servitutai pateikti po pastabų 05-06</t>
      </text>
    </comment>
    <comment ref="AI266" authorId="285" shapeId="0" xr:uid="{D5DAA7E3-865A-4FA7-926D-0D55933292A5}">
      <text>
        <t>[Threaded comment]
Your version of Excel allows you to read this threaded comment; however, any edits to it will get removed if the file is opened in a newer version of Excel. Learn more: https://go.microsoft.com/fwlink/?linkid=870924
Comment:
    03-26 išsiųsta
Reply:
    03-27 suderinta su pastaba</t>
      </text>
    </comment>
    <comment ref="AJ266" authorId="286" shapeId="0" xr:uid="{58C43FD4-F800-47DC-9C37-36D402061534}">
      <text>
        <t>[Threaded comment]
Your version of Excel allows you to read this threaded comment; however, any edits to it will get removed if the file is opened in a newer version of Excel. Learn more: https://go.microsoft.com/fwlink/?linkid=870924
Comment:
    03-26 išsiųsta
Reply:
    Skambinau, terminas Gegužės 2d, projektas pas specialistą
Reply:
    04-17 suderinta</t>
      </text>
    </comment>
    <comment ref="AL266" authorId="287" shapeId="0" xr:uid="{701EABBB-4074-416A-B35F-89991C805785}">
      <text>
        <t>[Threaded comment]
Your version of Excel allows you to read this threaded comment; however, any edits to it will get removed if the file is opened in a newer version of Excel. Learn more: https://go.microsoft.com/fwlink/?linkid=870924
Comment:
    03-26 išsiųsta
Reply:
    Nereikia derintis.</t>
      </text>
    </comment>
    <comment ref="E267" authorId="288" shapeId="0" xr:uid="{AEE3CE7A-34E0-465F-A0F5-3421B17957BD}">
      <text>
        <t>[Threaded comment]
Your version of Excel allows you to read this threaded comment; however, any edits to it will get removed if the file is opened in a newer version of Excel. Learn more: https://go.microsoft.com/fwlink/?linkid=870924
Comment:
    Susisiekta su moterim dėl ST pas ją sklype. Neprieštarauja, trasa +- preliminari yra pabraižyta, bandysiu derintis su žmonėm laikus, tuo pačiu ir su 265 obj (nes netoli vienas kito). Dabar braižausi trasą 265.
Reply:
    Pirmadieni skambinu žmonėm antradieni arba trečdn. važiuoju 
Reply:
    Trečiadienį važiuoju
Reply:
    Galima pateikt pirminiams.
Reply:
    01-30 važiuoju likusio parašo
Reply:
    Liko 20 proc parašų
Reply:
    Pirminiai pateikti
Reply:
    Likę dviejų sklypų sutikimai (mama ir sūnus).
Sūnus pasirašys el. parašu, mamai nuveš popierinius variantus ir atsiųs man, bet gyvena skirtinguose miestuose, sakė pasirašys ne greičiau nei per 2 sav.
Reply:
    Sutikimų nelauksiu, yra pastabų dėl pirminių, pasidarysiu demontavimo schemą iki ryt ir galima bus kelt po postabų.
Reply:
    Kostas įkels pirminius po pastabų.
Reply:
    Reikės topo papildymo, nes ESO nori ST ant kitos atramos nei kad buvo numatyta sąlygose.
Reply:
    Pakoreguoti sprendiniai dėl stulpinės ir išsiųsti sklypo savininkui. Su juo kalbėjau telefonu, kaip ir viskas ok, tik užtruks pasirašymas, nes turi vežt atsispaudinęs dokus mamai, nežino kada tiksliai su ja susitiks, pats pasirašys el. parašu.
Reply:
    Galima pateikt pirminius po pastabų
Reply:
    Pateikta po pastabu
Reply:
    Patvirtinti pirminiai
Reply:
    Išsiųsta institucijoms.
Reply:
    Pateikta SUVA. Likęs sutikimas iš privataus sklypo, bylos dokumentai, sąmata.
Reply:
    Vėliausiai pirmadienį pasirašys ir atsius dokus.
Reply:
    Laukiam tik mel projekto
Reply:
    Galim teikti pilną bylą
Reply:
    Pateikta byla pilna
Reply:
    Pateikta po pastabu
Reply:
    Atsiuntė pastabas. Pataisiau, reik pateikt konkursinę atgal, Kostui perdaviau.
Reply:
    Taiso pastaba
Reply:
    Pateiktas projektas po pastabu
Reply:
    Pateiktos žymos ESO</t>
      </text>
    </comment>
    <comment ref="T267" authorId="289" shapeId="0" xr:uid="{7F2D511C-35EA-4955-855C-30C18E558EC6}">
      <text>
        <t>[Threaded comment]
Your version of Excel allows you to read this threaded comment; however, any edits to it will get removed if the file is opened in a newer version of Excel. Learn more: https://go.microsoft.com/fwlink/?linkid=870924
Comment:
    Perduota išsiuntimui 03-27</t>
      </text>
    </comment>
    <comment ref="X267" authorId="290" shapeId="0" xr:uid="{5D7034A1-C044-4CEE-B58D-8284ECCA4150}">
      <text>
        <t>[Threaded comment]
Your version of Excel allows you to read this threaded comment; however, any edits to it will get removed if the file is opened in a newer version of Excel. Learn more: https://go.microsoft.com/fwlink/?linkid=870924
Comment:
    03-18 išsiųsta
Reply:
    GD-1148
Reply:
    03-21 suderinta</t>
      </text>
    </comment>
    <comment ref="Y267" authorId="291" shapeId="0" xr:uid="{5FC820D3-BA9D-4B57-8D61-20BA7289C99F}">
      <text>
        <t>[Threaded comment]
Your version of Excel allows you to read this threaded comment; however, any edits to it will get removed if the file is opened in a newer version of Excel. Learn more: https://go.microsoft.com/fwlink/?linkid=870924
Comment:
    03-18 išsiųsta
Reply:
    03-18 suderinta</t>
      </text>
    </comment>
    <comment ref="AD267" authorId="292" shapeId="0" xr:uid="{0291EABC-E727-4278-B1FE-9CED70C9661F}">
      <text>
        <t>[Threaded comment]
Your version of Excel allows you to read this threaded comment; however, any edits to it will get removed if the file is opened in a newer version of Excel. Learn more: https://go.microsoft.com/fwlink/?linkid=870924
Comment:
    352494 03-26
Reply:
    04-07 gauta</t>
      </text>
    </comment>
    <comment ref="E268" authorId="293" shapeId="0" xr:uid="{B3FB4A0C-5D94-4A5E-8FAF-23A524895B7C}">
      <text>
        <t>[Threaded comment]
Your version of Excel allows you to read this threaded comment; however, any edits to it will get removed if the file is opened in a newer version of Excel. Learn more: https://go.microsoft.com/fwlink/?linkid=870924
Comment:
    Užklausta dėl informacijos 
Reply:
    Pateikta visa info rangovui. Laukiam sprrendinių
Reply:
    04.28 pateiks medziaga pirminiams
Reply:
    05.27 pateiks dokus
Reply:
    Kostas peržiūri sprendinius, teikia pastabas
Reply:
    Pateikti pirminiai
Reply:
    Taiso pastabas
Reply:
    Pateikti pirminiai po pastabu
Reply:
    Taiso pastabas
Reply:
    Vis dar taiso pastabas
Reply:
    Pateikta po pastabu
Reply:
    Pateikti pirminiai po pastabu, pateiktas Via priedas ESO pasirasyti
Reply:
    Derina su sklypais del trasos keitimo (ne per piliakalni)
Reply:
    Vis dar derina...
Reply:
    12.08 susitinka su savininku
Reply:
    Reikia uzsakyti papildyma, gavo zmoniu sutikimus
Reply:
    Pateikti pirminiai po pastabu
Reply:
    Pateiktos pastabos
Reply:
    Topo papildymas subraizytas 01.09, laukiam
Reply:
    Pateiktas projektas tvirtinimui
Reply:
    Pateikta po pastabu
Reply:
    Uzklausta mel projekto, deimonas sake jau nedaug liko
Reply:
    turim parengti MŽ
Reply:
    Eimutis daro mzdz
Reply:
    Ana skaiciuoja pagal nauja MZDZ
Reply:
    Pateiktas projektas
Reply:
    Persiustos pastabos deimonui
Reply:
    Ana taiso samata, Ziede sukels
Reply:
    Deimonas renka parasus ant sutikimu</t>
      </text>
    </comment>
    <comment ref="I268" authorId="294" shapeId="0" xr:uid="{9556F768-1AC6-42C4-9408-49DC39B836A2}">
      <text>
        <t>[Threaded comment]
Your version of Excel allows you to read this threaded comment; however, any edits to it will get removed if the file is opened in a newer version of Excel. Learn more: https://go.microsoft.com/fwlink/?linkid=870924
Comment:
    uzsakyta
Reply:
    padarytas</t>
      </text>
    </comment>
    <comment ref="E269" authorId="295" shapeId="0" xr:uid="{A00391A9-13A9-4E5A-90DF-ADB5D95DDF05}">
      <text>
        <t>[Threaded comment]
Your version of Excel allows you to read this threaded comment; however, any edits to it will get removed if the file is opened in a newer version of Excel. Learn more: https://go.microsoft.com/fwlink/?linkid=870924
Comment:
    Kostas parašė į TIVI dėl išpildomosios (05mėn daryti darbai aplink transformatorines).
Reply:
    Skambinau vienam sklypo nuomininkui, kurio reikės parašo ant servituto, bet nekelia.
Reply:
    Susisiekiau su sklp. savininko turbūt, kad žmona. Nusiunčiau jiem laišką, atskambino, sakė lyg planuoja parduot tą sklypą, kitos savaitės pradžioj pateiks atsakymą, nes galimai sprendinius reiks pasiderint su naujais sklypo savininkais. 
Jei nesulaukiu atsakymo 30d, antros dienos pusėj skambinu +37060323587 
Reply:
    Nebevažiuoju pirmadieni, ruošiu sprendinius pirminiams, turbūt kažkas iš plačiajuosčio prasuks ryšius pamatuot
Reply:
    Pirminius pateiksim 07-04 darbo gale, arba 07-07 pirmos dienos pusėj
Reply:
    Išsiųsti preliminarūs sprendiniai sklypo nuomininkui. Galimai reikės pildyt topo (arba pačiam pasipiešt).
Reply:
    Šiandien skambinau nuomininkui, nekėlė.
Reply:
    Pateikti pakoreguoti sprendiniai sklp. nuominkui, nes pradžioj galvojo, kad kalbam apie kitą sklypą ☺️. Sakė į savaitės galą bandyt pasiskambint.
Reply:
    Padarytas servitutas, nusiųstas sklp. nuomininkui pasirašyti. Jei pasirašys, ruošiuosi sprendinius pirminių pateikimui.
Reply:
    Šiandien pasuksiu nuominkui, nes parašo taip ir negavau dar kolkas.
Reply:
    Nuomininkui skambinau, sakė iki savaitės galo turėtų atsiųst pasirašytą. 100proc. dar nėra, bet ruošiuosi sprendinius iki galo pirminių pateikimui.
Reply:
    Rytoj (07-17) pirmos dienos pusėj bus galima pateikti pirminius.
Reply:
    Perduota Kostui, kad pateiktų pirminius.
Reply:
    Pateikti pirminiai
Reply:
    Taiso pirminių pastabas
Reply:
    Pastabos sutvarkytos, bet reik pasimatuot ryšius.
Marijus važiuos pro šoną, dar nežino kada, bet turbūt ketvirtadienį arba kitos sav. pradžioj.
Reply:
    Skambinau sklp. nuomininkui, nekelia.
Reply:
    Skambinau sklp. nuomininkui, nekelia.
Reply:
    Atrašė sms, kad bandys snd pažiūrėt/pasirašyti
Reply:
    Nuomininkas pasirašė.
Reik sulaukt kol Marijus pamatuos ryšius, pasidarysiu signalų sąrašą ir teiksim pirminius po pastabų
Reply:
    Sprendinius išsiunčiau institucijoms, trečiadieni Kasparas važiuos į Ignaliną, pamatuos ryšius. Tada bus galima pasiteikti pirminiams.
Reply:
    Galima pateikt pirminius, perduota Kostui.
Reply:
    Pateikti pirminiai po pastabu
Reply:
    08.05 teiksim pirminius po pastabu
Reply:
    Galima pateikt pirminius po pastabų, Kostui perduota.
Reply:
    Pateikti pirminiai po pastabu
Reply:
    Taisomi pirminiai
Reply:
    Galima pateikti pirminius po pastabų.
Reply:
    Pateikta po pastabu
Reply:
    Skambinau savivaldybei/seniūnijai.
Savivaldybė prašė kitu el. paštu pateikti sprendinius, seniūnas tuoj susižiūrės ir perskambins.
Reply:
    Liko SUVA (pateikta);
Du servitutai, vienas su NŽT, kitas su savivaldybe (nieko negalim daryt dabar su jais);
Ir likę ruoštis pilną bylą.
Reply:
    Reikia mel. projekto
Reply:
    Ruošiu žiniaraštį, šiandien pateiksiu. 
Likęs mel. projektas, SUVA (du prašymai, numeriukai nurodyti prie komentarų) ir 2 servitutai (NŽT/savivaldybė).
Reply:
    Gautas sutikimas Suva 25SUT-3013
Reply:
    Gaunam MP ir teikiam projekta i tivis
Reply:
    Trūksta dar SUVA vieno sutikimo (buvo du teikti, vienas gautas, kitas dar ne).
Reply:
    Reik nuasmeninti mel. projektą, įkelti į konkursinę ir galima pateikti pilną bylą be SUVA ir servitutų.
Reply:
    Pateiktas projektas be SUVA ir servitutu
Reply:
    Projektas atmestas
Reply:
    Negalim dar pateikt servitutu, laukiam karanis kol garantinus patvirtins
Reply:
    Pataisysiu per šiandien pastabas likusias
Reply:
    Reiks su Kostu peržiūrėt KL ir BR02, ESO sako, kad nesutampa ilgiai, pagal mane viskas sutampa.
Reply:
    Laukiam servituto
Reply:
    Kostas pateiks servitutus į TIVI pasirašymui. Tada teiksiu abu NŽT el. paštu.
Reply:
    Servitutus pateikiau kompensacijoms, kai gausiu, teikiu juos į NŽT, paštu.
Reply:
    Servitutai pateikti NŽT 09-25 1GD-77007 1GD-77010
Reply:
    4400-4283-4015 jau pasirašė pas notarus servitutą, kitas dar kaba pas NŽT. 10-03
1GD-77007 šitas liko
Reply:
    10-10 paprašė pridėti papildomai komp. raštą, pridėjau ir nusiunčiau tikrintojai atgal.
Reply:
    Iš NŽT gavau teigiamą atsakymą antram servitutui. Perdaviau ESO, kad apmokėtų kompensaciją. Gavęs komp. kreipsiuosi į notarus.
Reply:
    23d apmokės kompensaciją ir į TIVĮ įkels apmokėjimo kopiją.
Reply:
    Antro servituto dokai pateikti notarams. SUVA buvo pastabų, pridėjau papildomus dokus, tikrina.
Reply:
    Sakė bandys derinti pasirašymo laiką kitai savaitei (lapkričio mėn. pirma sav.)
Reply:
    Suva matau, kad teigiamas, šiom dienom turėtų ADOC'as būt.
Reply:
    SUVA gavau, likęs servitutas kuris yra pas notarus. Sakė bandys derinti pasirašymo laiką kitai savaitei (lapkričio mėn. pirma sav.)
Reply:
    Notare snd skambina NZT ir derina pasirasymo laika
Reply:
    Nesuderino laiko, sakė turbūt reikės koreguot sutartį. Parašiau, kad kai kažką susiderins, duotų žinot.
Reply:
    11-11 paklausiau notarės el. paštu dėl situacijos. Sakė neužilgo baigs sutarties projektą ir tarsis dėl pasirašymo laiko. Kai susitars, informuos.
Reply:
    11-18 pasirašo servitutą, bet turit pasispręst ten dėl tų a.z. sutikimų ar ko su nžt (nes servitute nebus a.z. ploto ar pan).
Reply:
    Padarytas sutikimas dėl a.z., perduota Kostui, turi nusisiųst jis per savo el. paštą.
Reply:
    Pateiktas prasymas sutikimui NZT
Reply:
    Data 2025-11-17 Nr. 1GD-94369
Reply:
    Pateiktas projektas tvirtinimui
Reply:
    25SUT-22247
25SUT-22254
25SUT-22262
Reply:
    Servitutai yra pasirašyti, perteikiau SUVAS normaliai, pataisiau bylą
Reply:
    laukiam žymų įregistravimo
Reply:
    perduoti įkainiai tvirtinti
Reply:
    Pateikta ADA
Reply:
    REIKIA DELSPINIGIŲ RAŠTO</t>
      </text>
    </comment>
    <comment ref="T269" authorId="296" shapeId="0" xr:uid="{B8E3674F-7056-4B19-AB1B-4F40B559A4C3}">
      <text>
        <t>[Threaded comment]
Your version of Excel allows you to read this threaded comment; however, any edits to it will get removed if the file is opened in a newer version of Excel. Learn more: https://go.microsoft.com/fwlink/?linkid=870924
Comment:
    09-09 išsiųsta</t>
      </text>
    </comment>
    <comment ref="X269" authorId="297" shapeId="0" xr:uid="{B6A0DA6A-14DD-4B9C-8F88-CA91687C5691}">
      <text>
        <t>[Threaded comment]
Your version of Excel allows you to read this threaded comment; however, any edits to it will get removed if the file is opened in a newer version of Excel. Learn more: https://go.microsoft.com/fwlink/?linkid=870924
Comment:
    07-28 išsiųsta
Reply:
    08-13 suderinta</t>
      </text>
    </comment>
    <comment ref="Y269" authorId="298" shapeId="0" xr:uid="{FB90CCCA-2254-4788-A207-E2AE84E709EF}">
      <text>
        <t>[Threaded comment]
Your version of Excel allows you to read this threaded comment; however, any edits to it will get removed if the file is opened in a newer version of Excel. Learn more: https://go.microsoft.com/fwlink/?linkid=870924
Comment:
    07-28 išsiųsta
Reply:
    08-20 suderinta</t>
      </text>
    </comment>
    <comment ref="AD269" authorId="299" shapeId="0" xr:uid="{E5012F47-1064-47B3-815D-9AC185440DA5}">
      <text>
        <t>[Threaded comment]
Your version of Excel allows you to read this threaded comment; however, any edits to it will get removed if the file is opened in a newer version of Excel. Learn more: https://go.microsoft.com/fwlink/?linkid=870924
Comment:
    25SUT-3013 
Reply:
    25SUT-3022
Per vieną neišėjo sukelt dėl skirtingų adresų, teko kelt per du kartus.
Reply:
    Reiks per nauja teikt 
Reply:
    25SUT-9149
Per nauja pateikta</t>
      </text>
    </comment>
    <comment ref="AF269" authorId="300" shapeId="0" xr:uid="{025C317B-BDBE-4CA9-AFBF-1767A63A954D}">
      <text>
        <t>[Threaded comment]
Your version of Excel allows you to read this threaded comment; however, any edits to it will get removed if the file is opened in a newer version of Excel. Learn more: https://go.microsoft.com/fwlink/?linkid=870924
Comment:
    09-25 pateikta NŽT</t>
      </text>
    </comment>
    <comment ref="AJ269" authorId="301" shapeId="0" xr:uid="{E34C4D2F-9A75-4F00-97FB-D94F2BAA4091}">
      <text>
        <t>[Threaded comment]
Your version of Excel allows you to read this threaded comment; however, any edits to it will get removed if the file is opened in a newer version of Excel. Learn more: https://go.microsoft.com/fwlink/?linkid=870924
Comment:
    07-28 išsiųsta</t>
      </text>
    </comment>
    <comment ref="E270" authorId="302" shapeId="0" xr:uid="{8621AF99-8E55-4D20-AFD3-149AC307BF0F}">
      <text>
        <t>[Threaded comment]
Your version of Excel allows you to read this threaded comment; however, any edits to it will get removed if the file is opened in a newer version of Excel. Learn more: https://go.microsoft.com/fwlink/?linkid=870924
Comment:
    Per visą gatvę iš abiejų pusių lygiagrečiai eina mel. tinklas, o sklypas via Lietuvos, paskambinta ir nusiųsta užklausa žemės ūkio skyriui kokiu atstumu derintų projektą
Reply:
    07-03 planas vykti į vietą
Reply:
    Buvau gyvai, reiks pakoreguoti sprendinius ir pilnai paruošti pirminius, taip pat išsiųsta Pakamariui užklausa dėl nepažymėtų šulinių
Reply:
    Taiso trasa, skambina Pakamariui
Reply:
    Matuoja šulinius, dar peržiūrės kas TIIIS pateikta ir atsiųs pakoreguotą topo. Trūksta ir vandentiekio tinklų, sakė Pakamaris uždės.
Reply:
    Gauti tinklai ir šuliniai, koreguojamas brėžinys ir bus siunčiamas svarbiausioms institucijoms, via, telia 
Reply:
    Pakoreguotas BR1 ir išsiųstas svarbiausiom institucijom, 07-14 planas pateikti pirminius
Reply:
    Pateikti pirminiai
Reply:
    Pateikti pirminiai po pastabu
Reply:
    Taiso pastabas
Reply:
    Laukiam Via Lietuvos (turi būt ant dienų), kad vienu kartu ištaisyt visas pastabas dėl KS/KAS, taip pat gautos ir Ukmergės vandenų pastabos
Reply:
    Taso pirminius
Reply:
    Pataisytos ESO pastabos, Via Lietuvos pastabų dar negavom, terminas 20d.d.
Reply:
    Pateikti pirminiai po pastabu
Reply:
    Susisiekta su vandenimis, pakoreguotas BR1 ir gautas derinimas, planas 08-07 vykti dar kartą, jei pavyks rasti žmonių vietoje
Reply:
    Gautas Via Lietuva atsakymas, didelių pastabų nėra, planas gauti dar keletą derinimų, pataisyti pastabas ir paruošti kelių priedą
Reply:
    Buvau dar kartą derinti, gavau dar keletą parašų, paruoštas kelių priedas, paskambinta seniūnijai, kad nusprestų su apšvietimo skydu ką nori daryt per ateinančią savaitę
Reply:
    Savivaldybės kelių skyrius prašo visų derinimų, laukiam Via Lietuvos atsakymo, gavus derinimą, išsiųsiu savivaldybei su visais turimais derinimais. 
Reply:
    Paruoštas medžiagų žiniaraštis, jeigu nesugalvos pastabų, siųsiu apskaičiuoti
Reply:
    Rugsėjo mėnesį grįžta energetikas apšvietimo klausimams, preliminarūs sprendiniai aptarti 
Reply:
    Gautas Via Lietuvos derinimas, išsiųstas projektas ukmergės kelininkui su visais turimais derinimais, bus perduota sąmatos apskaičiavimui 
Reply:
    Laukiam mel projekto
Reply:
    Išsiųsti informaciniai laiškai
Reply:
    Milda paskaiciuoja mel proj samata ir keliam projekta
Reply:
    Pateiktas projektas be SUVA
Reply:
    Taiso pastabas
Reply:
    Pastabos pataisytos iki suvos 
Reply:
    Kostas derina su karanausku dėl garantinio/ teikia projektą
Reply:
    SS - NŽT sutikimas 
Reply:
    Teiksiu SUVA pagal ESO informaciją
Reply:
    Laukiam suvos ir bus galima teikt
Reply:
    Pateiktas projektas su SUVA
Reply:
    Taiso pastabas
Reply:
    pataisytos pastabos, paskambinta seniūnijai dėl apšvietimo
Reply:
    Pateikta po pastabu
Reply:
    registruoja žymas
Reply:
    pateikeikti įkainiai
Reply:
    pateikti įkainiai iš naujo
Reply:
    DELSPINIGIAI</t>
      </text>
    </comment>
    <comment ref="X270" authorId="303" shapeId="0" xr:uid="{5FD7000C-7EEC-4878-A4E0-124C09B726D3}">
      <text>
        <t>[Threaded comment]
Your version of Excel allows you to read this threaded comment; however, any edits to it will get removed if the file is opened in a newer version of Excel. Learn more: https://go.microsoft.com/fwlink/?linkid=870924
Comment:
    08-08</t>
      </text>
    </comment>
    <comment ref="Y270" authorId="304" shapeId="0" xr:uid="{DEF79ACD-A594-45DF-9C2A-5B66877EDF43}">
      <text>
        <t>[Threaded comment]
Your version of Excel allows you to read this threaded comment; however, any edits to it will get removed if the file is opened in a newer version of Excel. Learn more: https://go.microsoft.com/fwlink/?linkid=870924
Comment:
    08-08</t>
      </text>
    </comment>
    <comment ref="Z270" authorId="305" shapeId="0" xr:uid="{4D6F2F7E-26C6-4D82-B4DF-B42595F0DB45}">
      <text>
        <t>[Threaded comment]
Your version of Excel allows you to read this threaded comment; however, any edits to it will get removed if the file is opened in a newer version of Excel. Learn more: https://go.microsoft.com/fwlink/?linkid=870924
Comment:
    07-11</t>
      </text>
    </comment>
    <comment ref="AA270" authorId="306" shapeId="0" xr:uid="{F34EA589-B559-46AF-A783-321527E2F999}">
      <text>
        <t>[Threaded comment]
Your version of Excel allows you to read this threaded comment; however, any edits to it will get removed if the file is opened in a newer version of Excel. Learn more: https://go.microsoft.com/fwlink/?linkid=870924
Comment:
    07-11</t>
      </text>
    </comment>
    <comment ref="AD270" authorId="307" shapeId="0" xr:uid="{3331B0CA-E436-450F-8CD1-8EC2CAACB2ED}">
      <text>
        <t xml:space="preserve">[Threaded comment]
Your version of Excel allows you to read this threaded comment; however, any edits to it will get removed if the file is opened in a newer version of Excel. Learn more: https://go.microsoft.com/fwlink/?linkid=870924
Comment:
    25SUT-9754 </t>
      </text>
    </comment>
    <comment ref="AJ270" authorId="308" shapeId="0" xr:uid="{CAE83E43-DF0D-4FE1-AF8B-91C112C7E1A0}">
      <text>
        <t xml:space="preserve">[Threaded comment]
Your version of Excel allows you to read this threaded comment; however, any edits to it will get removed if the file is opened in a newer version of Excel. Learn more: https://go.microsoft.com/fwlink/?linkid=870924
Comment:
    07-11
Reply:
    Nusiusta Via galutiniam pasirasymui 1-25-25376 </t>
      </text>
    </comment>
    <comment ref="E271" authorId="309" shapeId="0" xr:uid="{CEE9F351-A54B-4D9D-934F-5CEED19E65EF}">
      <text>
        <t>[Threaded comment]
Your version of Excel allows you to read this threaded comment; however, any edits to it will get removed if the file is opened in a newer version of Excel. Learn more: https://go.microsoft.com/fwlink/?linkid=870924
Comment:
    Trasa koreguota po preliminaraus sudarymo
Reply:
    Gytis perduoda info is vaziavimo
Reply:
    Siuncia Via, 07.11 keliam pirminius
Reply:
    Pateikti pirminiai
Reply:
    07-15 išsiųsti derinimai, servitutas
Reply:
    Kol laukiam Via, derinam SB, mel projekta uzsakysim po Via
Reply:
    Laukiam Via, SB suderintas su nuomininku, teikia NZT
Reply:
    07-29 pateiktas servitutas į NŽT, taisomos Via pastabos, seniūno prašymu persiųsta pakartotinai
Reply:
    08-01 pateikta Via su priedu po pastabų
Reply:
    Gavus mel projekta, teiksim byla be SB ir VIA
Reply:
    08-22 gautas Via derinimas
Reply:
    09-01 trūkstamas nžt servitutas (užregistruotas 07-29), pora gyv. parašų, kurie nebuvo gyvai ir negali priimti info nuotoliu
Reply:
    NŽT derinimas sudarytas 08-27 tačiau nusiųstas kladingu paštu, gautas 09-01
Reply:
    09-05 išsiųsti informaciniai, paruošta byla
Reply:
    Pateiktas projektas be SUVA, servituto ir dvieju gyv parasu
Reply:
    Atmestas, laukiam SUVA
Reply:
    09-15 koreguota po pastabų
Reply:
    Pateiktas projektas su garantiniu SUVA
Reply:
    09-17 taisytos pastabos: kab. ilgiai pertikrinti, SDKŽ koreguotas, korekcijos perkeltos į bylą ir konkursinę, projektas lieka be SUVA
Reply:
    Praeitą savaitę nurodyta prelim. data spalio 7, 09-22 skambinta notarams, šiandien ketina patikslinti
Reply:
    09-23 skambino, spalio 7 d. data kol kas nesikeitė, dar kart persiųstas NŽT atsakymas sutarties sudarymui
Reply:
    09-30 praskambinta biurui, spalio 7 d. 11:00 numatyta, šiandien notaro padėjėjas pertikrina ir informuoja, jei ko trūksta iš anksto
Reply:
    10-02 nauja tvarka perteikta SUVA 
Reply:
    Gauta SUVA, 10-07 pasirašinėjamas servitutas (ESO/NŽT)
Reply:
    10-07 servituto sutartis pasirašyta
Reply:
    Pateitkas galutinis projektas</t>
      </text>
    </comment>
    <comment ref="AB271" authorId="310" shapeId="0" xr:uid="{4C33A757-A1D9-4B07-9F48-5F15DE10EB05}">
      <text>
        <t>[Threaded comment]
Your version of Excel allows you to read this threaded comment; however, any edits to it will get removed if the file is opened in a newer version of Excel. Learn more: https://go.microsoft.com/fwlink/?linkid=870924
Comment:
    07-21 gautas ats., kad vietovėje neturi šilumos tinklų</t>
      </text>
    </comment>
    <comment ref="AD271" authorId="311" shapeId="0" xr:uid="{E49655B4-BDCB-447F-A564-B08E355367A0}">
      <text>
        <t>[Threaded comment]
Your version of Excel allows you to read this threaded comment; however, any edits to it will get removed if the file is opened in a newer version of Excel. Learn more: https://go.microsoft.com/fwlink/?linkid=870924
Comment:
    25SUT-5192
09-03
Reply:
    Perteikta pagal naują tvarką 10-02
25SUT-10944
Reply:
    Gautas 10-06</t>
      </text>
    </comment>
    <comment ref="AF271" authorId="312" shapeId="0" xr:uid="{C8D5FA90-E7CA-4306-A511-EB7BE8EF6799}">
      <text>
        <t>[Threaded comment]
Your version of Excel allows you to read this threaded comment; however, any edits to it will get removed if the file is opened in a newer version of Excel. Learn more: https://go.microsoft.com/fwlink/?linkid=870924
Comment:
    07-15 išsiųstas planas, arpetrenas@gmail.com, pas notarą galės
Reply:
    Nuomininkas atsiuntė pasirašytą planą 07-25
Reply:
    Notarų biuras nurodęs spalio 7 d. pasirašymui, ESO ir NŽT atstovų kontaktai perduoti</t>
      </text>
    </comment>
    <comment ref="AJ271" authorId="313" shapeId="0" xr:uid="{8850546E-DBFA-49BD-8EA8-2D02578F3BE0}">
      <text>
        <t>[Threaded comment]
Your version of Excel allows you to read this threaded comment; however, any edits to it will get removed if the file is opened in a newer version of Excel. Learn more: https://go.microsoft.com/fwlink/?linkid=870924
Comment:
    Pateikta 07.11</t>
      </text>
    </comment>
    <comment ref="E272" authorId="314" shapeId="0" xr:uid="{482355C2-E4C8-4FD5-B879-0EE507299C52}">
      <text>
        <t>[Threaded comment]
Your version of Excel allows you to read this threaded comment; however, any edits to it will get removed if the file is opened in a newer version of Excel. Learn more: https://go.microsoft.com/fwlink/?linkid=870924
Comment:
    Taiso trasa
Reply:
    Trasa pakoreguota, preliminari schema sudaryta
Reply:
    Gytis perduoda info is vaziavimo
Reply:
    Vaziuot kol kas nereikia, like nemazai el pastu derinimu, yra pateikta KPD sprendiniai perziurai, pateiksim ir Via
Reply:
    07.16 paruošti pirminiai
Reply:
    Pateikti pirminiai
Reply:
    Taiso pastabas
Reply:
    Pateikta po pastabu
Reply:
    07-23 išsiųsta derinimams ir į KPD po jų pastabų
Reply:
    07-28 gautas KPD suderinimas
Reply:
    Laukiam Via
Reply:
    08-06 gautos pastabos, tvarkoma
Reply:
    08-08 pateikta Via su kelių priedu po pastabų
Reply:
    Planas teikt projekta be VIA ir be SUVA
Reply:
    Projektas teikiamas iki 08-19, derinama kiek informacinių bus leidžiama siųsti
Reply:
    08-18 išsiųsti informaciniai, ruošiama byla
Reply:
    Pateiktas projektas be VIA, SUVA ir vieno apskaitos paraso
Reply:
    VIA derinimas gautas, dėl papildomos spintos laukiama derinimo iš KPD
Reply:
    09-15 KPD artimiausiu metu peržiūri, esant reikalui skambint ir skubint leidžiasi
Reply:
    KPD atsakyta, kad suderinimas galioja, 09-22 perderinimas dėl papildomos spintos į Via
Reply:
    09-23 nusiųstas atnaujintas sprendinys į Via pertikrinimui
Reply:
    Via pastabų dėl papildomos KS/KAS neturi, gavus kelių priedą siunčiama perderinimui
Reply:
    ESO paraginta rasytis prieda
Reply:
    Kelių priedas gautas, išsiųsta galutiniam derinimui į Via
Reply:
    10-21 gautas galutinis Via derinimas, 10-22 pateikta suva
Reply:
    SUVA nagrinėjama, dar negauta/patikslinimų neprašyta
Reply:
    SUVA gauta, pridėta prie paruoštos bylos
Reply:
    Patiktas pilnas projektas po pastabu
Reply:
    Paulina daro zymas
Reply:
    pateiktos žymos
Reply:
    įkainiai tvirtinsis tik 2026-01
Reply:
    DELSPINIGIAI</t>
      </text>
    </comment>
    <comment ref="AD272" authorId="315" shapeId="0" xr:uid="{A3BAFFAB-E465-4989-886E-5B2631260EFB}">
      <text>
        <t>[Threaded comment]
Your version of Excel allows you to read this threaded comment; however, any edits to it will get removed if the file is opened in a newer version of Excel. Learn more: https://go.microsoft.com/fwlink/?linkid=870924
Comment:
    10-22 pateikta SUVA
25SUT-14787</t>
      </text>
    </comment>
    <comment ref="AI272" authorId="316" shapeId="0" xr:uid="{4C7A8D86-0A4E-4A15-86BD-E59E50FF060C}">
      <text>
        <t>[Threaded comment]
Your version of Excel allows you to read this threaded comment; however, any edits to it will get removed if the file is opened in a newer version of Excel. Learn more: https://go.microsoft.com/fwlink/?linkid=870924
Comment:
    Išsiųsta 07-10
Reply:
    07-28 suderintas
Reply:
    08-28 siųsta perderinimui dėl nutartos papildomos spintos, dar neatsakyta
Reply:
    09-15 skambinta, atsakinga tikrintoja tiesiai iš atostogų, laišką matė, patikrint, esant reikalui skambinti ir skubinti</t>
      </text>
    </comment>
    <comment ref="AJ272" authorId="317" shapeId="0" xr:uid="{FD6B6FD5-5A7C-4837-8D8B-776CF66EF551}">
      <text>
        <t>[Threaded comment]
Your version of Excel allows you to read this threaded comment; however, any edits to it will get removed if the file is opened in a newer version of Excel. Learn more: https://go.microsoft.com/fwlink/?linkid=870924
Comment:
    Išsiųsta 07.11
Reply:
    10-20 perteikta su atnaujintu kelių priedu po sprendinių keitimo
Reply:
    10-21 gautas po pakartotinio derinimo GALUTINIS</t>
      </text>
    </comment>
    <comment ref="E273" authorId="318" shapeId="0" xr:uid="{A13166D7-18D8-4A6E-B2EB-62D62529C0FB}">
      <text>
        <t>[Threaded comment]
Your version of Excel allows you to read this threaded comment; however, any edits to it will get removed if the file is opened in a newer version of Excel. Learn more: https://go.microsoft.com/fwlink/?linkid=870924
Comment:
    Rengiamas BR01
Reply:
    Buvau nuvažiavęs į vietą, padarytos foto
Reply:
    Tikslinamas brėžinys pagal tai kas pamatyta
Reply:
    Pakoreguota pagal pastabas, ruošiamas derinimui 
Reply:
    Objektais laikina sustabdytas
Reply:
    Derina su gyventojais
Reply:
    Subraižyta tik trasa, reikia derinti su gyventojais
Reply:
    05-13 važiuojam derint
Reply:
    Važiuoti nebereikės. Taiso trasą.
Reply:
    Renkami sutikimai, laukiama topkes papildymo
Reply:
    Topo užsakytas pas Donatą
Reply:
    Laukiam topo papildymo
Reply:
    Donatas matuoja
Reply:
    Topo pateikta
Reply:
    Braižoma trasa
Reply:
    Pakoreguota trasa, laukiam likusių sutikimų, braižoma principinė
Reply:
    Iki 07-04 pateiksim pirminius
Reply:
    Trūksta dviejų sutikimų, vienas išsiųstas registruotu paštu, kito neina su savininke susisiekt, paskambinta giminaičiui sakė jis pabandys
Reply:
    Pateikti pirminiai
Reply:
    Laukiam pirminių ir siųsim derint institucijom, šiandien turėtų moteris pranešt dėl sutikimo ar pirmadieni bus vietoj
Reply:
    Pirmadieni važiuoju paimti likusių dviejų sutikimų
Reply:
    Viena sutikimą turėtų atsiust į paštą, del kito nežinau, neina pagaut sklypo savininkės
Reply:
    Taiso pastabas
Reply:
    Pastabos pataisytos
Reply:
    Truksta 3 parašų, dėl neivieno nebeatsiliepia
Reply:
    Pakeista trasa, išsiųsta perderint į VIA, rytoj dominyjas turėtų paimt paskutinį sutikimą, formuosim servitutą
Reply:
    Pataisytos pirminių pastabos, išsiuntinėta derint institucijoms
Reply:
    Pateikti pirminiai po pastabu
Reply:
    Gautas paskutinis sutikimas
Reply:
    Reikia taisyti trasą dėl vandenų nederinimo
Reply:
    Pataisyta trasa, išsiųsta pirma vandenims pries persiderinant su žmonėm
Reply:
    Nusiųsta vandenims po pastabų 07-28
Reply:
    07-30 kasparas važiuoja pro šalį, paims parašus po trasos pasikeitimo
Reply:
    Laukiam derinimų ir servituto, išsiųsta VIA'ai su kelių priedu.
Reply:
    Savivaldybe iki 08/14 turetu pasirasyt
Reply:
    Servituto pasirašymas 09-15 13h
Reply:
    Išsiųsta skaičiuot sąmatą, teiksim byla be via suvos ir servituto
Reply:
    Išsiųsta savivaldybei del perderinimo su ESO komentaru
Reply:
    Perskambinta del parašų žmonėms kuriems išsiųsti informaciniai, vienas turėtų atsiųst kitą savaitę
Reply:
    Padaryta byla. Trūksta servituto, Via derinimo, SUVA, vieno parašo del apskaitos, savivaldybės perderinimo
Reply:
    Savelis pirmadinei grizta is atostogu, reiks bandyt su juo kalbet del to reikalo, o tas kuris pastabas parase isejo atostogu iki rugsejo pradzios
Reply:
    Gautas via derinimas
Reply:
    Savivaldybė dėl GA nekeičia pastabų, kad klot vienoj tranšėjoj ir jų kabelį, nepaisant laiškų, kad taip niekas nedaro
Reply:
    Pateikta suva
Reply:
    "Perduotas klausimas VIP vadybai, kad patikslintų ar tikrai taip buvo sutarta. Iki manęs tokia info neatėjo. "
Reply:
    "Nesenai grįžo iš atostogų, užklausiau pakartotinai "
Reply:
    Paskabinta i savyvaldybe, nieko jie nežino, pastabos keist nenori, sakė skambinsis dar į ESO ir duos žinot
Reply:
    Paruošta byla be SUVOS
Reply:
    Eso susiderino su savivaldybe. Teiksim pilną projektą be SUVA
Reply:
    Pateiktas pirminis projektas
Reply:
    Taiso pastabas, trūksta SUVA
Reply:
    Pataisytos pastabos, trūksta tik SUVA
Reply:
    254. pateikta suva
Reply:
    254. gauta suva
Reply:
    truksta suvos 
Reply:
    25SUT-12043
Reply:
    daroma byla
Reply:
    paruošta byla be SUVOS
Reply:
    Pateiktas projektas be SUVA
Reply:
    Taiso pastabas
Reply:
    formuojamas servitutas
Reply:
    pastabos patasytos apart servituto 4400-0307-3170 ir SUVOS
Reply:
    suva gauta
Reply:
    išsiųsta servituto kompensacijai
Reply:
    gauta kompensacija, išsiųsta i nžt
Reply:
    1GD-88153
Reply:
    Nzt terminas iki 11-27. vykdytoja Eimante Šalkauskaite +37070685652
Reply:
    Nzt sake nusiunte viską notarui, laukia sandorio, atsius sutarti poto
Reply:
    Nzt pasirašė, sklypo savininkai nebekelia
Reply:
    vaidota.majute@notarai.lt 3 notaru biuras. Išsiųsti dokumentai ir perduotas kontaktinis tel. nr sklypo bendrasavininku
Reply:
    Notarė sakė per šią savaitę peržiūrės ir informuos
Reply:
    21d iki pietu pasiraso servituta
Reply:
    Pateiktas projektas tvirtinimui
Reply:
    Taiso pastabas
Reply:
    Pateikta po pastabu</t>
      </text>
    </comment>
    <comment ref="X273" authorId="319" shapeId="0" xr:uid="{17AE9415-DC38-4CCF-9F9D-B5C6AA1D693B}">
      <text>
        <t>[Threaded comment]
Your version of Excel allows you to read this threaded comment; however, any edits to it will get removed if the file is opened in a newer version of Excel. Learn more: https://go.microsoft.com/fwlink/?linkid=870924
Comment:
    Išsiųsta rimantas.savelis@moletai.lt keliai
Reply:
    Išsiųsta gediminas.putvinskas@moletai.lt architektas
Reply:
    Išsiusta saveliui 
Reply:
    Perderinta 09-15</t>
      </text>
    </comment>
    <comment ref="Y273" authorId="320" shapeId="0" xr:uid="{2C80400B-8EA9-40B4-9C31-0C43BE6B77C9}">
      <text>
        <t>[Threaded comment]
Your version of Excel allows you to read this threaded comment; however, any edits to it will get removed if the file is opened in a newer version of Excel. Learn more: https://go.microsoft.com/fwlink/?linkid=870924
Comment:
    Išsiųsta neringa.siauliene@moletai.lt
Reply:
    suderinta</t>
      </text>
    </comment>
    <comment ref="Z273" authorId="321" shapeId="0" xr:uid="{8AFD9B43-993F-41CA-9D3B-4E2010625A62}">
      <text>
        <t>[Threaded comment]
Your version of Excel allows you to read this threaded comment; however, any edits to it will get removed if the file is opened in a newer version of Excel. Learn more: https://go.microsoft.com/fwlink/?linkid=870924
Comment:
    išsiųsta 'info@moletuvanduo.lt'
Reply:
    Išsiųsta po pastabų
Reply:
    Suderinta 07-29</t>
      </text>
    </comment>
    <comment ref="AA273" authorId="322" shapeId="0" xr:uid="{F6E7EA40-83AA-411F-9E67-A9E9D8A9AC05}">
      <text>
        <t>[Threaded comment]
Your version of Excel allows you to read this threaded comment; however, any edits to it will get removed if the file is opened in a newer version of Excel. Learn more: https://go.microsoft.com/fwlink/?linkid=870924
Comment:
    Išsiųsta projektu_derinimas_moletai@telia.lt
Reply:
    suderinta</t>
      </text>
    </comment>
    <comment ref="AD273" authorId="323" shapeId="0" xr:uid="{314E64CB-494E-4096-8506-DCDCB258FF75}">
      <text>
        <t xml:space="preserve">[Threaded comment]
Your version of Excel allows you to read this threaded comment; however, any edits to it will get removed if the file is opened in a newer version of Excel. Learn more: https://go.microsoft.com/fwlink/?linkid=870924
Comment:
    25SUT-4342 
Reply:
    25SUT-9702 </t>
      </text>
    </comment>
    <comment ref="AE273" authorId="324" shapeId="0" xr:uid="{99885BE9-A8D6-44A5-8B01-D47F2CEADC6C}">
      <text>
        <t>[Threaded comment]
Your version of Excel allows you to read this threaded comment; however, any edits to it will get removed if the file is opened in a newer version of Excel. Learn more: https://go.microsoft.com/fwlink/?linkid=870924
Comment:
    Išsiųsta 'kestutis.grainys@moletai.lt'</t>
      </text>
    </comment>
    <comment ref="AF273" authorId="325" shapeId="0" xr:uid="{4CCE495B-25ED-4020-BCE2-971FB52EA8CB}">
      <text>
        <t>[Threaded comment]
Your version of Excel allows you to read this threaded comment; however, any edits to it will get removed if the file is opened in a newer version of Excel. Learn more: https://go.microsoft.com/fwlink/?linkid=870924
Comment:
    Išsiųsta 'savivaldybe@moletai.lt' sudaryta panaudos sutartis
Reply:
    Savivaldybė pasirašė
Reply:
    Išsiųsta kompensacijai
Reply:
    Išsiųsta nzt
Reply:
    1GD-60237
Reply:
    08/11 išsiųsta notarei dalia.celkiene@notarai.lt</t>
      </text>
    </comment>
    <comment ref="AG273" authorId="326" shapeId="0" xr:uid="{30FF8E73-6794-4373-9B5D-31189DEE6515}">
      <text>
        <t>[Threaded comment]
Your version of Excel allows you to read this threaded comment; however, any edits to it will get removed if the file is opened in a newer version of Excel. Learn more: https://go.microsoft.com/fwlink/?linkid=870924
Comment:
    Išsiųsta 'gintautas.ziukas@moletai.lt'
Reply:
    suderinta</t>
      </text>
    </comment>
    <comment ref="AJ273" authorId="327" shapeId="0" xr:uid="{79D36467-9667-4EB4-A73B-611BAD9F8771}">
      <text>
        <t>[Threaded comment]
Your version of Excel allows you to read this threaded comment; however, any edits to it will get removed if the file is opened in a newer version of Excel. Learn more: https://go.microsoft.com/fwlink/?linkid=870924
Comment:
    Išsiųsta be priedo 06-30
Reply:
    1-25-20182
Reply:
    Pakoreguota trasa, išsiųsta į VIA iš naujo
Reply:
    Išsiųsta po pastabų
Reply:
    1-25-24646. 
Reply:
    Terminas 3</t>
      </text>
    </comment>
    <comment ref="E274" authorId="328" shapeId="0" xr:uid="{7C716364-7538-42A2-AD86-5D2F95E0C586}">
      <text>
        <t>[Threaded comment]
Your version of Excel allows you to read this threaded comment; however, any edits to it will get removed if the file is opened in a newer version of Excel. Learn more: https://go.microsoft.com/fwlink/?linkid=870924
Comment:
    Trūksta parašų iš 7 vartotojų, su 2 iš jų neina susisiekti, likusiems išsiųstą el. paštu.
Informaciniai laiškai paruošti, bet neišsiųsti.
Telia nepateikė tinklų plano.
Savivaldybei nesiųsta, kol nėra suderinta su kitais
Reply:
    Trūksta 5 parašų iš vartotojų
Reply:
    Pateikti priminiai sprendiniai. Reikia pildyti Telia tinklus, vandenys yra , melioracija yra, reikia seniunijos, kai viska turesim kelininkui siusim.
Reply:
    Informaciniai išsiųsti, trūksta sutikimo dėl az iš ukmergės g. 10, susisiekti neina 12/12 siųstas pakartotinai siųstas laiškas, el. paštu 
Reply:
    Kokia situacija dėl AZ ?
Telia užsakyta pas Simą 01-07
Reply:
    Nesusisiekiu, paskutinis skambutis darytas šiandien 01-06
Reply:
    01-06 vis dar laukiu kitų 2 sklypų parašų ant brėžinio, abiem asmeniškai priminiau jau 3 kartą, žada atsiųsti iš karto, bet vis nesulaukiu.
Reply:
    Simas telia pildo + trūksta vienos abonentės sutikimo
Reply:
    Sąmata gauta, MZDZ yra
Reply:
    Koreguojama trasa po telia papildymo
Reply:
    Nusiųsta į telia derinimui, gavus atsakymą siųsim savivaldybei
Reply:
    Telia suderinta siunčiam savivaldybei
Reply:
    Laukiama atsakymo iš savivaldybės
Reply:
    Gautas savivaldybės derinimas, vis dar trūksta vienos gyventojos sutikimo, bandysiu skambint kaimo gyventojui, galbūt galės pakalbėti su ja asmeniškai
Reply:
    Kalbėjau su kaimo gyventoju, ukmergės g. 10 savininkai ten negyvena tik atvažiuoja vasarą, davė tel. nr. kurį jau turim, daugiau niekuo padėti negali
Reply:
    Išsiųstas laiškas el. paštu, perspėjom apie galimus demontavimo darbus jei nepavyks suderinti sprendinių.
Reply:
    Savininke kreipesi i Energetikos ministerija, kalbeta su Karaniu, sake laukiam atsakymo, papildomai parasyta i TIVIS, Reikia teikti SUVA
Reply:
    Pateikta suva
Reply:
    Laukiam atsakymo iki tol kol gausim SUVA, jeigu nebus atsakymo- apskaitą kelti į kitą gatvės pusę arba sumovuoti KL
Reply:
    Gauta SUVA, pakoreguota trasa, br2, kabeliu lentelė, MZDZ, nusiųsta perskaičiuoti sąmatą, siųsim informacinius
informaciniai išsiųsti
byla paruošta tik nebaigta, laukiam lydraščio iš paskutinių informacinių, taip pat  sąmatos korekcijos. Gavus viską, byla bus užbaigta
Reply:
    Gauta sąmata, byla baigta
Reply:
    Pateiktas projektas
Reply:
    02-06 patekta byla po pastabų
Reply:
    Pateiktas projektas po pastabu
Reply:
    02-10 teiks projektą po pastabų
Reply:
    Pateikta po pastabu</t>
      </text>
    </comment>
    <comment ref="W274" authorId="329" shapeId="0" xr:uid="{969B08CE-78B9-4086-89BA-437FB746B2E5}">
      <text>
        <t>[Threaded comment]
Your version of Excel allows you to read this threaded comment; however, any edits to it will get removed if the file is opened in a newer version of Excel. Learn more: https://go.microsoft.com/fwlink/?linkid=870924
Comment:
    Su kuo pavyko susisiekti išsiųsta
Reply:
    Trūkstą sutikimo dėl az iš ukmergės g. 10 (neprisikambinu, siųstas laiškas el. paštu 12/12), likusiems išsiųsti informaciniai laiškai (12/16)</t>
      </text>
    </comment>
    <comment ref="X274" authorId="330" shapeId="0" xr:uid="{043E1D0F-449A-4369-8126-FB01D4917EE4}">
      <text>
        <t>[Threaded comment]
Your version of Excel allows you to read this threaded comment; however, any edits to it will get removed if the file is opened in a newer version of Excel. Learn more: https://go.microsoft.com/fwlink/?linkid=870924
Comment:
    Nesiųsta
Reply:
    Siųsta 01-13
Reply:
    Gauta</t>
      </text>
    </comment>
    <comment ref="Y274" authorId="331" shapeId="0" xr:uid="{7E6416E7-6241-4D92-A764-80226D92C80B}">
      <text>
        <t>[Threaded comment]
Your version of Excel allows you to read this threaded comment; however, any edits to it will get removed if the file is opened in a newer version of Excel. Learn more: https://go.microsoft.com/fwlink/?linkid=870924
Comment:
    11/21 išsiųsta</t>
      </text>
    </comment>
    <comment ref="AA274" authorId="332" shapeId="0" xr:uid="{BA11A816-B68D-4D87-A317-09055829C57D}">
      <text>
        <t>[Threaded comment]
Your version of Excel allows you to read this threaded comment; however, any edits to it will get removed if the file is opened in a newer version of Excel. Learn more: https://go.microsoft.com/fwlink/?linkid=870924
Comment:
    Nepateikė tinklų plano
Reply:
    Topografai pildo tinklus
Reply:
    Išsiųsta pakartotinai su telia tinklais 01-13
Reply:
    suderinta</t>
      </text>
    </comment>
    <comment ref="AD274" authorId="333" shapeId="0" xr:uid="{45697691-2A0E-4D8E-8617-DF54CC468F4F}">
      <text>
        <t>[Threaded comment]
Your version of Excel allows you to read this threaded comment; however, any edits to it will get removed if the file is opened in a newer version of Excel. Learn more: https://go.microsoft.com/fwlink/?linkid=870924
Comment:
    Nr. 344652 
Prašymo reg. Nr. 1GST-942 
01-28</t>
      </text>
    </comment>
    <comment ref="E275" authorId="334" shapeId="0" xr:uid="{993C0341-887D-4D3E-88E1-C9F3B1789FC2}">
      <text>
        <t>[Threaded comment]
Your version of Excel allows you to read this threaded comment; however, any edits to it will get removed if the file is opened in a newer version of Excel. Learn more: https://go.microsoft.com/fwlink/?linkid=870924
Comment:
    Taisyti trasą
Reply:
    01.14 vaziuoja derinti
Reply:
    Ar suderinta su gyventojais ? 
Reply:
    Dar ne su visais, derinama
Reply:
    24m. Gruodžio pabaigoje pakeistos sklypų ribos suformuotas išplėstas kelio sklypas
Reply:
    Gauta dauguma gyventojų derinimų
Reply:
    Dar ne visi atsiuntė derinimus el. būdu, liko informaciniai laiškai
Reply:
    Išsiųstas kelių priedas ESO derinimui su VIA 0130
Reply:
    Derinama su gyventojais
Reply:
    Ruošiama schema
Reply:
    Schema paruošta, trūksta kelių derinimų
Reply:
    Laikinai pristabdyta
Reply:
    Gautas Ukmergės sav. derinimas
Reply:
    Ruošia principinę, derina su gyventojais
Reply:
    Pasitikrinti sklypu ribas
Reply:
    Perdaryti sprendiniai, 05.06 vaziuojam persiderint su gyventojais naujas spintu vietas
Reply:
    Koreguojama trasa po pirminiu derinimu, reikes dar vieno vaziavimo susirinkti likusius sutikimus
Reply:
    Kada bus pateikti pirminiai ?
Reply:
    Reikia pildyti telia
Reply:
    Užsakyta pas pakamarį telia pildymas
Reply:
    Pateikti pirminiai
Reply:
    Taiso pirminius
Reply:
    Taiso pirminius
Reply:
    06-16 pateikti pirminiai po pastabų
Reply:
    Vienas iš sklypų savininkų nesutinka pasirašyti, nes jam netinka pačio sutikimo forma. 2025-07-01 bandysiu dar kartą suderinti. Jei nesutiks, teks KS/KAS iškelti į kelio sklypą suderinus su VIA Lietuva
Reply:
    Suderinimo dar negavo
Reply:
    Ketvirtadieni Marijus paims sutikima jei iki tol neatsius, Kasparas siuncia Via prieda ir BR perderinimui
Reply:
    VIA Lietuvos priedo negalime teikti, nes taisoma trasa
Reply:
    07.21 Via issiustas kelio priedas pasirasymui, gavus via teiksim savivaldybes kelininkui, tada SUVA. Reikia pakoreguot KL ir MZDZ
Reply:
    Kelininkas dar neatsiunte
Reply:
    Teikti SUVA, daryti/teikti byla, samata yra
Reply:
    08-12 25SUT-1718 pateikta SUVA
Reply:
    Pateiktas projektas be SUVA
Reply:
    SUVA terminas 08-26
Reply:
    Pateiktas galutinis po pastabu
Reply:
    "SS - sutikimų tekstai yra derinami su savivaldybe, sutikimo gavėjas, nurodytas sutikime turi būti ESO. "
Reply:
    Pateiktas projektas su SUVA garantiniu
Reply:
    Liko tik SUVA
Reply:
    SUVA pateikta 2025-10-08 
25SUT-12053
Reply:
    Pateiktas projektas su SUVA
Reply:
    rengia žymas
Reply:
    perduoti įkainiai
Reply:
    grindžiam delspinigius</t>
      </text>
    </comment>
    <comment ref="W275" authorId="335" shapeId="0" xr:uid="{227CED24-54A7-47F0-B408-FD8E124D2A7F}">
      <text>
        <t>[Threaded comment]
Your version of Excel allows you to read this threaded comment; however, any edits to it will get removed if the file is opened in a newer version of Excel. Learn more: https://go.microsoft.com/fwlink/?linkid=870924
Comment:
    Dalis sutikimų yra gauta, 05-27 dar kartą važiuoju derinti su likusiais, tačiau manau, kad reiks dar vieno važiavimo
Reply:
    Daugumą sutikimų gavau, keletą sklypo savininkų yra užsienyje, kurie turėtų grįžti apie 06-10</t>
      </text>
    </comment>
    <comment ref="X275" authorId="336" shapeId="0" xr:uid="{D78F10A5-8632-46EC-9DE7-BE84F9E15E5B}">
      <text>
        <t>[Threaded comment]
Your version of Excel allows you to read this threaded comment; however, any edits to it will get removed if the file is opened in a newer version of Excel. Learn more: https://go.microsoft.com/fwlink/?linkid=870924
Comment:
    Išsiųsta 2025-07-31</t>
      </text>
    </comment>
    <comment ref="Y275" authorId="337" shapeId="0" xr:uid="{70529405-5807-412C-B1FE-6DF226DF47E1}">
      <text>
        <t>[Threaded comment]
Your version of Excel allows you to read this threaded comment; however, any edits to it will get removed if the file is opened in a newer version of Excel. Learn more: https://go.microsoft.com/fwlink/?linkid=870924
Comment:
    Topografiniame brėžinyje trūksta ryšių kabelių linijų. Laukiu papildymo</t>
      </text>
    </comment>
    <comment ref="Z275" authorId="338" shapeId="0" xr:uid="{88DAE060-3F53-49F0-98BF-6118271AF1C1}">
      <text>
        <t xml:space="preserve">[Threaded comment]
Your version of Excel allows you to read this threaded comment; however, any edits to it will get removed if the file is opened in a newer version of Excel. Learn more: https://go.microsoft.com/fwlink/?linkid=870924
Comment:
    Derinimas išsiųstas 2025-05-14
</t>
      </text>
    </comment>
    <comment ref="AD275" authorId="339" shapeId="0" xr:uid="{76B7D9EF-CA02-4511-931D-4855A8B55777}">
      <text>
        <t>[Threaded comment]
Your version of Excel allows you to read this threaded comment; however, any edits to it will get removed if the file is opened in a newer version of Excel. Learn more: https://go.microsoft.com/fwlink/?linkid=870924
Comment:
    25SUT-1718 08-12 pateikta</t>
      </text>
    </comment>
    <comment ref="AG275" authorId="340" shapeId="0" xr:uid="{661D11E5-9C12-44CF-9585-DE0759F725A1}">
      <text>
        <t>[Threaded comment]
Your version of Excel allows you to read this threaded comment; however, any edits to it will get removed if the file is opened in a newer version of Excel. Learn more: https://go.microsoft.com/fwlink/?linkid=870924
Comment:
    Derinimas išsiųstas 2025-05-14</t>
      </text>
    </comment>
    <comment ref="AJ275" authorId="341" shapeId="0" xr:uid="{2AE6AEDF-EAB4-42ED-97BA-F1608A674382}">
      <text>
        <t>[Threaded comment]
Your version of Excel allows you to read this threaded comment; however, any edits to it will get removed if the file is opened in a newer version of Excel. Learn more: https://go.microsoft.com/fwlink/?linkid=870924
Comment:
    Išsiųsta 2025-05-29
Reply:
    Pakoreguotas brėžinys bei pasirašytas kelių priedas  išsiųstas 2025-06-25
Reply:
    Pakoreguotas brėžinys bei pasirašytas kelių priedas  išsiųstas 2025-07-21</t>
      </text>
    </comment>
    <comment ref="E276" authorId="342" shapeId="0" xr:uid="{9F83B7B8-A1F4-482F-B901-C5A3F549DA30}">
      <text>
        <t>[Threaded comment]
Your version of Excel allows you to read this threaded comment; however, any edits to it will get removed if the file is opened in a newer version of Excel. Learn more: https://go.microsoft.com/fwlink/?linkid=870924
Comment:
    2025-07-21 Išsiųsta kultūros paveldui
Reply:
    KPD pritaria, 07.30 vaziuoja derint su zmonem
Reply:
    Kaimo komendantas renka sutikimus, daromos schemas, planas 08.07 pateikti pirminius
Reply:
    Reikia pasiderinti su sklp savininku del MGT vietos, nekelia kol kas. 
Reply:
    08.22 vaziuoja imti sutikimu likusiu ir pasiziuret esamas maitinimo situacijas
Reply:
    Liko derinimus gauti tik el. paštu
Reply:
    Pateikti pirminiai
Reply:
    Dauguma sutikimų iš žmonių gauta. Likusieji turėtų pasirašyti nuotoliniu būdu.
Reply:
    Pateikti pirminiai po pastabu
Reply:
    Pateikti pirminiai po pastabu
Reply:
    Taiso pastabas
Reply:
    Pateikta po pastabu
Reply:
    Taiso pastabas
Reply:
    Pateikta po pastabų
Reply:
    Patvirtinti pirminiai, derinama su inst.
Reply:
    Išsiųsta derinimui Via Lietuvai su pasirašytu kelių priedu.
Reply:
    Teiksim byla be Via ir SUVA
Reply:
    Pateikta SUVA 2025-10-24 25SUT-15166. Trūksta sąmatos.
Reply:
    Pateiktas projektas be SUVA
Reply:
    Taiso pastabas
Reply:
    Pateiktas projektas po pastaby
Reply:
    taiso pastabas
Reply:
    Pateitka po pastabu
Reply:
    pateiktos žymos
Reply:
    laukiam sausio mėn
Reply:
    perduoti pataisyti įkainiai
Reply:
    REIKIA DELSPINIGIŲ RAŠTO</t>
      </text>
    </comment>
    <comment ref="W276" authorId="343" shapeId="0" xr:uid="{829844AD-36B5-4F59-8BF4-2417C2A783E6}">
      <text>
        <t>[Threaded comment]
Your version of Excel allows you to read this threaded comment; however, any edits to it will get removed if the file is opened in a newer version of Excel. Learn more: https://go.microsoft.com/fwlink/?linkid=870924
Comment:
    Dauguma sutikimų gauta. Likusieji turėtų pasirašyti nuotoliniu būdu.</t>
      </text>
    </comment>
    <comment ref="X276" authorId="344" shapeId="0" xr:uid="{D42204DC-4646-4FBF-A7F9-60875B2A02B2}">
      <text>
        <t xml:space="preserve">[Threaded comment]
Your version of Excel allows you to read this threaded comment; however, any edits to it will get removed if the file is opened in a newer version of Excel. Learn more: https://go.microsoft.com/fwlink/?linkid=870924
Comment:
    Išsiųsta 2025-08-28
</t>
      </text>
    </comment>
    <comment ref="Y276" authorId="345" shapeId="0" xr:uid="{9159F0A3-906F-4618-930D-A58C3BCEAFF4}">
      <text>
        <t>[Threaded comment]
Your version of Excel allows you to read this threaded comment; however, any edits to it will get removed if the file is opened in a newer version of Excel. Learn more: https://go.microsoft.com/fwlink/?linkid=870924
Comment:
    Išsiųsta 2025-08-28</t>
      </text>
    </comment>
    <comment ref="Z276" authorId="346" shapeId="0" xr:uid="{F1F5D9F5-17EB-43D5-8E5E-7D03DDD0C253}">
      <text>
        <t>[Threaded comment]
Your version of Excel allows you to read this threaded comment; however, any edits to it will get removed if the file is opened in a newer version of Excel. Learn more: https://go.microsoft.com/fwlink/?linkid=870924
Comment:
    Išsiųsta 2025-08-28</t>
      </text>
    </comment>
    <comment ref="AA276" authorId="347" shapeId="0" xr:uid="{88DB503E-9BA8-4F28-B6C6-A5349313533E}">
      <text>
        <t>[Threaded comment]
Your version of Excel allows you to read this threaded comment; however, any edits to it will get removed if the file is opened in a newer version of Excel. Learn more: https://go.microsoft.com/fwlink/?linkid=870924
Comment:
    Išsiųsta 2025-08-28</t>
      </text>
    </comment>
    <comment ref="AI276" authorId="348" shapeId="0" xr:uid="{CCE45D9A-E5C1-4496-8108-2A23C243C5C9}">
      <text>
        <t>[Threaded comment]
Your version of Excel allows you to read this threaded comment; however, any edits to it will get removed if the file is opened in a newer version of Excel. Learn more: https://go.microsoft.com/fwlink/?linkid=870924
Comment:
    Išsiųsta 2025-07-21</t>
      </text>
    </comment>
    <comment ref="AJ276" authorId="349" shapeId="0" xr:uid="{89677662-388D-4794-9D95-DFD658EEC475}">
      <text>
        <t xml:space="preserve">[Threaded comment]
Your version of Excel allows you to read this threaded comment; however, any edits to it will get removed if the file is opened in a newer version of Excel. Learn more: https://go.microsoft.com/fwlink/?linkid=870924
Comment:
    Pakoreguota ir išsiųsta 2025-09-01
</t>
      </text>
    </comment>
    <comment ref="E277" authorId="350" shapeId="0" xr:uid="{0F32D08E-D6CF-4DED-AD79-7F060E7AADAA}">
      <text>
        <t>[Threaded comment]
Your version of Excel allows you to read this threaded comment; however, any edits to it will get removed if the file is opened in a newer version of Excel. Learn more: https://go.microsoft.com/fwlink/?linkid=870924
Comment:
    Užklausta subrangos kas vyksta
Reply:
    Derina su vartotojais
Reply:
    Pateiktos pastabos schemai. Sprendinius derina su institucijomis
Reply:
    Pateikti sprendiniai po pastabu
Reply:
    Pateikta po pastabų
Reply:
    Taiso pastabas
Reply:
    Sukelta po pastabų
Reply:
    Patvirtino pirminius
Reply:
    03-10 teiks pilną projektą
Reply:
    Galima sukelti projektą kai patvirtins pratęsimą
Reply:
    Sukeltas projektas
Reply:
    Laukiam SUVA
Reply:
    Teiksim bylą
Reply:
    pateikta
Reply:
    Taiso pastabas
Reply:
    Pateikta po pastabu
Reply:
    Teikia žymas
Reply:
    Laukiam RC sąskaitų
Reply:
    Reikia pateikti RC Sąskaitas ESO</t>
      </text>
    </comment>
    <comment ref="E278" authorId="351" shapeId="0" xr:uid="{BC1BBB9C-D122-422B-81D8-134A64718739}">
      <text>
        <t>[Threaded comment]
Your version of Excel allows you to read this threaded comment; however, any edits to it will get removed if the file is opened in a newer version of Excel. Learn more: https://go.microsoft.com/fwlink/?linkid=870924
Comment:
    Pirminius turim pateikti iki 06-30
Reply:
    2025-06-26 važiuoju derinti su sklypų savininkais
Reply:
    Pateikti priminiai
Reply:
    Taiso pastabas
Reply:
    Pateikti pirminiai po pastabu
Reply:
    Laukiam Via, kitu derinimu, nuotoliniu is zmoniu
Reply:
    Ragina zmones atsiust skolas, reikia perderint su institucijomis, laukiam Via
Reply:
    Du sutikimai (Atsius pastu), savelis suderins po atostogu, Via issiusta po pastabu, reikia daryti MZDZ
Reply:
    Kasparas skambina dėl sutikimų ir daro MŽDŽ
Reply:
    Laukiu savivaldybės, gatvės apšvietimo  derinimo bei likusių sklypų savininkų sutikimų. Visi derinimai/sutikimai turėtų būti gauti šios savaitės eigoje (09-01 ; 09-05)    
Reply:
    Išsiųsta derinimui Via Lietuvai su pasirašytu  kelių priedu
Reply:
    Laukiu kelininko derinimo/pastabų. Su likusiais sklypų savininkais neskubu, kadangi, dėl kelininko gali šiek tiek keistis KS/KAS vieta.
Reply:
    Gautos pastabos iš kelininko. Pakoreguotas Br01 2025-09-11 išsiųstas kelininkui bei kitom institucijoms perderinimui
Reply:
    Gauti kelininko bei Via Lietuvos derinimai. Trūksta keletos sklypų savininkų derinimų
Reply:
    Pateiktas projektas be SUVA
Reply:
    SUVA pateikta 2025-09-29 
25SUT-10085 
Reply:
    Pateikta po pastabu su SUVA
Reply:
    registruojam žymas
Reply:
    grindžiam delspinigius</t>
      </text>
    </comment>
    <comment ref="W278" authorId="352" shapeId="0" xr:uid="{8510C6BF-359F-4F44-899C-4A560AC2C45C}">
      <text>
        <t>[Threaded comment]
Your version of Excel allows you to read this threaded comment; however, any edits to it will get removed if the file is opened in a newer version of Excel. Learn more: https://go.microsoft.com/fwlink/?linkid=870924
Comment:
    Trūksta dviejų sklypo savininkų parašų
Reply:
    Likusieji sklypų savininkai, kurie dar nepasirašę, žadėjo pasirašyti per sekančią sav. (09-01  -  09-07).</t>
      </text>
    </comment>
    <comment ref="X278" authorId="353" shapeId="0" xr:uid="{1A6756BB-8537-4B20-B142-225CF024A5CC}">
      <text>
        <t>[Threaded comment]
Your version of Excel allows you to read this threaded comment; however, any edits to it will get removed if the file is opened in a newer version of Excel. Learn more: https://go.microsoft.com/fwlink/?linkid=870924
Comment:
    Išsiųsta 2025-07-18
Reply:
    2025-08-23 dieną grįžta kelininkas, tuomet ir suderins</t>
      </text>
    </comment>
    <comment ref="Y278" authorId="354" shapeId="0" xr:uid="{213831CD-B8F8-4123-A1D9-D2F797D515C9}">
      <text>
        <t>[Threaded comment]
Your version of Excel allows you to read this threaded comment; however, any edits to it will get removed if the file is opened in a newer version of Excel. Learn more: https://go.microsoft.com/fwlink/?linkid=870924
Comment:
    Išsiųsta 2025-08-06</t>
      </text>
    </comment>
    <comment ref="Z278" authorId="355" shapeId="0" xr:uid="{5A075E82-0AF2-48DD-B298-6A0761721A5A}">
      <text>
        <t>[Threaded comment]
Your version of Excel allows you to read this threaded comment; however, any edits to it will get removed if the file is opened in a newer version of Excel. Learn more: https://go.microsoft.com/fwlink/?linkid=870924
Comment:
    Išsiųsta 2025-08-06</t>
      </text>
    </comment>
    <comment ref="AA278" authorId="356" shapeId="0" xr:uid="{12FD5D82-EB22-4C45-B42D-51AA00A2BB07}">
      <text>
        <t>[Threaded comment]
Your version of Excel allows you to read this threaded comment; however, any edits to it will get removed if the file is opened in a newer version of Excel. Learn more: https://go.microsoft.com/fwlink/?linkid=870924
Comment:
    Išsiųsta 2025-08-06</t>
      </text>
    </comment>
    <comment ref="AE278" authorId="357" shapeId="0" xr:uid="{2E268163-DEF2-43AC-B6D9-A4B89FB34815}">
      <text>
        <t>[Threaded comment]
Your version of Excel allows you to read this threaded comment; however, any edits to it will get removed if the file is opened in a newer version of Excel. Learn more: https://go.microsoft.com/fwlink/?linkid=870924
Comment:
    2025-09-01 derintojas grįžta iš atostogų ir pasirašys</t>
      </text>
    </comment>
    <comment ref="AJ278" authorId="358" shapeId="0" xr:uid="{AC0DA132-9695-4F95-BE76-328259EBA6C5}">
      <text>
        <t>[Threaded comment]
Your version of Excel allows you to read this threaded comment; however, any edits to it will get removed if the file is opened in a newer version of Excel. Learn more: https://go.microsoft.com/fwlink/?linkid=870924
Comment:
    Išsiųsta 2025-07-18
Reply:
    Pakoreguotas brėžinys išsiųstas 2025-08-06
Reply:
    2025-08-20
Reply:
    Sprendiniai tinkami. 2025-08-28 išsiųstas kelių priedas į ESO pasirašyti</t>
      </text>
    </comment>
    <comment ref="E279" authorId="359" shapeId="0" xr:uid="{97DD94C9-94AE-4CAF-A7D8-45C8D03BB8CB}">
      <text>
        <t>[Threaded comment]
Your version of Excel allows you to read this threaded comment; however, any edits to it will get removed if the file is opened in a newer version of Excel. Learn more: https://go.microsoft.com/fwlink/?linkid=870924
Comment:
    Užklausta Egidijaus
Reply:
    12-31 Egidijus pateiks topo
Reply:
    Objektas laikinai pristabdytas
Reply:
    Nepradėta
Reply:
    Peržiūrėjau užduotį, pasiruošiau daryti pirmą brėžinį
Reply:
    Daromas pirmas brėžinys, excelyje surašyti ne visi linijos vartotojai, užduotis irgi suformuota netiksliai
Reply:
    Lauiam patikslinimo iš ESO dėl PU ir vartotojų
Reply:
    05-22 važiuoju į vietą nuotraukų
Reply:
    Braižomas BR_1
Reply:
    Kol kas neskubu daryti, laukiam informacijos iš ESO
Reply:
    Informacija gauta, rengia sprendinius
Reply:
    Trūksta keletą adresų, bandysiu aiškintis vietoje
Reply:
    06-12 važiuosiu derinti
Reply:
    Gauta nedaug parašų, važiuosiu kitą savaitę vėl, yra derinančių el. paštu, gavau sodų pirmininko kontaktus
Reply:
    06-20 vaziuoju vel
Reply:
    Gauta dar parašų, koreguojami sprendiniai pagal derinimus, kitą savaitę vykstu pakartotinai
Reply:
    07-03 vykstu derinti, po to jau pradėsiu principinę schemą, per kitą savaitę planuoju padaryt pirminiams
Reply:
    Perduotas ESO dėl užduoties perkėlimo ant gretutinės sutarties
Reply:
    Trasa pakoreguota pagal sprendinius, reikia galutinai nutart ar daryt principine neturint derinimu, 07-10 vykstu pakartotinai derinti
Reply:
    Gauta 50% parašų, principinė pradėta bet nebaigta, informaciją kas turi būti daroma toliau perduosiu Dovydui
Reply:
    Pateikti delspinigių raštą
Reply:
    Ruošiami pirminiai, nusiųsta Ridui pora klausimų
Reply:
    Susisiekta su Ridu, išsiaiškinta pora situacijų, taip pat paskambinta keletui vartotojų patikslinti duomenis ir išsiųsti brėžinius el. paštu. Planas damušt kuo greičiau pirminiams, tada pasidaryti excelį kiek derinimų yra ir kiek trūksta.
Reply:
    07.29 teikiam pirminiams
Reply:
    Pateikti pirminiai
Reply:
    Taisomos pastabos
Reply:
    Laukiam NRA sutikrint AJ, iki to pastabos pataisytos, išsiųsta derinti pagrindinėms institucijoms
Reply:
    Gautas naujas NRA klaidingas, laukiam pataisyto, arba reiks pakoreguoti AJ pagal pirminį sąrašą
Reply:
    Parasytas priminimas i TVIS, kad patikslintu AJ
Reply:
    Pateikti pirminiai pop astabu
Reply:
    Pateikta po pastabu
Reply:
    Skambinta Kaminskui pasiaiškint dėl pastabų, pateikta su komentaru. Taip pat paskambinta sodų pirmininkui dėl derinimo 
Reply:
    Pateikti pirminiai po pastabu
Reply:
    Maciukas turejo pabazarint, kad Kaminskas neberasinetu del AJ. Kol kas Maciukas nekelia, suksim po pietu
Reply:
    Maciukevičius atsiuntė info
Reply:
    Skambinau pakartotinai sodų pirmininkui, sakė išvykęs į vokietiją, už poros dienų grįš ir spręs su atsakingais asmenim. Maciukevičiaus sąrašas nepilnas, bandau susisiekt su Kaminsku.  
Reply:
    Pagaliau patvirtino pirminius, bus ruošiamas žiniaraštis, judama toliau
Reply:
    Paruoštas žiniaraštis, kol kas dar nesiųstas sąmatai, laukiu sodų derinimo, šiandien skambinsiu primint. 
Reply:
    Formuojamas servitutas ir siunčiamas pasirašyt kitai sodų bendrijai
Reply:
    Gautas pirmininko pasirašytas servitutas, tačiau kito, svarbesnio sodų pirmininko derinimas vis dar negautas, skambinant nekelia, bandysiu dar paskambinėt šią savaitę, rašyti laišką
Reply:
    Prisiskambinau sodų pirmininkui, sakė išsiuntė projektą senam pirmininkui patikslinti kur vandentiekis
Reply:
    Buvau dar kartą paderinti su žmonėm, perskambinau su kuo nebuvo susisiekta, kai kurie atsiliepė, kai kurie ne, kitus paleisiu ant informacinių. 
Reply:
    Išsiųsti informaciniai, skaičiuojama sąmata
Reply:
    Gauta sąmata, formuojama pilna byla be suva ir konkursinės, bandysiu dar kart raginti sodų pirmininką atsiųst derinimą
Reply:
    Pateiktas projektas 
Reply:
    Taiso pastabas
Reply:
    pataisytos pastabos iki servituto ir suvos, delsia ESO pasirašyt servitutą 
Reply:
    Paraginta eso rasytis
Reply:
    Skambinėju pirmininkui dėl derinimo protokolo 
Reply:
    Perduotas servitutas kompensacijai apskaičiuoti
Reply:
    Turi šiomis dienomis atsiųst sodų derinimą - teiksiu SUVA
Reply:
    Servitutas perduotas NŽT
Reply:
    25SUT-15105
Reply:
    Laukiam ar patvirtins SUVA, servitutas pas NŽT
Reply:
    Atmėtė SUVA dėl susirinkimo, perdaviau pirmininkui info su užklausa, bet be pavasario vargu tikėtis. 
Variantas lieka siųsti NŽT (Andrius Milkus) derinimų sąrašą su parašais, bent jau pamėginti, klausimas tik dėl duomenų apsaugos. 
Reply:
    Išsaugotas pirmininko laiškas, reikia pateikti raštą dėl pristabdymo
Reply:
    Servitutas perduotas notarui, pasirašymas sausio mėn. 
Reply:
    Sausio 13 pasirašymas
Reply:
    Pasirašė servitutą
Reply:
    Pateiktas projektas be SUVA
Reply:
    Pateiktas projektas po pastabu be SUVA
Reply:
    Geguzes kazkelinta bus susirinkimas, reikia pasitikslint
Reply:
    Pateikta SUVA su bendrijos susirinkimo protokolu
Reply:
    SUVA ikelta prie NZT dokumentu</t>
      </text>
    </comment>
    <comment ref="W279" authorId="360" shapeId="0" xr:uid="{FA9406F6-CF17-46B6-AFE7-1DAA71D15E3E}">
      <text>
        <t>[Threaded comment]
Your version of Excel allows you to read this threaded comment; however, any edits to it will get removed if the file is opened in a newer version of Excel. Learn more: https://go.microsoft.com/fwlink/?linkid=870924
Comment:
    ~60 parašų kiti ant informacinių</t>
      </text>
    </comment>
    <comment ref="X279" authorId="361" shapeId="0" xr:uid="{C7F59BD9-ED42-495E-902C-589170CF30D8}">
      <text>
        <t>[Threaded comment]
Your version of Excel allows you to read this threaded comment; however, any edits to it will get removed if the file is opened in a newer version of Excel. Learn more: https://go.microsoft.com/fwlink/?linkid=870924
Comment:
    08-05</t>
      </text>
    </comment>
    <comment ref="Y279" authorId="362" shapeId="0" xr:uid="{1E0AC3CE-1C4D-4C47-AA63-5E29597A9340}">
      <text>
        <t>[Threaded comment]
Your version of Excel allows you to read this threaded comment; however, any edits to it will get removed if the file is opened in a newer version of Excel. Learn more: https://go.microsoft.com/fwlink/?linkid=870924
Comment:
    08-05</t>
      </text>
    </comment>
    <comment ref="Z279" authorId="363" shapeId="0" xr:uid="{B8789E06-7DE2-48BB-8146-9A34962FD6C5}">
      <text>
        <t>[Threaded comment]
Your version of Excel allows you to read this threaded comment; however, any edits to it will get removed if the file is opened in a newer version of Excel. Learn more: https://go.microsoft.com/fwlink/?linkid=870924
Comment:
    08-05</t>
      </text>
    </comment>
    <comment ref="AA279" authorId="364" shapeId="0" xr:uid="{721FC201-CF5B-4677-A6F5-A9E8C916BBCA}">
      <text>
        <t>[Threaded comment]
Your version of Excel allows you to read this threaded comment; however, any edits to it will get removed if the file is opened in a newer version of Excel. Learn more: https://go.microsoft.com/fwlink/?linkid=870924
Comment:
    08-05</t>
      </text>
    </comment>
    <comment ref="AD279" authorId="365" shapeId="0" xr:uid="{CC29EFEF-43A2-45A8-AE89-DD12417A272B}">
      <text>
        <t>[Threaded comment]
Your version of Excel allows you to read this threaded comment; however, any edits to it will get removed if the file is opened in a newer version of Excel. Learn more: https://go.microsoft.com/fwlink/?linkid=870924
Comment:
    25SUT-15105
Reply:
    Gautas bendrijos susirinkimo protokolas, perteikiama
26SUT-13329</t>
      </text>
    </comment>
    <comment ref="AF279" authorId="366" shapeId="0" xr:uid="{7367D860-581A-4A18-846C-FD318960B778}">
      <text>
        <t>[Threaded comment]
Your version of Excel allows you to read this threaded comment; however, any edits to it will get removed if the file is opened in a newer version of Excel. Learn more: https://go.microsoft.com/fwlink/?linkid=870924
Comment:
    10-28 pateiktas nžt</t>
      </text>
    </comment>
    <comment ref="AM279" authorId="367" shapeId="0" xr:uid="{E3E4F014-78D8-46C8-924E-2E5E09FA221E}">
      <text>
        <t>[Threaded comment]
Your version of Excel allows you to read this threaded comment; however, any edits to it will get removed if the file is opened in a newer version of Excel. Learn more: https://go.microsoft.com/fwlink/?linkid=870924
Comment:
    Draustinis
Reply:
    08-05</t>
      </text>
    </comment>
    <comment ref="E280" authorId="368" shapeId="0" xr:uid="{621C89CF-05DA-4F7D-A8A0-7C9B4108624D}">
      <text>
        <t xml:space="preserve">[Threaded comment]
Your version of Excel allows you to read this threaded comment; however, any edits to it will get removed if the file is opened in a newer version of Excel. Learn more: https://go.microsoft.com/fwlink/?linkid=870924
Comment:
    Reikia užsakinėti topo ir projektuoti
Reply:
    Pridėtas raštas dėl objekto atšaukimo </t>
      </text>
    </comment>
    <comment ref="E281" authorId="369" shapeId="0" xr:uid="{EC491C6B-2B9E-4CEC-AF13-A24FE0838633}">
      <text>
        <t>[Threaded comment]
Your version of Excel allows you to read this threaded comment; however, any edits to it will get removed if the file is opened in a newer version of Excel. Learn more: https://go.microsoft.com/fwlink/?linkid=870924
Comment:
    Reikia užsakinėti topo ir projektuoti
Reply:
    Pridėtas raštas dėl objekto atšaukimo 
Reply:
    Susiskambinta su pirmininku, aptarta situacija, reikės važiuot į vietą filmuotis trasą, mėtytis spintas, pasidaryt preliminarią trasą ir turbūt derintis su žmonėm
Reply:
    Jei viskas ok, pirmadieni važiuoju.
Reply:
    Didžiąją dalį susifilmavau. Gavau abiejų SB kontaktus, ryt važiuoju dasimušt likusią trasą susifilmuot.
Reply:
    SB „Pramprojektas“ numatytas susirinkimas Lapkričio 8d (šeštadienį, apie 11val.). Išsiunčiau el. laišką SB pirmininkui, sakė pasidalins su gyventojais FB grupėje. Planas, +- pusę projekto derintis nuo Lapkričio 8d. Po susirinkimo matysim kiek žmonių trūksta ir tada jau reikės skambinėtis. Iki to laiko, galima būtų pradėt derinimus kitos pusės trasos.
Reply:
    Penktadieni važiuoja Marijus su Kasparu
Reply:
    SB Drobė +37061671400
SB Pramprojektas +37065649388
Reply:
    Buvo Kasparas pentkadieni, Martynas šeštadienį. Šiandien perkelia savo suderinimus, susižiūrėsim ką daryt toliau. 
Reply:
    Reik susėst pasitart kaip kas toliau. Viena sodų bendrija apskambinta/suderinta Marijaus/Kasparo, likę tik emailu išsisiųsti. Kitoj buvo Martynas šeštadienį.
Reply:
    Sužiūrėta situacija, pereiti sąrašai, pateikta eso užklausa su trūkstamais kontaktais, reiks skambinti ir derinti toliau
Reply:
    Pasidalinta gatvėmis ir skambinama žmonėms, gyvai susitikti gali mažuma, daug nekelia, daug blogų kontaktų. Planas surinkti kuo daugiau derinimų el. paštu. Reiks vykti į vietą dėl nuotraukų ir kelių parašų. 
Reply:
    aptarta kur reikia papildyti topo, taip pat atsirado naujų el. tinklų, reikia atnaujinti
Reply:
    12-29 pateikta topo papildymas
Reply:
    Užmesta topo, braižoma toliau
Reply:
    Subraižyta ant papildomos topo, derinama toliau 
Reply:
    ruošiami pirminiai
Reply:
    Pateikti pirminiai
Reply:
    Taiso pirminius
Reply:
    Pateikti pirminiai po pastabu
Reply:
    Pateikti pirminiai po pastabu
Reply:
    Trūkstami derinimai:
KRS: terminas 03-25
Taurakiemio sen.: 03-19 pasitikrins, teigė kad jau atsakė
Via: po pirminių teikiama su priedu
Reply:
    Taiso pastabas
Reply:
    Nurodytos pastabos taisytos, via tikrintojui tiesiogiai pateikta derintina atkarpa nesuderinamo sklypo apėjimui
Reply:
    Pateikti pirminiai po pastabu
Reply:
    Naujinami derinimai su anksčiau prasiųstais, toliau planuotis reikės aplink Kauną arba vietoje būnančius, kurie paštu negalėjo/nenori. Pramprojekto bendrijoje viena vartotoja užsiminė, kad bus susirinkimas balandžio 11 d., jei tikrai bus galima būtų dar papildomai užgaudyti nepasirašiusių
Reply:
    Pateikta suva, via po pastabų su priedu
Reply:
    04-09 pateikta sąmatos sudarymui, 04-10 pakoreguota pagal pastabas
Reply:
    Pateiktas projektas be servitutu
Reply:
    Pateiktas projektas po pastabu be servitutu
Reply:
    Pateiktas projektas po pastabu be servitutu
Reply:
    Pateiktas servitutas kompensacijos skaičiavimui
Reply:
    Susisiekta su valdybos nariu dėl servituto derinimo, nes pirmininkas išvykęs, bus kitą savaitę
Reply:
    Susirinkimui anksčiausias galimas laikas liepos 25 d. (šešt.), susirinkimas protokolui bus reikalingas, servitutą bandoma derinti anksčiau
Reply:
    Perduoti ikainiai su mel projektu</t>
      </text>
    </comment>
    <comment ref="X281" authorId="370" shapeId="0" xr:uid="{304D56EC-CAE1-426D-B9E4-19C78B92B971}">
      <text>
        <t>[Threaded comment]
Your version of Excel allows you to read this threaded comment; however, any edits to it will get removed if the file is opened in a newer version of Excel. Learn more: https://go.microsoft.com/fwlink/?linkid=870924
Comment:
    02-24, GD-2890
Reply:
    Terminas iki kovo 25 d.</t>
      </text>
    </comment>
    <comment ref="Z281" authorId="371" shapeId="0" xr:uid="{B22608E0-3574-4EE4-8F18-F314920A2735}">
      <text>
        <t>[Threaded comment]
Your version of Excel allows you to read this threaded comment; however, any edits to it will get removed if the file is opened in a newer version of Excel. Learn more: https://go.microsoft.com/fwlink/?linkid=870924
Comment:
    Giraitės vandenys suderino 02-25</t>
      </text>
    </comment>
    <comment ref="AD281" authorId="372" shapeId="0" xr:uid="{B062B3AE-44B4-40B7-BA4C-1AC32598F38C}">
      <text>
        <t>[Threaded comment]
Your version of Excel allows you to read this threaded comment; however, any edits to it will get removed if the file is opened in a newer version of Excel. Learn more: https://go.microsoft.com/fwlink/?linkid=870924
Comment:
    26SUT-9954</t>
      </text>
    </comment>
    <comment ref="AJ281" authorId="373" shapeId="0" xr:uid="{653DD9FB-A662-4B0B-A3AE-C6F0A21511B5}">
      <text>
        <t>[Threaded comment]
Your version of Excel allows you to read this threaded comment; however, any edits to it will get removed if the file is opened in a newer version of Excel. Learn more: https://go.microsoft.com/fwlink/?linkid=870924
Comment:
    02-06
1-26-3489
Reply:
    03-30 pateiktas po pastabų su kelių priedu
03-31 užregistruotas numeriu 1-26-8893</t>
      </text>
    </comment>
    <comment ref="E282" authorId="374" shapeId="0" xr:uid="{8D39877B-C8FE-41AE-868E-28409E18D565}">
      <text>
        <t>[Threaded comment]
Your version of Excel allows you to read this threaded comment; however, any edits to it will get removed if the file is opened in a newer version of Excel. Learn more: https://go.microsoft.com/fwlink/?linkid=870924
Comment:
    Pateiks iki 01-07
Reply:
    Objektas laikinai pristabdytas</t>
      </text>
    </comment>
    <comment ref="E283" authorId="375" shapeId="0" xr:uid="{355D9434-5000-4968-BCC8-EC55ED8AF733}">
      <text>
        <t>[Threaded comment]
Your version of Excel allows you to read this threaded comment; however, any edits to it will get removed if the file is opened in a newer version of Excel. Learn more: https://go.microsoft.com/fwlink/?linkid=870924
Comment:
    Reikia užsakinėti topo ir projektuoti
Reply:
    Pridėtas raštas dėl objekto atšaukimo 
Reply:
    Braižoma trasa
Reply:
    Pateikti sprendiniai Vainorui.
Reply:
    Pateikti sprendiniai Vainorui po pastabų, prašė nurodyti ardomų dangų kiekį.
Reply:
    Vainoras parašė susiderinti pirma sprendinius su gatvių apšvietimu, gavus suderinimą, teikti jam.
Reply:
    Šviesos suderinimą gavau, pateikiau Vainorui 10-08
Reply:
    Vainoras suderino, pateikta visoms kitoms institucijoms, pasidarau principinę ir bus galima pateikt pirminius.
Reply:
    Pateikti pirminiai
Reply:
    taiso pastabas
Reply:
    Galima pateikt po pastabų.
Reply:
    Pateikta po pastabu
Reply:
    Laukiu, kol Kauno energija atsiųs altitudes savo tinklus. Nusiųsta LIMAP'ui, kad pridėtų šilumos kamerą, gautos pirminių pastabos bus pataisytos, kai susiderinsiu bent jau su Kauno energija.
Reply:
    Taiso pirminius
Reply:
    Pakamaris atrašė, laukiu topo papildymo dėl šilumos tinklų.
Reply:
    Parašiau LIMAP'ui (ne pakamariui), kada planuoja atsiųst papildytą topo.
Reply:
    Papildė topo, reik koreguot trasą dėl šilumos tinklų ir ESO pastabų
Reply:
    Atsižvelgta į ESO pastabas. Pataisytos KaunoEnergijos pastabos, nusiųsta jiems atgal. Jei suderins Kauno Energija, bus galima pateikt ESO po pastabų ir persiųst visoms kitoms institucijoms iš naujo (KMS, telia, h2o).
Reply:
    Kauno energija vėl turėjo pastabų. Pateikiau po pastabų 11-04
Reply:
    Kauno energija VĖL turėjo pastabų, tikrino kita tikrintoja. Pateikiau po pastabų 11-12
Reply:
    KE suderino, reik persiderinti su kitomis institucijomis. Martynui perduota.
Reply:
    Išsiųstas perderinimui KMS
Reply:
    Po Kauno energijos pastabų tvarkymo nebederina KMS, sprendžiama
Reply:
    Laukiama ats. po situacijos aprašymo
Reply:
    Taiso pirminius
Reply:
    Pateikti pirminiai po pastabu
Reply:
    Vainoras toliau nederino, sudarytas kitas sprendinys, kuris lygiagrečiai persiderinti išsiųstas jam ir Kauno energijai
Reply:
    Gautas KE pastabos, ne dėl atnaujintos dalies tai pataisius perteikti
Reply:
    12-19 Gautas iš KE pakitusios ŠTT planas, perkelta į br01, pateikta į KE po pastabų
Reply:
    01-05 koreguotos KE altitudės, gautas derinimas
Reply:
    01-12 koreguojamas kpd prašymas pagal gautą ats., naujausia dėl nederinimų sudaryta trasa suderinta su KE ir savivaldybe (Vainoras), pertikrinti su kitomis institucijomis ir ruošti žiniaraščius
Reply:
    Pagal KE ir savivaldybės derintą variantą išsiųsti prašymai perderinti į Telia ir Kauno vandenis, perteiktas prašymas į KPD po pastabų
Reply:
    Tinklų perderinimai gauti, laukiama KPD
Reply:
    Gautas KPD derinimas, ruošiamas žiniaraštis
Reply:
    Perduota mel projekto uzsakymui
Reply:
    Laukiam samatos, teikia SUVA, derina servituta
Reply:
    Perduota informacija DNSB Aušros namai (+37068618525, ausrosnamai20@gmail.com)
Reply:
    bendrija tikslinosi telefonu dėl situacijos, jei neprieštaraus formaliai, terminas trečiadienį, bus galima toliau kreiptis į kms dėl servituto
Reply:
    Gautas m. sav. atsakymas dėl trūkstamų dokumentų servituto vertinimui - derinamasi su dnsb tinkamam sutikimui gauti
Reply:
    Muravos TP sklype servitutui pritarta, kompensacijos mokėjimo info perduota į ESO.
K. Pertrausko kertamame sklype servituti nepritarta, tačiau nurodyta, kad nuspręsta pritarti kabelinės linijos tiesimui ir AZ nustatymui, ruošiamas atitinkamas prašymas
Lietuvių 30 sklype su DNSB laukiama ats. po sprendinių tikslinimo, liko 5 d.d. termino, neatsakius ruošiamas atnaujintas prašymas su pranešimų kopijomis
Reply:
    Pateiktas projektas be servitutų
Reply:
    Parasyti garantini rasta ir pateikti po pastabu
Reply:
    Pateikta su garantiniu
Reply:
    Praeita savaite pateiktas planas del sutikimo petrausko gatveje, o del servituto dokai pateikti 03.16
Reply:
    04-13 skambinta dėl abiejų sklypų, svarstymai įvykę, ruošiami atsakymai
Reply:
    04-14 gautas sav. sutikimas dėl AZ nustatymo K. Petrausko g. sklype, laukiama ats. dėl Lietuvių g. 30 sklypo servituto
Reply:
    Reikia paskambint del servituto, projektas pateiktas ant naujos sutarties.
Reply:
    Susisiekta su savivaldybe dėl paskutinio servituto, patvirtinimas yra, dokumentus turėtų šiandien atsiųsti
Reply:
    04-27 gautas teigiamas ats. dėl Lietuvių g. 30 servituto, perduota apmokėjimui į ESO
Reply:
    Partizanų 22B servitutas perduotas į Kauno m. 23 biurą (preliminariai nuo 05 28-29)
Lietuvių g. 30 servitutas pateiktas į Kauno raj. 1 biurą (preliminariai nuo 05 25)
Reply:
    Lietuvių g. 30 servitutas nukeltas dėl ESO atstovo pastabų sutarčiai, biuras pataisė ir susiderino, pasirašymo laikas dar neperderintas, labiau priklausys nuo savivaldybės
Partizanų 22B rezervuotas rytoj (05-29) pasirašymui
Reply:
    Partizanų g. 22B servitutas pasirašytas 05-29 (Kauno m. 23 biuras)
Lietuvių g. 30 servitutas nukeltas po  05-26 dėl pastabų sutarčiai taisymo, užklausta ir laukiama ats. iš biuro teisininkės dėl sudarymo laiko (Kauno raj. 1 biuras)
Reply:
    Lietuvių g. 30 servituto pasirašymas perderintas birželio 12 d. 11 val.
Reply:
    Lietuvių g. 30 servitutas pasirašytas, visi servitutai ir sutikimai gauti
Reply:
    Taisomos pastabos, naujinama sąmata
Reply:
    Pateiktas projektas po pastabu</t>
      </text>
    </comment>
    <comment ref="X283" authorId="376" shapeId="0" xr:uid="{11032F46-5558-431E-9029-BB29D227B984}">
      <text>
        <t>[Threaded comment]
Your version of Excel allows you to read this threaded comment; however, any edits to it will get removed if the file is opened in a newer version of Excel. Learn more: https://go.microsoft.com/fwlink/?linkid=870924
Comment:
    Vainoras suderino, bet reik papildomai su kultūros paveldo skyrium ir aplinkosaugos skyriumi susiderinti. 36-1-329; 55-1-357. 10-13 pateikta
Reply:
    Perderinimas su Vainoru, gautos pastabos po pakeitimų dėl šilumos tinklų
Reply:
    01-07 perskambinta, rytoj turėtų pirmoje dienos pusėje atsakyti
Reply:
    01-08 suderino Vainoras</t>
      </text>
    </comment>
    <comment ref="Z283" authorId="377" shapeId="0" xr:uid="{4FFC2F7B-0EE9-40A8-ACEF-67F451B44BBE}">
      <text>
        <t>[Threaded comment]
Your version of Excel allows you to read this threaded comment; however, any edits to it will get removed if the file is opened in a newer version of Excel. Learn more: https://go.microsoft.com/fwlink/?linkid=870924
Comment:
    10-13 išsiųsta
Reply:
    01-14 perteikta po pakeitimų, gauta tą pačią dieną</t>
      </text>
    </comment>
    <comment ref="AA283" authorId="378" shapeId="0" xr:uid="{B2D3FEAF-D513-454C-B954-8427FF5791AE}">
      <text>
        <t>[Threaded comment]
Your version of Excel allows you to read this threaded comment; however, any edits to it will get removed if the file is opened in a newer version of Excel. Learn more: https://go.microsoft.com/fwlink/?linkid=870924
Comment:
    10-13 išsiųsta
Reply:
    01-14 perteikta po pakeitimų, gauta tą pačią dieną</t>
      </text>
    </comment>
    <comment ref="AB283" authorId="379" shapeId="0" xr:uid="{407DCD16-F27F-4097-91B5-A77DA6EBA522}">
      <text>
        <t>[Threaded comment]
Your version of Excel allows you to read this threaded comment; however, any edits to it will get removed if the file is opened in a newer version of Excel. Learn more: https://go.microsoft.com/fwlink/?linkid=870924
Comment:
    10-13 išsiųsta
Reply:
    11-12 išsiųsta po pastabų.
Reply:
    11-17 suderinta.
Reply:
    12-19 naujausias teikimas po pastabų
Reply:
    01-05 pagal KE info tikslinamos altitudės</t>
      </text>
    </comment>
    <comment ref="AD283" authorId="380" shapeId="0" xr:uid="{9CC192AA-400E-475F-A4C3-DDE145B35FA0}">
      <text>
        <t>[Threaded comment]
Your version of Excel allows you to read this threaded comment; however, any edits to it will get removed if the file is opened in a newer version of Excel. Learn more: https://go.microsoft.com/fwlink/?linkid=870924
Comment:
    Pateikta 26SUT-3750</t>
      </text>
    </comment>
    <comment ref="AF283" authorId="381" shapeId="0" xr:uid="{48595644-D7BA-4A00-BF2A-1C7EA5B3DF99}">
      <text>
        <t>[Threaded comment]
Your version of Excel allows you to read this threaded comment; however, any edits to it will get removed if the file is opened in a newer version of Excel. Learn more: https://go.microsoft.com/fwlink/?linkid=870924
Comment:
    Laukiama ESO skaičiuotų kompensacinių aktų
Reply:
    4400-0422-8006: laukiama komp. akto
4400-2864-6446: prašymas į sav. išsiųstas
4400-0827-5929: laukiama komp. akto
Reply:
    Visi pateikti Kauno m. sav.
Reply:
    2/2 ruošiami pasirašymui notarų</t>
      </text>
    </comment>
    <comment ref="AG283" authorId="382" shapeId="0" xr:uid="{1AD0B033-F4BA-48E2-8D92-E22A62D9E5B7}">
      <text>
        <t>[Threaded comment]
Your version of Excel allows you to read this threaded comment; however, any edits to it will get removed if the file is opened in a newer version of Excel. Learn more: https://go.microsoft.com/fwlink/?linkid=870924
Comment:
    Paskutiniam lape kertu drenažą
Reply:
    8 lape, viršuj.</t>
      </text>
    </comment>
    <comment ref="AH283" authorId="383" shapeId="0" xr:uid="{822A808C-5698-46CC-9898-3713FDE203D7}">
      <text>
        <t>[Threaded comment]
Your version of Excel allows you to read this threaded comment; however, any edits to it will get removed if the file is opened in a newer version of Excel. Learn more: https://go.microsoft.com/fwlink/?linkid=870924
Comment:
    Paskutiniam lape kertu drenažą</t>
      </text>
    </comment>
    <comment ref="AI283" authorId="384" shapeId="0" xr:uid="{0A00754B-6744-43F9-BA89-E61EBAE6A712}">
      <text>
        <t>[Threaded comment]
Your version of Excel allows you to read this threaded comment; however, any edits to it will get removed if the file is opened in a newer version of Excel. Learn more: https://go.microsoft.com/fwlink/?linkid=870924
Comment:
    10-13 išsiųsta
Reply:
    Savivaldybės paveldosaugos skyrius persiuntė į KPD Kauno skyrių, dar negavo, tikrina
Reply:
    01-14 perteiktas į Kauno KPD skyrių po pastabų</t>
      </text>
    </comment>
    <comment ref="AM283" authorId="385" shapeId="0" xr:uid="{E1D136DF-8A78-4341-810B-8CEA246B0A8B}">
      <text>
        <t>[Threaded comment]
Your version of Excel allows you to read this threaded comment; however, any edits to it will get removed if the file is opened in a newer version of Excel. Learn more: https://go.microsoft.com/fwlink/?linkid=870924
Comment:
    10-13 pateikta savivaldybės kultūros paveldo ir aplinkos apsaugos skyriams.
Reply:
    Savivaldybės KP skyrius permetė į Kauno KPD, su juo suderinta 01-15
Saugomų teritorijų nereikalingas</t>
      </text>
    </comment>
    <comment ref="E284" authorId="386" shapeId="0" xr:uid="{799B2F5C-F27C-4C0C-937D-48D6388A77FC}">
      <text>
        <t>[Threaded comment]
Your version of Excel allows you to read this threaded comment; however, any edits to it will get removed if the file is opened in a newer version of Excel. Learn more: https://go.microsoft.com/fwlink/?linkid=870924
Comment:
    Derinam su vartotojais
Reply:
    Laukiama ESO patikslinimo dėl papildomo vartotojo linijoje, ats. iš nebuvusio vietoje kito vartotojo
Reply:
    Gedas liepe prijungt ir dar viena tolimesni vartotoja, supiestas topo papildymas, reikia uzsakyti
Reply:
    Topo užsakyta, matuoja Ovidijus
Reply:
    Topo papildymas pateiktas
Reply:
    Pateikti pirminiai
Reply:
    Taiso pastabas
Reply:
    Pateikta po pastabu
Reply:
    07-23 pateikta dėl Natura teritorijų
Reply:
    07-28 pateikta institucijoms derinimui
Reply:
    Trūkstama savivaldybės derinimo
Reply:
    Savivaldybei persiųsta pakartotinai, sakė ok ir suderins
Reply:
    Planas daryti mzdz, teiksim byla be SUVA
Reply:
    08-18 trūksta 3 vieno sklypo bendrasavininkų sutikimų, du kiti tikslina informaciją. Byla be šios dalies paruošta 
Reply:
    Martynas iesko ir bando nuvaziuot gyvai paimt sutikimus du trukstamus, daryti reikia byla, teikti SUVA, teikiam byla
Reply:
    08-25 informaciniai dėl AZ priduoti siuntimui, savininkai visi pasiekti, laukiama 1 sutikimo
Reply:
    SUVA pateikta 08-29, byla paruošta
Reply:
    Pateiktas projektas be SUVA
Reply:
    Gautos pastabos, teiksim kai gausim SUVA
Reply:
    Pateiktas projektas po pastabus su SUVA garantiniu
Reply:
    SS - trūksta NŽT sutikimo 
Reply:
    10-01 perteikta SUVA nauja tvarka
Reply:
    Papildytas suvos prašymas
Reply:
    Pateiktas pilnas projektas su SUVA
Reply:
    pateikti įkainiai
Reply:
    grindžiam delspinigius</t>
      </text>
    </comment>
    <comment ref="AB284" authorId="387" shapeId="0" xr:uid="{280B86A7-C4C0-4DDE-86BE-92CBD1453BB9}">
      <text>
        <t>[Threaded comment]
Your version of Excel allows you to read this threaded comment; however, any edits to it will get removed if the file is opened in a newer version of Excel. Learn more: https://go.microsoft.com/fwlink/?linkid=870924
Comment:
    Gautas ats., kad tinklų neturi</t>
      </text>
    </comment>
    <comment ref="AD284" authorId="388" shapeId="0" xr:uid="{B37AA426-5C74-4913-B6C0-137187C1D6C5}">
      <text>
        <t>[Threaded comment]
Your version of Excel allows you to read this threaded comment; however, any edits to it will get removed if the file is opened in a newer version of Excel. Learn more: https://go.microsoft.com/fwlink/?linkid=870924
Comment:
    25SUT-4573
08-29
Reply:
    Perteikta pagal naują tvarką 10-01
25SUT-10747
Reply:
    Sutikimas išduotas, gautas</t>
      </text>
    </comment>
    <comment ref="AM284" authorId="389" shapeId="0" xr:uid="{E498A481-6085-4E3D-AF62-0F90957FAF85}">
      <text>
        <t>[Threaded comment]
Your version of Excel allows you to read this threaded comment; however, any edits to it will get removed if the file is opened in a newer version of Excel. Learn more: https://go.microsoft.com/fwlink/?linkid=870924
Comment:
    Labanoro regioninis parkas</t>
      </text>
    </comment>
    <comment ref="E285" authorId="390" shapeId="0" xr:uid="{BCD772F2-728F-4584-8648-2BCDC8B259C6}">
      <text>
        <t>[Threaded comment]
Your version of Excel allows you to read this threaded comment; however, any edits to it will get removed if the file is opened in a newer version of Excel. Learn more: https://go.microsoft.com/fwlink/?linkid=870924
Comment:
    Pateiks iki 01-07
Reply:
    Objektas laikinai pristabdytas</t>
      </text>
    </comment>
    <comment ref="E286" authorId="391" shapeId="0" xr:uid="{FB116308-CEF7-47D5-BC91-ED9D3935AA06}">
      <text>
        <t>[Threaded comment]
Your version of Excel allows you to read this threaded comment; however, any edits to it will get removed if the file is opened in a newer version of Excel. Learn more: https://go.microsoft.com/fwlink/?linkid=870924
Comment:
    Nepradeta
Reply:
    Nepradeta
Reply:
    Derina schemą su ESO
Reply:
    Gautas ESO pritarimas, reikia damust brezinius
Reply:
    Gauta papildoma medziaga is architektes, damusinejamas planas
Reply:
    Pateiktas prašymas dėl objekto perkėlimo
Reply:
    perkelta
Reply:
    Pateikti pirminiai
Reply:
    Gautos pastabos, parasytas priminimas Janoniui del pokalbio su tikrintoju
Reply:
    Pakartotas priminimas
Reply:
    Janonis nori surengti susirinkima
Reply:
    ESO derina su užsakovu
Reply:
    11.07 suirinkimas
Reply:
    Pateikta uznesta MT ju siulomoj vietoj
Reply:
    Pateikti pirminiai, uznesta ant suvestinio, nusiusta klientui
Reply:
    Pateikta derinimams
Reply:
    Pateikti pirminiai po pastabu
Reply:
    Savivaldybes saugoma 70-1-58. 
Reply:
    taiso pastabas 
Reply:
    Pateikti pirminiai po pastabu
Reply:
    Parasyta dar karta i KE, kad istrizas kirtimas ne siaip sau padarytas
Reply:
    Pakartotas laiskas i info pasta su cc Modesta
Reply:
    02.27 nusiusta vainorui, nes Modesta gavo ats, kad neleis vis tiek kirst silumos taip
Reply:
    Vainoriaus derinimas gautas, nusiusta Modestai, galima daryt servituta
Reply:
    SUVA 26SUT-8385
Reply:
    Del vieno servituto nusiusta i LFF, del kito issiustas prasymas AZ sutikimui i savivaldybe
Reply:
    Samata pas Jurate
Reply:
    SUVA pateikti papildomi dokumentai. Siluma suderino
Reply:
    Pateiktas projektas be SUVA ir servitutu
Reply:
    Laukiam kliento derinimo, reikia taisyt pastabas
Reply:
    Pakartotas klausimas klientui, suvai prideti dar papildomi dokai, ASC nekelia
Reply:
    Giedre geniene nagrineja sutikima del AZ, darbo grupe pritare, reikia Mero patvirtinimo. ASC toliau neatsiliepia, Klientas ignoruoja
Reply:
    Kliento parasai gauti, ASC dar truksta, paklausta kontakto
Reply:
    06.03 boba pasirasys</t>
      </text>
    </comment>
    <comment ref="AM286" authorId="392" shapeId="0" xr:uid="{96769939-3287-48CE-B441-FBB8DF4CAC73}">
      <text>
        <t xml:space="preserve">[Threaded comment]
Your version of Excel allows you to read this threaded comment; however, any edits to it will get removed if the file is opened in a newer version of Excel. Learn more: https://go.microsoft.com/fwlink/?linkid=870924
Comment:
    Registracijos Nr. G1- 93                          , registracijos data 2026-01-14. 
Reply:
    G1-   156 </t>
      </text>
    </comment>
    <comment ref="E287" authorId="393" shapeId="0" xr:uid="{C2362F8F-3114-42C4-ABA9-935E4DF365CB}">
      <text>
        <t>[Threaded comment]
Your version of Excel allows you to read this threaded comment; however, any edits to it will get removed if the file is opened in a newer version of Excel. Learn more: https://go.microsoft.com/fwlink/?linkid=870924
Comment:
    Užklausata pakamačio dėl topo 12-11
Reply:
    PAKAMARIS pateiks iki 12-31
Reply:
    Pateikta topo 12-28
Reply:
    02-08 pateiktos pastabos
Reply:
    Pateikti pirminiai 03-25
Reply:
    Turi pateikti failus sukelimui
Reply:
    Pateikti pirminiai
Reply:
    Perduotos Deimonui pastabos
Reply:
    05.28 pateiks dokus
Reply:
    Pateikti pirminiai po pastabu
Reply:
    Perduotos pastabos taisymui
Reply:
    Pateiktas kazkoks failas i tivis tikrintojas su deimonu kazka susiderine
Reply:
    Vis dar taiso pirminiu pastabas
Reply:
    Taiso po mano pastabu
Reply:
    Pateikti pirminiai
Reply:
    Nusiusto ESO pastabos
Reply:
    Pateikti pirminiai po pastabu
Reply:
    Pateikti pirminiai po pastabu
Reply:
    01-26 patvirtinti pirminiai
Reply:
    Perduotas kelio priedas pasirasytas
Reply:
    Truksta mel projekto ir bus galima pateikt
Reply:
    Pateiktas projektas
Reply:
    Pateiktas projektas po pastabu
Reply:
    Atmesta del samatos ir trukstamu derinimu
Reply:
    Perkelta ant kitos sutarties, grindžiam delspinigius
Reply:
    Pateiktas delspinigiu rastas ir pirminiai
Reply:
    Pateiktas projektas
Reply:
    Taiso pastabas
Reply:
    Pateiktas projektas po pastabu
Reply:
    Atmesta del ivairiu pastabu, ypac del derinimu
Reply:
    Nusiusta Lapenui info del derinimu
Reply:
    Pateiktas projektas derinimui
Reply:
    Pateiktas projektas derinimui
Reply:
    Paulina daro zyma
Reply:
    Zyma tivis
Reply:
    Perduoti nenumatyti darbai</t>
      </text>
    </comment>
    <comment ref="I287" authorId="394" shapeId="0" xr:uid="{231333C6-2736-4782-A3ED-A13F369C163B}">
      <text>
        <t>[Threaded comment]
Your version of Excel allows you to read this threaded comment; however, any edits to it will get removed if the file is opened in a newer version of Excel. Learn more: https://go.microsoft.com/fwlink/?linkid=870924
Comment:
    uzsakyta
Reply:
    gautas</t>
      </text>
    </comment>
    <comment ref="E288" authorId="395" shapeId="0" xr:uid="{1C1461FB-6DDE-473C-8634-4F9F30D71451}">
      <text>
        <t>[Threaded comment]
Your version of Excel allows you to read this threaded comment; however, any edits to it will get removed if the file is opened in a newer version of Excel. Learn more: https://go.microsoft.com/fwlink/?linkid=870924
Comment:
    Užklausata pakamačio dėl topo 12-11
Reply:
    PAKAMARIS pateiks iki 12-31
Reply:
    Pateikta topo 12-28
Reply:
    Pateiktos pastabos
Reply:
    Pateikti pirminiai
Reply:
    Pateikti pirminiai po pastabu
Reply:
    Perduota taisyti pastabas
Reply:
    Pateikta po pastabu
Reply:
    Nusiusta pataisyti pastabas
Reply:
    Pateikta po pastabu
Reply:
    Sprendzia klausimus del daugiabucio apskaitu
Reply:
    Pateikti pirminiai po pastabu
Reply:
    Pateikti pirminiai po pastabu
Reply:
    Laukiam, kol pateiks pilna byla
Reply:
    Pateiktas projektas
Reply:
    atmestas projektas
Reply:
    SUVA 25SUT-14866 
Reply:
    SUVA vis dar nagrinejama
Reply:
    Pateiktas projektas po pastabu
Reply:
    Pateiktas projektas po pastabu
Reply:
    12.29 nusiustos pastabos
Reply:
    Pateiktas po pastabu
Reply:
    registruoja žymas
Reply:
    Turi atmesti ikainius, reikia RC suvest
Reply:
    Pateikti ikainiai su RC
Reply:
    Pateiktas delspinigiu rastas</t>
      </text>
    </comment>
    <comment ref="E289" authorId="396" shapeId="0" xr:uid="{C74DD24E-FBF9-490F-9539-FA2FD1B7F579}">
      <text>
        <t>[Threaded comment]
Your version of Excel allows you to read this threaded comment; however, any edits to it will get removed if the file is opened in a newer version of Excel. Learn more: https://go.microsoft.com/fwlink/?linkid=870924
Comment:
    Pakamaris darė topo
Reply:
    Supiestas papildymas, buvo blogai uzsakyta topo
Reply:
    Ovidijus matuoja 05-07
Reply:
    Pateikta topo
Reply:
    Pradetas rengti planas
Reply:
    2025-06-09 važiuoju derinti su sklypų savininkais
Reply:
    06.11 perduota Pakamariui papildyti Telia
Reply:
    Laukiam derinimu is instituciju
Reply:
    Pateikti pirminiai
Reply:
    Skambina derintojams
Reply:
    Taiso pastabas
Reply:
    Pateikti pirminiai po pastabu
Reply:
    Pateikti pirminiai po pastabu
Reply:
    Taiso pastabas
Reply:
    Laukiam ESO atsakymo del uzduoties papildymo
Reply:
    Damusineja papildyma braizytis ir 25d vaziuos derinti
Reply:
    07.29 teiksim pirminius
Reply:
    Pateikta po pastabu
Reply:
    Taiso pastabas
Reply:
    Pateikti pirminiai po pastabu
Reply:
    Reikia taisyti pastabas
Reply:
    Pateikti pirminiai po pastabu
Reply:
    Gaunam samata ir teikiam byla
Reply:
    2025-09-04  25SUT-5483
Pateikta SUVA
Reply:
    Pateiktas projektas be SUVA
Reply:
    Pataisytos projekto pastabos. Laukiam SUVA 
Reply:
    Pateiktas priektas su SUVA garantiniu
Reply:
    SS - NŽT sutikimas 
Reply:
    Pateikta SUVA 25SUT-9826 2025-09-29
Reply:
    Pateiktas projektas su SUVA
Reply:
    Pateikti įkainiai</t>
      </text>
    </comment>
    <comment ref="X289" authorId="397" shapeId="0" xr:uid="{4962FA6E-ED0C-4353-B3B2-B1BB85EEACC1}">
      <text>
        <t>[Threaded comment]
Your version of Excel allows you to read this threaded comment; however, any edits to it will get removed if the file is opened in a newer version of Excel. Learn more: https://go.microsoft.com/fwlink/?linkid=870924
Comment:
    Išsiųsta 2025-07-31</t>
      </text>
    </comment>
    <comment ref="Y289" authorId="398" shapeId="0" xr:uid="{DE305124-6E91-4AD9-B7BA-B190EDE2B121}">
      <text>
        <t>[Threaded comment]
Your version of Excel allows you to read this threaded comment; however, any edits to it will get removed if the file is opened in a newer version of Excel. Learn more: https://go.microsoft.com/fwlink/?linkid=870924
Comment:
    Išsiųsta 2025-07-31</t>
      </text>
    </comment>
    <comment ref="Z289" authorId="399" shapeId="0" xr:uid="{91E3E596-8E24-4114-8C8F-B5278AFA58FE}">
      <text>
        <t>[Threaded comment]
Your version of Excel allows you to read this threaded comment; however, any edits to it will get removed if the file is opened in a newer version of Excel. Learn more: https://go.microsoft.com/fwlink/?linkid=870924
Comment:
    Išsiųsta 2025-07-31</t>
      </text>
    </comment>
    <comment ref="AA289" authorId="400" shapeId="0" xr:uid="{6D32FF49-6565-42FF-A6E3-AD8A129F2DED}">
      <text>
        <t>[Threaded comment]
Your version of Excel allows you to read this threaded comment; however, any edits to it will get removed if the file is opened in a newer version of Excel. Learn more: https://go.microsoft.com/fwlink/?linkid=870924
Comment:
    Išsiųsta 2025-07-31</t>
      </text>
    </comment>
    <comment ref="AJ289" authorId="401" shapeId="0" xr:uid="{0B305502-2954-47D8-A0B0-6F3236C8E16C}">
      <text>
        <t>[Threaded comment]
Your version of Excel allows you to read this threaded comment; however, any edits to it will get removed if the file is opened in a newer version of Excel. Learn more: https://go.microsoft.com/fwlink/?linkid=870924
Comment:
    Išsiųsta 2025-07-31</t>
      </text>
    </comment>
    <comment ref="E290" authorId="402" shapeId="0" xr:uid="{360BC6C9-69F8-466D-AE9F-8363C05C2EF8}">
      <text>
        <t>[Threaded comment]
Your version of Excel allows you to read this threaded comment; however, any edits to it will get removed if the file is opened in a newer version of Excel. Learn more: https://go.microsoft.com/fwlink/?linkid=870924
Comment:
    Pakamaris darė topo
Reply:
    Ketvirtadieni (05-08) važiuoju derint su žmonėm
Reply:
    Galima pateikt pirminius. Perduota Kostui
Reply:
    Pateikti pirminiai
Reply:
    Taiso pastabas
Reply:
    Galima teikt po pastabų.
Reply:
    Pateikti pirminiai po pastabu
Reply:
    pateikti pirminiai po pastabu
Išsiųsta institucijoms
Reply:
    Pateikti pirminiai po pastabu
Reply:
    Likę Savivaldybės/seniūnijos suderinimai, SUVA, mel. Projektas, šiandien pasiskambinsiu, po biški pradėsiu ruoštis dokus bylai.
Reply:
    Paruošti dokumentai.
Likęs savivaldybės suderinimas (vakar skambinau, sakė peržiūrės), ryt dar kart skambinsiu.
SUVA
Mel. Proj.
Sąmata
Reply:
    Pateiktas žiniaraštis sąmatai.
Pateikta SUVA.
Laukiam mel. projekto
Reply:
    Iš mano pusės viskas padaryta, likęs mel. Projektas.
Reply:
    Galima pateikt pilną bylą, gautas mel. projektas.
Reply:
    Pateiktas projektas
Reply:
    Pateiktas projektas po pastabu
Reply:
    Pateikti įkainiai ESO</t>
      </text>
    </comment>
    <comment ref="X290" authorId="403" shapeId="0" xr:uid="{A152F7F3-A441-4C73-9F55-56E11138FFA7}">
      <text>
        <t>[Threaded comment]
Your version of Excel allows you to read this threaded comment; however, any edits to it will get removed if the file is opened in a newer version of Excel. Learn more: https://go.microsoft.com/fwlink/?linkid=870924
Comment:
    05-16 išsiųsta
Reply:
    05-29 gauta</t>
      </text>
    </comment>
    <comment ref="Y290" authorId="404" shapeId="0" xr:uid="{C5181F43-4D2D-400E-9657-DAD03F379AB8}">
      <text>
        <t>[Threaded comment]
Your version of Excel allows you to read this threaded comment; however, any edits to it will get removed if the file is opened in a newer version of Excel. Learn more: https://go.microsoft.com/fwlink/?linkid=870924
Comment:
    05-16 išsiųsta
Reply:
    05-26 suderinta</t>
      </text>
    </comment>
    <comment ref="Z290" authorId="405" shapeId="0" xr:uid="{0E669189-565E-435D-A896-8D9D709274E7}">
      <text>
        <t>[Threaded comment]
Your version of Excel allows you to read this threaded comment; however, any edits to it will get removed if the file is opened in a newer version of Excel. Learn more: https://go.microsoft.com/fwlink/?linkid=870924
Comment:
    05-16 išsiųsta
Reply:
    16d suderinta</t>
      </text>
    </comment>
    <comment ref="AA290" authorId="406" shapeId="0" xr:uid="{76130AC6-188A-4F75-AD56-73E8199E3BAB}">
      <text>
        <t>[Threaded comment]
Your version of Excel allows you to read this threaded comment; however, any edits to it will get removed if the file is opened in a newer version of Excel. Learn more: https://go.microsoft.com/fwlink/?linkid=870924
Comment:
    05-16 išsiųsta
Reply:
    16d suderinta</t>
      </text>
    </comment>
    <comment ref="AD290" authorId="407" shapeId="0" xr:uid="{E79D729C-F325-4150-8E31-3723EF2AA491}">
      <text>
        <t>[Threaded comment]
Your version of Excel allows you to read this threaded comment; however, any edits to it will get removed if the file is opened in a newer version of Excel. Learn more: https://go.microsoft.com/fwlink/?linkid=870924
Comment:
    361876 05-29 pateikta
Reply:
    06-02 gauta</t>
      </text>
    </comment>
    <comment ref="E291" authorId="408" shapeId="0" xr:uid="{36F46EDB-BCD8-427D-B66C-2C9C0EF4DD0D}">
      <text>
        <t>[Threaded comment]
Your version of Excel allows you to read this threaded comment; however, any edits to it will get removed if the file is opened in a newer version of Excel. Learn more: https://go.microsoft.com/fwlink/?linkid=870924
Comment:
    Pakamaris darė topo
Reply:
    06-03 važiuoju derint
Reply:
    Kostas pateiks pirminius
Reply:
    Pateikti pirminiai
Reply:
    Išsiųsta institucijoms
Reply:
    Gautos pastabos iš ESO/savivaldybės, pataisyta, persiųsta savivaldybei/H2O, reik per nauja pateikt pirminius.
Reply:
    Likę gaut iš H2O perderinimą
Reply:
    Vandenų suderinimą gavau.
Pateikta SUVA
Darausi MDKZ, informacinius, bylą
Reply:
    Pateiktas žiniaraštis Anai. Informacinius pasidarysiu, kai Kostas ištrauks gyv. vietas
Reply:
    Išsiųsti informaciniai
Likę sulaukt sąmatos ir SUVA, formuotis bylą iki galo ir bus galima pasiteikt
Reply:
    Sąmatą gavau, SUVA laukiu, reik dar susiderint su viena moterim arba siųst informacinį. Šiandien skambinsiu jai
Reply:
    Pirmadieni 06-30 važiuoju pasiimt 1 parašą
Reply:
    Pateiktas projektas be SUVA ir vieno paraso
Reply:
    Liko SUVA gaut
Reply:
    Iš mano pusės viskas padaryta, perduota Kostui.
Reply:
    Teiksim ESO po pastabų su argumentais dėl nerastų vartotojų
Reply:
    Pateikta po pastabu su SUVA ir argumentais
Reply:
    Daro žymas
Reply:
    Pateiktos žymos RC
Reply:
    Pateiktos žymos ESO
Reply:
    Pateikti įkainiai
Reply:
    Reikia pateikti delspinigių raštą</t>
      </text>
    </comment>
    <comment ref="X291" authorId="409" shapeId="0" xr:uid="{CCCB6710-DEF7-4165-BE61-73C9990BC482}">
      <text>
        <t>[Threaded comment]
Your version of Excel allows you to read this threaded comment; however, any edits to it will get removed if the file is opened in a newer version of Excel. Learn more: https://go.microsoft.com/fwlink/?linkid=870924
Comment:
    06-09 išsiųsta
Reply:
    Po pastabų 06-18
Reply:
    06-18 gauta</t>
      </text>
    </comment>
    <comment ref="Z291" authorId="410" shapeId="0" xr:uid="{BF45A84D-C497-4F58-9A58-ADAD89047622}">
      <text>
        <t>[Threaded comment]
Your version of Excel allows you to read this threaded comment; however, any edits to it will get removed if the file is opened in a newer version of Excel. Learn more: https://go.microsoft.com/fwlink/?linkid=870924
Comment:
    06-09 išsiųsta
Reply:
    Po pakeitimų pateikta 06-18
Reply:
    06-19 gauta</t>
      </text>
    </comment>
    <comment ref="AA291" authorId="411" shapeId="0" xr:uid="{2AF2AC37-90F8-4041-B420-64250CD36A5E}">
      <text>
        <t>[Threaded comment]
Your version of Excel allows you to read this threaded comment; however, any edits to it will get removed if the file is opened in a newer version of Excel. Learn more: https://go.microsoft.com/fwlink/?linkid=870924
Comment:
    06-09 išsiųsta</t>
      </text>
    </comment>
    <comment ref="AD291" authorId="412" shapeId="0" xr:uid="{F7B13A24-6A72-4CF2-A50C-C4B693E6DDA2}">
      <text>
        <t>[Threaded comment]
Your version of Excel allows you to read this threaded comment; however, any edits to it will get removed if the file is opened in a newer version of Excel. Learn more: https://go.microsoft.com/fwlink/?linkid=870924
Comment:
    364974
06-19
Reply:
    07-01 gauta</t>
      </text>
    </comment>
    <comment ref="AE291" authorId="413" shapeId="0" xr:uid="{CD343CFB-C203-4BFB-BA97-DF6B0EAE9DD1}">
      <text>
        <t>[Threaded comment]
Your version of Excel allows you to read this threaded comment; however, any edits to it will get removed if the file is opened in a newer version of Excel. Learn more: https://go.microsoft.com/fwlink/?linkid=870924
Comment:
    06-09 išsiųsta
Reply:
    Arvydas.baranauskas@birzai.lt
06-09 išsiųsta
Reply:
    3 atramas demontuoti</t>
      </text>
    </comment>
    <comment ref="E292" authorId="414" shapeId="0" xr:uid="{5F17DC0D-3B13-41BC-A142-BD8367EDD913}">
      <text>
        <t>[Threaded comment]
Your version of Excel allows you to read this threaded comment; however, any edits to it will get removed if the file is opened in a newer version of Excel. Learn more: https://go.microsoft.com/fwlink/?linkid=870924
Comment:
    Užklausta Pakamario
Reply:
    Ketvirtadieni (05-08) važiuoju derint su žmonėm
Reply:
    Situacijos planas yra, likus KL, trumpi, principinė ir kelt pirminius.
Reply:
    05-14 teiksim pirminius
Reply:
    Pateikti pirminiai
Reply:
    Išsiųsta institucijoms
Reply:
    Likęs saivaldybės suderinimas, SUVA, mel. projektas, šiandien pasiskambinsiu į savivaldybę, po biški pradėsiu ruoštis dokus bylai.
Reply:
    Savivaldybės atstovas sakė turės pora pastabų dėl spintų vietų, šiom dienom pateiks atsakymą.
Reply:
    Šiandien vėl skambinau, sakė nesulaukia atsakymo iš statybos skyriaus, kai gaus, duos žinot. Po pietų bandys skambintis jiems
Reply:
    Šiandien skambinau, sakė 13h eis iki kitų ir per šiandien turėtų duot atsakymą su pastabomis.
Reply:
    Šiandien skambinau, nekėlė, parašė sms, kad perskambins.
Reply:
    Sakė, kad jis atostogose, bet šiandien vakare atsiųs
Reply:
    Taip ir neatsiuntė
Reply:
    Skambinau, nekėlė, parašė kad perskambins.
Reply:
    Tada penktadieni nepersuko, skambinau šiandien, vėl žinutė atgal kad persuks, nepersuko (bet šiandien lyg jis nedirba).
Skambinsiu ryt, jei vėl nieko, tada sakysiu Tomui ir kažką darysim kitaip, nes jau mėnuo laiko.
Reply:
    Gavo pastabas, taiso
Reply:
    Pateikta SUVA
Pateiktas žiniraštis Anai
Reply:
    Išsiųsti informaciniai.
Likę sulaukt sąmatos ir SUVA, formuotis bylą iki galo ir bus galima pasiteikt
Reply:
    Viską turiu, galima pateikt pilną bylą, Kostui perdaviau.
Reply:
    06.20 pateiktas prilnas projektas
Reply:
    Atsiuntė Kostas pastabas.
Pasiskambinau seniūnui dėl rašto, sakė atsiųs.
Milda pataisys sąmatą ir galima bus teikt atgal.
Reply:
    Liko gaut raštą iš seniūno
Reply:
    Pateiktas projektas po pastabu
Reply:
    Registruojamos žymos
Reply:
    Pateiktos žymos RC
Reply:
    Pateiktos žymos ESO
Reply:
    Pateikti įkainiai</t>
      </text>
    </comment>
    <comment ref="X292" authorId="415" shapeId="0" xr:uid="{9D597B1E-8408-4136-96CC-67E7B1C2DE1B}">
      <text>
        <t>[Threaded comment]
Your version of Excel allows you to read this threaded comment; however, any edits to it will get removed if the file is opened in a newer version of Excel. Learn more: https://go.microsoft.com/fwlink/?linkid=870924
Comment:
    05-15 išsiųsta
Reply:
    Gauta 06-18</t>
      </text>
    </comment>
    <comment ref="Y292" authorId="416" shapeId="0" xr:uid="{DEE04E2B-B1F0-46DB-A3B0-529175278E9D}">
      <text>
        <t>[Threaded comment]
Your version of Excel allows you to read this threaded comment; however, any edits to it will get removed if the file is opened in a newer version of Excel. Learn more: https://go.microsoft.com/fwlink/?linkid=870924
Comment:
    05-15 išsiųsta
Reply:
    16d gauta</t>
      </text>
    </comment>
    <comment ref="Z292" authorId="417" shapeId="0" xr:uid="{65A99ED5-3D7A-43B6-ABB6-0CE75A2DE916}">
      <text>
        <t>[Threaded comment]
Your version of Excel allows you to read this threaded comment; however, any edits to it will get removed if the file is opened in a newer version of Excel. Learn more: https://go.microsoft.com/fwlink/?linkid=870924
Comment:
    05-15 išsiųsta
Reply:
    16d gauta</t>
      </text>
    </comment>
    <comment ref="AA292" authorId="418" shapeId="0" xr:uid="{DA001AA3-F8B6-45FC-8015-E9AED80ED293}">
      <text>
        <t>[Threaded comment]
Your version of Excel allows you to read this threaded comment; however, any edits to it will get removed if the file is opened in a newer version of Excel. Learn more: https://go.microsoft.com/fwlink/?linkid=870924
Comment:
    05-15 išsiųsta
Reply:
    15d gauta</t>
      </text>
    </comment>
    <comment ref="AD292" authorId="419" shapeId="0" xr:uid="{5C09D1F6-C0E6-46E6-9FCC-BE87F55FFC9E}">
      <text>
        <t>[Threaded comment]
Your version of Excel allows you to read this threaded comment; however, any edits to it will get removed if the file is opened in a newer version of Excel. Learn more: https://go.microsoft.com/fwlink/?linkid=870924
Comment:
    364837 06-18
Reply:
    20d suderino</t>
      </text>
    </comment>
    <comment ref="AE292" authorId="420" shapeId="0" xr:uid="{A7D1B006-F0F5-44D5-B0FB-FA07E1C066BB}">
      <text>
        <t>[Threaded comment]
Your version of Excel allows you to read this threaded comment; however, any edits to it will get removed if the file is opened in a newer version of Excel. Learn more: https://go.microsoft.com/fwlink/?linkid=870924
Comment:
    05-15 išsiųsta
Reply:
    Sakė palikt seniūnijai</t>
      </text>
    </comment>
    <comment ref="E293" authorId="421" shapeId="0" xr:uid="{EC053F17-FD5B-49DE-911A-E7FC8D480C17}">
      <text>
        <t>[Threaded comment]
Your version of Excel allows you to read this threaded comment; however, any edits to it will get removed if the file is opened in a newer version of Excel. Learn more: https://go.microsoft.com/fwlink/?linkid=870924
Comment:
    PAKAMARIS darė topo
Reply:
    Trūksta foto.
Reply:
    Foto gautos
Reply:
    Taisoma trasa
Reply:
    05.29 teiksim pirminius
Reply:
    Galima teikt pirminius
Reply:
    Pateikti pirminiai
Reply:
    Pataisytos pastabos
Reply:
    Pateikti pirminiai
Reply:
    taiso
Reply:
    Laukiam institucijų derinimų
Reply:
    Reikia pildyti telia
Reply:
    Pateikta pakamariui 06-09
Reply:
    Laukiam telia papildymo
Reply:
    Gautas papildymas
Reply:
    Dar negautas, laukiam
Reply:
    Telia papildymas pateiktas
Reply:
    Laukiam TELIA ir VIA Lietuva derinimų, gavus truks tik SUVA
Reply:
    Truksta VIA derinimo ir SUVA
Reply:
    Skaiciuoja samata
Reply:
    Parejo via pastabos, laukiam priedo teiksim is naujo
Reply:
    Pasirašytas priedas pateiktas VIA
Reply:
    Issiusta via derintojai pries pasirasant .adoc del pastabu
Reply:
    Padaryta byla be VIA derinimo ir SUVA
Reply:
    Pateiktas projektas ve Via ir SUVA
Reply:
    Laukiam VIA, teiksim SUVA
Reply:
    Nusiustas priedas Via pasirasymui, tada teiksim SUVA
Reply:
    Paskambinta del VIA, terminas iki 08-11, bet sakė pasistengs greičiau
Reply:
    Suderino VIA, 07-29 teikiam SUVA
Reply:
    įkelta pilna byla
Reply:
    Taiso pastabas
Reply:
    Pataisytos</t>
      </text>
    </comment>
    <comment ref="X293" authorId="422" shapeId="0" xr:uid="{6617887F-CAC2-43C7-968A-8FE9F7CB58A1}">
      <text>
        <t>[Threaded comment]
Your version of Excel allows you to read this threaded comment; however, any edits to it will get removed if the file is opened in a newer version of Excel. Learn more: https://go.microsoft.com/fwlink/?linkid=870924
Comment:
    Išsiųsta Vaidui viederiui
Reply:
    Suderinta 06-27</t>
      </text>
    </comment>
    <comment ref="Y293" authorId="423" shapeId="0" xr:uid="{C983F8F8-6B83-4710-8418-06648888414E}">
      <text>
        <t>[Threaded comment]
Your version of Excel allows you to read this threaded comment; however, any edits to it will get removed if the file is opened in a newer version of Excel. Learn more: https://go.microsoft.com/fwlink/?linkid=870924
Comment:
    Išsiųsta seniūnei Kristinai Undzėnienei</t>
      </text>
    </comment>
    <comment ref="Z293" authorId="424" shapeId="0" xr:uid="{9A60A21E-7682-49F2-8655-0E21A974F9DA}">
      <text>
        <t>[Threaded comment]
Your version of Excel allows you to read this threaded comment; however, any edits to it will get removed if the file is opened in a newer version of Excel. Learn more: https://go.microsoft.com/fwlink/?linkid=870924
Comment:
    Išsiųsta deimante.martinaitienebirzuvandenys.lt
Reply:
    Suderinta 06-04</t>
      </text>
    </comment>
    <comment ref="AA293" authorId="425" shapeId="0" xr:uid="{44DF3060-BB83-4281-A713-951D4FB891BA}">
      <text>
        <t>[Threaded comment]
Your version of Excel allows you to read this threaded comment; however, any edits to it will get removed if the file is opened in a newer version of Excel. Learn more: https://go.microsoft.com/fwlink/?linkid=870924
Comment:
    išsiųsta
Reply:
    Laukiam tinklų papildymo
Reply:
    07-02 nusiusta su papildymu
Reply:
    Suderinta 07-02</t>
      </text>
    </comment>
    <comment ref="AD293" authorId="426" shapeId="0" xr:uid="{E0CD774F-437A-48D8-839A-1304821C28C7}">
      <text>
        <t xml:space="preserve">[Threaded comment]
Your version of Excel allows you to read this threaded comment; however, any edits to it will get removed if the file is opened in a newer version of Excel. Learn more: https://go.microsoft.com/fwlink/?linkid=870924
Comment:
    370067 </t>
      </text>
    </comment>
    <comment ref="AG293" authorId="427" shapeId="0" xr:uid="{7BF20B20-B978-4767-997F-1FBC86E620F7}">
      <text>
        <t>[Threaded comment]
Your version of Excel allows you to read this threaded comment; however, any edits to it will get removed if the file is opened in a newer version of Excel. Learn more: https://go.microsoft.com/fwlink/?linkid=870924
Comment:
    Išsiųsta rimantas.siksnysbirzai.lt
Reply:
    Suderinta 06-19</t>
      </text>
    </comment>
    <comment ref="AJ293" authorId="428" shapeId="0" xr:uid="{DB51A9EB-5E64-435F-ACC8-5D2B689F0A50}">
      <text>
        <t>[Threaded comment]
Your version of Excel allows you to read this threaded comment; however, any edits to it will get removed if the file is opened in a newer version of Excel. Learn more: https://go.microsoft.com/fwlink/?linkid=870924
Comment:
    Išsiųsta į VIA 05-30 
Reply:
    1-25-16836
Reply:
    Išsiųsta su pataisytomis pastabomis 06-18
Reply:
    1-25-19098. 
Reply:
    Išsiųsta po pastabų
Reply:
    1-25-20538
Reply:
    Išsiųsta po pastabų
Reply:
    1-25-21381
Reply:
    1-25-21942
Reply:
    Suderinta 07-29</t>
      </text>
    </comment>
    <comment ref="E294" authorId="429" shapeId="0" xr:uid="{3E02CC16-5AC0-4F4A-9C6B-ED8DC70E20CB}">
      <text>
        <t>[Threaded comment]
Your version of Excel allows you to read this threaded comment; however, any edits to it will get removed if the file is opened in a newer version of Excel. Learn more: https://go.microsoft.com/fwlink/?linkid=870924
Comment:
    Užklausta Pakamario
Reply:
    Apsimėčiau spintas +-, pasiplanuosiu kada važiuot derint ~30 žmonių
Reply:
    05-20 važiuoju derint
Reply:
    Liko KL, trumpi, principinė ir bus galima pasiteikt pirminius
Reply:
    Galima pateikti pirminiams
Reply:
    Pateikti pirminiai
Reply:
    Yra pastabos, reik pakeist spintų vietas, 06-03 jei niekas nesikeis, važiuoju, kartu derinuos 290 objektą
Reply:
    Pateikti pirminiai po pastabu
Reply:
    Patvirtino pirminius, reikės perderint spintų vietas su 6 žmonėm (antradieni važiuoju) ir tada pasileisiu su institucijom derintis
Reply:
    Su žmonėm perderinta.
Reply:
    Pakamaris turi papildyt topo su telia tinklais. 06-03 perdaviau info jiems.
Reply:
    06-09 persiunčiau laišką su priminimu Pakamariui
Reply:
    Pakamaris ketvirtadienį turi atsiųst TELIA tinklus
Reply:
    Tinklų dar vis neatsiuntė, kai atsiųs, bus likęs telia suderinimas, SUVA, mel. Projektas, sąmata.
Reply:
    Atsiuntė tinklus, reik persiderint sprendinius su trim vartotojais
Reply:
    Pirmadieni 06-30 važiuoju persiderint su 3 žmonėm
Reply:
    Pateikta telia po pastabų 06-26
Jei tiks jiems, bus likę persiderint su 3imis vartotojais, SUVA, mel. Projektas, MDKZ
Reply:
    Telia suderino, SUVA pateikta
Reply:
    Suva gauta, darau MDKZ, pilną bylą.
Tomui perduota dėl mel. projekto užsakymo
Reply:
    Pateiktas žiniaraštis sąmatai 07-01 Reiks dar išsiųst informacinius
Reply:
    Informaciniai išsiųsti, likus sąmata ir mel. projektas
Reply:
    Sąmata gauta, likęs mel. projektas
Reply:
    Mel projekto terminas 07-15
Reply:
    Mel projektas pateiktas
Reply:
    Sutvarkytas mel. Projektas, Kostui reikės nuasmeninti (dėl konkursinės) ir bus galima pateikt pilną bylą.
Reply:
    Pateiktas projektas
Reply:
    Pateikta po pastabu</t>
      </text>
    </comment>
    <comment ref="X294" authorId="430" shapeId="0" xr:uid="{058CFD1F-B992-4DEC-8D94-4B695E3DFB5B}">
      <text>
        <t>[Threaded comment]
Your version of Excel allows you to read this threaded comment; however, any edits to it will get removed if the file is opened in a newer version of Excel. Learn more: https://go.microsoft.com/fwlink/?linkid=870924
Comment:
    06-02 išsiųsta
Reply:
    06-18 gavau</t>
      </text>
    </comment>
    <comment ref="Y294" authorId="431" shapeId="0" xr:uid="{67CBEDE0-7E4A-4C01-81F7-37F28C0644CC}">
      <text>
        <t>[Threaded comment]
Your version of Excel allows you to read this threaded comment; however, any edits to it will get removed if the file is opened in a newer version of Excel. Learn more: https://go.microsoft.com/fwlink/?linkid=870924
Comment:
    06-02 išsiųsta
Reply:
    06-06 suderinta</t>
      </text>
    </comment>
    <comment ref="Z294" authorId="432" shapeId="0" xr:uid="{D1D7F1A6-B4F0-4EB0-88B0-B93519A3C568}">
      <text>
        <t>[Threaded comment]
Your version of Excel allows you to read this threaded comment; however, any edits to it will get removed if the file is opened in a newer version of Excel. Learn more: https://go.microsoft.com/fwlink/?linkid=870924
Comment:
    06-02 išsiųsta
Reply:
    06-04 suderinta</t>
      </text>
    </comment>
    <comment ref="AA294" authorId="433" shapeId="0" xr:uid="{179C4BD7-5E08-4766-A5C7-7B7BCB2E266F}">
      <text>
        <t>[Threaded comment]
Your version of Excel allows you to read this threaded comment; however, any edits to it will get removed if the file is opened in a newer version of Excel. Learn more: https://go.microsoft.com/fwlink/?linkid=870924
Comment:
    06-02 išsiųsta
Reply:
    Buvo pastabų 06-03 perdaviau Pakamariui dėl tinklų.
Reply:
    06-27 suderinta</t>
      </text>
    </comment>
    <comment ref="AD294" authorId="434" shapeId="0" xr:uid="{AF8D57FB-8504-43A2-903C-E6315012A78C}">
      <text>
        <t>[Threaded comment]
Your version of Excel allows you to read this threaded comment; however, any edits to it will get removed if the file is opened in a newer version of Excel. Learn more: https://go.microsoft.com/fwlink/?linkid=870924
Comment:
    365824 06-27 
Reply:
    06-30 gauta</t>
      </text>
    </comment>
    <comment ref="AE294" authorId="435" shapeId="0" xr:uid="{A4DC304B-1A3E-42BF-99E0-AD30FCB33C95}">
      <text>
        <t>[Threaded comment]
Your version of Excel allows you to read this threaded comment; however, any edits to it will get removed if the file is opened in a newer version of Excel. Learn more: https://go.microsoft.com/fwlink/?linkid=870924
Comment:
    06-02 išsiųsta</t>
      </text>
    </comment>
    <comment ref="E295" authorId="436" shapeId="0" xr:uid="{33A4DD2C-8CE9-43CD-955F-D0BF9E1126DD}">
      <text>
        <t>[Threaded comment]
Your version of Excel allows you to read this threaded comment; however, any edits to it will get removed if the file is opened in a newer version of Excel. Learn more: https://go.microsoft.com/fwlink/?linkid=870924
Comment:
    Užklausta Pakamario
Reply:
    Derina su sklp. Sav.
Reply:
    060057967 Evaldas, pavaduotojas ūkio reikalam, viskas tinka, galima ruošt servitutą ir siųst pasirašyt. 
Reply:
    Pateikti pirminiai
Reply:
    Taiso pastabas
Reply:
    Noreciau del pastabu pabendraut su slicium, bet jis nekelia. Kai gris Gytis kazka sugalvosim
Reply:
    Pateikti pirminiai, atrasyta TIVIS, nes Slicius nekelia
Reply:
    Laukiam mokyklos rašto dėl sprendinių derinimo uždaru būdu
Reply:
    Pateikti pirminaii po pastabu
Reply:
    07.08 pateikta derint
Reply:
    Trūksta vandenų ir Telia derinimo, pateikta 8d.
Reply:
    07-17 pateikta savivaldybei po pastabų. 
Reply:
    ESO derina SB plana ir teiksim tolyn
Reply:
    Pateikti du servitutai derinimui mokyklai, skambinau 07-28, visi atostogauja. Pabandys paskambint direktorei ar pavaduotojai kad pasirašytų el. parašais.
Reply:
    Pateikti servitutai savivaldybei.
Reply:
    Paruošta pilna byla, servitutai 08-04 pateikti savivaldybei, suva pateikta 08-06
Reply:
    Pateiktas projektas be servitutu ir SUVA
Reply:
    Gauta pastaba del servituto, laukiam.
Reply:
    Teikiam projektą su garantiniu
Reply:
    Gedas nori zinot kada bus pasirasymas, tada tik tvirtins gatantini
Reply:
    Perduota gedui informacija dėl ŽIS sutrikimų. Aiškinasi su Grigaliūnu ar leis su garantiniu aktuoti.
Reply:
    Laukiam gedo atsakymo del garantinio
Reply:
    Vieno sklypo jau sumokėta kompensacija, kitas servituto įsakymas pastrigęs naujoj sistemoj, bandys padaryt senu būdu. Pateikta per naujo, 14d.d. nagrinėjimo terminas.
Reply:
    25SUT-9659
09-29
Reply:
    Servitutai pas ESO, 12d turim gaut apmokėjimo kopiją ir teiksiu notaram.
Reply:
    Gauti servituto apmokėjimai, 10-13 teikiu notaram.
Reply:
    Ragina notara, gal pateiksim anksciau su garantiniu
Reply:
    Laikas nesutartas, greičiausiai žinosim pasirašymo datą tik 26dieną.
Reply:
    10-28 gautas laiškas iš notarės kad stringa žemės sklypo plano gavimas
Reply:
    Servituta pasiraso 11.11
Reply:
    Pateiktas projektas galutiniam tvirtinimui
Reply:
    daro žymas
Reply:
    tvirtins 2026-01
Reply:
    pateikti įkainiai
Reply:
    DELSPINIGIAI</t>
      </text>
    </comment>
    <comment ref="T295" authorId="437" shapeId="0" xr:uid="{F84DEABD-B669-4131-8247-83DB9828DA74}">
      <text>
        <t>[Threaded comment]
Your version of Excel allows you to read this threaded comment; however, any edits to it will get removed if the file is opened in a newer version of Excel. Learn more: https://go.microsoft.com/fwlink/?linkid=870924
Comment:
    Paruoštas, po savivaldybės derinimo išsiųsiu.</t>
      </text>
    </comment>
    <comment ref="AF295" authorId="438" shapeId="0" xr:uid="{C205FCAA-8231-4FF1-BD64-A3383166177F}">
      <text>
        <t>[Threaded comment]
Your version of Excel allows you to read this threaded comment; however, any edits to it will get removed if the file is opened in a newer version of Excel. Learn more: https://go.microsoft.com/fwlink/?linkid=870924
Comment:
    Savivaldybės tikrintoja +37038639146</t>
      </text>
    </comment>
    <comment ref="E296" authorId="439" shapeId="0" xr:uid="{C0F19B9C-3FFA-4A8C-833F-1901E3AF8656}">
      <text>
        <t>[Threaded comment]
Your version of Excel allows you to read this threaded comment; however, any edits to it will get removed if the file is opened in a newer version of Excel. Learn more: https://go.microsoft.com/fwlink/?linkid=870924
Comment:
    Užsakyta Egidijus 11-04
Reply:
    Pateikti pirminiai 02-04
Reply:
    Pirminių pastabos perduotos
Reply:
    Pateiktos pastabos
Reply:
    Pateikta po pastabų
Reply:
    Taiso pastabas
Reply:
    Pateikta po pastabų
Reply:
    Patvirtinti pirminiai
Reply:
    Turi pateikti pilną bylą be SUVA
Reply:
    Pateiktas pilnas projektas
Reply:
    Pateikta su konkursine
Reply:
    Pateikta po pastabu
Reply:
    05-12 pateikas projekta
Reply:
    Pateiktas po pastabu</t>
      </text>
    </comment>
    <comment ref="E297" authorId="440" shapeId="0" xr:uid="{7F8077F2-56D2-489F-9768-3021C0C2AD52}">
      <text>
        <t>[Threaded comment]
Your version of Excel allows you to read this threaded comment; however, any edits to it will get removed if the file is opened in a newer version of Excel. Learn more: https://go.microsoft.com/fwlink/?linkid=870924
Comment:
    Kokia situacija su MT vieta, ar suderinta ?
Reply:
    Klientas atsiunte pageidavima naujos vietos, supiestas TOPO papildymas
Reply:
    Reikia daryti, prioritetinis objektas
Reply:
    Artimiausiu metu teiks pirminius
Reply:
    Pateitki pirminiai
Reply:
    Taiso pastabas
Reply:
    Teikti pirminiams po pastabų
Reply:
    Pateikta po pastabų
Reply:
    Taiso pastabas
Reply:
    Pataisyta
Reply:
    Pateikta po pataisytų pastabų
Reply:
    Taiso pastabas
Reply:
    Pateikta po pastabu
Reply:
    Taiso pastabas
Reply:
    04-09 bus sukelti pirminiai
Reply:
    Nusiųstas laiškas gamintojui dėl MT gabaritų
Reply:
    Gautas gamintojo laiškas su MTT gabaritų matmenimis, 04-11 Dovydas parodys kaip atliekami skaičiavimai RAA
Reply:
    Daro RAA, užklaustas patikslinimas del atjungimo
Reply:
    Gautas atsakymas iš eso, koreguosim pirminiams ir tęsim derinimus
Reply:
    Išsiųsta derinti į lez, via ir kitas institucijas
Reply:
    Pateikti pirminiai po patabu
Reply:
    Reikia taisyta RAA pagal pastabas
Reply:
    Liko man damust pataisymus RAA, gal sia savaite prisesiu
Reply:
    Šiandien pateiksim pirminius
Reply:
    Pateikti pirminiai po pastabu
Reply:
    Pateikti pirminiai po pastabu
Reply:
    Išsiųsta į Via po pastabų su priedu
Reply:
    Išsiųstas servitutas ir projektas derinimui su užsakovu
Reply:
    Derinimai Iš užsakovo gauti, servitutas suderintas su nuomininku ir subnuomininku, reikia ESO parašo ir galėsim toliau judėti su servitutu.
MZ paqdarytas, išsiųsta sąmatai.
Servitutas nusiųstas kompensacijai
Reply:
    Pateikti pirminiai po pastabu
Reply:
    Taiso pastabas
Reply:
    06.05 pateikta po pastabu
Reply:
    Via lietuva tikrintoja atostogauja, treciadini gris pasiziures
Reply:
    Servitutas išsiųstas derinimui į NŽT
Reply:
    MZDZ padaryta, gauta sąmata
Reply:
    Gautas via lietuva derinimas, reikia eso derinimo ir teikiam suva
Reply:
    Suva pateikta darom byla
Reply:
    Byla padaryta
Reply:
    Pateikta bylą be SUVA ir konkursinės
Reply:
    Vis dar laukiama NŽT servituto derinimo
Reply:
    Pateiktas projektas su garantiniu
Reply:
    Konkursinė padaryta 
Reply:
    Laukiam žymų
Reply:
    ESO įkainius turi atmesti
Reply:
    Pateikti įkainiai</t>
      </text>
    </comment>
    <comment ref="V297" authorId="441" shapeId="0" xr:uid="{08D75C80-7992-4930-A889-318C5A6A9558}">
      <text>
        <t>[Threaded comment]
Your version of Excel allows you to read this threaded comment; however, any edits to it will get removed if the file is opened in a newer version of Excel. Learn more: https://go.microsoft.com/fwlink/?linkid=870924
Comment:
    Nusiųsta skaičiavimui</t>
      </text>
    </comment>
    <comment ref="X297" authorId="442" shapeId="0" xr:uid="{28FB8146-EA66-4AA5-91A5-B2C77A888659}">
      <text>
        <t xml:space="preserve">[Threaded comment]
Your version of Excel allows you to read this threaded comment; however, any edits to it will get removed if the file is opened in a newer version of Excel. Learn more: https://go.microsoft.com/fwlink/?linkid=870924
Comment:
    04-22
Reply:
    GD-6203 
</t>
      </text>
    </comment>
    <comment ref="Y297" authorId="443" shapeId="0" xr:uid="{C96A173B-F59D-4F26-A856-102E5817C60B}">
      <text>
        <t>[Threaded comment]
Your version of Excel allows you to read this threaded comment; however, any edits to it will get removed if the file is opened in a newer version of Excel. Learn more: https://go.microsoft.com/fwlink/?linkid=870924
Comment:
    04-22</t>
      </text>
    </comment>
    <comment ref="Z297" authorId="444" shapeId="0" xr:uid="{5AD5BFA2-C847-4979-A56C-A8F1D72B0E44}">
      <text>
        <t>[Threaded comment]
Your version of Excel allows you to read this threaded comment; however, any edits to it will get removed if the file is opened in a newer version of Excel. Learn more: https://go.microsoft.com/fwlink/?linkid=870924
Comment:
    04-22</t>
      </text>
    </comment>
    <comment ref="AA297" authorId="445" shapeId="0" xr:uid="{BCD25CD2-FE67-4BC5-85B5-09457B3BB573}">
      <text>
        <t>[Threaded comment]
Your version of Excel allows you to read this threaded comment; however, any edits to it will get removed if the file is opened in a newer version of Excel. Learn more: https://go.microsoft.com/fwlink/?linkid=870924
Comment:
    04-22</t>
      </text>
    </comment>
    <comment ref="AD297" authorId="446" shapeId="0" xr:uid="{A38E1E75-117A-4C63-8C85-FA2FBECDF003}">
      <text>
        <t>[Threaded comment]
Your version of Excel allows you to read this threaded comment; however, any edits to it will get removed if the file is opened in a newer version of Excel. Learn more: https://go.microsoft.com/fwlink/?linkid=870924
Comment:
    364231</t>
      </text>
    </comment>
    <comment ref="AE297" authorId="447" shapeId="0" xr:uid="{CF9C54F5-941C-4989-B755-207DDCF1C6F0}">
      <text>
        <t>[Threaded comment]
Your version of Excel allows you to read this threaded comment; however, any edits to it will get removed if the file is opened in a newer version of Excel. Learn more: https://go.microsoft.com/fwlink/?linkid=870924
Comment:
    04-22</t>
      </text>
    </comment>
    <comment ref="AF297" authorId="448" shapeId="0" xr:uid="{A274F7AE-F419-4B4C-A53D-39DD57699A62}">
      <text>
        <t xml:space="preserve">[Threaded comment]
Your version of Excel allows you to read this threaded comment; however, any edits to it will get removed if the file is opened in a newer version of Excel. Learn more: https://go.microsoft.com/fwlink/?linkid=870924
Comment:
    06-09 išsiųsta derinti į NŽT|
1GD-42111
Reply:
    Tikrintoja Kristina Naujokienė
0 706 85 604 </t>
      </text>
    </comment>
    <comment ref="AJ297" authorId="449" shapeId="0" xr:uid="{F3959ED0-FAFE-4931-94F8-A2E469D3DFBC}">
      <text>
        <t>[Threaded comment]
Your version of Excel allows you to read this threaded comment; however, any edits to it will get removed if the file is opened in a newer version of Excel. Learn more: https://go.microsoft.com/fwlink/?linkid=870924
Comment:
    04-23
1-25-12443. 
Reply:
    05-29 po pastabų
Reply:
    Tikrintojos tel. nr. 061239278</t>
      </text>
    </comment>
    <comment ref="E298" authorId="450" shapeId="0" xr:uid="{48501A21-993F-49B8-9487-538828F081D1}">
      <text>
        <t>[Threaded comment]
Your version of Excel allows you to read this threaded comment; however, any edits to it will get removed if the file is opened in a newer version of Excel. Learn more: https://go.microsoft.com/fwlink/?linkid=870924
Comment:
    Telia, savivaldybė + mel projektas
Reply:
    Mel. Proj. Nederintas yra. Pateikta SUVA, reikia teikti sąmatai
Reply:
    Pateikta sąmata Anai
Reply:
    Pateiktas projektas
Reply:
    Taiso pastabas
Reply:
    Taiso pastabas, Laukiam SUVA
Reply:
    Pateiktas projektas po pastabų
Reply:
    Pateikta po pastabų</t>
      </text>
    </comment>
    <comment ref="E299" authorId="451" shapeId="0" xr:uid="{7CB7434A-3404-47D6-98D0-2E0AF6F7AE0A}">
      <text>
        <t>[Threaded comment]
Your version of Excel allows you to read this threaded comment; however, any edits to it will get removed if the file is opened in a newer version of Excel. Learn more: https://go.microsoft.com/fwlink/?linkid=870924
Comment:
    Gedas sandelio uzprase matmenu arba gamyklinio nr.
Reply:
    MT išmatavimai 200x180, aukštis ~240
Reply:
    Topo pildo Pakamaris 06-19 užsakyta
Reply:
    07.04 vaziuoja derint
Reply:
    Žmonių derinimai gauti, laukiam topo papildymo
Reply:
    Topo papildymas pateiktas
Reply:
    Pateikti pirminiai
Reply:
    Taiso pastabas
Reply:
    Pateikta po pastabu
Reply:
    Taiso pastabas
Reply:
    Pateikti pirminiai po pastabu
Reply:
    Pateitka po pastabu
Reply:
    ESO rasosi SB plana ir teiksim tolyn
Reply:
    Pateikta kompensacijom ir derinimam
Reply:
    Reikia mel. Projekto, pateikta nuomininkui pasirašyt SB
Reply:
    Hidroplius turi pateikti projektą iki 08-15
Reply:
    Derinimai yra, servituto nuomininkas nepasirašo, bandysiu dar kartą paskambint, laukiam mel proj. 
Reply:
    08-11 išsiųsti servitutai notaram.
Reply:
    08-14 melioracijos projekto terminas
Reply:
    Servitutas pas notarą, derinasi laiką su žmogum, pateikta skaičiuot sąmatą.
Reply:
    Servitutą pasirašo 08-28.
Reply:
    Trūksta mel. Projekto ir SUVA
Reply:
    09-02 pateikta SUVA 3 prašymai.
Reply:
    Pateikta byla be SUVA
Reply:
    Parengta konkursinė, trūksta tik SUVA
Reply:
    2 suvos parėjo, 3 dar nagrinėjama( 25SUT-4874 )
Reply:
    Pateiktas projektas
Reply:
    Sutvarkytos pastabos, reikia naujos SUVA kad gavėjas būtų ESO
Reply:
    Pateiktas projektas su SUVA garantiniu
Reply:
    SS - NŽT sutikimas yra sutikimo gavėjui T.R 
Reply:
    25SUT-9672
09-29
Reply:
    Pateiktas projektas su SUVA
Reply:
    Laukiam kol atmes įkainius
Reply:
    Perduoti įkainiai ESO
Reply:
    Pateiks raštą po pastabų dėl delspinigių</t>
      </text>
    </comment>
    <comment ref="AD299" authorId="452" shapeId="0" xr:uid="{DE08DCCE-0FE7-4486-A2AF-1AFA02887A4C}">
      <text>
        <t>[Threaded comment]
Your version of Excel allows you to read this threaded comment; however, any edits to it will get removed if the file is opened in a newer version of Excel. Learn more: https://go.microsoft.com/fwlink/?linkid=870924
Comment:
    25SUT-4874 
25SUT-4873 
25SUT-4872 
09-02</t>
      </text>
    </comment>
    <comment ref="AF299" authorId="453" shapeId="0" xr:uid="{92F860C7-AFDE-4BF0-A500-A3D72C232FB9}">
      <text>
        <t>[Threaded comment]
Your version of Excel allows you to read this threaded comment; however, any edits to it will get removed if the file is opened in a newer version of Excel. Learn more: https://go.microsoft.com/fwlink/?linkid=870924
Comment:
    STASYS STAKAUSKAS stakauskai@inbox.lt +37067460456 
Reply:
    08-28 pasirašo</t>
      </text>
    </comment>
    <comment ref="E300" authorId="454" shapeId="0" xr:uid="{46C786AC-2934-43EE-BAFB-0F771BE5B4DD}">
      <text>
        <t>[Threaded comment]
Your version of Excel allows you to read this threaded comment; however, any edits to it will get removed if the file is opened in a newer version of Excel. Learn more: https://go.microsoft.com/fwlink/?linkid=870924
Comment:
    Braižoma trasa
Reply:
    Pataisius brėžinį važiuosiu derint, kitą savaitę
Reply:
    Ketvirtadieni vaziuoju derint sprendinių su gyventojais
Reply:
    Taisoma trasa
Reply:
    Antradieni vaziuoju derint
Reply:
    Gauti parašai dėl apskaitų, laukiam poros sutikimų, taisoma trasa
Reply:
    Bandom dasisukt Umbrasui ir pateiksim pirminius
Reply:
    Truksta topkes
Reply:
    Reikia TOPO papildymo
Reply:
    08.12 Matuoja Ovidijus
Reply:
    Pateikti pirminiai
Reply:
    Išsiųsta pagrindinėm institucijom, apart ukmergės kelininko, nes jis prašo visų derinimų
Reply:
    Taiso pastabas
Reply:
    Pateikta po pastabu
Reply:
    Taisomos vandenų pastabos, laukiam TELIA tinklų papildymo
Reply:
    Taisomi pirminiai
Reply:
    Teiksim pirminius, kai suderins vandenys, 09-03 išsiųsta vandenims po pastabų
Reply:
    Pateikti pirminiai po pastabu
Reply:
    Pateikti pirminiai po pastabu
Reply:
    Pateikti pirminiai po pastabu
Reply:
    Laukiam VIA derinimo ir siųsim derint savivaldybei
Reply:
    Gautas VIA derinimas, išsiųsta derint su savivaldybe
Reply:
    24-54 išsiųsta skaičiuot sąmatą, trūksta mel projekto ir SUVA
Reply:
    24-54 pateikta suva  25SUT-12043
Reply:
    Sugedo komentarai
Reply:
    Paskambinta sodu 13 del kabelio pravedimo vienas sake sutiktu laukiam kito numerio
Reply:
    sodu 13 antras savininkas tel nr neturi. nežinia ar ten gyvena. Turim jo dedės tel nr, bandysim susisiekt per jį.
Reply:
    Vaziuoja Marijus i vieta ieskot
Reply:
    13 namas sutiko, reikia topkes papildymo
Reply:
    Parašytas komentatas dėl trasos keitimo i tivis, 28d rasom priminima, jei negaunam ziniu iki tol.
Reply:
    Parasytas priminimas i TVIS
Reply:
    Laukiam atsakymų is sklypų savininkų, du sklypai neprieštarauja, vieno savininkas sakė pasitars su likusiais dvejais savininkais ir duos žinot
Reply:
    Keturi sutikimai išsiuntinėti el. paštu, dėl penkto reiks važiuot į vietą
Reply:
    Žmogus, kur derinau su sklypu, kur reikia 3sutikimų, nebeatsiliepia
Reply:
    Truksta 2 sklypų sutikimų. Vienas pasirašys, o su kitu nebeina susisiekt
Reply:
    Parasyta i ESO, kad neina gauti vieno sutikimo
Reply:
    Paasytas i eso, kad nebeatsiliepia
Reply:
    Paskabinta, sakė primint trečiadieni ryte 
Reply:
    Parasyta i tivis, kad neina su ja susiderint
Reply:
    Subraizytas topo papildymas
Reply:
    Pakoreguota trasa, nusiusta visiem susiderinimui. Reiks pakoreguoti Mel projekta
Reply:
    Pateikti pirminiai, Via priedas padarytas, po pirminiu pateikt pasirasymui. Seniunui pakartotas laiskas. Galima daryt mzdz ir teikt projekta, nes nera suva
Reply:
    Reikai taisyti pirminius, nusiustas laiskas Karanauskui, kad reikai keisti PU.
Reply:
    Pateikti pirminiai po pastabu, nusiustas mel projektas korekcijai, reikia daryt mzdz
Reply:
    Ruošiami žiniaraščiai ir bylos dalys, sutikrinti derinimai - trūksta Via Lietuvos derinimo
Reply:
    Žiniaraščiai sudaryti, sąmata skaičiuojama, laukiama ESO pasirašyto Via priedo teikimui po pastabų
Reply:
    Gautas priedas, išsiųsta į Via, sudaryta byla be jų derinimo
Reply:
    Pateiktas projektas tvirtinimui be Via
Reply:
    Projektas atmestas, laukiam Via
Reply:
    Via derinimas gautas, sudaryta konkursinė, atnaujinta byla
Reply:
    Pateiktas galutinis projektas
Reply:
    Pateiktas delspinigiu rastas</t>
      </text>
    </comment>
    <comment ref="AJ300" authorId="455" shapeId="0" xr:uid="{B0EECB3F-A7E1-4479-9E44-609A6193702F}">
      <text>
        <t>[Threaded comment]
Your version of Excel allows you to read this threaded comment; however, any edits to it will get removed if the file is opened in a newer version of Excel. Learn more: https://go.microsoft.com/fwlink/?linkid=870924
Comment:
    02.27
Reply:
    1-26-5416 
Reply:
    04-24
1-26-11949
Reply:
    Gautas 05-06</t>
      </text>
    </comment>
    <comment ref="E301" authorId="456" shapeId="0" xr:uid="{4D88389D-01FC-4B79-B2BA-473CC843FEA8}">
      <text>
        <t>[Threaded comment]
Your version of Excel allows you to read this threaded comment; however, any edits to it will get removed if the file is opened in a newer version of Excel. Learn more: https://go.microsoft.com/fwlink/?linkid=870924
Comment:
    Derinama su sklypų savininkais. 
Reply:
    Subraižyta trasa ir išsiųsta sklypų savininkams 11-21
Reply:
    Įgaliotas sklypo asmuo sutiko, tačiau įgaliojimas pasenęs, bandys kalbėt tiesiogiai su savininkais
Reply:
    Gautas sutikimas su įgaliojimu, suderinta KAS vieta, išsiųsta institucijoms
Reply:
    Melioracininkas nederina dėl tiesimo po pralaidomis, ieškomi kiti sprendiniai
Reply:
    Trasa perbraižyta, su dviem sklypais sutarta, laukiu parašų, kitiems bus siunčiami informaciniai
Reply:
    Gautas sutikimas dėl AZ, derinamas toliau
Reply:
    Gautas sklypo savininko parašas ant brėžinio, liko išsiųst informacinius ir sulaukt regionų bei architektūros skyriaus derinimų, reiks mel. projekto
Reply:
    Gautas regionų derinimas, išsiųsti informaciniai, supildytas MDKŽ, likęs architektūros skyriaus derinimas
Reply:
    Gauta sąmata ir Architektūros skyriaus derinimas
Reply:
    Išsiųsti likę informaciniai, pateiktas SUVA, bus formuojama pilna byla
Reply:
    SUVA nederina, neina dasiskambint pasiaiskint
Reply:
    Nutarėm kitokią trasą iš MT, reiks perbraižyti ir teikti SUVA pakartotinai 
Reply:
    Perbraižyta trasa ir pateikta SUVA pakartotinai
Reply:
    SUVA patvirtintas, ruošiama pilna byla
Reply:
    Pateiktas projektas
Reply:
    Taisomos bylos pastabos
Reply:
    Laukiam ANA kada pataisys sąmatą
Reply:
    Ana atsiuntė naują sąmatą, byla pataisyta 
Reply:
    Pateiktas projektas
Reply:
    Pateikta po pastabu
Reply:
    ESO turi atmesti įkainius</t>
      </text>
    </comment>
    <comment ref="T301" authorId="457" shapeId="0" xr:uid="{23F317DD-3011-4DFA-9099-2E12E613F3BE}">
      <text>
        <t>[Threaded comment]
Your version of Excel allows you to read this threaded comment; however, any edits to it will get removed if the file is opened in a newer version of Excel. Learn more: https://go.microsoft.com/fwlink/?linkid=870924
Comment:
    Reikės siųsti gavus pagrindinius derinimus</t>
      </text>
    </comment>
    <comment ref="U301" authorId="458" shapeId="0" xr:uid="{B340E14C-5159-4AE7-95EB-78BA7EA23F3B}">
      <text>
        <t>[Threaded comment]
Your version of Excel allows you to read this threaded comment; however, any edits to it will get removed if the file is opened in a newer version of Excel. Learn more: https://go.microsoft.com/fwlink/?linkid=870924
Comment:
    Medžiagų žiniaraštis paruoštas</t>
      </text>
    </comment>
    <comment ref="W301" authorId="459" shapeId="0" xr:uid="{C9CC9590-0F35-491D-8561-3358F6A4227A}">
      <text>
        <t>[Threaded comment]
Your version of Excel allows you to read this threaded comment; however, any edits to it will get removed if the file is opened in a newer version of Excel. Learn more: https://go.microsoft.com/fwlink/?linkid=870924
Comment:
    Gauti parašai dėl KAS vietos, gautas sutikimas dėl AZ pagrindiniame sklype, laukiamas parašas ant brėžinio 12-23</t>
      </text>
    </comment>
    <comment ref="X301" authorId="460" shapeId="0" xr:uid="{6C148886-5F10-4F31-A40F-B4A19019BAAE}">
      <text>
        <t>[Threaded comment]
Your version of Excel allows you to read this threaded comment; however, any edits to it will get removed if the file is opened in a newer version of Excel. Learn more: https://go.microsoft.com/fwlink/?linkid=870924
Comment:
    Nurodė pateikti dar architektūros skyriui, išsiųsta 12-31
Reply:
    Architektūros skyrius nurodė pateikti kitu el. paštu, išsiųsta 01-06</t>
      </text>
    </comment>
    <comment ref="AD301" authorId="461" shapeId="0" xr:uid="{BF972FBB-695F-451B-993A-9C8E283810C5}">
      <text>
        <t xml:space="preserve">[Threaded comment]
Your version of Excel allows you to read this threaded comment; however, any edits to it will get removed if the file is opened in a newer version of Excel. Learn more: https://go.microsoft.com/fwlink/?linkid=870924
Comment:
    Nr. 342945 
Reply:
    Naujas prašymas nr 343856 </t>
      </text>
    </comment>
    <comment ref="AF301" authorId="462" shapeId="0" xr:uid="{6FD27843-3B5D-4EFD-AC77-9C0D09B313FF}">
      <text>
        <t>[Threaded comment]
Your version of Excel allows you to read this threaded comment; however, any edits to it will get removed if the file is opened in a newer version of Excel. Learn more: https://go.microsoft.com/fwlink/?linkid=870924
Comment:
    Du sklypai Lietuvos Respublika, patenkam po esama apsaugos zona</t>
      </text>
    </comment>
    <comment ref="AH301" authorId="463" shapeId="0" xr:uid="{D2B32738-A4C6-4416-B9C0-BA5F687516FE}">
      <text>
        <t>[Threaded comment]
Your version of Excel allows you to read this threaded comment; however, any edits to it will get removed if the file is opened in a newer version of Excel. Learn more: https://go.microsoft.com/fwlink/?linkid=870924
Comment:
    Reikės mel. Projekto, kertami melioracijos statiniai, reikia papildyti topkę
Reply:
    Uzsakyta</t>
      </text>
    </comment>
    <comment ref="AN301" authorId="464" shapeId="0" xr:uid="{763666ED-45CF-4152-87D8-F27375389EF9}">
      <text>
        <t>[Threaded comment]
Your version of Excel allows you to read this threaded comment; however, any edits to it will get removed if the file is opened in a newer version of Excel. Learn more: https://go.microsoft.com/fwlink/?linkid=870924
Comment:
    Išsiųsta regioniniam parkui 12-23</t>
      </text>
    </comment>
    <comment ref="E302" authorId="465" shapeId="0" xr:uid="{A4C6A5A2-8D01-4CD3-AEF9-8DAE7837FB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Pateikti pirminiai
Reply:
    @Kostas Vilcinskas  pasikalbėkit su ESO kokio detalumo projekto jie nori, nes pagal tai kas dabar mūsų pateikta, tai išvis projekto nereikėtų. 
Reply:
    Ana skaičiuoja sąmatą
Reply:
    Įkeltas projektas
Reply:
    Taiso pastabas
Reply:
    Pateiktas po pastabų
Reply:
    Laukiam kol atmes įkainius
Reply:
    Pateikti įkainiai tviretinimui
Reply:
    Grindžiami delspinigiai</t>
      </text>
    </comment>
    <comment ref="E303" authorId="466" shapeId="0" xr:uid="{9EB888F5-AF04-4F49-B1EA-C53D4F5DDE7A}">
      <text>
        <t>[Threaded comment]
Your version of Excel allows you to read this threaded comment; however, any edits to it will get removed if the file is opened in a newer version of Excel. Learn more: https://go.microsoft.com/fwlink/?linkid=870924
Comment:
    Geoprojektai rengė topo
Reply:
    Nedaryta
Reply:
    Reikia važiuoti apžiūrėti. Dovydas palėks
Reply:
    Pamatuota, apziureta vietoj, reikia rengti sprendinius
Reply:
    Ruošiami pirminiai, reiks pakartotinai nuvykti į vietą su zoniniu
Reply:
    Pateikti pirminiai
Reply:
    Taiso pastabas
Reply:
    Pastabos pataisytos
Reply:
    Pateikta po pastabų
Reply:
    Taiso pastabas
Reply:
    Pateikta po pastabu
Reply:
    MZ, SUVA, mel. proj
Reply:
    Perduota sąmatos skaičiavimui
Reply:
    Gauta sąmata, gautas savivaldybės derinimas, gavus ESO parašą bus teikiama SUVA
Reply:
    Pateikta byla be SUVA ir MP
Reply:
    Laukiam ESO parašo ir teiksim SUVA
Reply:
    Teikia SUVA
Reply:
    Pateikta SUVA
Reply:
    Pateiktas projektas su garantiniu del SUVA
Reply:
    Pateiktas projektas po pastabu
Reply:
    Pateikti įkainiai
Reply:
    Pateikta ADA, reikės pridėti RC SĄSKAITĄ
Reply:
    REIKIA RC SĄSKAITOS</t>
      </text>
    </comment>
    <comment ref="X303" authorId="467" shapeId="0" xr:uid="{9A1D97D8-5AF3-4C19-97EA-28C2B205AD19}">
      <text>
        <t>[Threaded comment]
Your version of Excel allows you to read this threaded comment; however, any edits to it will get removed if the file is opened in a newer version of Excel. Learn more: https://go.microsoft.com/fwlink/?linkid=870924
Comment:
    04-03 išsiųsta</t>
      </text>
    </comment>
    <comment ref="AD303" authorId="468" shapeId="0" xr:uid="{8BA035D8-6B89-4CEC-8286-01B2EAC70E9B}">
      <text>
        <t xml:space="preserve">[Threaded comment]
Your version of Excel allows you to read this threaded comment; however, any edits to it will get removed if the file is opened in a newer version of Excel. Learn more: https://go.microsoft.com/fwlink/?linkid=870924
Comment:
    04-15 ; 355475 </t>
      </text>
    </comment>
    <comment ref="AI303" authorId="469" shapeId="0" xr:uid="{F55B4E08-0B9B-47CE-8BCE-19AA7D5A62FE}">
      <text>
        <t>[Threaded comment]
Your version of Excel allows you to read this threaded comment; however, any edits to it will get removed if the file is opened in a newer version of Excel. Learn more: https://go.microsoft.com/fwlink/?linkid=870924
Comment:
    04-04 išsiųsta</t>
      </text>
    </comment>
    <comment ref="E304" authorId="470" shapeId="0" xr:uid="{9316A9AC-DE39-41D7-B9DF-17E1DD480870}">
      <text>
        <t>[Threaded comment]
Your version of Excel allows you to read this threaded comment; however, any edits to it will get removed if the file is opened in a newer version of Excel. Learn more: https://go.microsoft.com/fwlink/?linkid=870924
Comment:
    Per šiandien damušiu principinę ir situacijos planą.
Reply:
    Kostas turi pateikti pirminiams.
Reply:
    Pateikti pirminiai
Reply:
    Gautos pastabos, pataisiau, likę RAA ir bus galima teikt po pastabų
Reply:
    RAA padariau, Kostas pabaigs
Reply:
    Pateikti pirminiai
Reply:
    Kas vyksta su projektu ?
Reply:
    Vakar pirminius suderino 
Išsiųsta derintis
Reply:
    Kauno oro uostų atstovams pateikti sprendiniai suderinimui. 01-24
Reply:
    +MŽ
Reply:
    Pateiktas žiniaraštis sąmatai 01-29
Jei iki penktadienio negaunu sutikimo iš Oro Uostų, skambinsiu.
Reply:
    Sąmatą gavau, Kauno O.uostui skambinau, sakė pakartoti laišką, viskas jiem tinka tik pamiršo atsakyt.
Reply:
    02-03 oro uosto Kauno atstovas parašė, kad pastabų neturi, bet perdavė info į Vilnių, nes turės pasirašyt generalinis.
Reply:
    02-04 pavyko susisiekt su AirHotel atstovu, sakė siųst laišką bendru paštu, atsakingas asmuo pamatys laišką ir duos atsakymą.
Reply:
    Hotelis sutikimą atsiuntė, liko oro uostai.
Reply:
    Planas 02-05 pateikti bylą be LTOU sutikimo
Reply:
    Gauta pastaba dėl servituto. Laukiam LTOU pasirašytos sutarties
Reply:
    Gautas LTOU sutikimas
Reply:
    Pateiktas sutikimas galutiniam projekto tvirtinimui
Reply:
    Uzklausta Mariaus kurioje vietoje formuoti papildoma servituta
Reply:
    Servitutas parengtas.
Reikia pateikti į TIVI pasirašymui.
Reply:
    Pateiktas projektas su garantiniu
Reply:
    Taiso pastabas
Reply:
    Pateikta po pastabų
Reply:
    Servitutas pateiktas kompensacijai
Reply:
    Galima sukelt bylą po pastabų. Reik įkelt ir BR01 (DWG)
Reply:
    02-25 pateiktas servitutas į NŽT Nr. 1GP-9478
Reply:
    Pateiktos žymos ESO
Reply:
    LIKO SERVITUTAS
Reply:
    NŽT iki 26d. terminas
Reply:
    NŽT atmetė servitutą.
Reikia suderint servitutą su oro uostais.
Perduota jiems 03-26.
Atrašė, kad perdavė atsakingiems asmenims.
Reply:
    Skambinau tam atstovui 04-07, sakė dokumentai pas teisininkus.
04-14 sakė, kad neturi jokios naujos informacijos, davė suprast, kad ilgai dokumentai vaikšto ir neturi ką pakomentuot. Paprašiau, kad pasidalintų kontaktais, kas galėtų daugiau ką žinot. Sakė ryt atsius, nes šiandien išvažiavęs.
Reply:
    Neatsiuntė kontaktų, šiandien pasuksiu.
Reply:
    Skambinau šiandien, paprašė persiųst laišką ir nukreips žmogui, kuris turėtų duot atsakymą kur pastrigę dokumentai
Reply:
    Nekilnojamojo turto valdytoja 04-24 atrašė, kad atsakymas rengiamas
Reply:
    Su Kostu turim peržiūrėt raštą LTOU
Reply:
    Šiandien išsiunčiau raštą oro uostams.
Reply:
    Iš LTOU gavau ats, perdaviau NŽT 06-13</t>
      </text>
    </comment>
    <comment ref="V304" authorId="471" shapeId="0" xr:uid="{DDF5CCF9-6C2E-4F86-BBE2-29D5E4D8641B}">
      <text>
        <t>[Threaded comment]
Your version of Excel allows you to read this threaded comment; however, any edits to it will get removed if the file is opened in a newer version of Excel. Learn more: https://go.microsoft.com/fwlink/?linkid=870924
Comment:
    01-29 pateikta Anai</t>
      </text>
    </comment>
    <comment ref="W304" authorId="472" shapeId="0" xr:uid="{8530BD6D-84B4-4F08-A886-3C9248FE28DF}">
      <text>
        <t>[Threaded comment]
Your version of Excel allows you to read this threaded comment; however, any edits to it will get removed if the file is opened in a newer version of Excel. Learn more: https://go.microsoft.com/fwlink/?linkid=870924
Comment:
    01-24 išsiųsta</t>
      </text>
    </comment>
    <comment ref="X304" authorId="473" shapeId="0" xr:uid="{83D83DF4-17DC-4590-84C2-66232995152A}">
      <text>
        <t>[Threaded comment]
Your version of Excel allows you to read this threaded comment; however, any edits to it will get removed if the file is opened in a newer version of Excel. Learn more: https://go.microsoft.com/fwlink/?linkid=870924
Comment:
    01-21 išsiųsta
Reply:
    GD-849
Reply:
    01-23</t>
      </text>
    </comment>
    <comment ref="Y304" authorId="474" shapeId="0" xr:uid="{6DBC0922-6D88-4EE9-A8CA-FF083273A731}">
      <text>
        <t>[Threaded comment]
Your version of Excel allows you to read this threaded comment; however, any edits to it will get removed if the file is opened in a newer version of Excel. Learn more: https://go.microsoft.com/fwlink/?linkid=870924
Comment:
    01-21 išsiųsta
Reply:
    21d gauta</t>
      </text>
    </comment>
    <comment ref="Z304" authorId="475" shapeId="0" xr:uid="{CBAF0EB4-76F8-4148-AFC8-FD8F5DE74935}">
      <text>
        <t>[Threaded comment]
Your version of Excel allows you to read this threaded comment; however, any edits to it will get removed if the file is opened in a newer version of Excel. Learn more: https://go.microsoft.com/fwlink/?linkid=870924
Comment:
    01-21 išsiųsta
Reply:
    01-24 suderinta</t>
      </text>
    </comment>
    <comment ref="AA304" authorId="476" shapeId="0" xr:uid="{A20EF215-2FCA-450C-AEB7-8C61223F0664}">
      <text>
        <t xml:space="preserve">[Threaded comment]
Your version of Excel allows you to read this threaded comment; however, any edits to it will get removed if the file is opened in a newer version of Excel. Learn more: https://go.microsoft.com/fwlink/?linkid=870924
Comment:
    01-21 išsiųsta
Reply:
    01-24 </t>
      </text>
    </comment>
    <comment ref="AF304" authorId="477" shapeId="0" xr:uid="{711B177B-5BF3-44AA-9B93-F903A56A0806}">
      <text>
        <t>[Threaded comment]
Your version of Excel allows you to read this threaded comment; however, any edits to it will get removed if the file is opened in a newer version of Excel. Learn more: https://go.microsoft.com/fwlink/?linkid=870924
Comment:
    5 savininkai (ir LR) ir 23 nuominkai (bet yra pasikartojančių)
Reply:
    Kostas sakė, servituto nereikės.
Reply:
    Servituto reiks su NŽT
Reply:
    02-25 pateiktas servitutas į NŽT</t>
      </text>
    </comment>
    <comment ref="AL304" authorId="478" shapeId="0" xr:uid="{92AC69E0-3051-4378-8BE8-05616E85014C}">
      <text>
        <t>[Threaded comment]
Your version of Excel allows you to read this threaded comment; however, any edits to it will get removed if the file is opened in a newer version of Excel. Learn more: https://go.microsoft.com/fwlink/?linkid=870924
Comment:
    01-21 išsiųsta
Reply:
    Nepatenkam su proj. kabeliu pas juos į a.z.</t>
      </text>
    </comment>
    <comment ref="E305" authorId="479" shapeId="0" xr:uid="{179350CA-D81D-4D58-AFFF-25F86E492B1B}">
      <text>
        <t>[Threaded comment]
Your version of Excel allows you to read this threaded comment; however, any edits to it will get removed if the file is opened in a newer version of Excel. Learn more: https://go.microsoft.com/fwlink/?linkid=870924
Comment:
    SUVA</t>
      </text>
    </comment>
    <comment ref="E306" authorId="480" shapeId="0" xr:uid="{4AE210B4-B6A6-4178-8A6D-F78736EA9E36}">
      <text>
        <t xml:space="preserve">[Threaded comment]
Your version of Excel allows you to read this threaded comment; however, any edits to it will get removed if the file is opened in a newer version of Excel. Learn more: https://go.microsoft.com/fwlink/?linkid=870924
Comment:
    Reikia RAA pabaigti
Reply:
    Pateikti pirminiai
Reply:
    Atmesti pirminiai, reikia signalų
Reply:
    01-07 teiks pirminius po pastabų
Reply:
    Pateikti pirminiai
Reply:
    Taiso pastabas
Reply:
    Pateikti pirminiai
Reply:
    Taiso pastabas
Reply:
    Pateikta po pastabų
Reply:
    Taiso pastabas
Reply:
    Pateikta po pastabų
Reply:
    Patvirtinti pirminiai
Reply:
    Turi siųsti derinti
Reply:
    Parengtas servitutas, reikia ESO parašo
Reply:
    Išsiųsta užsakovui bei institucijoms
Reply:
    Gauti vandenu bei telia derinimai
Reply:
    Laukiam eso parašo ant servituto, po to iš kart siunčiam kompensacijai
Reply:
    pateiktas kompensacijai
Reply:
    Gauta kompensacija
Reply:
    Nusiųsta sąmatos skaičiavimui
Reply:
    Servitutas nusiųstas į kauno m. sav. Pasirašymui
gauta sąmata
Reply:
    Byla padaryta
Reply:
    Užsakovas atsiuntė laišką su pastabomis, netinka pajungimas ir prašo išimti naujas sąlygas
Reply:
    Persiuničiau ESO informaciją užsakovui.
Reply:
    Sveiki, Ridai, 
Šiandien pas mus lankėsi ESO atstovai dėl MT projekto. 
Apsitarėm, kad bandysim esamų sąlygų rėmuose pagerinti 10kV tiekimo patikimumą. 
Laukiame iš jų atsakymo – turbūt ir Jūs gausite info iš jų.   
Reply:
    Taiso pastabas
Reply:
    Nėra ką taisyt, kaip ESO prašė taip ir padaryta, nusiunčiau užsakovui pakartotinai
Reply:
    Gautas užsakovo derinimas, išsiunčiau servitutą derinimui su LSMU ligonine ir GMP tarnybą
Reply:
    LSMU ligoninė servitutą pasirašys, tik paprašė papildomai situacijos plano ant ortofoto aiškumui, GMP tarnybai servitutą siųsti atskirai
Reply:
    Kai gausim suderinimus ant servitutu kelt projekta
Reply:
    Išsiųstas servitutas suderinimui į GMP tarnybą ir LSMU ligoninę
Reply:
    Kalbėjau su GMP ligonine, laukiam parašo ant ant servituto, iš LSMU ligoninės derinimas gautas
Reply:
    Gauti parašai ant servituto, nusiųsta į savivaldybę
Reply:
    Rengia byla, teiksim projekta be servituto
Reply:
    Reikia paruošti bylą, po 244 principinės bus ruošiama
Reply:
    Pateiktas projektas be servituto
Reply:
    Taiso pastabas
Reply:
    Pataisytos, laukiam pasira6yto servituto iš savivaldybės, taip pat turi perskaičiuoti sąmatą pagal 2024-04 įkainius
Reply:
    Servitutas bus suderintas su Kauno sav. 05-21
Reply:
    Darbo grupėje patvirtintas, laukiam kol gaus protokolą ir pasirašys
Reply:
    Vis dar laukiamas servitutas iš savivaldybės
Reply:
    Skambinau, servitutas pas direktorių, turi atsiųst 06-08
Reply:
    Servitutas suderintas su savivaldybe ir pasirasytas, pirmadieni siunciu linai, sandorio sudarymui
Reply:
    Nusiųstas servitutas sandorio pasirasymui
Reply:
    Servitutas bus pasirašytas 06-19
Reply:
    Pateiktas projektas po pastabu
Reply:
    Pateiktas projektas po pastabu vel
Reply:
    RC pateikta 06-19
Reply:
    Laukiam žymos
Reply:
    Pateiktas delspinigių raštas
</t>
      </text>
    </comment>
    <comment ref="V306" authorId="481" shapeId="0" xr:uid="{930F256A-59DD-44B0-83A6-2CF627E567A8}">
      <text>
        <t>[Threaded comment]
Your version of Excel allows you to read this threaded comment; however, any edits to it will get removed if the file is opened in a newer version of Excel. Learn more: https://go.microsoft.com/fwlink/?linkid=870924
Comment:
    Nusiųsta skaičiavimui</t>
      </text>
    </comment>
    <comment ref="W306" authorId="482" shapeId="0" xr:uid="{07186993-92B8-41B4-A3C6-5F3F2EF53027}">
      <text>
        <t>[Threaded comment]
Your version of Excel allows you to read this threaded comment; however, any edits to it will get removed if the file is opened in a newer version of Excel. Learn more: https://go.microsoft.com/fwlink/?linkid=870924
Comment:
    03-12 siųsta užsakovui patvirtinimui</t>
      </text>
    </comment>
    <comment ref="Z306" authorId="483" shapeId="0" xr:uid="{0D879E68-5243-48C3-8526-8DDDD56B387A}">
      <text>
        <t>[Threaded comment]
Your version of Excel allows you to read this threaded comment; however, any edits to it will get removed if the file is opened in a newer version of Excel. Learn more: https://go.microsoft.com/fwlink/?linkid=870924
Comment:
    03-12</t>
      </text>
    </comment>
    <comment ref="AA306" authorId="484" shapeId="0" xr:uid="{C4243C7F-6A12-48A1-BDD3-1F582D348B70}">
      <text>
        <t>[Threaded comment]
Your version of Excel allows you to read this threaded comment; however, any edits to it will get removed if the file is opened in a newer version of Excel. Learn more: https://go.microsoft.com/fwlink/?linkid=870924
Comment:
    03-12</t>
      </text>
    </comment>
    <comment ref="AF306" authorId="485" shapeId="0" xr:uid="{845B2B25-B5F7-432D-A6A1-DAA3A4170DD3}">
      <text>
        <t>[Threaded comment]
Your version of Excel allows you to read this threaded comment; however, any edits to it will get removed if the file is opened in a newer version of Excel. Learn more: https://go.microsoft.com/fwlink/?linkid=870924
Comment:
    Laukiam ESO parašo
Reply:
    Gauta kompensacija
Reply:
    Nusiųsta notarei sandorio pasirašymui 06-09
Reply:
    Pasirašytas 06-19</t>
      </text>
    </comment>
    <comment ref="E307" authorId="486" shapeId="0" xr:uid="{346BC8BA-AA3C-4B9A-828D-F99218CD8024}">
      <text>
        <t>[Threaded comment]
Your version of Excel allows you to read this threaded comment; however, any edits to it will get removed if the file is opened in a newer version of Excel. Learn more: https://go.microsoft.com/fwlink/?linkid=870924
Comment:
    Nedaryta
Reply:
    03-04 teiksim pirminius
Reply:
    Paruošta pirminiai
Reply:
    Pateikti pirminiai
Reply:
    Pateikti pirminiai po pastabu
Reply:
    Taiso pastabas
Reply:
    Pastabos pataisytos
Reply:
    Pateikta po pastabų
Reply:
    Taiso pastabas
Reply:
    Pateikti pirminiai po pastabu
Reply:
    Siunčia derinti institucijoms
Reply:
    Išsiųsta derinti
Reply:
    Paruoštas medžiagų žiniaraštis
Reply:
    04-15 perduos MŽ sąmatoms, teikia SUVA
Reply:
    Pateikta SUVA, skaičiuoja sąmatą
Reply:
    Paruošta byla be SUVA
Reply:
    Pateiktas projektas be SVA
Reply:
    Pateiktas projektas po pastabu
Reply:
    Taiso pastabas
Reply:
    Pateiktas projektas po pastabu
Reply:
    Pateikti įkainiai, RC SĄSKAITĄ reikės pateikti
Reply:
    Laukiam kol patvirtins įkainius</t>
      </text>
    </comment>
    <comment ref="X307" authorId="487" shapeId="0" xr:uid="{2D7A51F6-3DAE-4511-9157-7B466F9E0313}">
      <text>
        <t>[Threaded comment]
Your version of Excel allows you to read this threaded comment; however, any edits to it will get removed if the file is opened in a newer version of Excel. Learn more: https://go.microsoft.com/fwlink/?linkid=870924
Comment:
    Išsiųsta 04-04</t>
      </text>
    </comment>
    <comment ref="AB307" authorId="488" shapeId="0" xr:uid="{313F0642-2EBF-4B3B-8968-58A779447B3F}">
      <text>
        <t>[Threaded comment]
Your version of Excel allows you to read this threaded comment; however, any edits to it will get removed if the file is opened in a newer version of Excel. Learn more: https://go.microsoft.com/fwlink/?linkid=870924
Comment:
    Išsiųsta 04-04 dėl visa ko, bet atstumas &gt;5 metrai visur</t>
      </text>
    </comment>
    <comment ref="AD307" authorId="489" shapeId="0" xr:uid="{7D199794-2866-452E-BF25-C102186E130C}">
      <text>
        <t xml:space="preserve">[Threaded comment]
Your version of Excel allows you to read this threaded comment; however, any edits to it will get removed if the file is opened in a newer version of Excel. Learn more: https://go.microsoft.com/fwlink/?linkid=870924
Comment:
    04-15 ; 355493 </t>
      </text>
    </comment>
    <comment ref="E308" authorId="490" shapeId="0" xr:uid="{9D35BECF-51D0-4B98-94A7-D4E8FAA4A3AD}">
      <text>
        <t>[Threaded comment]
Your version of Excel allows you to read this threaded comment; however, any edits to it will get removed if the file is opened in a newer version of Excel. Learn more: https://go.microsoft.com/fwlink/?linkid=870924
Comment:
    Nedaryta
Reply:
    Paruosti pirminiai
Reply:
    Pateikti pirminiai
Reply:
    Taiso pastabas
Reply:
    Pateikta po pastabu
Reply:
    Taiso pastabas
Reply:
    Pastabos pataisytos
Reply:
    Pateikta po pastabų
Reply:
    Taiso pastabas
Reply:
    03-28 nesigavo nuvykt, planas nuo 03-31 suderinti laika pasidaryt reikiamu nuotrauku
Reply:
    Pateikta po pastabu
Reply:
    Patvirtinti pirminiai
Reply:
    Teikti derinti
Reply:
    Išsiųsta derinti
Reply:
    Išsiųstas informacinis
Reply:
    Skaičiuojama sąmata, pateikta SUVA
Reply:
    Paruošta byla be SUVA
Reply:
    Pateiktas projektas be SUVA
Reply:
    Pastabos pataisytos, viena iš pastabų dėl SUVA, teiksim bylą kartu su suva kai gausim
Reply:
    Gauta SUVA, reikia pateikti bylą
Reply:
    Pateiktas galutinis projektas
Reply:
    Laukiam žymų
Reply:
    Perduoti įkainiai
Reply:
    Reikia taisyti delspinigių raštą</t>
      </text>
    </comment>
    <comment ref="X308" authorId="491" shapeId="0" xr:uid="{40B306C2-C21A-4C7D-9702-C8BB38645EAF}">
      <text>
        <t>[Threaded comment]
Your version of Excel allows you to read this threaded comment; however, any edits to it will get removed if the file is opened in a newer version of Excel. Learn more: https://go.microsoft.com/fwlink/?linkid=870924
Comment:
    Išsiųsta 04-04</t>
      </text>
    </comment>
    <comment ref="AA308" authorId="492" shapeId="0" xr:uid="{A0425B7F-19DF-4F6A-BD42-D883AEFB5C38}">
      <text>
        <t xml:space="preserve">[Threaded comment]
Your version of Excel allows you to read this threaded comment; however, any edits to it will get removed if the file is opened in a newer version of Excel. Learn more: https://go.microsoft.com/fwlink/?linkid=870924
Comment:
    Išsiųsta 04-04
</t>
      </text>
    </comment>
    <comment ref="AB308" authorId="493" shapeId="0" xr:uid="{9A740E83-0860-4B13-8992-B4444B1C9A5F}">
      <text>
        <t>[Threaded comment]
Your version of Excel allows you to read this threaded comment; however, any edits to it will get removed if the file is opened in a newer version of Excel. Learn more: https://go.microsoft.com/fwlink/?linkid=870924
Comment:
    Išsiųsta 04-04</t>
      </text>
    </comment>
    <comment ref="AD308" authorId="494" shapeId="0" xr:uid="{409CCA48-309C-490F-8EA1-24AFC9DD7844}">
      <text>
        <t xml:space="preserve">[Threaded comment]
Your version of Excel allows you to read this threaded comment; however, any edits to it will get removed if the file is opened in a newer version of Excel. Learn more: https://go.microsoft.com/fwlink/?linkid=870924
Comment:
    04-14 ; 355248 </t>
      </text>
    </comment>
    <comment ref="AE308" authorId="495" shapeId="0" xr:uid="{67B62B71-076C-4C56-BFC2-9B557297CF45}">
      <text>
        <t>[Threaded comment]
Your version of Excel allows you to read this threaded comment; however, any edits to it will get removed if the file is opened in a newer version of Excel. Learn more: https://go.microsoft.com/fwlink/?linkid=870924
Comment:
    Išsiųsta 04-04</t>
      </text>
    </comment>
    <comment ref="E309" authorId="496" shapeId="0" xr:uid="{5B9A2723-7559-45F4-BB53-F467AF0485E8}">
      <text>
        <t>[Threaded comment]
Your version of Excel allows you to read this threaded comment; however, any edits to it will get removed if the file is opened in a newer version of Excel. Learn more: https://go.microsoft.com/fwlink/?linkid=870924
Comment:
    Perduotas klausimas ESO</t>
      </text>
    </comment>
    <comment ref="E310" authorId="497" shapeId="0" xr:uid="{4A769A30-BE8B-4BD6-9F59-44D2C7619A0E}">
      <text>
        <t>[Threaded comment]
Your version of Excel allows you to read this threaded comment; however, any edits to it will get removed if the file is opened in a newer version of Excel. Learn more: https://go.microsoft.com/fwlink/?linkid=870924
Comment:
    Nepradeta
Reply:
    Nera topo, uzsakyta
Reply:
    Ovidijus matuoja 03-26
Reply:
    Pradėtas daryti
Reply:
    ESO SUSTABDĖ</t>
      </text>
    </comment>
    <comment ref="E311" authorId="498" shapeId="0" xr:uid="{E02B0CC4-C441-4A1C-9885-6639FC76FAFA}">
      <text>
        <t>[Threaded comment]
Your version of Excel allows you to read this threaded comment; however, any edits to it will get removed if the file is opened in a newer version of Excel. Learn more: https://go.microsoft.com/fwlink/?linkid=870924
Comment:
    Geoprojektai rengė topo
Reply:
    Reikia važiuoti apžiūrėti. Dovydas palėks
Reply:
    03-07 pateiktas topo užsakymas Pakamariui
Reply:
    Topo gauta, galima rengti pilnai sprendinius
Reply:
    Pradės daryti nuo 03-20
Reply:
    Nepradėtas
Reply:
    Ruošiami pirminiai, 04.03 planas pateikti
Reply:
    Pateikti pirminiai
Reply:
    Reikia teikti institucijoms
Reply:
    Išsiųsta derinti
Reply:
    Ruošiamas medžiagų žiniaraštis
Reply:
    Perduota skaičiavimui, pateikta SUVA
Reply:
    Sustabdytas.
Reply:
    Paruošta byla be SUVA
Reply:
    Pateiktas projektas be SUVA
Reply:
    Pateiktas galutinis projektas
Reply:
    Taiso pastabas
Reply:
    Pateikta po pastabu
Reply:
    Laukiam RC sąskaitų
Reply:
    Pateikti įkainiai, reikės pridėti RC SĄSKAITĄ
Reply:
    Reikia RC SĄSKAITOS</t>
      </text>
    </comment>
    <comment ref="X311" authorId="499" shapeId="0" xr:uid="{7699CA84-1C91-4FE1-8353-3A756AFB2A9B}">
      <text>
        <t xml:space="preserve">[Threaded comment]
Your version of Excel allows you to read this threaded comment; however, any edits to it will get removed if the file is opened in a newer version of Excel. Learn more: https://go.microsoft.com/fwlink/?linkid=870924
Comment:
    04-04 išsiųsta
</t>
      </text>
    </comment>
    <comment ref="Y311" authorId="500" shapeId="0" xr:uid="{DE56D5DC-EE9F-493D-9415-C60B06ED877F}">
      <text>
        <t xml:space="preserve">[Threaded comment]
Your version of Excel allows you to read this threaded comment; however, any edits to it will get removed if the file is opened in a newer version of Excel. Learn more: https://go.microsoft.com/fwlink/?linkid=870924
Comment:
    04-04 išsiųsta
</t>
      </text>
    </comment>
    <comment ref="AA311" authorId="501" shapeId="0" xr:uid="{FC9B72E4-13B3-4A8C-B820-C82129BD19D9}">
      <text>
        <t>[Threaded comment]
Your version of Excel allows you to read this threaded comment; however, any edits to it will get removed if the file is opened in a newer version of Excel. Learn more: https://go.microsoft.com/fwlink/?linkid=870924
Comment:
    04-04 išsiųsta</t>
      </text>
    </comment>
    <comment ref="AD311" authorId="502" shapeId="0" xr:uid="{410494C0-CFC9-4458-9CD7-AC476F015607}">
      <text>
        <t>[Threaded comment]
Your version of Excel allows you to read this threaded comment; however, any edits to it will get removed if the file is opened in a newer version of Excel. Learn more: https://go.microsoft.com/fwlink/?linkid=870924
Comment:
    4-15 ; 355503 savivaldybės 
Reply:
    355515 NZT</t>
      </text>
    </comment>
    <comment ref="E312" authorId="503" shapeId="0" xr:uid="{19E2CB28-16B1-440F-84C0-18B423723A2C}">
      <text>
        <t>[Threaded comment]
Your version of Excel allows you to read this threaded comment; however, any edits to it will get removed if the file is opened in a newer version of Excel. Learn more: https://go.microsoft.com/fwlink/?linkid=870924
Comment:
    Geoprojektai rengė topo
Reply:
    Apziureta, reikia pradet daryt
Reply:
    Ruošiami pirminiai
Reply:
    Teiksim pirminius 03-20
Reply:
    Taiso pastabas
Reply:
    Pateikta po pastabu
Reply:
    Taiso pastabas
Reply:
    Laukiam pirminiu patvirtinimo
Reply:
    Derina su institucijomis
Reply:
    Perduota sąmatos skaičiavimui 
Reply:
    Pateikta SUVA
Reply:
    Kasparas parengs byla ir pateiksim
Reply:
    Pateikta byla be SUVA
Reply:
    Paruošta konkursinė, laukiam pastabų iš ESO
Reply:
    Atmetė SUVA dėl KPD, išsiųsta 05-06
Reply:
    KPD atmetė, 05-12 bus paruošta su prašymu ir siunčiama iš naujo
Reply:
    Laukiam Šumlinsko ats dėl RAA vertinimo reikalingumo
Reply:
    05-09 pateiktas projektas
Reply:
    Skambinta tikrintojui dėl pastabos, tikrintojas neatidžiai peržiūrėjo
Reply:
    Gautas KPD derinimas, pateikta SUVA iš naujo
Reply:
    Skaiciuot RAA
Reply:
    Skaičiuojama RAA
Reply:
    Apskaičiuota RAA iki nuostatų
Reply:
    Pateiktas po pastabų
Reply:
    Pateiktas po pastabu vel
Reply:
    Pateiktas po pastabu su SUVA
Reply:
    Parasytas priminimas TIVIS, kad pateiktas projektas
Reply:
    Taiso pastabas
Reply:
    Papildyta RAA iki nuostatų, pakoreguota struktūrinė schema, reikia padaryti grafikus
Reply:
    Pateiktas projektas po pastabu
Reply:
    Perduota atnaujinti sąmatą pagal 2025-04 kainas
Reply:
    Nusiųsta užklausa komerciniam pasiūlymui
Reply:
    Pateiktas projektas po pastabu</t>
      </text>
    </comment>
    <comment ref="X312" authorId="504" shapeId="0" xr:uid="{A3A7B809-376A-4C37-BED3-31DDDED5D5B3}">
      <text>
        <t>[Threaded comment]
Your version of Excel allows you to read this threaded comment; however, any edits to it will get removed if the file is opened in a newer version of Excel. Learn more: https://go.microsoft.com/fwlink/?linkid=870924
Comment:
    04-10 išsiųsta</t>
      </text>
    </comment>
    <comment ref="AB312" authorId="505" shapeId="0" xr:uid="{A1F3AB4A-243C-488F-B5A9-24056A034ABE}">
      <text>
        <t>[Threaded comment]
Your version of Excel allows you to read this threaded comment; however, any edits to it will get removed if the file is opened in a newer version of Excel. Learn more: https://go.microsoft.com/fwlink/?linkid=870924
Comment:
    04-10 išsiųsta</t>
      </text>
    </comment>
    <comment ref="AD312" authorId="506" shapeId="0" xr:uid="{A3863F2A-5211-4367-8A8B-88BDE284BEDD}">
      <text>
        <t xml:space="preserve">[Threaded comment]
Your version of Excel allows you to read this threaded comment; however, any edits to it will get removed if the file is opened in a newer version of Excel. Learn more: https://go.microsoft.com/fwlink/?linkid=870924
Comment:
    04-18 , 356064 
Reply:
    Atmetė SUVA dėl KPD
Reply:
    Naujas 05-21 360655 </t>
      </text>
    </comment>
    <comment ref="AI312" authorId="507" shapeId="0" xr:uid="{FD339851-536E-4E36-A85D-3A54D5A7AFBA}">
      <text>
        <t xml:space="preserve">[Threaded comment]
Your version of Excel allows you to read this threaded comment; however, any edits to it will get removed if the file is opened in a newer version of Excel. Learn more: https://go.microsoft.com/fwlink/?linkid=870924
Comment:
    05-06 išsiųsta
Reply:
    05-12 išsiųsta po pastabų
</t>
      </text>
    </comment>
    <comment ref="E313" authorId="508" shapeId="0" xr:uid="{15450EA1-0A27-471A-8C3B-952AE1D00C93}">
      <text>
        <t>[Threaded comment]
Your version of Excel allows you to read this threaded comment; however, any edits to it will get removed if the file is opened in a newer version of Excel. Learn more: https://go.microsoft.com/fwlink/?linkid=870924
Comment:
    Geoprojektai rengė topo
Reply:
    Nederina MT vietos sklp. Sav.
Reply:
    Laukiama ESO patvirtinimo dėl kitos MT vietos
Reply:
    Laukiam sklp savininko atsakymo del MT, pirmadieni skambinam
Reply:
    Paprasyta ESO pateikti modulines is sandelio info
Reply:
    Bando daskambinti del matmenu
Reply:
    Truputi pakoreguojama MT vieta, siunciama visiems derinti, derinamas servitutas 07.14 teikiam pirminius
Reply:
    Pateikti pirminiai
Reply:
    Servituto planas išsiųstas, telefonu sakė, kad pas notarą galės atvykti patys
Reply:
    Gautos pirminių pastabos, 07.17 taisoma
Reply:
    07-18 išsiųsti derinimai institucijoms
Reply:
    07-18 pateikta po pastabų
Reply:
    Pateikti pirminiai po pastabu
Reply:
    Taiso pastabas
Reply:
    Pateikti pirminiai po pastabu
Reply:
    07-23 pateikta derinimui dėl Natura teritorijų
Reply:
    Laukiam kompensacijos SB (pasirasysim su fiziniu asm), laukiam Via, Natura, kelininko
Reply:
    08-05 gautas derinimas dėl reg. Parko/ naturos, išsiųsta į Via po pastabų taisymo, trūkstamas Amber Grid
Reply:
    08-06 papildomos Via pastabos
Reply:
    08-11 pateiktas į Via po pastabų
Reply:
    08-12 gautas Via derinimas
Reply:
    Su fiziniu asmeniu servitutas perduotas notarui, dar pasirasymo laikas neaiskus; Dujotiekis dar neduoda atsakymo
Reply:
    08-26 notarui ir amberiui praskambinta: notarai - gavo, pratikrinus greitu metu informuos; amberis - vėluoja, informavo kažką atsakingą
Reply:
    08-27 gauta dujotiekio pastaba dėl gylių ir pataisyta, išsiųsta atgal
Reply:
    09-01 skambinta notarei, 1-2 dienų bėgyje bus paruošta ir tuomet siūlys kada pasirašyti
Reply:
    09-05 savininkai derinasi kada gali atvykti pasirašyti servitutą, teikiama suva, ruošiama byla
Reply:
    09-09 sąmata užklausta, gavus bus užbaigta byla (09-10 d.)
Reply:
    09-11 atgautas žiniaraštis taisymui ir pataisytas sąmatai gauti
Reply:
    09-16 taisytas darbų/medžiagų žiniaraštis, gauta sąmata, paruošta byla kėlimui
Reply:
    Pateiktas projektas be SUVA
Reply:
    Taiso pastabas, trūksta SUVA ir Servituto
Reply:
    Notarai savaitę iki 29 d. atostogauja, su savininkais šnekėta po tų atostogų derintis anksčiausiu metu
Reply:
    09-29 taisomos schemos pastabos, ruošiama konkursinė
Reply:
    09-30 pastabos pataisytos, dėl servituto praskambinta savininkams ir biurui: biuras laukia kada savininkai galės, savininkai neatsiliepė, parašyta jiems
Reply:
    10-02 perteiktos suvos pagal naują tvarką
Reply:
    10-06 pasirašinėjamas servitutas (ESO/skl. savininkas)
Reply:
    Servituto sutartis tarp ESO ir savininko pasirašyta, laukiama suvų, ankstesnės pastabos pakoreguotos
Reply:
    Suva 1/3 gauta, kitos nagrinėjamos
Reply:
    Pateiktas projektas su ⅓ SUVA
Reply:
    Gautos pastabos projektui
Reply:
    Pateitkas projektas po pastabu
Reply:
    trūksta vienos žymos
Reply:
    derinam įkainius
Reply:
    Grindžiam delspinigius</t>
      </text>
    </comment>
    <comment ref="T313" authorId="509" shapeId="0" xr:uid="{807E4760-27E8-40D7-A028-3722D64A7669}">
      <text>
        <t>[Threaded comment]
Your version of Excel allows you to read this threaded comment; however, any edits to it will get removed if the file is opened in a newer version of Excel. Learn more: https://go.microsoft.com/fwlink/?linkid=870924
Comment:
    Grįžo 1 laiškas, nes NŽT persikėlė kitu adresu
+ trasoje sudarytas naujas valstybinis sklypas, dėl kurio reikia naujo laiško į NŽT</t>
      </text>
    </comment>
    <comment ref="AD313" authorId="510" shapeId="0" xr:uid="{5620E1A4-D035-4873-903A-D41F63523F7F}">
      <text>
        <t>[Threaded comment]
Your version of Excel allows you to read this threaded comment; however, any edits to it will get removed if the file is opened in a newer version of Excel. Learn more: https://go.microsoft.com/fwlink/?linkid=870924
Comment:
    25SUT-5737
25SUT-5738
25SUT-5742
25SUT-5745
Kerta 4 gyvenvietes
Reply:
    Perteikta 10-02 pagal naują tvarką, Balelių k. dalyje suformavo sklypą LR su NŽT patikėjimu.
25SUT-10952 (Dumblio k.)
25SUT-11008 (Varlėnų k.)
25SUT-11012 (Varnėnų k.)
Reply:
    10-16 gauta 2-a iš 3 suvų (25SUT-11008)</t>
      </text>
    </comment>
    <comment ref="AF313" authorId="511" shapeId="0" xr:uid="{F4A989A2-5B6C-4448-BE3C-9B6A750D6D08}">
      <text>
        <t>[Threaded comment]
Your version of Excel allows you to read this threaded comment; however, any edits to it will get removed if the file is opened in a newer version of Excel. Learn more: https://go.microsoft.com/fwlink/?linkid=870924
Comment:
    07-15 išsiųstas planas, disaraok@gmail.com, pas notarą galės
Reply:
    07-29 gautas savininko parašas ant plano
Reply:
    Nuo 09-15 neatsiliepė 3kart, parašytas el. laiškas kad suderinti pasirašymą pas notarus
Reply:
    Pasirašyta sutartis tarp ESO ir savininko 10-06</t>
      </text>
    </comment>
    <comment ref="AJ313" authorId="512" shapeId="0" xr:uid="{C38527F4-8CEA-44E4-94A9-4476BE57725C}">
      <text>
        <t>[Threaded comment]
Your version of Excel allows you to read this threaded comment; however, any edits to it will get removed if the file is opened in a newer version of Excel. Learn more: https://go.microsoft.com/fwlink/?linkid=870924
Comment:
    07-15 išsiųsta
Reply:
    08-12 gautas derinimas po pastabų korekcijų</t>
      </text>
    </comment>
    <comment ref="AK313" authorId="513" shapeId="0" xr:uid="{123F9E21-F15B-4D62-AD6F-2A216179F7D6}">
      <text>
        <t>[Threaded comment]
Your version of Excel allows you to read this threaded comment; however, any edits to it will get removed if the file is opened in a newer version of Excel. Learn more: https://go.microsoft.com/fwlink/?linkid=870924
Comment:
    07-18 išsiųsta
Reply:
    Gautas suderinimas 08-27</t>
      </text>
    </comment>
    <comment ref="AM313" authorId="514" shapeId="0" xr:uid="{E349A34A-3784-48B9-BAC7-328FE7A0A054}">
      <text>
        <t>[Threaded comment]
Your version of Excel allows you to read this threaded comment; however, any edits to it will get removed if the file is opened in a newer version of Excel. Learn more: https://go.microsoft.com/fwlink/?linkid=870924
Comment:
    Taujėnų-Užulėnio miškai</t>
      </text>
    </comment>
    <comment ref="E314" authorId="515" shapeId="0" xr:uid="{70E361E3-A7DF-4BB0-84D4-FAD22CD5DF31}">
      <text>
        <t>[Threaded comment]
Your version of Excel allows you to read this threaded comment; however, any edits to it will get removed if the file is opened in a newer version of Excel. Learn more: https://go.microsoft.com/fwlink/?linkid=870924
Comment:
    Nedaryta
Reply:
    Reikia važiuoti apžiūrėti. Dovydas palėks
Reply:
    Reikia susitarti su zoniniu, planas sia savaite nuvaziuot
Reply:
    Vietoj buvo
Reply:
    Pirminius teikiam iki 04.03
Reply:
    Pradėtas, bet taisomos kitų pastabos
Reply:
    Pateikti pirminiai
Reply:
    Taiso pastabas
Reply:
    Pataisytos pastabos, reikia pateikti su nuotraukom dėl movų
Reply:
    Taiso pirminių pastabas
Reply:
    Pateikti pirminiai po pastabu
Reply:
    Nusiųsta užklausa tikrintojui su nuotraukom
Reply:
    Pateikti pirminiai po pastabu
Reply:
    Išsiųsta priminimai dėl derinimų 
Reply:
    Paskambinta dėl derinimo, niekas nekelia, išsiųsta papildomai kitiems skyriaus darbuotojams
Reply:
    Perduota sąmatos skaičiavimui, išsiųstas informacinis 
Reply:
    Pateikta byla be SUVA
Reply:
    Išsiųstas Elgai laiškas su prašymu komerciniam pasiūlymui 
Reply:
    Atmetė SUVA dėl regionų derinimo, regionams jau išsiųsta, laukiu, gavus perteiksiu SUVA
Reply:
    Gautas regionų derinimas, pateikta SUVA iš naujo
Reply:
    Gauta SUVA, ruošiama pilna byla su konkursine, negavau atsakymo iš ELGOS
Reply:
    Pateikta po pastabu
Reply:
    Laukiam RC sąskaitų</t>
      </text>
    </comment>
    <comment ref="X314" authorId="516" shapeId="0" xr:uid="{033415F1-2C38-4B5D-B271-D8C917E3D235}">
      <text>
        <t>[Threaded comment]
Your version of Excel allows you to read this threaded comment; however, any edits to it will get removed if the file is opened in a newer version of Excel. Learn more: https://go.microsoft.com/fwlink/?linkid=870924
Comment:
    Išsiųsta 04-10</t>
      </text>
    </comment>
    <comment ref="Y314" authorId="517" shapeId="0" xr:uid="{B662A38D-399C-4E78-B146-EF1906DC0CF3}">
      <text>
        <t xml:space="preserve">[Threaded comment]
Your version of Excel allows you to read this threaded comment; however, any edits to it will get removed if the file is opened in a newer version of Excel. Learn more: https://go.microsoft.com/fwlink/?linkid=870924
Comment:
    05-05 išsiųsta pakartotinai
</t>
      </text>
    </comment>
    <comment ref="Z314" authorId="518" shapeId="0" xr:uid="{13A5090B-FDA0-41A5-88D3-8529C21B4965}">
      <text>
        <t>[Threaded comment]
Your version of Excel allows you to read this threaded comment; however, any edits to it will get removed if the file is opened in a newer version of Excel. Learn more: https://go.microsoft.com/fwlink/?linkid=870924
Comment:
    Išsiųsta 04-10</t>
      </text>
    </comment>
    <comment ref="AD314" authorId="519" shapeId="0" xr:uid="{E9B2DD99-BDC6-4D17-BBA4-FD41B100DB0D}">
      <text>
        <t xml:space="preserve">[Threaded comment]
Your version of Excel allows you to read this threaded comment; however, any edits to it will get removed if the file is opened in a newer version of Excel. Learn more: https://go.microsoft.com/fwlink/?linkid=870924
Comment:
    05-08 358843 
Reply:
    05-20 360457 </t>
      </text>
    </comment>
    <comment ref="AM314" authorId="520" shapeId="0" xr:uid="{DE66C92D-6B2C-48E9-ACAB-9439F84D262E}">
      <text>
        <t>[Threaded comment]
Your version of Excel allows you to read this threaded comment; however, any edits to it will get removed if the file is opened in a newer version of Excel. Learn more: https://go.microsoft.com/fwlink/?linkid=870924
Comment:
    05-09 išsiųsta</t>
      </text>
    </comment>
    <comment ref="E315" authorId="521" shapeId="0" xr:uid="{C495E327-E538-4420-8133-A9F4B2B98829}">
      <text>
        <t>[Threaded comment]
Your version of Excel allows you to read this threaded comment; however, any edits to it will get removed if the file is opened in a newer version of Excel. Learn more: https://go.microsoft.com/fwlink/?linkid=870924
Comment:
    Iki 03-21 turim pateikti pirminius
Reply:
    Reikia pateikti pirminius, perduota Tomui į teamsus
Reply:
    Pateikti pirminiai
Reply:
    Taiso pastabas
Reply:
    Pataisiau. Perduota Kostui įkelt į TIVI
Reply:
    Pateikta
Reply:
    Pateikta po pastabu
Reply:
    Pateikta po pakartotinu pastabu
Reply:
    Reikia padaryti RAA
Reply:
    KAS vietą derina su užsakovu, skaičiuoja RAA, derina su inst.
Reply:
    Derinamės dar vis vietą su užsakovu, prie laiškų ir Kostas kabinamas tai žino situaciją.
Reply:
    Paskaičiavau RAA, perdaviau Kostui, kad pabaigtų.
Reply:
    Pasirašė sutikimą. 
Likę institucijų derinimai, rėlinė Kostui
Reply:
    Bandžiau susisiekt su Circle, prašė užpildyt užklausą ir bandys nukreipt kur reikia.
Reply:
    Pateikti pirminiai po pastabu
Reply:
    Atmete Povilavicius del spintos vietos, Janonis sugalvos kazka, kad atsipistu povilavicius ir tvirtintu sprendinius
Reply:
    Dėl CIRCLE.
17d. Gavau laišką, kad mano laiškas gautas ir perduotas atsakingiems asmenins, ir su manim bus susisiekta atskiru laišku. Jokių kontaktų neturiu. Kolkas niekas nesusisiekė. 
Reply:
    Skambino iš circle, klausimą Tomui į teams'us parašiau.
Reply:
    Janonis parase komentara, kad skydo vietai reikia pritarti, todel pateikiau is naujo pirminius
Reply:
    Circle viskas ok, atsiųs el. paštu laišką, kad prieš darbų pradžią būtų susisiekta.
Liko ESO pirminius kad patvirtintų, pasiteikt SUVA ir pilną bylą ruoštis. Mel. projektas.
Reply:
    Circle sutikimą gavau. 
Reply:
    ESO atmetė dėl apskaitų skaičiaus neatitikimo
Reply:
    Kostas šiandien perdavė info, kad reik su klientu važiuot į vietą apsitart dėl skydo vietos, nes jis dabar stovės valstybinėj žemėj, ko pasekoj, keisis trasa, derinimus reiks susirinkt iš naujo.
Reply:
    Turi atsiųst užsakovas spintos vietą, šiandien kalbėjau tel.
Reply:
    05-22 pateikiau atnaujintus sprendinius užsakovui.
Reply:
    Galima pateikti pirminius
Reply:
    Pateikti pirminiai
Reply:
    Kai patvirtins sprendinius, reikės persiderint su institucijomis
Reply:
    Pirminius patvirtino, persiųsta institucijoms.
Reply:
    Užsakovas suderino sprendinius
Reply:
    Savivaldybė neleidžia statyt valstybinėj žemėj spintos, ESO nenori sklype. Kostas parašė į TIVI
Reply:
    Kostas sutarė (su ESO) spintą statyti sklype.
Išsiųsti sprendiniai užsakovui ir Kauno m. sav.
Reply:
    Likę Telia ir Kauno m.sav. suderinimai
Reply:
    ESO turi pasirašyt ant plano, kad pasiteikti SUVA. Anai teikiu žiniaraštį.
Reply:
    Pateikta sąmata 06-06, SUVA 06-09 
Reply:
    Sąmata gavau, Kostas pateiks be SUVA
Reply:
    Pateiktas projektas be SUVA
Reply:
    Gautos pastabos pataisytos. Kai gausim SUVA, teiksim atgal.
Reply:
    Pateiktas prašymas dėl perkėlimo
Reply:
    Perkelta užduotis
Reply:
    Gavau SUVA, galima pateikti pilną projektą.
Reply:
    Pateiktas pilnas projektas
Reply:
    Pastabos pataisytos, Kostas pateiks atgal su atsakymais.
Reply:
    Pateikta po pastabu
Reply:
    Perduota Paulinai
Reply:
    Trūksta vienos žymos</t>
      </text>
    </comment>
    <comment ref="T315" authorId="522" shapeId="0" xr:uid="{04E15876-C995-444C-B837-7F297CDAC0A0}">
      <text>
        <t>[Threaded comment]
Your version of Excel allows you to read this threaded comment; however, any edits to it will get removed if the file is opened in a newer version of Excel. Learn more: https://go.microsoft.com/fwlink/?linkid=870924
Comment:
    Paduotas informacinis administratorei 05-06</t>
      </text>
    </comment>
    <comment ref="W315" authorId="523" shapeId="0" xr:uid="{5BBE784F-E738-407E-A24E-1541FA593DD5}">
      <text>
        <t>[Threaded comment]
Your version of Excel allows you to read this threaded comment; however, any edits to it will get removed if the file is opened in a newer version of Excel. Learn more: https://go.microsoft.com/fwlink/?linkid=870924
Comment:
    04-11 išsiųstas sutikimas pasirašymui užsakovui
Reply:
    05-26 užsakovas pasirašė ant atnaujintų sprendinių.</t>
      </text>
    </comment>
    <comment ref="X315" authorId="524" shapeId="0" xr:uid="{1071184C-5D93-45F5-974C-564CAF3295A6}">
      <text>
        <t>[Threaded comment]
Your version of Excel allows you to read this threaded comment; however, any edits to it will get removed if the file is opened in a newer version of Excel. Learn more: https://go.microsoft.com/fwlink/?linkid=870924
Comment:
    04-11 išsiųsta
Reply:
    04-23
Reply:
    05-26 išsiųsta po pasikeitusios trasos
Reply:
    GD-8046 
KRS
Reply:
    06-06 suderinta su KMS</t>
      </text>
    </comment>
    <comment ref="Z315" authorId="525" shapeId="0" xr:uid="{0C896A13-77CF-43DB-8E7D-C4E1C93A86B1}">
      <text>
        <t>[Threaded comment]
Your version of Excel allows you to read this threaded comment; however, any edits to it will get removed if the file is opened in a newer version of Excel. Learn more: https://go.microsoft.com/fwlink/?linkid=870924
Comment:
    04-11 išsiųsta
Reply:
    04-15 suderinta
Reply:
    05-26 išsiųsta po pasikeitusios trasos
Reply:
    26d suderino</t>
      </text>
    </comment>
    <comment ref="AA315" authorId="526" shapeId="0" xr:uid="{7478F620-B183-4AE5-A52C-99C914ECFC14}">
      <text>
        <t>[Threaded comment]
Your version of Excel allows you to read this threaded comment; however, any edits to it will get removed if the file is opened in a newer version of Excel. Learn more: https://go.microsoft.com/fwlink/?linkid=870924
Comment:
    04-11 išsiųsta
Reply:
    04-15 suderinta
Reply:
    05-26 išsiųsta po pasikeitusios trasos</t>
      </text>
    </comment>
    <comment ref="AB315" authorId="527" shapeId="0" xr:uid="{7B613414-C121-4ECB-B3E4-39DEA2B19893}">
      <text>
        <t>[Threaded comment]
Your version of Excel allows you to read this threaded comment; however, any edits to it will get removed if the file is opened in a newer version of Excel. Learn more: https://go.microsoft.com/fwlink/?linkid=870924
Comment:
    04-11 išsiųsta
Reply:
    04-17 suderinta
Reply:
    05-26 išsiųsta po pasikeitusios trasos
Reply:
    06-02 gauta</t>
      </text>
    </comment>
    <comment ref="AD315" authorId="528" shapeId="0" xr:uid="{BCE30F43-81AF-4399-B961-016E02CD5BDF}">
      <text>
        <t>[Threaded comment]
Your version of Excel allows you to read this threaded comment; however, any edits to it will get removed if the file is opened in a newer version of Excel. Learn more: https://go.microsoft.com/fwlink/?linkid=870924
Comment:
    356549 04-23
Reply:
    Atmetė, reik ESO suderinimo.
Reply:
    Reiks per nauja derintis kai gausiu suderinimus
Reply:
    363183 06-09
Reply:
    Buvo vėl pastabų, pateikta iš naujo 06-19 365013 
Reply:
    07-14 gauta</t>
      </text>
    </comment>
    <comment ref="E316" authorId="529" shapeId="0" xr:uid="{8C50752B-9A1D-49B2-9750-58ACDF6A005F}">
      <text>
        <t>[Threaded comment]
Your version of Excel allows you to read this threaded comment; however, any edits to it will get removed if the file is opened in a newer version of Excel. Learn more: https://go.microsoft.com/fwlink/?linkid=870924
Comment:
    Reikia užsakinėti topo, neleidžia stabdyti
Reply:
    Pakamaris darė topo
Reply:
    05-27 važiuoju derinti į vietą.
Reply:
    Pateikti pirminiai
Reply:
    Su gyventojais suderina, derina su institucijomis (pirma su kauno energija)
Reply:
    Taiso pastabas
Reply:
    Laukiam NRA
Reply:
    Pateikti pirminiai po pastabu
Reply:
    Pateikti pirminiai po pastabu vel
Reply:
    Pateikta po pastabų pirminiai
Reply:
    Pirminiai patvirtinti
Reply:
    06-21 pateikta derinti
Reply:
    06-30 pateikta Pakamariui papildyti topkę ryšių tinklais
Reply:
    Pateikta su papildymu Telia derint 07-01, seniūnijai skambinau, sakė 07-02 peržiūrės.
Reply:
    Perduota ESO dėl užduoties perkėlimo ant gretutinės sutarties
Reply:
    Laukiu savivaldybės ir telia derinimo
Reply:
    Gautos VIA pastabos, trūksta savivaldybės derinimo.
Reply:
    Pateikta viai, savivaldybė turėjo 07-11 atsiųst, skambinau po pietų, nieks neatsiliepia. 
Reply:
    Savivaldybė derina 20d.d., sakė iki 22 liepos jų terminas, iki to laiko ir gausim.
Reply:
    Savivaldybė derina iki 22 liepos, Via priedo nepasirašo ESO, Via laukia kol atsiųsim pataisytą tikrintojai, kad nereikėtų laukti per naujo
Reply:
    07-22 skambinau į savivaldybę, atsakymas paruoštas, sistemoje turi pasirašyt atsakingi asmenys, vėliausiai rytoj turėtumėm gauti. Via tikrintojai pateikta ištaisytas priedas. 
Reply:
    07-23 skambino iš savivaldybės melioracijos, negausim derinimo, reikia nusiųst pataisytą planą su pastabomis apie melioraciją. Tomas sakė nesiųst, užsakom melioracijos projektą.
Reply:
    07-23 užsakytas mel projektas
Reply:
    Servitutai pateikti į savivaldybę, institucijų derinimai yra, laukiam mel. projekto.
Reply:
    08-13 ir 08-14 Surenku likusius žmonių derinimus, klausimas lieka dėl vieno vartotojo perjungimo, nesutinka jokiems darbams savo sklype.
Reply:
    Del sito dar negautas ats is tivis
Reply:
    Paraginta per TIVIS atsakyti i klausima
Reply:
    Gautas atsakymas dėl vartotojo perjungimo, reikia sutvarkyt brėžinius, žiniaraštį, pateikt sąmatą perskaičiuot ir galėsim teikt projektą.
Reply:
    08-22 pateikta skaičiuot sąmatą, derinimai dėl servituto yra, reikia per ŽIS pateikt kai turėsim įgaliojimą.
Reply:
    Parengta byla be SUVA ir servituto
Reply:
    Pateiktas projektas
Reply:
    Pastabos ištaisytos, konkursinė paruošta, trūksta tik SUVA
Reply:
    Pateiktas servitutas nžt
Reply:
    Susisiekė vartotojas po informacinio, info perduota ESO, laukiam atsakymo ar keisti sprendinius.
Reply:
    Suva ir servitutas pateikti NŽT.
Reply:
    25SUT-9682
09-29
Reply:
    Servitutas pas NŽT užstrigęs.
Reply:
    Servitutas perduotas apmokėjimui.
Reply:
    Trūksta tik servituto
Reply:
    10-28 kompensacijos kopija bus įkelta į tivį
Reply:
    10-28 pateikta notaram.
Reply:
    Taiso pastabas, teikiam be pasirasyto servituto
Reply:
    Pateiktas projektas su SUVA be servituto
Reply:
    Pateiktas projektas po pastabu
Reply:
    Pateikti įkainiai
Reply:
    2025-12-11 servitutas pasirasytas kauno 27biure
Reply:
    pateikti įkainiai tvirtinimui
Reply:
    Pateiktas ADA
Reply:
    REIKIA DELSPINIGIŲ RAŠTO</t>
      </text>
    </comment>
    <comment ref="AB316" authorId="530" shapeId="0" xr:uid="{F5F4525E-CC04-4BB1-BFB7-F5E7B1DE9B90}">
      <text>
        <t>[Threaded comment]
Your version of Excel allows you to read this threaded comment; however, any edits to it will get removed if the file is opened in a newer version of Excel. Learn more: https://go.microsoft.com/fwlink/?linkid=870924
Comment:
    05-30 pateikta</t>
      </text>
    </comment>
    <comment ref="AJ316" authorId="531" shapeId="0" xr:uid="{22D5AC02-39AC-427C-95FF-D3126DD69696}">
      <text>
        <t>[Threaded comment]
Your version of Excel allows you to read this threaded comment; however, any edits to it will get removed if the file is opened in a newer version of Excel. Learn more: https://go.microsoft.com/fwlink/?linkid=870924
Comment:
    06-16 pateikta</t>
      </text>
    </comment>
    <comment ref="E317" authorId="532" shapeId="0" xr:uid="{FD8C46A7-3865-40C6-848F-EB581247616B}">
      <text>
        <t>[Threaded comment]
Your version of Excel allows you to read this threaded comment; however, any edits to it will get removed if the file is opened in a newer version of Excel. Learn more: https://go.microsoft.com/fwlink/?linkid=870924
Comment:
    Topo SImas
Reply:
    Pateikti pirminiai
Reply:
    Derina su institucijomis
Reply:
    07-01 skambinau į seniūniją, sakė neleido savivaldybė derinti, tik susipažint su projektu. Savivaldybė organizuoja posėdį ir spręs dėl demontavimo. Atsakymo galima tikėtis 9-11 diena.
Reply:
    Pateikta suva, laukiu vieno žmogaus atsakymo ar jam tinka viskas, jei tinka, reikia ruošt servitutą.
Reply:
    07.08 bendrauja su savininku
Reply:
    Pateikta skaičiuot sąmatą.
Reply:
    Pateiktas projektas tvirtinimui be servitutu
Reply:
    +37060692964 Bažnyčios g 18, skambino dėl informacinio, viskas kaip ir tinka. Jei ESO prašis parašo, sakė tik gyvai, nes vyresnio amžiaus moteris jau.
Reply:
    07-17 pateikti servitutai kompensacijom. Gautos bylos pastabos.
Reply:
    07-18 ištaisyta byla, pateikti servitutai savivaldybei pasirašyt.
Reply:
    Pateiktas projektas po pastabu
Reply:
    07-23 pateikta 1-ajam notarų biurui.
Reply:
    Pateiktas projektas, servitutas pasirasytas</t>
      </text>
    </comment>
    <comment ref="W317" authorId="533" shapeId="0" xr:uid="{2FB1EB92-1176-4A6A-B669-010B074090E4}">
      <text>
        <t>[Threaded comment]
Your version of Excel allows you to read this threaded comment; however, any edits to it will get removed if the file is opened in a newer version of Excel. Learn more: https://go.microsoft.com/fwlink/?linkid=870924
Comment:
    07-02 pateikta</t>
      </text>
    </comment>
    <comment ref="AD317" authorId="534" shapeId="0" xr:uid="{6BA19A48-F2D1-4E12-BB65-716EF1EAD8A9}">
      <text>
        <t>[Threaded comment]
Your version of Excel allows you to read this threaded comment; however, any edits to it will get removed if the file is opened in a newer version of Excel. Learn more: https://go.microsoft.com/fwlink/?linkid=870924
Comment:
    07-03
SAV-366629</t>
      </text>
    </comment>
    <comment ref="E318" authorId="535" shapeId="0" xr:uid="{5E4BC6F2-CFBD-457A-B500-B4E6A50F157D}">
      <text>
        <t>[Threaded comment]
Your version of Excel allows you to read this threaded comment; however, any edits to it will get removed if the file is opened in a newer version of Excel. Learn more: https://go.microsoft.com/fwlink/?linkid=870924
Comment:
    Iki 02-07 reikia pateikti pirminius į ESO
Reply:
    Taisyti trasą
Reply:
    @Tomas Ruzveltas pataisyta, paruošta pirminiam derinimui
Reply:
    Pateikti pirminiai
Reply:
    Gautos pastabos0212, pataisytos pastabos galima teikti
Reply:
    Pateikti pirminiai po pastabu
Reply:
    Taiso pastabas
Reply:
    @Tomas Ruzveltas pataisytos pastabos galima kelti
Reply:
    Pateikti pirminiai po pastabu
Reply:
    Patvirtinti sprendiniai
Reply:
    Skambina derintojam
Reply:
    Rengia MŽ. Pateikia 03-19
Reply:
    Perduota sąmatai
Reply:
    Sąmata pateikta, daro bylą
Reply:
    Pateikta byla
Reply:
    04/03 paduota iš naujo NŽT kitą savaitę bandysiu skambintid kad neatmestų dėl sodininkų derinimo nebuvimo
Reply:
    Telia, SUVA
Reply:
    Gauta Telia, teikia SUVA
Reply:
    Pateikta dėl SUVA
Reply:
    Teiksim pakartotinai derinti ESO tik sulaukus SUVA, dar nėra leidimo
Reply:
    Gautas SUVA, šalinam ESO pastabas ir keliam
Reply:
    Pataisytos ESO pastabos 
Reply:
    Pateiktas projektas su SUVA
Reply:
    Taiso pastabas
Reply:
    Pateiktas projektas po pastabu
Reply:
    Pateiktas projektas po pastabu
Reply:
    Pateikti įkainiai, laukiam RC sąskaitos
Reply:
    Pateiktas ADA maciukevičiui</t>
      </text>
    </comment>
    <comment ref="T318" authorId="536" shapeId="0" xr:uid="{46B7407A-9451-4CBF-B868-3A2A2534024B}">
      <text>
        <t>[Threaded comment]
Your version of Excel allows you to read this threaded comment; however, any edits to it will get removed if the file is opened in a newer version of Excel. Learn more: https://go.microsoft.com/fwlink/?linkid=870924
Comment:
    Paruošti, reikia išsiųsti
Reply:
    išsiųsti</t>
      </text>
    </comment>
    <comment ref="AA318" authorId="537" shapeId="0" xr:uid="{6A245AE6-2C3E-40C0-9CA7-BF10D3755E2D}">
      <text>
        <t>[Threaded comment]
Your version of Excel allows you to read this threaded comment; however, any edits to it will get removed if the file is opened in a newer version of Excel. Learn more: https://go.microsoft.com/fwlink/?linkid=870924
Comment:
    Pateikta 04/08</t>
      </text>
    </comment>
    <comment ref="E320" authorId="538" shapeId="0" xr:uid="{0F64ACD9-5FED-461D-B375-5F6ED2733349}">
      <text>
        <t>[Threaded comment]
Your version of Excel allows you to read this threaded comment; however, any edits to it will get removed if the file is opened in a newer version of Excel. Learn more: https://go.microsoft.com/fwlink/?linkid=870924
Comment:
    Geoprojektai rengė topo
Reply:
    03-04 teiksim pirmiius
Reply:
    Pateikti pirminiai
Reply:
    Taiso pastabas
Reply:
    Pateikta po pastabu
Reply:
    Taiso pastabas
Reply:
    Reikia palekt iki TR pasifotkint ir pakoreguot pagal fakta
Reply:
    Dovydas derinasi nuvykimą į TR
Reply:
    Foto yra
Reply:
    04-04 teiks pirminius
Reply:
    Pataisytos pastabos
Reply:
    Pateikta
Reply:
    Išsiųsti informaciniai, išsiųsta Vainorui ir Telia pakartotinai
Reply:
    Perduota sąmatos skaičavimui, pateikta SUVA
Reply:
    Paruošta byla be SUVA
Reply:
    Pateiktas projektas be SUVA
Reply:
    Pateiktas po pastabu
Reply:
    Taiso pastabas
Reply:
    Pateikta po pastabu
Reply:
    REIKIA PATEIKTI RC SĄSKAITĄ Į TIVĮ</t>
      </text>
    </comment>
    <comment ref="X320" authorId="539" shapeId="0" xr:uid="{9FEC7BCD-E39E-4074-898E-2BA55FD5F765}">
      <text>
        <t>[Threaded comment]
Your version of Excel allows you to read this threaded comment; however, any edits to it will get removed if the file is opened in a newer version of Excel. Learn more: https://go.microsoft.com/fwlink/?linkid=870924
Comment:
    04-08 išsiųsta Vainorui</t>
      </text>
    </comment>
    <comment ref="AD320" authorId="540" shapeId="0" xr:uid="{F2EAF187-D888-40A2-A557-8058D64018B9}">
      <text>
        <t xml:space="preserve">[Threaded comment]
Your version of Excel allows you to read this threaded comment; however, any edits to it will get removed if the file is opened in a newer version of Excel. Learn more: https://go.microsoft.com/fwlink/?linkid=870924
Comment:
    04-16 ; 355637 </t>
      </text>
    </comment>
    <comment ref="E322" authorId="541" shapeId="0" xr:uid="{ACDA281C-0C9A-4DD3-A365-7088BE5F2D94}">
      <text>
        <t>[Threaded comment]
Your version of Excel allows you to read this threaded comment; however, any edits to it will get removed if the file is opened in a newer version of Excel. Learn more: https://go.microsoft.com/fwlink/?linkid=870924
Comment:
    eimantasnerijus@gmail.com
Reply:
    Išsiunčiau pasirašyti sutikimą dėl a.z. Ir brėžinį.
Reply:
    Buvau vietoje pasižiūrėti TELIA šulinį. Kostas parašė į ESO dėl kliento.
Reply:
    Laukiam informacijos iš rangovo ar pagal aptartus sprendinius vietoje pavyk padaryti rangos darbus.
Reply:
    Kostas pateiks pirminius, išsiunčiau Vainorui dėl asfalto ardymo 02-12
Reply:
    Vainoro derinimą turiu, bet neturiu info ar rangovai ten atliks tuos darbus.
Reply:
    Pateikti pirminiai
Reply:
    Pateiktas projektas
Reply:
    Taisom pastabas
Reply:
    Perima SUVA iš naujo
Reply:
    348819
Pateikta SUVA 02-28
Reply:
    Pateikta su nauju SUVA, kad tvirtintu
Reply:
    Laukiam rc sąskaitos
Reply:
    Pateiktas ADA Maciukevičiui</t>
      </text>
    </comment>
    <comment ref="X322" authorId="542" shapeId="0" xr:uid="{A7138680-B5B8-4458-9AAE-4ACB29ECE13F}">
      <text>
        <t>[Threaded comment]
Your version of Excel allows you to read this threaded comment; however, any edits to it will get removed if the file is opened in a newer version of Excel. Learn more: https://go.microsoft.com/fwlink/?linkid=870924
Comment:
    02-14 atrašė su klausimu, patikslinau situaciją ir nusiunčiau atgal sprendinius 02-14
Reply:
    02-14 suderinta</t>
      </text>
    </comment>
    <comment ref="E323" authorId="543" shapeId="0" xr:uid="{8F8F5A73-3BFF-46CC-AC91-3F8EAC255240}">
      <text>
        <t>[Threaded comment]
Your version of Excel allows you to read this threaded comment; however, any edits to it will get removed if the file is opened in a newer version of Excel. Learn more: https://go.microsoft.com/fwlink/?linkid=870924
Comment:
    Pateikti pirminiai po pastabu
Reply:
    Laukiam sklp. Sav. suderinimo
Reply:
    Pateiktas projektas
Reply:
    Pateiktos žymos</t>
      </text>
    </comment>
    <comment ref="E325" authorId="544" shapeId="0" xr:uid="{DB145E9B-2B98-47EF-BB75-28C4BCEAF2B7}">
      <text>
        <t>[Threaded comment]
Your version of Excel allows you to read this threaded comment; however, any edits to it will get removed if the file is opened in a newer version of Excel. Learn more: https://go.microsoft.com/fwlink/?linkid=870924
Comment:
    Pateiktas projektas
Reply:
    TIVIS įkeltas ESO pasirašytas servitutas
Reply:
    Pateiktas servitutas nzt
Reply:
    2025-03-05 Nr. 1GD-15605 
Reply:
    Nusiusta komp, kad apmoketu
Reply:
    Pateikti dokai notarei</t>
      </text>
    </comment>
    <comment ref="E326" authorId="545" shapeId="0" xr:uid="{D00976FC-05DA-4543-B4BC-56EE5C4D1871}">
      <text>
        <t>[Threaded comment]
Your version of Excel allows you to read this threaded comment; however, any edits to it will get removed if the file is opened in a newer version of Excel. Learn more: https://go.microsoft.com/fwlink/?linkid=870924
Comment:
    Pateikti pirminiai
Reply:
    VIA 01.09; 1-25-738 
Reply:
    Gautas Via derinimas
Reply:
    Pateiktas Delspinigiu rastas</t>
      </text>
    </comment>
    <comment ref="E327" authorId="546" shapeId="0" xr:uid="{3E753268-3072-4B78-B036-11C935021263}">
      <text>
        <t>[Threaded comment]
Your version of Excel allows you to read this threaded comment; however, any edits to it will get removed if the file is opened in a newer version of Excel. Learn more: https://go.microsoft.com/fwlink/?linkid=870924
Comment:
    Pateikti pirminiai
Reply:
    Išsiųsti informaciniai
Reply:
    Rengia sprendinius
Reply:
    Išsiųsta Arūnui
Reply:
    Pateikti pirminiai
Reply:
    Siunčiamas derinimui
Reply:
    Vainoras teigė pirma derinti su Kauno NT skyriumi, išsiųsta 03-07 su prašymu 
Reply:
    Pateiktas SUVA 
SAV-351086 
Reply:
    Rengia pilną bylą be SUVA ir KMS
Reply:
    Gauta sąmata, bus ruošiama pilna byla be SUVA ir KMS
Reply:
    Pateiktas projektas
Reply:
    Atmetė SUVA nes trūksta savivaldybės derinimo
Reply:
    03-31 išsiųstas Vainorui laiškas su paaiškinimais
Reply:
    Gautas derinimas, pateikta SUVA
Reply:
    04-24 teiks pilną projektą
Reply:
    Laukiam RC SĄSKAITŲ
Reply:
    Pateikta ADA maciukevičiui</t>
      </text>
    </comment>
    <comment ref="X327" authorId="547" shapeId="0" xr:uid="{03512196-E59F-470C-8225-FCFD35FD9C35}">
      <text>
        <t>[Threaded comment]
Your version of Excel allows you to read this threaded comment; however, any edits to it will get removed if the file is opened in a newer version of Excel. Learn more: https://go.microsoft.com/fwlink/?linkid=870924
Comment:
    Išsiųsta 03-03</t>
      </text>
    </comment>
    <comment ref="Z327" authorId="548" shapeId="0" xr:uid="{38A0C303-A531-4933-A651-6F8B9941B7D2}">
      <text>
        <t>[Threaded comment]
Your version of Excel allows you to read this threaded comment; however, any edits to it will get removed if the file is opened in a newer version of Excel. Learn more: https://go.microsoft.com/fwlink/?linkid=870924
Comment:
    Išsiųsta 03-03</t>
      </text>
    </comment>
    <comment ref="AA327" authorId="549" shapeId="0" xr:uid="{B2B083B4-6D32-4A13-8F7F-B836CC2FAC61}">
      <text>
        <t>[Threaded comment]
Your version of Excel allows you to read this threaded comment; however, any edits to it will get removed if the file is opened in a newer version of Excel. Learn more: https://go.microsoft.com/fwlink/?linkid=870924
Comment:
    Išsiųsta 03-03</t>
      </text>
    </comment>
    <comment ref="AD327" authorId="550" shapeId="0" xr:uid="{14C3272C-BDAD-4051-8808-868D8FE43592}">
      <text>
        <t xml:space="preserve">[Threaded comment]
Your version of Excel allows you to read this threaded comment; however, any edits to it will get removed if the file is opened in a newer version of Excel. Learn more: https://go.microsoft.com/fwlink/?linkid=870924
Comment:
    351086 
Reply:
    Atmetė suva dėl miesto tvarkymo derinimo
Reply:
    353584 naujas su derinimu
</t>
      </text>
    </comment>
    <comment ref="E328" authorId="551" shapeId="0" xr:uid="{8C18622F-0D42-4431-B5C3-1F7C24BF264E}">
      <text>
        <t>[Threaded comment]
Your version of Excel allows you to read this threaded comment; however, any edits to it will get removed if the file is opened in a newer version of Excel. Learn more: https://go.microsoft.com/fwlink/?linkid=870924
Comment:
    Rengia sprendinius 03-23
Reply:
    Pateikti pirminiai
Reply:
    Taiso pastabas
Reply:
    03-28 taiso pastabas
Reply:
    Pateikti pirminiai po pastabu
Reply:
    Laukiam derinimų, Marijus padaro servitutą ir paima parašą iš sklp. Sav.
Reply:
    Su servituto sklypo savininke susiskambinau, viskas tinka pasirašys servitutą. Reikia išsiųsti informacinius (tegul padaro Marijus, nes su tuo servitutu realiai nieko ir nedarė tik į geomatininką sukėlė). Nėra vandenų derinimo, sakmbinau 04-10 sakė peržiūrės. Perduota Kostui įkelti ViaLT priedą
Reply:
    ViaLT paprašė brėžinio papildymo, 04-11 nusiunčiau papildytus, laukiu atsakymo.
Reply:
    04-15 pateiktas priedas ViaLT
Reply:
    Informaciniai išsiųsti
Reply:
    Šiandien parėjo Via derinimas
Reply:
    Nėra SUVA ir servituto. Dėl servituto sutarta, reikia teikti notaram ir derintis pasirašymo laiką su sklypo savininku.
Reply:
    SUVA pateikta, pateiksiu dok notarui ir derinsiuos pasirašymą su savininku.
Reply:
    Suva gauta. Nusiųsiu servituto dok notarui ir skambinsiu sklypo savininkui dėl pasirašymo. Šią savaitę padarysiu sąmatą.
Reply:
    Servitutą pasirašo 06-10, pateikta sąmatai 06-06
Reply:
    Pateiktas projektas
Reply:
    Šiandien teiksim po pastabų
Reply:
    Pateiktas projektas po pastabu
Reply:
    Taiso pastabas
Reply:
    Taiso sąmatą
Reply:
    07-02 teiksim projektą po pastabų
Reply:
    Pateiktas projektas po pastabu
Reply:
    Turi atmesti įkainius
Reply:
    Persuoti įkainiai</t>
      </text>
    </comment>
    <comment ref="X328" authorId="552" shapeId="0" xr:uid="{5B7C5173-81A7-4F2A-8E87-20C483A94D18}">
      <text>
        <t>[Threaded comment]
Your version of Excel allows you to read this threaded comment; however, any edits to it will get removed if the file is opened in a newer version of Excel. Learn more: https://go.microsoft.com/fwlink/?linkid=870924
Comment:
    Pateikta 03-30</t>
      </text>
    </comment>
    <comment ref="Z328" authorId="553" shapeId="0" xr:uid="{357340EC-446C-4465-A1F1-D3A0C17E091B}">
      <text>
        <t>[Threaded comment]
Your version of Excel allows you to read this threaded comment; however, any edits to it will get removed if the file is opened in a newer version of Excel. Learn more: https://go.microsoft.com/fwlink/?linkid=870924
Comment:
    Pateikta 03-30</t>
      </text>
    </comment>
    <comment ref="AA328" authorId="554" shapeId="0" xr:uid="{270FCE20-5CA2-4681-BD73-46B6667D1C55}">
      <text>
        <t>[Threaded comment]
Your version of Excel allows you to read this threaded comment; however, any edits to it will get removed if the file is opened in a newer version of Excel. Learn more: https://go.microsoft.com/fwlink/?linkid=870924
Comment:
    Pateikta 03-30</t>
      </text>
    </comment>
    <comment ref="AD328" authorId="555" shapeId="0" xr:uid="{E1D127CA-5046-4145-B264-489F966DCAD0}">
      <text>
        <t>[Threaded comment]
Your version of Excel allows you to read this threaded comment; however, any edits to it will get removed if the file is opened in a newer version of Excel. Learn more: https://go.microsoft.com/fwlink/?linkid=870924
Comment:
    05-13
1GST-5968</t>
      </text>
    </comment>
    <comment ref="AJ328" authorId="556" shapeId="0" xr:uid="{0568546E-1BFD-4A71-8989-30E629F43654}">
      <text>
        <t>[Threaded comment]
Your version of Excel allows you to read this threaded comment; however, any edits to it will get removed if the file is opened in a newer version of Excel. Learn more: https://go.microsoft.com/fwlink/?linkid=870924
Comment:
    Pateikta 03-30</t>
      </text>
    </comment>
    <comment ref="E329" authorId="557" shapeId="0" xr:uid="{E9B1826A-CD0A-4CD4-9282-FDCC7F5D44F8}">
      <text>
        <t>[Threaded comment]
Your version of Excel allows you to read this threaded comment; however, any edits to it will get removed if the file is opened in a newer version of Excel. Learn more: https://go.microsoft.com/fwlink/?linkid=870924
Comment:
    Galima teikti pirminiams
Reply:
    Pateikti pirminiai
Reply:
    Pateikti pirminiai po pasatabu
Reply:
    02-14 pateikta seniūnijai.
02-17 parengti informaciniai laiškai.
Reply:
    02-19 pateikta SUVA
Padarytas žiniaraštis, bet reiktų Kostui permest akim bent jau.
Mel. Projektas
Reply:
    SUVA atmetė. Reik ESO suderinimo ir melioracijos projekto.
Reply:
    Reikia važiuot filmuot trasą.
Reply:
    Išsiųsta Sličiui į emailą kad užmestu parašą ant brėž.
Reply:
    02-27 teikie SUVA ir MZ sąmatai
Reply:
    SUVA pateikta. Tvarkausi trasą dėl gręžimu, žiniaraštį ir pateiksiu Anai.
Reply:
    Pateiktas žiniaraštis Anai.
Reply:
    Paruošta pilna bylą įkėlimui.
Perduota Kostui.
Reply:
    Pateiktas projektas
Reply:
    Laukiam RC sąskaitų
Reply:
    Pateikti įkainiai tvritinimui</t>
      </text>
    </comment>
    <comment ref="Y329" authorId="558" shapeId="0" xr:uid="{4A961A4A-765F-4011-A8E8-F3432FD3727A}">
      <text>
        <t>[Threaded comment]
Your version of Excel allows you to read this threaded comment; however, any edits to it will get removed if the file is opened in a newer version of Excel. Learn more: https://go.microsoft.com/fwlink/?linkid=870924
Comment:
    02-14 išsiųsta
Reply:
    02-19 gauta</t>
      </text>
    </comment>
    <comment ref="AD329" authorId="559" shapeId="0" xr:uid="{8EFAA645-1CE1-47F9-87B9-EE9FA0094BB7}">
      <text>
        <t>[Threaded comment]
Your version of Excel allows you to read this threaded comment; however, any edits to it will get removed if the file is opened in a newer version of Excel. Learn more: https://go.microsoft.com/fwlink/?linkid=870924
Comment:
    347562
02-19
Reply:
    Atmetė, reiks ESO suderinimo ir mel. projekto.
Reply:
    348677 02-27 pateikta
Reply:
    Gavau 02-27</t>
      </text>
    </comment>
    <comment ref="E330" authorId="560" shapeId="0" xr:uid="{BCE692D8-598A-42C6-8E79-592559E39143}">
      <text>
        <t xml:space="preserve">[Threaded comment]
Your version of Excel allows you to read this threaded comment; however, any edits to it will get removed if the file is opened in a newer version of Excel. Learn more: https://go.microsoft.com/fwlink/?linkid=870924
Comment:
    Pateikti pirminiams
Reply:
    Galima teikti pirminiams
Reply:
    Pateikti pirminiai
Reply:
    Taiso pastabas
Reply:
    Pateikta po pastabu
Reply:
    Reikia pateikti po pastabų.
Reply:
    Pateikti pirminiai po pastabu
Reply:
    Taiso pastabas
Reply:
    Reikia važiuot filmuot trasą.
Reply:
    Rida važiuos fotografuoti objekto. Tiksli data nenutarta
Reply:
    Nuotraukos gautos teiks po pastabų
Reply:
    Pateikta po pastabu
Reply:
    Pirminius suderino. 
Kad pateikt SUVA reik gaut melioracijos (savivaldybės) derinimą (bus kai bus projektas parengtas).
Reply:
    Pateiktas žiniaraštis sąmatai
Reply:
    Gavau sąmatą. Likę sulaukt mel. Projekto, išsitraukt derinimą ir pasiteikt SUVA
Reply:
    Pateikta SUVA 03-13
Reply:
    Paruošta pilna byla.
Keliant, nepamiršt mel. projekto.
Reply:
    Pateikta byla be SUVA
Reply:
    Žymos Arnas pateikė 43365420 
Reply:
    SUVA atmetė, išsiųsta VMU
Reply:
    Gautas VMU atsakymas. Pateikta SUVA 03-25 352153 </t>
      </text>
    </comment>
    <comment ref="T330" authorId="561" shapeId="0" xr:uid="{60CB17F0-6F36-456C-A19E-E94B5D59D732}">
      <text>
        <t>[Threaded comment]
Your version of Excel allows you to read this threaded comment; however, any edits to it will get removed if the file is opened in a newer version of Excel. Learn more: https://go.microsoft.com/fwlink/?linkid=870924
Comment:
    02-28 perduota administratorei</t>
      </text>
    </comment>
    <comment ref="Y330" authorId="562" shapeId="0" xr:uid="{812493DC-7703-4DC2-8DF0-F791DF87EEE8}">
      <text>
        <t>[Threaded comment]
Your version of Excel allows you to read this threaded comment; however, any edits to it will get removed if the file is opened in a newer version of Excel. Learn more: https://go.microsoft.com/fwlink/?linkid=870924
Comment:
    02-28 išsiųsta
Reply:
    02-28 gauta</t>
      </text>
    </comment>
    <comment ref="AD330" authorId="563" shapeId="0" xr:uid="{DA97178E-FFF8-4EE7-9682-0397AA42552A}">
      <text>
        <t>[Threaded comment]
Your version of Excel allows you to read this threaded comment; however, any edits to it will get removed if the file is opened in a newer version of Excel. Learn more: https://go.microsoft.com/fwlink/?linkid=870924
Comment:
    350358 03-13 pateikta
Reply:
    Atmetė, prašo VMU derinimo.</t>
      </text>
    </comment>
    <comment ref="AM330" authorId="564" shapeId="0" xr:uid="{2767DCD5-4D78-4D35-9373-35B47A0A9506}">
      <text>
        <t>[Threaded comment]
Your version of Excel allows you to read this threaded comment; however, any edits to it will get removed if the file is opened in a newer version of Excel. Learn more: https://go.microsoft.com/fwlink/?linkid=870924
Comment:
    rokiskis@vmu.lt 03-20 išsiųsta</t>
      </text>
    </comment>
    <comment ref="E331" authorId="565" shapeId="0" xr:uid="{49B3B1AD-D304-441E-9D5A-2943BF2A8F97}">
      <text>
        <t>[Threaded comment]
Your version of Excel allows you to read this threaded comment; however, any edits to it will get removed if the file is opened in a newer version of Excel. Learn more: https://go.microsoft.com/fwlink/?linkid=870924
Comment:
    Parengti pirminiai
Reply:
    Pateikti pirminiai
Reply:
    Taiso pastabas
Reply:
    Trūksta ryšių matavimo protokolų, planas, kad Ridas pamatuos
Reply:
    Blauzdžiūnas ryšius matuoja 03-13
Reply:
    Ryšiai pamatuoti, taiso pastabas
Reply:
    Pateikta po pastabų
Reply:
    Taiso pastabas
Reply:
    03-28 taiso pastabas
Reply:
    Pateikti pirminiai
Reply:
    Reikia taisyti pirminius
Reply:
    Pirminius pateiks 04-08
Reply:
    Pateikta po pastabu
Reply:
    Nėra AmberGrid, pateikta 04-10. Reikia įkelti Via priedą
Reply:
    ViaLT priedas pateiktas 04-11. Trūksta AmberGrid derinimo
Reply:
    AmberGrid pateikė pastabas 04-22. Nusiųsta po pastabų
Reply:
    Ambergrid suderino
Reply:
    ViaLT suderino
Reply:
    Nėra SUVA, neišsiųsti informaciniai, nesuderintas servitutas. Prisėsiu prie servituto ant dienų
Reply:
    Pateiktas servitutas kompensacijom.
Reply:
    Išsiųsti informaciniai, derinamas servitutas, SUVA pateiksiu gavęs patvirtinimą iš sklypo savininkų dėl servituto.
Reply:
    Servitutą buvau suderinęs, ketvirtadienį paskambinau vienam iš savininkų apsitart kada būtų patogu vykti pas notarą. Šeštadienį gaunu laišką, kad nebesutinka ir kalbėt su kažkokiu atstovu. Atrašiau, laukiu argumentų.
Reply:
    Sprendiniai pakeisti ir nusiųsti nesutikusiam sklypo savininkui
Reply:
    Perderinama su institucijom
Reply:
    Trūksta Via derinimo, SUVA
Reply:
    Trūksta SUVA
Reply:
    Planas pateikt byla be SUVA ir VIA
Reply:
    Pateiktas projektas
Reply:
    Pateiktas po pastabu
Reply:
    Patvirtinta, perduota paulinai</t>
      </text>
    </comment>
    <comment ref="X331" authorId="566" shapeId="0" xr:uid="{307E2B36-089E-4722-A276-B1E9E6BB456B}">
      <text>
        <t>[Threaded comment]
Your version of Excel allows you to read this threaded comment; however, any edits to it will get removed if the file is opened in a newer version of Excel. Learn more: https://go.microsoft.com/fwlink/?linkid=870924
Comment:
    Pateikta 03-30</t>
      </text>
    </comment>
    <comment ref="Z331" authorId="567" shapeId="0" xr:uid="{695C8297-5229-4EC3-8313-33097EE7FDC6}">
      <text>
        <t>[Threaded comment]
Your version of Excel allows you to read this threaded comment; however, any edits to it will get removed if the file is opened in a newer version of Excel. Learn more: https://go.microsoft.com/fwlink/?linkid=870924
Comment:
    Pateikta 03-30</t>
      </text>
    </comment>
    <comment ref="AA331" authorId="568" shapeId="0" xr:uid="{ED49CDC8-1EDE-44FC-922F-99BAC87B8659}">
      <text>
        <t>[Threaded comment]
Your version of Excel allows you to read this threaded comment; however, any edits to it will get removed if the file is opened in a newer version of Excel. Learn more: https://go.microsoft.com/fwlink/?linkid=870924
Comment:
    Pateikta 03-30</t>
      </text>
    </comment>
    <comment ref="AD331" authorId="569" shapeId="0" xr:uid="{1C4471B8-CC1C-4734-AC7F-2F7A667FFCE1}">
      <text>
        <t xml:space="preserve">[Threaded comment]
Your version of Excel allows you to read this threaded comment; however, any edits to it will get removed if the file is opened in a newer version of Excel. Learn more: https://go.microsoft.com/fwlink/?linkid=870924
Comment:
    367673 </t>
      </text>
    </comment>
    <comment ref="AJ331" authorId="570" shapeId="0" xr:uid="{506BECE9-FCBB-474E-A7B1-B04FDB717331}">
      <text>
        <t>[Threaded comment]
Your version of Excel allows you to read this threaded comment; however, any edits to it will get removed if the file is opened in a newer version of Excel. Learn more: https://go.microsoft.com/fwlink/?linkid=870924
Comment:
    Pateikta 03-30
Reply:
    Daryti priedą,bus patvirtintas kai bus pirminiai</t>
      </text>
    </comment>
    <comment ref="AK331" authorId="571" shapeId="0" xr:uid="{FA4A17DB-B1D3-42BE-B1FE-FB937F9CA462}">
      <text>
        <t>[Threaded comment]
Your version of Excel allows you to read this threaded comment; however, any edits to it will get removed if the file is opened in a newer version of Excel. Learn more: https://go.microsoft.com/fwlink/?linkid=870924
Comment:
    pateikta 04-10</t>
      </text>
    </comment>
    <comment ref="AO331" authorId="572" shapeId="0" xr:uid="{141F4B70-AB05-4229-A2FC-D61402E782E1}">
      <text>
        <t>[Threaded comment]
Your version of Excel allows you to read this threaded comment; however, any edits to it will get removed if the file is opened in a newer version of Excel. Learn more: https://go.microsoft.com/fwlink/?linkid=870924
Comment:
    Pateikta 03-30</t>
      </text>
    </comment>
    <comment ref="E332" authorId="573" shapeId="0" xr:uid="{A1A95B29-0192-4321-AC18-93BEC5DAAECC}">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@Tomas Ruzveltas 
Reply:
    Planas 02-10 pateikti pirminius
Reply:
    Pateikti pirminiai
Reply:
    Taiso pastabas
Reply:
    Kostas pateiks po postabų
Reply:
    Pateikta po pastabu
Reply:
    Taiso pastabas
Reply:
    Reik įkelt BR02 po pastabų.
Reply:
    Pateikta
Reply:
    Taiso pastabas
Reply:
    02-27 važiuoja fotografuoti trasos
Reply:
    Pataisytos pastabos.
Perduota Kostui, įkels pirminius po pastabų.
Reply:
    Pateikta po pastabu
Reply:
    Galima pateikt po pastabų. Perduota Kostui į teamsus.
Reply:
    pateikta
Reply:
    Išsiųsta institucijoms
Reply:
    Išsiųsta SUVA, likę informaciniai, MŽ, sąmata ir dokai.
Reply:
    Derina su sklp. Sav.
Reply:
    Nederina sklp sav., parasyta i TIVIS
Reply:
    Pakeista PU, Reikia pildyti TOPO
Reply:
    Topo užsakyta pas pakamarį 04-04
Reply:
    Laukiam topo, kitos info neturiu.
Reply:
    Pateiktas papildymas
Reply:
    Pataisyti sprendiniai pagal atnaujintas sąlygas.
Pateiktas žiniaraštis sąmatai.
Reply:
    Teiks pilną bylą
Reply:
    Perduota Kostui, kad pateiktų pilną bylą.
Reply:
    Pateiktas projektas
Reply:
    Trūko konkursinės, perdaviau Kostui, kad įkeltų.
Reply:
    Pateikta su konkursine
Reply:
    Pateikta po pastabu
Reply:
    Laukiam RC Sąskaitų
Reply:
    ADA pateiktas maciukevičiui
Reply:
    Delspinigius grindžiam</t>
      </text>
    </comment>
    <comment ref="T332" authorId="574" shapeId="0" xr:uid="{BA947BDD-2C3B-40D2-9C69-37070F3DC883}">
      <text>
        <t>[Threaded comment]
Your version of Excel allows you to read this threaded comment; however, any edits to it will get removed if the file is opened in a newer version of Excel. Learn more: https://go.microsoft.com/fwlink/?linkid=870924
Comment:
    04-22 padaryti ir perduoti administratorei.</t>
      </text>
    </comment>
    <comment ref="X332" authorId="575" shapeId="0" xr:uid="{DC4B054C-1858-4BEB-93CD-64AAAEEABDDE}">
      <text>
        <t>[Threaded comment]
Your version of Excel allows you to read this threaded comment; however, any edits to it will get removed if the file is opened in a newer version of Excel. Learn more: https://go.microsoft.com/fwlink/?linkid=870924
Comment:
    03-07 išsiųsta
Reply:
    03-17</t>
      </text>
    </comment>
    <comment ref="Y332" authorId="576" shapeId="0" xr:uid="{7B9C2716-F567-4859-806F-CFDE0AF78C1F}">
      <text>
        <t>[Threaded comment]
Your version of Excel allows you to read this threaded comment; however, any edits to it will get removed if the file is opened in a newer version of Excel. Learn more: https://go.microsoft.com/fwlink/?linkid=870924
Comment:
    03-07 išsiųsta
Reply:
    Viena suderino, kitos laukiu dar.</t>
      </text>
    </comment>
    <comment ref="AD332" authorId="577" shapeId="0" xr:uid="{59D92731-DAD5-4580-8B46-5D0A12D7BAF2}">
      <text>
        <t>[Threaded comment]
Your version of Excel allows you to read this threaded comment; however, any edits to it will get removed if the file is opened in a newer version of Excel. Learn more: https://go.microsoft.com/fwlink/?linkid=870924
Comment:
    03-18 351135
Reply:
    03-19 gauta</t>
      </text>
    </comment>
    <comment ref="AL332" authorId="578" shapeId="0" xr:uid="{FA9FAB0A-B166-40D2-8B68-73DB2581BC41}">
      <text>
        <t>[Threaded comment]
Your version of Excel allows you to read this threaded comment; however, any edits to it will get removed if the file is opened in a newer version of Excel. Learn more: https://go.microsoft.com/fwlink/?linkid=870924
Comment:
    03-06 išsiųsta
Reply:
    03-13 gavau</t>
      </text>
    </comment>
    <comment ref="AO332" authorId="579" shapeId="0" xr:uid="{125E6F12-7B65-4457-A9CA-31A67CFA99B7}">
      <text>
        <t>[Threaded comment]
Your version of Excel allows you to read this threaded comment; however, any edits to it will get removed if the file is opened in a newer version of Excel. Learn more: https://go.microsoft.com/fwlink/?linkid=870924
Comment:
    Išsiųsta 03-06
Reply:
    03-07 gauta</t>
      </text>
    </comment>
    <comment ref="E333" authorId="580" shapeId="0" xr:uid="{51168C61-B8DA-4113-B637-788C0B802B54}">
      <text>
        <t xml:space="preserve">[Threaded comment]
Your version of Excel allows you to read this threaded comment; however, any edits to it will get removed if the file is opened in a newer version of Excel. Learn more: https://go.microsoft.com/fwlink/?linkid=870924
Comment:
    Rengia sprendinius
Reply:
    Sukelti pirminiai, reikia ryšių
Reply:
    Taiso pastabas
Reply:
    02-28 pirminiai po pastabų pateikti
Reply:
    Pateikta po pastabu
Reply:
    Taiso pastabas
Reply:
    Pateikta po pastabu
Reply:
    Taiso pastabas
Reply:
    Pateikta po pastabu
Reply:
    Taiso pastabas
Reply:
    03-24 Ridas fotkina
Reply:
    03-28 taiso pastabas
Reply:
    Arnas issiunte derinti
Reply:
    Pateikta po pastabu
Reply:
    Nėra savivaldybės derinimo. LTG suderino, reikia dar sutikimą gaut.
Reply:
    niekas nepasikeitė
Reply:
    savivaldybė suderino. Sutikimai LTG išsiųsti, kolkas pasirašytų negavau.
Reply:
    sutikimai gauti, pateikta SUVA. Darysiu sąmatą, bylą
Reply:
    SUVA gauta, sąmata pateikta skaičiuoti
Reply:
    Sąmata gauta, kada teiksi bylą ?
Reply:
    Padaryta byla galima kelti
Reply:
    Pateikta byla
Reply:
    Konkursinę reikia padaryti
Reply:
    Konkursinė padaryta
Reply:
    Pateiktas projektas
Reply:
    Gautos kelios pastabos bylai. Aš pataisysiu šiandien, bet reikia ir sąmatos pakoregavimo.
Reply:
    Pateikta po pastabu
Reply:
    Laukiam AZ įregistravimo
Reply:
    Pateikta ADA maciukui
</t>
      </text>
    </comment>
    <comment ref="W333" authorId="581" shapeId="0" xr:uid="{AC3E1CF4-5CA2-4209-B2F6-32C7D72570B4}">
      <text>
        <t>[Threaded comment]
Your version of Excel allows you to read this threaded comment; however, any edits to it will get removed if the file is opened in a newer version of Excel. Learn more: https://go.microsoft.com/fwlink/?linkid=870924
Comment:
    nusiųsti sutikimai LTG 04-17</t>
      </text>
    </comment>
    <comment ref="X333" authorId="582" shapeId="0" xr:uid="{EFE01D61-61D3-4FE3-BE3B-54B3CFDCF5B6}">
      <text>
        <t>[Threaded comment]
Your version of Excel allows you to read this threaded comment; however, any edits to it will get removed if the file is opened in a newer version of Excel. Learn more: https://go.microsoft.com/fwlink/?linkid=870924
Comment:
    Pateikta 03-30</t>
      </text>
    </comment>
    <comment ref="Z333" authorId="583" shapeId="0" xr:uid="{093E50CE-DF65-4131-9EF4-AC053AE73E98}">
      <text>
        <t>[Threaded comment]
Your version of Excel allows you to read this threaded comment; however, any edits to it will get removed if the file is opened in a newer version of Excel. Learn more: https://go.microsoft.com/fwlink/?linkid=870924
Comment:
    Pateikta 03-30</t>
      </text>
    </comment>
    <comment ref="AA333" authorId="584" shapeId="0" xr:uid="{E4C19850-0FD3-4682-A2DC-F8B2C5DE2FED}">
      <text>
        <t>[Threaded comment]
Your version of Excel allows you to read this threaded comment; however, any edits to it will get removed if the file is opened in a newer version of Excel. Learn more: https://go.microsoft.com/fwlink/?linkid=870924
Comment:
    Pateikta 03-30</t>
      </text>
    </comment>
    <comment ref="AD333" authorId="585" shapeId="0" xr:uid="{373CC983-EB59-40CE-B4AF-64EC2F97B364}">
      <text>
        <t>[Threaded comment]
Your version of Excel allows you to read this threaded comment; however, any edits to it will get removed if the file is opened in a newer version of Excel. Learn more: https://go.microsoft.com/fwlink/?linkid=870924
Comment:
    1GST-5332</t>
      </text>
    </comment>
    <comment ref="AP333" authorId="586" shapeId="0" xr:uid="{1DAF8D27-19E7-4FAC-AA21-0E72470B6A2E}">
      <text>
        <t>[Threaded comment]
Your version of Excel allows you to read this threaded comment; however, any edits to it will get removed if the file is opened in a newer version of Excel. Learn more: https://go.microsoft.com/fwlink/?linkid=870924
Comment:
    Pateikta 03-30</t>
      </text>
    </comment>
    <comment ref="E334" authorId="587" shapeId="0" xr:uid="{AD60E568-60DC-4C54-B397-154572C31AAC}">
      <text>
        <t>[Threaded comment]
Your version of Excel allows you to read this threaded comment; however, any edits to it will get removed if the file is opened in a newer version of Excel. Learn more: https://go.microsoft.com/fwlink/?linkid=870924
Comment:
    02-10 planas pateikti pirminius
Reply:
    Pateikti pirminiai
Reply:
    Yra LAKD
Reply:
    Pateikti pirminiai po pastabu
Reply:
    Taiso pastabas
Reply:
    Pataisyta pagal pastabas
Reply:
    Pateikta po pastabų
Reply:
    Pirminiai patvirtinti pradedam derinimus
Reply:
    02-24
nusiųsta vialietuva, seniūnija, natura 2000, savivaldybė
Reply:
    Gautas seniūnijos derinimas
išsiųsta savivaldybei dar kartą
02-25
Reply:
    Informaciniai išsiųsti
Reply:
    Natura 2000 prašo reikšmingumo nustatymo
Reply:
    Natura išsiųsta pakartotinai
ViaLietuva davė pastabų, reikia pildyti top, kad matytųsi važiuojamoji dalis
Reply:
    Topo papildyta, siunčiu Via pakartotinai, be priedo
Reply:
    Išsiųsta į KRS po pastabų, reikia pasirašyti priedą ViaLietuva išsiuntimui
Reply:
    Pateiktas ESO kelių priedas
Reply:
    Gautas savivaldybės derinimas
Reply:
    Skambina NATURAI, rengia MŽ
Reply:
    Gautas natura derinimas
Reply:
    Nusiųsta sąmatai
Reply:
    Nusiųstas priedas į Via
Reply:
    Gautas sąmata ir via derinimas, keliam suva
Reply:
    Byla ruošiama
Reply:
    Byla pabaigta, laukiama eso derinimo suvai
Reply:
    Pateiktas projektas be SUVA
Reply:
    Pateikta suva
Reply:
    SDKŽ padarytas
Reply:
    Po suvos gavimo pataisom bylą ir atiduodam tvirtinimui
Reply:
    SUVA terminas 04-11
Reply:
    Vis dar laukiam suva, tik gavus atiduodam projektą
Reply:
    Suva gauta, koreguojama byla.
Byla pakoreguota, konkursinė paruošta, atiduodam projektą tvirtinimui
Reply:
    Pateiktas projektas su SUVA po pastabu
Reply:
    Taiso pastabas (neeasminės)
Reply:
    Pateikta po pastabu
Reply:
    Pateikta su pataisytu SDKZ</t>
      </text>
    </comment>
    <comment ref="X334" authorId="588" shapeId="0" xr:uid="{CE27E3E9-2BD3-4C9B-8F78-4A82850379F9}">
      <text>
        <t>[Threaded comment]
Your version of Excel allows you to read this threaded comment; however, any edits to it will get removed if the file is opened in a newer version of Excel. Learn more: https://go.microsoft.com/fwlink/?linkid=870924
Comment:
    Pateikta
02-24
Reply:
    GD-2683</t>
      </text>
    </comment>
    <comment ref="Y334" authorId="589" shapeId="0" xr:uid="{CA17AA19-185C-4581-904B-1C8E35F98D08}">
      <text>
        <t>[Threaded comment]
Your version of Excel allows you to read this threaded comment; however, any edits to it will get removed if the file is opened in a newer version of Excel. Learn more: https://go.microsoft.com/fwlink/?linkid=870924
Comment:
    Peteikta 02-24</t>
      </text>
    </comment>
    <comment ref="AD334" authorId="590" shapeId="0" xr:uid="{30996F1D-732B-44DD-B1AF-000BEAD4FED9}">
      <text>
        <t xml:space="preserve">[Threaded comment]
Your version of Excel allows you to read this threaded comment; however, any edits to it will get removed if the file is opened in a newer version of Excel. Learn more: https://go.microsoft.com/fwlink/?linkid=870924
Comment:
    352787 </t>
      </text>
    </comment>
    <comment ref="AJ334" authorId="591" shapeId="0" xr:uid="{52C20D37-D16D-4353-BC2E-476C977AE8EB}">
      <text>
        <t>[Threaded comment]
Your version of Excel allows you to read this threaded comment; however, any edits to it will get removed if the file is opened in a newer version of Excel. Learn more: https://go.microsoft.com/fwlink/?linkid=870924
Comment:
    02-24
1-25-6015
Reply:
    03-18 laukiam pasirašyto kelių priedo
Reply:
    03-21 priedas pateiktas via</t>
      </text>
    </comment>
    <comment ref="AN334" authorId="592" shapeId="0" xr:uid="{F50D2FAC-EB5B-432C-9937-9C3A0141EAF2}">
      <text>
        <t>[Threaded comment]
Your version of Excel allows you to read this threaded comment; however, any edits to it will get removed if the file is opened in a newer version of Excel. Learn more: https://go.microsoft.com/fwlink/?linkid=870924
Comment:
    Pateikta 02-24
Nr. G1-507
Reply:
    Pateikta reikšmingumo nustatymui
03-06
G1-604</t>
      </text>
    </comment>
    <comment ref="E335" authorId="593" shapeId="0" xr:uid="{C9286E4E-4660-40F4-B4CA-533D9AE31EB8}">
      <text>
        <t>[Threaded comment]
Your version of Excel allows you to read this threaded comment; however, any edits to it will get removed if the file is opened in a newer version of Excel. Learn more: https://go.microsoft.com/fwlink/?linkid=870924
Comment:
    Edgaras matavo
Reply:
    Kliente tariasi su vyru ar prisiimt moduline, gal sake pakalbes tu kaimunu dar
Reply:
    Pakalbeta su Janoniu, sutarem kad paderinam su gretimais sklp dar. Gretimi sklp taip pat tam paciam zmogui priklauso, isskyrus viena, kuriam skambinsim kai gausim nr
Reply:
    Gretimo sklypo savininkas taip pat nesutinka
Reply:
    Renkami nesutikimai, kuriuos pateiksime i ESO.
Reply:
    Ne visi sklp savininkai atsiunte sutikimus, laukiam
Reply:
    Vienas is priestaravimu pridetas i TIVIS
Reply:
    Supiestas topo uzsakymas, reikia uzsakyti
Reply:
    06-19 užsakyta topo Pakamaris
Reply:
    Topo pateikta 
Reply:
    Braižoma trasa
Reply:
    Penktadieni važiuoju derint, su dviem savininkais neišėjo susisiekt, bandysiu ieškot vietoj
Reply:
    Braižoma principinė, derinama su likusiais sklypų savininkais
Reply:
    08-05 teiksim pirminius
Reply:
    Pateikti pirminiai
Reply:
    Taisomos pastabos
08/06 teiksim po pastabų
Reply:
    Pateikti pirminiai po pastabu
Reply:
    Pateikti pirminiai po pastabu
Reply:
    Pataisytos pirminių pastabos, trūksta prijungiamo naujo vartotojo pasirašyto plano, kurį turėtų atsiųst šiandien arba ryt.
Reply:
    Pateikti pirminiai po pastabu
Reply:
    Derinama su institucijomis
Reply:
    Nusiųstas savivaldybei po pastabų
Reply:
    Išsiųsta skaičiuot sąmatą, trūksta SUVA ir mel. projekto
Reply:
    Paruošta byla. Trūksta SUVA i mel. projekto
Reply:
    Pateiktas projektas be SUVA ir mel projekto
Reply:
    Gautas mel projektas
Reply:
    Taisomos pastabos
Reply:
    Pastabos pataisytos, trūksta SUVOS ir TELIA derinimo
Reply:
    Telia derinimas gautas, trūksta tik suva
Reply:
    25SUT-9729
Pateikta suva
Reply:
    Pataisytos pastabos
Reply:
    Pateiktas projektas su SUVA
Reply:
    Pateiktas projektas su SUVA
Reply:
    taiso rodiklius
Reply:
    pataisyta
Reply:
    Pateikta po pastabu
Reply:
    Pateikta po pastabu
Reply:
    pateiktos žymos
Reply:
    Laukiam kol įkainius atmes
Reply:
    Laukiam RC SĄSKAITŲ
Reply:
    Pateikti įkainiai</t>
      </text>
    </comment>
    <comment ref="X335" authorId="594" shapeId="0" xr:uid="{CD650C70-5AD4-4C71-8757-D8FF4F005D2D}">
      <text>
        <t>[Threaded comment]
Your version of Excel allows you to read this threaded comment; however, any edits to it will get removed if the file is opened in a newer version of Excel. Learn more: https://go.microsoft.com/fwlink/?linkid=870924
Comment:
    išsiųsta
Reply:
    21 baigsis atostogos
Reply:
    Paskambinta, sakė dabar žiūri tą projektą</t>
      </text>
    </comment>
    <comment ref="Y335" authorId="595" shapeId="0" xr:uid="{2BDF6218-231B-4980-8AC5-8E170A44901F}">
      <text>
        <t>[Threaded comment]
Your version of Excel allows you to read this threaded comment; however, any edits to it will get removed if the file is opened in a newer version of Excel. Learn more: https://go.microsoft.com/fwlink/?linkid=870924
Comment:
    išsiųsta</t>
      </text>
    </comment>
    <comment ref="AA335" authorId="596" shapeId="0" xr:uid="{DF553647-8B14-4504-B476-384CD4B57301}">
      <text>
        <t>[Threaded comment]
Your version of Excel allows you to read this threaded comment; however, any edits to it will get removed if the file is opened in a newer version of Excel. Learn more: https://go.microsoft.com/fwlink/?linkid=870924
Comment:
    Išsiųsta 09-22</t>
      </text>
    </comment>
    <comment ref="AD335" authorId="597" shapeId="0" xr:uid="{B971FC5F-A60C-41ED-9BDF-AAC36AF69FA7}">
      <text>
        <t xml:space="preserve">[Threaded comment]
Your version of Excel allows you to read this threaded comment; however, any edits to it will get removed if the file is opened in a newer version of Excel. Learn more: https://go.microsoft.com/fwlink/?linkid=870924
Comment:
    25SUT-9729
</t>
      </text>
    </comment>
    <comment ref="E337" authorId="598" shapeId="0" xr:uid="{243BCE38-25CB-4569-BFF2-6742CD2D6A8D}">
      <text>
        <t>[Threaded comment]
Your version of Excel allows you to read this threaded comment; however, any edits to it will get removed if the file is opened in a newer version of Excel. Learn more: https://go.microsoft.com/fwlink/?linkid=870924
Comment:
    02-10 atiduoti pirminiai
Reply:
    Pateikti pirminiai
Reply:
    Taiso pastabas
Reply:
    Pateikta po pastabu
Reply:
    Taiso pastabas
Reply:
    Perduota po pastabų
Reply:
    Taiso pastabas
Reply:
    Pateikti pirminiai po pastabu
Reply:
    Taiso pastabas
Reply:
    Pateikta po pastabu
Reply:
    Reikia nuotraukų
Reply:
    Taiso pirminius
Reply:
    PATEIKTOS NUOTRAUKOS, 03/17 UZDUOTA UZKLAUSA, KAD PERKELT PIRMINIUS REIKIA. Visi derinimai, suva - yra. Reikia sulaukt pirminiu, pabaigt ziniarascius, teikt sąmatai ir baigt projektą.
Reply:
    Pateikti pirminiai po pastabų
Reply:
    Taiso pastabas
Reply:
    Pateikta popastabų
Reply:
    Pateiktas projektas
Reply:
    Reikia konkursinės
Reply:
    Pateikta po pastabu tvirtinimui
Reply:
    Pateiktos žymos RC
Reply:
    Laukiam RC sąskaitos
Reply:
    Laukiam kol atmes įkainius
Reply:
    Pateikti įkainiai
Reply:
    Pateiktas ADA Maciukevičiui</t>
      </text>
    </comment>
    <comment ref="U337" authorId="599" shapeId="0" xr:uid="{E2CD7539-9E6B-4867-A993-B3772F6BDA62}">
      <text>
        <t>[Threaded comment]
Your version of Excel allows you to read this threaded comment; however, any edits to it will get removed if the file is opened in a newer version of Excel. Learn more: https://go.microsoft.com/fwlink/?linkid=870924
Comment:
    Marijus workin on it
Reply:
    pataisytas</t>
      </text>
    </comment>
    <comment ref="V337" authorId="600" shapeId="0" xr:uid="{98F5D815-7E84-4ACE-8854-2152518DC5F2}">
      <text>
        <t>[Threaded comment]
Your version of Excel allows you to read this threaded comment; however, any edits to it will get removed if the file is opened in a newer version of Excel. Learn more: https://go.microsoft.com/fwlink/?linkid=870924
Comment:
    03/21 išsiųsta sąmatai</t>
      </text>
    </comment>
    <comment ref="Y337" authorId="601" shapeId="0" xr:uid="{01EFCADD-7335-47C8-8F71-EC9CEE88C952}">
      <text>
        <t xml:space="preserve">[Threaded comment]
Your version of Excel allows you to read this threaded comment; however, any edits to it will get removed if the file is opened in a newer version of Excel. Learn more: https://go.microsoft.com/fwlink/?linkid=870924
Comment:
    02/14 išsiųsta </t>
      </text>
    </comment>
    <comment ref="AA337" authorId="602" shapeId="0" xr:uid="{FD9F7428-09E2-496E-8742-8780349E7DEB}">
      <text>
        <t xml:space="preserve">[Threaded comment]
Your version of Excel allows you to read this threaded comment; however, any edits to it will get removed if the file is opened in a newer version of Excel. Learn more: https://go.microsoft.com/fwlink/?linkid=870924
Comment:
    02/14 išsiųsta </t>
      </text>
    </comment>
    <comment ref="AD337" authorId="603" shapeId="0" xr:uid="{BC1FCBA0-34A4-49BD-86DA-8EEAFD745DC5}">
      <text>
        <t xml:space="preserve">[Threaded comment]
Your version of Excel allows you to read this threaded comment; however, any edits to it will get removed if the file is opened in a newer version of Excel. Learn more: https://go.microsoft.com/fwlink/?linkid=870924
Comment:
    347971 
Reply:
    348825 </t>
      </text>
    </comment>
    <comment ref="E338" authorId="604" shapeId="0" xr:uid="{8267E317-A66A-4DE1-B43B-48AD28794CF1}">
      <text>
        <t>[Threaded comment]
Your version of Excel allows you to read this threaded comment; however, any edits to it will get removed if the file is opened in a newer version of Excel. Learn more: https://go.microsoft.com/fwlink/?linkid=870924
Comment:
    Pakamaris darė topo
Reply:
    Pagalvoti preliminarūs sprendiniai, reiks vykti į vietą pasidaryti nuotraukų ir pamatuoti ryšį
Reply:
    05-19 planas vykti į vietą
Reply:
    Pateikti pirminiai, susiskambinta su sodų bendrija
Reply:
    Laukiam normalių pastabų
Reply:
    Pataisytos pastabos, pakoreguoti sprendiniai
Reply:
    Pateikta po pastabu
Reply:
    Pateikta po pastabu
Reply:
    Tikrintojas sakė BR1 pastabų neturi, tai išsiųstas derinti institucijoms, ruošiamas MZDZ
Reply:
    Perduota sąmatos skaičiavimui
Reply:
    Vienas tikrintojas patvirtino pirminius sprendinius, kitas vėl davė pastabų, pakoreguosiu brėžinį, pateiksim su argumentais
Reply:
    Pateiktas po pastabu vel 
Reply:
    Patvirtino pirminius, išsiųsta sodų bendrijai
Reply:
    Turi šiom dienom atsiųst sodų derinimą, bandysiu teikti SUVA
Reply:
    Jei 06-30 iki pietų negausiu sodų derinimo, skambinsiu vėl
Reply:
    Gautas sodų derinimas, pateikta SUVA
Reply:
    Pateiktas projektas be SUVA
Reply:
    Perkeltas ant kitos sutarties
Reply:
    Pateiktas projektas ant naujos sutarties
Reply:
    Pateiktas po pastabu
Reply:
    Laukiam įkainių patvirtinimo
Reply:
    Pateikta ada</t>
      </text>
    </comment>
    <comment ref="W338" authorId="605" shapeId="0" xr:uid="{BDF7F671-EC8D-4793-8CA9-E0200A75DE57}">
      <text>
        <t>[Threaded comment]
Your version of Excel allows you to read this threaded comment; however, any edits to it will get removed if the file is opened in a newer version of Excel. Learn more: https://go.microsoft.com/fwlink/?linkid=870924
Comment:
    06-18 sodų bendrijai</t>
      </text>
    </comment>
    <comment ref="X338" authorId="606" shapeId="0" xr:uid="{9E2C07A5-6BF9-43DB-B54C-2ACA2C4A969B}">
      <text>
        <t>[Threaded comment]
Your version of Excel allows you to read this threaded comment; however, any edits to it will get removed if the file is opened in a newer version of Excel. Learn more: https://go.microsoft.com/fwlink/?linkid=870924
Comment:
    06-10 kelių skyriui</t>
      </text>
    </comment>
    <comment ref="Y338" authorId="607" shapeId="0" xr:uid="{B9DB19CB-75C4-4554-A145-6D8DA39943D9}">
      <text>
        <t>[Threaded comment]
Your version of Excel allows you to read this threaded comment; however, any edits to it will get removed if the file is opened in a newer version of Excel. Learn more: https://go.microsoft.com/fwlink/?linkid=870924
Comment:
    06-10</t>
      </text>
    </comment>
    <comment ref="AA338" authorId="608" shapeId="0" xr:uid="{3379873D-92BD-46E3-818A-F281ACBED281}">
      <text>
        <t>[Threaded comment]
Your version of Excel allows you to read this threaded comment; however, any edits to it will get removed if the file is opened in a newer version of Excel. Learn more: https://go.microsoft.com/fwlink/?linkid=870924
Comment:
    06-10
Reply:
    06-18 po pastabų</t>
      </text>
    </comment>
    <comment ref="AD338" authorId="609" shapeId="0" xr:uid="{9139F615-F330-42A0-B7D7-A2B9B70EC88A}">
      <text>
        <t>[Threaded comment]
Your version of Excel allows you to read this threaded comment; however, any edits to it will get removed if the file is opened in a newer version of Excel. Learn more: https://go.microsoft.com/fwlink/?linkid=870924
Comment:
    07-01 366221</t>
      </text>
    </comment>
    <comment ref="AM338" authorId="610" shapeId="0" xr:uid="{47CB35FC-8F94-40E9-A4B0-4A72B70695E6}">
      <text>
        <t>[Threaded comment]
Your version of Excel allows you to read this threaded comment; however, any edits to it will get removed if the file is opened in a newer version of Excel. Learn more: https://go.microsoft.com/fwlink/?linkid=870924
Comment:
    06-10</t>
      </text>
    </comment>
    <comment ref="E340" authorId="611" shapeId="0" xr:uid="{CC07691E-5AD6-46F9-85BC-EE22BD0C4ACD}">
      <text>
        <t>[Threaded comment]
Your version of Excel allows you to read this threaded comment; however, any edits to it will get removed if the file is opened in a newer version of Excel. Learn more: https://go.microsoft.com/fwlink/?linkid=870924
Comment:
    Parengti pirminiai
Reply:
    Pateikti pirminiai
Reply:
    Pataisytos pastabos, pateiktas po pastabų
Reply:
    Duota užklausa eso patikslinti pastabas 
Reply:
    Pataisytas BR2 pagal paskutines gautas pastabas, reikia patikslinti ar neatrašė į pastabų klausimus
Reply:
    Pateiktas po pastabų
Reply:
    Taiso pastabas
Reply:
    Pateikti pirminiai po pastabu
Reply:
    Patvirtinti pirminiai
Reply:
    Laukiu atsakymo dėl ryšio tinklo iš pakamario, išsiųstas priminimas
Reply:
    Gautas ryšių tinklas, išsiųsta derinti
Reply:
    Gautas Telia ir Savivaldybės kelių derinimas, reiks paskambint į seniuniją
Reply:
    Teikia SUVA, daro MŽ
Reply:
    Pateiktas SUVA
Reply:
    Neprisiskambinu seniūnijai, laukiam ką suva pasakys, pamėginsiu dar paskambinėt 
Reply:
    Pateiktas projektas be SUVA ir mel samatos
Reply:
    Atmetė SUVA dėl melioracijos derinimo
Reply:
    Gautas derinimas, pateikta SUVA
Reply:
    Dar kart pateikta SUVA
Reply:
    Reikia pildyti topo
Reply:
    Pakamariui perduota papildyti topo 04-14
Reply:
    Iš seniunijos taip ir negavau atsaykmo, bet SUVA patvirtino, reikia sulaukt topo papildymo, patraukti kabelį ir gaut sutikimą 
Reply:
    Susisiekta su sklypo savininku, sakė pasirašys sutikimus ir atsiųs kelių dienų bėgyje, persiųstas informacinis, kur keitėsi trasa
Reply:
    Perduota sąmatos perskaičiavimui, gavus, bus koreguojama byla ir ruošiama konkursinė medžiaga 
Reply:
    Pataisytos pastabos, pataisyta byla, paruošta konkursinė
Reply:
    05-14 pateiks projektą po pastabų
Reply:
    Pateiktas po pastabu Galutinis
Reply:
    Pateiktas po pastabu Galutinis
Reply:
    Perduotos AZ ESO
Reply:
    Pateiktas ADA maciukevičiui</t>
      </text>
    </comment>
    <comment ref="X340" authorId="612" shapeId="0" xr:uid="{0C85E2C0-49BE-4993-9427-805B6C8BCA42}">
      <text>
        <t>[Threaded comment]
Your version of Excel allows you to read this threaded comment; however, any edits to it will get removed if the file is opened in a newer version of Excel. Learn more: https://go.microsoft.com/fwlink/?linkid=870924
Comment:
    Išsiųsta 03-03</t>
      </text>
    </comment>
    <comment ref="Y340" authorId="613" shapeId="0" xr:uid="{CA8053D7-5AA0-4719-A3F9-4D37821A4B86}">
      <text>
        <t>[Threaded comment]
Your version of Excel allows you to read this threaded comment; however, any edits to it will get removed if the file is opened in a newer version of Excel. Learn more: https://go.microsoft.com/fwlink/?linkid=870924
Comment:
    Išsiųsta 03-03</t>
      </text>
    </comment>
    <comment ref="AA340" authorId="614" shapeId="0" xr:uid="{1946038E-5B81-4246-BF3B-053EF1CE9B20}">
      <text>
        <t>[Threaded comment]
Your version of Excel allows you to read this threaded comment; however, any edits to it will get removed if the file is opened in a newer version of Excel. Learn more: https://go.microsoft.com/fwlink/?linkid=870924
Comment:
    Išsiųsta 03-03</t>
      </text>
    </comment>
    <comment ref="AD340" authorId="615" shapeId="0" xr:uid="{D087FE5C-8186-42B5-9708-175507CDCD77}">
      <text>
        <t xml:space="preserve">[Threaded comment]
Your version of Excel allows you to read this threaded comment; however, any edits to it will get removed if the file is opened in a newer version of Excel. Learn more: https://go.microsoft.com/fwlink/?linkid=870924
Comment:
    351938 
Reply:
    353642 naujas
Reply:
    353826 naujausias
</t>
      </text>
    </comment>
    <comment ref="AE340" authorId="616" shapeId="0" xr:uid="{97981CB6-B6F3-43B5-BB11-438A24B78926}">
      <text>
        <t>[Threaded comment]
Your version of Excel allows you to read this threaded comment; however, any edits to it will get removed if the file is opened in a newer version of Excel. Learn more: https://go.microsoft.com/fwlink/?linkid=870924
Comment:
    KRS sakė atsakinga seniūnija</t>
      </text>
    </comment>
    <comment ref="AG340" authorId="617" shapeId="0" xr:uid="{7194F9C8-01DB-4270-B613-1344478F5792}">
      <text>
        <t>[Threaded comment]
Your version of Excel allows you to read this threaded comment; however, any edits to it will get removed if the file is opened in a newer version of Excel. Learn more: https://go.microsoft.com/fwlink/?linkid=870924
Comment:
    Keletoje vietų kertami mel. statiniai</t>
      </text>
    </comment>
    <comment ref="AN340" authorId="618" shapeId="0" xr:uid="{E059DFBB-10F2-41B0-9221-1B3A61D004AD}">
      <text>
        <t>[Threaded comment]
Your version of Excel allows you to read this threaded comment; however, any edits to it will get removed if the file is opened in a newer version of Excel. Learn more: https://go.microsoft.com/fwlink/?linkid=870924
Comment:
    Išsiųsta 03-03, nes draustinis</t>
      </text>
    </comment>
    <comment ref="E341" authorId="619" shapeId="0" xr:uid="{7B88CFC2-98B6-4B09-A472-77FA64A9D9AB}">
      <text>
        <t>[Threaded comment]
Your version of Excel allows you to read this threaded comment; however, any edits to it will get removed if the file is opened in a newer version of Excel. Learn more: https://go.microsoft.com/fwlink/?linkid=870924
Comment:
    Parengti pirminiai
Reply:
    Pateikti pirminiai
Reply:
    Pateikti pirminiai po pastabu
Reply:
    Taiso pastabas
Reply:
    Pataisytos pastabos
Reply:
    Pateikti pirminiai po pastabu
Reply:
    Suformuoti informaciniai
Reply:
    Taiso pastabas
Reply:
    Pateikta po pastabu
Reply:
    Išsiųsta derinimai
Reply:
    Siunčiami informaciniai
Reply:
    Liko statybų skyriaus derinimas, pasiteiravus atsakė, kad nagrinėjimo terminas 20 d.d. 
Reply:
    Bandau susisiekti su skyriaus atsakingu asmeniu 
Reply:
    Rengti MŽ
Reply:
    Laukia info iš sklp. Sav. Dėl valymo įrenginių, teikia savivaldybei patikslintą planą su pjūviais, poderinimų teiks SUVA
Reply:
    Patikslintas planas išsiųstas savivaldybei su projekto paaiškinimais 
Reply:
    Gautas savivaldybės derinimas, gautas laiškas iš vieno sklypo savininko, reiks pakoreguoti sprendinius ir teikti SUVA
Reply:
    Ruošia bylą
Reply:
    Pateiktas projektas
Reply:
    Taiso pastabas
Reply:
    Atmetė nžt SUVA dėl miškų derinimo, nors suformuoto miško sklypo ten nėra
Reply:
    Pateikta SUVA su raštu dėl miškų, kad jie nederina
Reply:
    Gautas SUVA, redaguojamos bylos pastabos ir bus teikiama 
Reply:
    Reikia teikti bylą
Reply:
    Pateiktas galutinis projektas tvirtinimui
Reply:
    Pateiktas galutinis po pastabu
Reply:
    Perduoti įkainiai ESO
Reply:
    Pateiktas ADA pasirašymui</t>
      </text>
    </comment>
    <comment ref="X341" authorId="620" shapeId="0" xr:uid="{BFEC337F-2E7C-42A9-AFDE-421A5E167388}">
      <text>
        <t>[Threaded comment]
Your version of Excel allows you to read this threaded comment; however, any edits to it will get removed if the file is opened in a newer version of Excel. Learn more: https://go.microsoft.com/fwlink/?linkid=870924
Comment:
    02-26 išsiųsta architekturos skyriui, architekturos skyrius suderino, išsiųsta papildomai dar kelių skyriui 03-03</t>
      </text>
    </comment>
    <comment ref="Y341" authorId="621" shapeId="0" xr:uid="{626B3DCB-1653-487B-9284-293698959168}">
      <text>
        <t>[Threaded comment]
Your version of Excel allows you to read this threaded comment; however, any edits to it will get removed if the file is opened in a newer version of Excel. Learn more: https://go.microsoft.com/fwlink/?linkid=870924
Comment:
    02-26 išsiųsta</t>
      </text>
    </comment>
    <comment ref="AD341" authorId="622" shapeId="0" xr:uid="{FC989FA0-0BAC-4A6D-A85E-283C046231AD}">
      <text>
        <t xml:space="preserve">[Threaded comment]
Your version of Excel allows you to read this threaded comment; however, any edits to it will get removed if the file is opened in a newer version of Excel. Learn more: https://go.microsoft.com/fwlink/?linkid=870924
Comment:
    352074  savivaldybe
Reply:
    352088  nzt
Reply:
    352990 naujas nzt
</t>
      </text>
    </comment>
    <comment ref="AN341" authorId="623" shapeId="0" xr:uid="{DE9445C9-A573-4C1B-8BC8-42E6F5EFAD29}">
      <text>
        <t xml:space="preserve">[Threaded comment]
Your version of Excel allows you to read this threaded comment; however, any edits to it will get removed if the file is opened in a newer version of Excel. Learn more: https://go.microsoft.com/fwlink/?linkid=870924
Comment:
    02-26 išsiųsta dėl Nemuno Kilpų
</t>
      </text>
    </comment>
    <comment ref="E342" authorId="624" shapeId="0" xr:uid="{66CC7DD8-4772-4772-A0E1-E0A622F7F5AE}">
      <text>
        <t>[Threaded comment]
Your version of Excel allows you to read this threaded comment; however, any edits to it will get removed if the file is opened in a newer version of Excel. Learn more: https://go.microsoft.com/fwlink/?linkid=870924
Comment:
    Parengti pirminiai.
Reply:
    Pateikti pirminiai
Reply:
    Atmesti pirminiai
Reply:
    Pateikti pirminiai po pastabu
Reply:
    02-20 planuojam teikti SUVA
Reply:
    02.20 pateikta SUVA, parengtas žiniaraštis.
Reply:
    SUVA gauta, laukiam sąmatos
Reply:
    Pateiktas projektas
Reply:
    aktuojama</t>
      </text>
    </comment>
    <comment ref="U342" authorId="625" shapeId="0" xr:uid="{49F196D6-21C5-4B79-9B66-4F1BCDF1BACD}">
      <text>
        <t>[Threaded comment]
Your version of Excel allows you to read this threaded comment; however, any edits to it will get removed if the file is opened in a newer version of Excel. Learn more: https://go.microsoft.com/fwlink/?linkid=870924
Comment:
    Reiktų kažkam peržėt.</t>
      </text>
    </comment>
    <comment ref="Z342" authorId="626" shapeId="0" xr:uid="{2F5AABF3-3967-4E55-BF88-BCF2162F93DC}">
      <text>
        <t>[Threaded comment]
Your version of Excel allows you to read this threaded comment; however, any edits to it will get removed if the file is opened in a newer version of Excel. Learn more: https://go.microsoft.com/fwlink/?linkid=870924
Comment:
    nebūtinas</t>
      </text>
    </comment>
    <comment ref="AD342" authorId="627" shapeId="0" xr:uid="{DEE5E131-9FB8-4125-8E02-4432B51DCEEE}">
      <text>
        <t xml:space="preserve">[Threaded comment]
Your version of Excel allows you to read this threaded comment; however, any edits to it will get removed if the file is opened in a newer version of Excel. Learn more: https://go.microsoft.com/fwlink/?linkid=870924
Comment:
    02.20
1GST-1954 </t>
      </text>
    </comment>
    <comment ref="E343" authorId="628" shapeId="0" xr:uid="{FBCB1B0E-6BC9-44AB-9523-60E6A76169BA}">
      <text>
        <t>[Threaded comment]
Your version of Excel allows you to read this threaded comment; however, any edits to it will get removed if the file is opened in a newer version of Excel. Learn more: https://go.microsoft.com/fwlink/?linkid=870924
Comment:
    02-10 pateikti pirminiai
Reply:
    Pateikti pirminiai po pastabu
Reply:
    Taiso pastabas
Reply:
    Pateikta po pastabu
Reply:
    Informaciniai išsiųsti, derinama su institucijom
Reply:
    Gautas seniunijos derinimas
Reply:
    SUVA pateikta
Reply:
    Kabelių lentelė padaryta ruošiamas žiniaraštis
Reply:
    Žiniaraštis pabaigtas, nusiųsta sąmatai
Pradėta rengti byla 
Reply:
    Gauta sąmata, po suvos baigiam bylą
Reply:
    Sąmata gauta, laukiam SUVA
Reply:
    Atmesta suva, reikia eso derinimo
Reply:
    Pateikta suva naujai
03-04
nr. 349313 
Reply:
    Reikia pildyti topo, pasipilde PU
Reply:
    03-06 perduota geoprojektams parengti papildymą
Reply:
    Laukiam topo papildymo, reikės perderinti
Reply:
    Topo pateikta
Reply:
    Koreguojama trasa
Reply:
    Pakoreguota, išsiųsta institucijoms perderinti, byla pradėta ruošti, laukiam naujos sąmatos
Reply:
    Byla paruošta, sąmata gauta, trūksta derinimų
Reply:
    Gautas, seniūnijos derinimas, laukiam eso ir savivaldybės, teiksim suvą
Reply:
    Savivaldybė pateikė pastabas dėl melioracinių statinių, seniūnijos derinimas gautas
Reply:
    Laukiam melioracijos projekto tada derinam su savivaldybe, teikiam suva, atiduodam projektą
Reply:
    Išsiųsta pakartotinai į savivaldybę 05-05
Reply:
    Gautas savivaldybės derinimas, teikiam suva
Reply:
    Laukiam suvos patvirtinimo
Reply:
    Keliam bylą be suvos
Reply:
    Pateiktas projektas be SUVA
Reply:
    Suva gauta
Reply:
    AZ registruoja
Reply:
    Pateikta ADA</t>
      </text>
    </comment>
    <comment ref="T343" authorId="629" shapeId="0" xr:uid="{B3B28090-BFA5-47B5-9916-A497C1A21201}">
      <text>
        <t>[Threaded comment]
Your version of Excel allows you to read this threaded comment; however, any edits to it will get removed if the file is opened in a newer version of Excel. Learn more: https://go.microsoft.com/fwlink/?linkid=870924
Comment:
    Ruošiami išsiųsti 2 informaciniai</t>
      </text>
    </comment>
    <comment ref="U343" authorId="630" shapeId="0" xr:uid="{EF69B83B-30FF-447E-BF7A-350DCE4378C8}">
      <text>
        <t>[Threaded comment]
Your version of Excel allows you to read this threaded comment; however, any edits to it will get removed if the file is opened in a newer version of Excel. Learn more: https://go.microsoft.com/fwlink/?linkid=870924
Comment:
    Keisis po top papildymo
Reply:
    Pataisyta</t>
      </text>
    </comment>
    <comment ref="V343" authorId="631" shapeId="0" xr:uid="{D56B7090-067D-4FA7-8609-591A793FB373}">
      <text>
        <t>[Threaded comment]
Your version of Excel allows you to read this threaded comment; however, any edits to it will get removed if the file is opened in a newer version of Excel. Learn more: https://go.microsoft.com/fwlink/?linkid=870924
Comment:
    nusiųsta
Reply:
    Keisis po top papildymo
Reply:
    Laukiam naujos sąmatos</t>
      </text>
    </comment>
    <comment ref="X343" authorId="632" shapeId="0" xr:uid="{BB543444-E553-423E-A316-82BC6D781325}">
      <text>
        <t>[Threaded comment]
Your version of Excel allows you to read this threaded comment; however, any edits to it will get removed if the file is opened in a newer version of Excel. Learn more: https://go.microsoft.com/fwlink/?linkid=870924
Comment:
    Po papildymo derinti
Reply:
    Siųsta 03-26</t>
      </text>
    </comment>
    <comment ref="Y343" authorId="633" shapeId="0" xr:uid="{CA62B580-2234-4A4C-913F-C1E8D1035681}">
      <text>
        <t>[Threaded comment]
Your version of Excel allows you to read this threaded comment; however, any edits to it will get removed if the file is opened in a newer version of Excel. Learn more: https://go.microsoft.com/fwlink/?linkid=870924
Comment:
    Po papildymo perderinti
Reply:
    03-26 išsiųsta</t>
      </text>
    </comment>
    <comment ref="AD343" authorId="634" shapeId="0" xr:uid="{41BBD705-4F0F-4BB5-8060-28FC1FEF5F97}">
      <text>
        <t xml:space="preserve">[Threaded comment]
Your version of Excel allows you to read this threaded comment; however, any edits to it will get removed if the file is opened in a newer version of Excel. Learn more: https://go.microsoft.com/fwlink/?linkid=870924
Comment:
    Nr. 347847
1GST-1957
02-20
Reply:
    02-28
348847
Reply:
    Gauta suva, bet reikės teikti iš naujo po papildymo
Reply:
    Pateikta naujai 05-13
359360 </t>
      </text>
    </comment>
    <comment ref="E344" authorId="635" shapeId="0" xr:uid="{44672950-C681-427A-8137-AE6499F24D9E}">
      <text>
        <t>[Threaded comment]
Your version of Excel allows you to read this threaded comment; however, any edits to it will get removed if the file is opened in a newer version of Excel. Learn more: https://go.microsoft.com/fwlink/?linkid=870924
Comment:
    Planas pirminius pateikti 02-18
Reply:
    Paruošta peržiūrai, galima bus teikti
Reply:
    Taiso pastabas, 02-19 teiksim pirminius
Reply:
    Pataisyta galima kelti
Reply:
    Pateikti pirminiai
Reply:
    Taiso pastabas
Reply:
    Pastabos pataisytos galima kelti
Reply:
    Pateikta po pastabu
Reply:
    Taiso pastabas
Reply:
    Pateitka po pastabu
Reply:
    Pateikta po pastabu
Reply:
    Taiso pastabas
Reply:
    Pateikta po pastabu
Reply:
    Pirminiai suderinti
Reply:
    Derina su institucijoms, siunčia VIA
Reply:
    Priduota VIA 03/24
Reply:
    Išsiųsti informaciniai
Reply:
    Nusiusti Via prieda, laukiam samatos, daryti byla ir teikti be situ trukstamu
Reply:
    Išsiųsta į VIALietuva pasirašytas priedo adocas
Reply:
    Išsiųsta į VIA pakoreguotas pjūvis naujas pasirašytas adocas
Reply:
    Neaišku ką daryti dėl melioracijos
Reply:
    Pagal ZIS kertam keliose vietose drenaza
Reply:
    Sulaukiam VIA derinimo ir pateikiam galutiniam derinimui ESO
Reply:
    Trūksta melioracijos atstatymo sprendinių
Reply:
    Priduota galutiniam derinimui  ESO
Reply:
    Pateiktas projektas be VIA ir SUVA
Reply:
    Gautos ESO  pastabos
Reply:
    Via nagrinejimui net nepriskirta dar niekam, terminas 05.15, SUVAI yra pateikta
Reply:
    Negauta, skambins
Reply:
    Nauja SUVA 05.21; 360723 
Reply:
    Suva nera dar
Reply:
    Nauja suva 363316;    06.09
Reply:
    SUVA gauta, dar bandau pagaut melioratoriu
Reply:
    Pateiktas projektas po pastabu
Reply:
    Teikia žymas į RC
Reply:
    ESO turi atmesti įkainius
Reply:
    Pateikti įkainiai ESO</t>
      </text>
    </comment>
    <comment ref="X344" authorId="636" shapeId="0" xr:uid="{D88ED966-9498-41F7-9966-F50758CFE3A1}">
      <text>
        <t>[Threaded comment]
Your version of Excel allows you to read this threaded comment; however, any edits to it will get removed if the file is opened in a newer version of Excel. Learn more: https://go.microsoft.com/fwlink/?linkid=870924
Comment:
    Suderino savivaldybės melioracijos specialistas su pastaba</t>
      </text>
    </comment>
    <comment ref="AD344" authorId="637" shapeId="0" xr:uid="{33577934-2EFE-4BC2-AA2D-CEB86CFF0DCA}">
      <text>
        <t xml:space="preserve">[Threaded comment]
Your version of Excel allows you to read this threaded comment; however, any edits to it will get removed if the file is opened in a newer version of Excel. Learn more: https://go.microsoft.com/fwlink/?linkid=870924
Comment:
    04.29 Nr. 357308 </t>
      </text>
    </comment>
    <comment ref="AJ344" authorId="638" shapeId="0" xr:uid="{473D4870-0563-4426-852E-0798186817D6}">
      <text>
        <t>[Threaded comment]
Your version of Excel allows you to read this threaded comment; however, any edits to it will get removed if the file is opened in a newer version of Excel. Learn more: https://go.microsoft.com/fwlink/?linkid=870924
Comment:
    neišsiųsta
Reply:
    Išsiųsta VIA 03/24
Reply:
    Gautas atsakymas dėl korekcijos
Reply:
    Pakoreguoti sprendinai gautas naujas adocas ir išsiųstas į VIA 04/14
Reply:
    1-25-11540</t>
      </text>
    </comment>
    <comment ref="AM344" authorId="639" shapeId="0" xr:uid="{46626610-B5DA-4235-B34B-E425D9081566}">
      <text>
        <t>[Threaded comment]
Your version of Excel allows you to read this threaded comment; however, any edits to it will get removed if the file is opened in a newer version of Excel. Learn more: https://go.microsoft.com/fwlink/?linkid=870924
Comment:
    Išsiųsta 03/10
Reply:
    Gautas atsakymas kad derinti nereikia</t>
      </text>
    </comment>
    <comment ref="E345" authorId="640" shapeId="0" xr:uid="{5C124855-E376-42EB-9E74-E6FA6F2A03BC}">
      <text>
        <t>[Threaded comment]
Your version of Excel allows you to read this threaded comment; however, any edits to it will get removed if the file is opened in a newer version of Excel. Learn more: https://go.microsoft.com/fwlink/?linkid=870924
Comment:
    Rengia sprendinius
Reply:
    Pateikti pirminiai
Reply:
    Taiso pastabas
Reply:
    Pateikti pirminiai po pastabu
Reply:
    Taiso pastabas
Reply:
    Sumažintas gręžimų skaičius pagal pastabas, reikia bandyti kelti
Reply:
    Suformuoti informaciniai
Reply:
    Reikia nuotraukų pasigrįsti gręžimus
Reply:
    Pateikta po pastabu
Reply:
    Taiso pastabas dėl gręžimų
Reply:
    Sumąžinti gręžimai jau kiek įmanoma, padarytos nuotraukos su paaiškinimais 
Reply:
    Pateikta su pagrindimais
Reply:
    Išsiųstas derint 
Reply:
    Siunčiami informaciniai
Reply:
    Ruošiamas reikšmingumo nustatymas ir siunčiama pakartotinai naturai
Reply:
    Išsiųsti priminimai dėl likusių derinimų
Reply:
    Rengti MŽ
Reply:
    Ruošiamas MŽ, 03-24 bus perduotas apskaičiuoti 
Reply:
    Pateiktas pilnas projektas
Reply:
    Pateiktas projektas po pastabu
Reply:
    Taiso pastabas
Reply:
    Pateikta galutiniam tvirtinimui
Reply:
    Laukiam kol ESO patvirtins AZ</t>
      </text>
    </comment>
    <comment ref="T345" authorId="641" shapeId="0" xr:uid="{DADB3443-BB48-4338-9580-8E76021DC227}">
      <text>
        <t>[Threaded comment]
Your version of Excel allows you to read this threaded comment; however, any edits to it will get removed if the file is opened in a newer version of Excel. Learn more: https://go.microsoft.com/fwlink/?linkid=870924
Comment:
    Suformuota, dar neišsiųsta</t>
      </text>
    </comment>
    <comment ref="X345" authorId="642" shapeId="0" xr:uid="{10F6F2F2-7C67-4E62-BE52-72EAA1278257}">
      <text>
        <t>[Threaded comment]
Your version of Excel allows you to read this threaded comment; however, any edits to it will get removed if the file is opened in a newer version of Excel. Learn more: https://go.microsoft.com/fwlink/?linkid=870924
Comment:
    02-28 išsiųsta</t>
      </text>
    </comment>
    <comment ref="Y345" authorId="643" shapeId="0" xr:uid="{9AE650D3-E95B-4F82-A89A-00BD2674DCD1}">
      <text>
        <t>[Threaded comment]
Your version of Excel allows you to read this threaded comment; however, any edits to it will get removed if the file is opened in a newer version of Excel. Learn more: https://go.microsoft.com/fwlink/?linkid=870924
Comment:
    02-28 išsiųsta dviem seniūnam
Reply:
    Parovejos sen. suderino</t>
      </text>
    </comment>
    <comment ref="AA345" authorId="644" shapeId="0" xr:uid="{B25AA623-8595-4326-B109-4619F50EEE6F}">
      <text>
        <t>[Threaded comment]
Your version of Excel allows you to read this threaded comment; however, any edits to it will get removed if the file is opened in a newer version of Excel. Learn more: https://go.microsoft.com/fwlink/?linkid=870924
Comment:
    02-28 išsiųsta</t>
      </text>
    </comment>
    <comment ref="AD345" authorId="645" shapeId="0" xr:uid="{69454DBA-C9A7-46F8-AB60-532C6A850A34}">
      <text>
        <t>[Threaded comment]
Your version of Excel allows you to read this threaded comment; however, any edits to it will get removed if the file is opened in a newer version of Excel. Learn more: https://go.microsoft.com/fwlink/?linkid=870924
Comment:
    351785 nr</t>
      </text>
    </comment>
    <comment ref="AI345" authorId="646" shapeId="0" xr:uid="{9D743966-0739-41B1-BA4A-02EE30A0E857}">
      <text>
        <t xml:space="preserve">[Threaded comment]
Your version of Excel allows you to read this threaded comment; however, any edits to it will get removed if the file is opened in a newer version of Excel. Learn more: https://go.microsoft.com/fwlink/?linkid=870924
Comment:
    02-28 išsiųsta ne kpd bet pasienio ruozas
</t>
      </text>
    </comment>
    <comment ref="AJ345" authorId="647" shapeId="0" xr:uid="{1410FC5F-DF55-49E4-B0C4-FE621C161EFB}">
      <text>
        <t>[Threaded comment]
Your version of Excel allows you to read this threaded comment; however, any edits to it will get removed if the file is opened in a newer version of Excel. Learn more: https://go.microsoft.com/fwlink/?linkid=870924
Comment:
    02-28 išsiųsta</t>
      </text>
    </comment>
    <comment ref="AL345" authorId="648" shapeId="0" xr:uid="{4E57E43E-C86E-4C4B-B5B6-FD15E19B9AFF}">
      <text>
        <t xml:space="preserve">[Threaded comment]
Your version of Excel allows you to read this threaded comment; however, any edits to it will get removed if the file is opened in a newer version of Excel. Learn more: https://go.microsoft.com/fwlink/?linkid=870924
Comment:
    </t>
      </text>
    </comment>
    <comment ref="AM345" authorId="649" shapeId="0" xr:uid="{B440B650-5DB5-4E4C-BE86-204A3520DE38}">
      <text>
        <t xml:space="preserve">[Threaded comment]
Your version of Excel allows you to read this threaded comment; however, any edits to it will get removed if the file is opened in a newer version of Excel. Learn more: https://go.microsoft.com/fwlink/?linkid=870924
Comment:
    02-28 išsiųsta
Reply:
    03-06 išsiųsta pakartotinai, Registracijos Nr. G1-596   
</t>
      </text>
    </comment>
    <comment ref="AN345" authorId="650" shapeId="0" xr:uid="{4DED060A-EA61-4E1B-9277-4677B7DC7380}">
      <text>
        <t>[Threaded comment]
Your version of Excel allows you to read this threaded comment; however, any edits to it will get removed if the file is opened in a newer version of Excel. Learn more: https://go.microsoft.com/fwlink/?linkid=870924
Comment:
    02-28 išsiųsta
Reply:
    03-06 išsiųsta su reikšmingumu</t>
      </text>
    </comment>
    <comment ref="AO345" authorId="651" shapeId="0" xr:uid="{13E53C34-69BA-4941-9CCB-9DACD3891098}">
      <text>
        <t>[Threaded comment]
Your version of Excel allows you to read this threaded comment; however, any edits to it will get removed if the file is opened in a newer version of Excel. Learn more: https://go.microsoft.com/fwlink/?linkid=870924
Comment:
    02-28 išsiųsta</t>
      </text>
    </comment>
    <comment ref="E346" authorId="652" shapeId="0" xr:uid="{14208856-3E3E-4908-87DF-95672733DD08}">
      <text>
        <t>[Threaded comment]
Your version of Excel allows you to read this threaded comment; however, any edits to it will get removed if the file is opened in a newer version of Excel. Learn more: https://go.microsoft.com/fwlink/?linkid=870924
Comment:
    Rengiami sprendiniai
Reply:
    Paruošta pirminiams
Reply:
    Pateikti pirminiai
Reply:
    Taiso pastabas
Reply:
    02-17 pataisyta pagal pastabas ar Kostas pateikė su argumentu ?
Drenažo vamzdžiai užnešti ant BR1
Reply:
    Taiso pastabas
Reply:
    pataisyta
Reply:
    Pateikti pirminiai po pastabu
Reply:
    Taiso pastabas
Reply:
    Pateikta po pastabu
Reply:
    Išsiųsta savivaldybei ir seniūnijai
formuojami informaciniai
Reply:
    Gauti seniūnijos ir savivaldybės derinimai, siunčiam miškininkams
Reply:
    Laukiam miškininkų derinimo, tada teikiam suva
Reply:
    Pateikta suva be miškų derinimo 
350721 
Reply:
    Ruošia MŽ
Reply:
    Suva pakartotinai
350824 
Reply:
    Renia MŽ
Reply:
    Nusiųsta sąmatai
Reply:
    Gauta sąmata, formuojama byla, laukiam suva
Reply:
    Byla suformuota, teikti be suvos
Reply:
    Ridas daro konkursinę
Reply:
    Konkursinė done
Reply:
    pateikta
Reply:
    Gautas NŽT derinimas (SUVA)
Reply:
    Laukiam kol Žymas patvirtins ESO
Reply:
    Perduoti įkainiai ESO</t>
      </text>
    </comment>
    <comment ref="T346" authorId="653" shapeId="0" xr:uid="{E9BD8A8D-DC7F-46AF-A99E-79CA278B3D6C}">
      <text>
        <t>[Threaded comment]
Your version of Excel allows you to read this threaded comment; however, any edits to it will get removed if the file is opened in a newer version of Excel. Learn more: https://go.microsoft.com/fwlink/?linkid=870924
Comment:
    Formuojami</t>
      </text>
    </comment>
    <comment ref="X346" authorId="654" shapeId="0" xr:uid="{986CA145-52B7-464E-AA63-FEE899C9004B}">
      <text>
        <t>[Threaded comment]
Your version of Excel allows you to read this threaded comment; however, any edits to it will get removed if the file is opened in a newer version of Excel. Learn more: https://go.microsoft.com/fwlink/?linkid=870924
Comment:
    išsiųsta</t>
      </text>
    </comment>
    <comment ref="Y346" authorId="655" shapeId="0" xr:uid="{694B5E1C-676A-4581-96D8-A39EBB32229F}">
      <text>
        <t>[Threaded comment]
Your version of Excel allows you to read this threaded comment; however, any edits to it will get removed if the file is opened in a newer version of Excel. Learn more: https://go.microsoft.com/fwlink/?linkid=870924
Comment:
    išsiųsta</t>
      </text>
    </comment>
    <comment ref="AD346" authorId="656" shapeId="0" xr:uid="{94F045CD-257B-43CC-A8DE-1FFB15B535D7}">
      <text>
        <t>[Threaded comment]
Your version of Excel allows you to read this threaded comment; however, any edits to it will get removed if the file is opened in a newer version of Excel. Learn more: https://go.microsoft.com/fwlink/?linkid=870924
Comment:
    03-14
350721 
Reply:
    Naujas 
350824</t>
      </text>
    </comment>
    <comment ref="AM346" authorId="657" shapeId="0" xr:uid="{73751F18-69ED-4FBC-91BB-17E8BFB13807}">
      <text>
        <t>[Threaded comment]
Your version of Excel allows you to read this threaded comment; however, any edits to it will get removed if the file is opened in a newer version of Excel. Learn more: https://go.microsoft.com/fwlink/?linkid=870924
Comment:
    03-06 siųsta</t>
      </text>
    </comment>
    <comment ref="E347" authorId="658" shapeId="0" xr:uid="{30879BC0-CD40-4127-B734-F4626690C5A8}">
      <text>
        <t>[Threaded comment]
Your version of Excel allows you to read this threaded comment; however, any edits to it will get removed if the file is opened in a newer version of Excel. Learn more: https://go.microsoft.com/fwlink/?linkid=870924
Comment:
    Pagal mane trūksta topkės (perduota Tomui, emailas).
Taip pat yra vienas gabaliukas topkės, kurio pagal mane nereikia šitam projektui.
Reply:
    Užklausta Donato ar yra trūkstama topo. Augustas rengia sprendinius
Reply:
    Donatas papildys topo artimiausiu metu.
Reply:
    Papildyta topo gauta
Reply:
    Kostas gavo kontaktą sklypo savininko su kuriuo reiks susiderint sprendinius. 
Šiandien skambinau, kaip ir viskas ok, bet sunku kažką konkrečiai kalbėtis nes laukai ten, tai nusiunčiau iškarpų, sakė pasižiūrės ir duos žinot.
Reply:
    Pateikt pirminius, perduota Kostui.
Reply:
    Pateikti pirminiai
Reply:
    Taiso pastabas
Reply:
    Pateikta po pastabų
Reply:
    Reikia nuotraukų
Reply:
    Nuotraukas turi padaryt, nusiunčiau Andriui info.
Dėl parašo su privačiais. Reik nuvažiuot, seni žmonės, sutinka, tik negali nuotoliu pasirašyt. Turėjo važiuot Dominykas į tą pusę, bet dabar važiuos Karolis tik nežino tiksliai kada.
Reply:
    Andrius fotografuoja 03-24
Reply:
    Pateikti pirminiai po pastabu
Reply:
    Patvirtinti pirminiai
Reply:
    Suderinta su privačiu sklypu.
Reply:
    Išsiųsta institucijoms 03-26
Reply:
    Pateiktas pasirasytas priedas Via suderinimui
Reply:
    Eso pasirašė peidą
Reply:
    Informaciniai, žiniaraščiai, suva ir t.t.
Reply:
    Dar trūksta Orleno, geležinkelių suderinimų.
Reply:
    Orlenui skambinau, sakė dar laukia atsakymo iš kažko jis, kai gaus, duos žinot.
Reply:
    Gavau suderinimus, darau informacinius, SUVA, bylą.
Reply:
    Informaciniai išsiųsti, žiniaraštis perduotas Anai.
Reply:
    Gavau sąmatą, padariau konkursinę, perdaviau Kostui, kad pateiktų pilną bylą.
Reply:
    Pateiktas projektas
Reply:
    Laukiam RC sąskaitų
Reply:
    Laukiam kol Gedas pasirašys ADA</t>
      </text>
    </comment>
    <comment ref="T347" authorId="659" shapeId="0" xr:uid="{4CEDABF5-BC4C-44AE-8CF9-30F31F013372}">
      <text>
        <t>[Threaded comment]
Your version of Excel allows you to read this threaded comment; however, any edits to it will get removed if the file is opened in a newer version of Excel. Learn more: https://go.microsoft.com/fwlink/?linkid=870924
Comment:
    04-24 perduota administratorei.</t>
      </text>
    </comment>
    <comment ref="X347" authorId="660" shapeId="0" xr:uid="{A5B6580A-B016-426C-A19D-3EEDED74FA34}">
      <text>
        <t>[Threaded comment]
Your version of Excel allows you to read this threaded comment; however, any edits to it will get removed if the file is opened in a newer version of Excel. Learn more: https://go.microsoft.com/fwlink/?linkid=870924
Comment:
    GD-1289
03-26
Reply:
    27d suderinta</t>
      </text>
    </comment>
    <comment ref="Y347" authorId="661" shapeId="0" xr:uid="{78D0ABED-6F4D-4D62-A9A7-426CDCB6BA41}">
      <text>
        <t>[Threaded comment]
Your version of Excel allows you to read this threaded comment; however, any edits to it will get removed if the file is opened in a newer version of Excel. Learn more: https://go.microsoft.com/fwlink/?linkid=870924
Comment:
    03-26 išsiųsta</t>
      </text>
    </comment>
    <comment ref="AA347" authorId="662" shapeId="0" xr:uid="{A61EC742-F536-49F8-BD57-872F061D93EE}">
      <text>
        <t>[Threaded comment]
Your version of Excel allows you to read this threaded comment; however, any edits to it will get removed if the file is opened in a newer version of Excel. Learn more: https://go.microsoft.com/fwlink/?linkid=870924
Comment:
    Dar nzn ar plačiajuostis ar telia, Dimšos paprašiau, kad prachekintų.</t>
      </text>
    </comment>
    <comment ref="AD347" authorId="663" shapeId="0" xr:uid="{CA36539B-78AA-49D7-B696-793F93E030E0}">
      <text>
        <t>[Threaded comment]
Your version of Excel allows you to read this threaded comment; however, any edits to it will get removed if the file is opened in a newer version of Excel. Learn more: https://go.microsoft.com/fwlink/?linkid=870924
Comment:
    356749 04-24</t>
      </text>
    </comment>
    <comment ref="AJ347" authorId="664" shapeId="0" xr:uid="{BBC77CD7-5C5A-40D6-935F-41C5F42255F4}">
      <text>
        <t>[Threaded comment]
Your version of Excel allows you to read this threaded comment; however, any edits to it will get removed if the file is opened in a newer version of Excel. Learn more: https://go.microsoft.com/fwlink/?linkid=870924
Comment:
    03-26 išsiųsta
Reply:
    PO pastabų Kostas pateikė 1-25-10281. 
Reply:
    04-09 suderinta</t>
      </text>
    </comment>
    <comment ref="AK347" authorId="665" shapeId="0" xr:uid="{630A3E73-979C-488A-8F43-07A68240D91F}">
      <text>
        <t>[Threaded comment]
Your version of Excel allows you to read this threaded comment; however, any edits to it will get removed if the file is opened in a newer version of Excel. Learn more: https://go.microsoft.com/fwlink/?linkid=870924
Comment:
    Naftotiekis
Reply:
    Išsiųsta Orlenui 03-26 'post@orlenlietuva.lt'
Reply:
    Po pastabų pateikta 04-07
Parašė pastabas, kad turi būt gręžimas ir pan.
Reply:
    04-16 Orlenui skambinau, sakė dar laukia atsakymo iš kažko jis, kai gaus, duos žinot.
Reply:
    04-23 suderinta</t>
      </text>
    </comment>
    <comment ref="AL347" authorId="666" shapeId="0" xr:uid="{B5F0D517-A378-4123-B4B2-789751DC0620}">
      <text>
        <t>[Threaded comment]
Your version of Excel allows you to read this threaded comment; however, any edits to it will get removed if the file is opened in a newer version of Excel. Learn more: https://go.microsoft.com/fwlink/?linkid=870924
Comment:
    Dar nzn ar plačiajuostis ar telia, Dimšos paprašiau, kad prachekintų.
Reply:
    Nereikia derintis.</t>
      </text>
    </comment>
    <comment ref="AP347" authorId="667" shapeId="0" xr:uid="{5BC67810-C93F-4CF0-9BA8-E8E1C31E1C99}">
      <text>
        <t>[Threaded comment]
Your version of Excel allows you to read this threaded comment; however, any edits to it will get removed if the file is opened in a newer version of Excel. Learn more: https://go.microsoft.com/fwlink/?linkid=870924
Comment:
    04-07 pateikta informacija@ltglink.lt
71405 numeris
Reply:
    04-10 pateikiau 'info@ltginfra.lt, nes kiti šitu emailu siuntę yra. Gavau skambutį, nes pasirodo abu siųsti laiškai nuėjo tam pačiam žmogui, klausė ar čia atskiri projektai ar dubliuojasi, pasakiau kad dubliuojasi, sakė okey laukit atsakymo.
Reply:
    04-23 gauta</t>
      </text>
    </comment>
    <comment ref="E348" authorId="668" shapeId="0" xr:uid="{29D96ED3-6FC4-4DAD-9DAB-CFEC8D017798}">
      <text>
        <t>[Threaded comment]
Your version of Excel allows you to read this threaded comment; however, any edits to it will get removed if the file is opened in a newer version of Excel. Learn more: https://go.microsoft.com/fwlink/?linkid=870924
Comment:
    Užklausta ar tikrai reikia projekto
Reply:
    Reikia pamatuoti signalus
Reply:
    Pateikti pirminiai po pastabu
Reply:
    Taiso pastabas
Reply:
    Pateikti pirminiai po pastabu
Reply:
    Taiso pastabas
Reply:
    Pateikta po pastabų
Reply:
    Patvirtinti pirminiai
Reply:
    Laukiam sąmatos ir teiksim pilną bylą
Reply:
    03-04 pateiks Ana sąmatą
Reply:
    Pateiktas projektas
Reply:
    Taiso pastabas
Reply:
    BR2 pataisyta, koreguojamas žiniaraštis
Reply:
    Pateikta po pastabų
Reply:
    Taiso pastabas
Reply:
    03-28 planas su zoniniu važiuot susifotkint, nes kitaip nesigaus pataisyti pastabų
Reply:
    Susifotkinta vietoje, pataisytos pastabos, koreguojama byla
Reply:
    Pateiktas projektas po pastabu
Reply:
    Pateikti įkainiai tvirtinti
Reply:
    Pateiktas ADA</t>
      </text>
    </comment>
    <comment ref="AD348" authorId="669" shapeId="0" xr:uid="{C35F2F6D-F8E2-4477-889B-41FB56A514DD}">
      <text>
        <t xml:space="preserve">[Threaded comment]
Your version of Excel allows you to read this threaded comment; however, any edits to it will get removed if the file is opened in a newer version of Excel. Learn more: https://go.microsoft.com/fwlink/?linkid=870924
Comment:
    349087 </t>
      </text>
    </comment>
    <comment ref="E349" authorId="670" shapeId="0" xr:uid="{BF3693BA-7A26-4BA0-A65A-DD68E0340076}">
      <text>
        <t>[Threaded comment]
Your version of Excel allows you to read this threaded comment; however, any edits to it will get removed if the file is opened in a newer version of Excel. Learn more: https://go.microsoft.com/fwlink/?linkid=870924
Comment:
    Prašome eso sustabdyti projektą
Reply:
    Užsakytas papildymas pas pakamarį
Reply:
    Topo yra
Reply:
    Augustas braižo trasą
Reply:
    *Martynas braizo ne Augustas
Reply:
    Lukiam atsakymo is VDU, reikia nulekt prasieit trasa, pabaigt principine
Reply:
    Gyvai persižiūrėta trasa 08-13, sudarytas naujas trasos variantas 08-14
Reply:
    08-27 trasa apruošta ir išsiųsta derinimams į Via, KPD, dėl Natura teritorijos
Reply:
    08-29 išsiųsta miesto ir rajono savivaldybių derinimams
Reply:
    09-04 išsiųsta papildomiems derinimams bei į VDU su prašytais priedais
Reply:
    09-12 taisymai po pastabų išsiųsti Kauno energijai, Teliai, laukiama kitų institucijų ats.
Reply:
    09-16 atlikti ryšio matavimai
Reply:
    09-18 su VDU tartasi dėl trasos variantų jų panaudoje, išsiųsti papildomi variantai, suderinus reikia su kelių priedu perteikti į Via
Reply:
    Pateikti pirminiai po pastabu
Reply:
    Pateikta po pastabu
Reply:
    09-29 vdu atsakyta papildomai, bandom išaiškint kad dėl šilumotiekio sunkiai keistina trasa jų panaudoje nes nesusiderinam su jais iki galo
Reply:
    09-30 KRS skambino su pastabom, koreguojama trasa
Reply:
    Pateikti pirminiai po pastabu
Reply:
    10-09 vdu skambinta, tarpusavyje persisiuntę derinasi, paskubins
Reply:
    Nurodyti VDU tinkami variantai iš siūlytų, koreguojama pagal ats.
Reply:
    Išsiųsta Litgrid derinimui, perklausta kitų institucijų dėl derinimo
Reply:
    Gauta Litgrid pastaba, tvarkoma
Reply:
    Tikslinami sprendiniai su Litgrid, derinami servitutų planai
Reply:
    Skubinama informacija iš prieplaukos, VDU, persiųsti taisymai į Litgrid
Reply:
    Gautas Litgrid derinimas, VDU trasa patvirtinta - išsiųstas serv. planas pasirašymui. Prieplaukos serv. planas pasirašytas
Reply:
    KRS servitutui skaičiuojamas kompensacijos aktas, užklausta KMS, dar derinamas, laukiama
Reply:
    Pateiktas servitutas į KRS, su KMS skambintasi dėl pakeitimų, tikrinasi
Reply:
    KMS perderinimas gautas, pirmadienį siunčiami 2 servitutai
Reply:
    Prieplaukos sklypo servitutas pateiktas į savivaldybę, gatvės servitutas ruošiamas (ESO, kompensacinis aktas)
Reply:
    Gatvės servitutas paruoštas ir išsiųstas savivaldybei nagrinėti, visi servitutai pateikti
Reply:
    Via Lietuva terminas iki 12-15, atsakingas inžinierius informuotas kad skubinamas
Reply:
    Via klaidingai išsiųstas atsakymas, informavo sudarytoją kad taisytų ir atsiųstų
Reply:
    Via neigiamas ats., taisyti
Reply:
    Paruoštas trasos variantas derinimui su sklypais už Via nederinamo ruožo, išsiųsta savininkams
Reply:
    Gautas Akademijos servitutui derinimas, apmokėti. Susisiekti su sklypo savininku dėl sutikimo Via kelio apėjimui susiderinti
Reply:
    Akademijos servitutas bus apmokėtas ir įkeltas 01-19
Reply:
    Po ESO ir Via susirinkimo aptartas dar vienas variantas, derinama koreguota trasos vieta: telia, vdu (panauda sklype)
Reply:
    Telia suderintas, išsiųstas į KPD ir VDU
Reply:
    KPD suderintas, VDU skambinta, info nuėjusi iki skyriaus vadovo, kuris anksčiau suderino, nagrinėjasi
Reply:
    VDU Turto valdymo skyrius pateikęs į aukščiau, kad neprieštarauti, laukia patvirtinimo
Reply:
    Pateikta suva
Reply:
    Kol laukiama VDU patvirtinimo perteikta pakartotinai po pakeitimų į seniūniją, KRS, Via
Reply:
    Perderinimai gauti iš VDU, seniūno, su VDU suderintam sklypui ruošiami servituto dokumentai
Reply:
    Užbaigti žiniaraščiai, pateikta sąmatos skaičiavimui. Sudaryta byla be laukiamų perderinimų, suvų
Reply:
    Po patikrinimo į Via teikiamas ESO pasirašytas kelių priedas
Reply:
    4400-2205-7927 Kauno m. 27 notarų biuras planuoja su savivaldybe 03-25 13 val., po KRS perderinimo pateiktas prašymas servitutui skl. 4400-5896-3650
Reply:
    03-13 gautas Via derinimas
Trūkstami dokumentai: 1/2 suvų, 3/4 servitutų (2 suplanuotos datos)
Reply:
    Trūkstamas vienas servitutas, Kauno raj. sav. patvirtintas, pateiktas apmokėjimui į ESO
2-a suva buvo perteikta ir papildyta, dar neišnagrinėta
Reply:
    Antra suva gauta, paskutinis servitutas išnagrinėtas ir pritartas iš raj. sav. pusės, jie iš savo pusės pasiteikė į 8-ą Kauno m. biurą
Reply:
    Servitutai:
4400-1089-7648 Sudarytas 2026-03-25 Kauno raj. 1 biure
4400-2205-7927 Sudarytas 2026-03-19 Kauno m. 27 biure
4400-5896-3650 Sudarytas 2026-05-04 Kauno m. 8 biure (pasiteikė savivaldybė)
5250-0005-0234 Sudarytas 2026-02-06 (pasiteikė savivaldybė, biuro nenurodė)
Suvos:
26SUT-4080 Kauno raj. Gautas 2026-02-11
26SUT-9315 Kauno m. Gautas 2026-04-13</t>
      </text>
    </comment>
    <comment ref="I349" authorId="671" shapeId="0" xr:uid="{6D672DBB-20B2-44A2-8CDE-C16280278155}">
      <text>
        <t>[Threaded comment]
Your version of Excel allows you to read this threaded comment; however, any edits to it will get removed if the file is opened in a newer version of Excel. Learn more: https://go.microsoft.com/fwlink/?linkid=870924
Comment:
    12.10 uzsakyta</t>
      </text>
    </comment>
    <comment ref="X349" authorId="672" shapeId="0" xr:uid="{AFA6B791-C21A-4E66-A290-1803AD7EA94B}">
      <text>
        <t>[Threaded comment]
Your version of Excel allows you to read this threaded comment; however, any edits to it will get removed if the file is opened in a newer version of Excel. Learn more: https://go.microsoft.com/fwlink/?linkid=870924
Comment:
    10-07 gauta iš Kauno rajono, senesniam trasos variantui prieš atkarpų sujungimą
Reply:
    Kauno miesto perderinimas gautas 11-21
Reply:
    Pateikta perderinimui į KRS, KMS tvarkoj
Reply:
    KRS suderinta 03-03</t>
      </text>
    </comment>
    <comment ref="Y349" authorId="673" shapeId="0" xr:uid="{956662DD-CB48-45D1-BBF4-32F1DAE42536}">
      <text>
        <t>[Threaded comment]
Your version of Excel allows you to read this threaded comment; however, any edits to it will get removed if the file is opened in a newer version of Excel. Learn more: https://go.microsoft.com/fwlink/?linkid=870924
Comment:
    09-04 gautas derinimas iš Akademijos seniūno
Reply:
    Seniūno perderinimas gautas 11-19
Reply:
    Pateikta perderinimui</t>
      </text>
    </comment>
    <comment ref="Z349" authorId="674" shapeId="0" xr:uid="{4775BE4E-D22B-4767-9F00-20832AD95D42}">
      <text>
        <t>[Threaded comment]
Your version of Excel allows you to read this threaded comment; however, any edits to it will get removed if the file is opened in a newer version of Excel. Learn more: https://go.microsoft.com/fwlink/?linkid=870924
Comment:
    09-05 gauta iš Kauno vandenų, laukiama iš Giraitės vandenų
Reply:
    Suderinta atnaujinta trasa, visos trasos teritorijoje eksploatuoja Kauno vandenys</t>
      </text>
    </comment>
    <comment ref="AD349" authorId="675" shapeId="0" xr:uid="{4FAA879F-ABAE-4AC6-B58D-C6EE6F040DB5}">
      <text>
        <t>[Threaded comment]
Your version of Excel allows you to read this threaded comment; however, any edits to it will get removed if the file is opened in a newer version of Excel. Learn more: https://go.microsoft.com/fwlink/?linkid=870924
Comment:
    Pateiktos
Kauno mieste 26SUT-4078
Kauno rajone 26SUT-4080
Reply:
    26SUT-4080 (Kauno raj.) gauta
Reply:
    Nauja mieste 26SUT-7531
Reply:
    Atnaujinta suva mieste 26SUT-9315 gauta</t>
      </text>
    </comment>
    <comment ref="AF349" authorId="676" shapeId="0" xr:uid="{3956A0DB-BD96-4DC2-B8B8-63E39865DB1B}">
      <text>
        <t>[Threaded comment]
Your version of Excel allows you to read this threaded comment; however, any edits to it will get removed if the file is opened in a newer version of Excel. Learn more: https://go.microsoft.com/fwlink/?linkid=870924
Comment:
    Į KRS servitutas 5250-0005-0234 išsiųstas 11-21
Reply:
    Prieplaukos sklypo servitutas - Reg.data 2025-11-24, Reg. Nr. R12-9572
Reply:
    4400-2205-7927 (VVKD sklypo) servitutas išsiųstas į Kauno m. 27-ą biurą, prelim. data nuo vasario 18
migle.cirbaite@notarai.lt
Reply:
    5250-0005-0234 servitutas pasirašomas vasario 6 d., suderinta
Reply:
    4400-1089-7648 sav. sutikimas gautas, 03-06 pateikta į Kauno raj. 1-ą biurą (planuoja nuo kovo 16 anksčiausiai)
4400-2205-7927	Planuojamas sudarymas kovo 25 d. 13 val.
4400-5896-3650	Pateiktas prašymas į KRS 03-06
5250-0005-0234	Sudarytas vasario 6
Reply:
    Gegužės 6 d. planuojamas 4400-5896-3650 sutarties sudarymas</t>
      </text>
    </comment>
    <comment ref="AI349" authorId="677" shapeId="0" xr:uid="{1744FAC1-B2FA-428A-A144-3DEE2DA9A86F}">
      <text>
        <t>[Threaded comment]
Your version of Excel allows you to read this threaded comment; however, any edits to it will get removed if the file is opened in a newer version of Excel. Learn more: https://go.microsoft.com/fwlink/?linkid=870924
Comment:
    Kertamas Marvelės kapinynas (33046)
Reply:
    Pagal naują trasos variantą naujai kertama teritorija: Kauno tvirtovės Marvos forto liekanos (26356)</t>
      </text>
    </comment>
    <comment ref="AJ349" authorId="678" shapeId="0" xr:uid="{B83EECCF-60CC-48B7-A795-BF6DE2E37F7A}">
      <text>
        <t>[Threaded comment]
Your version of Excel allows you to read this threaded comment; however, any edits to it will get removed if the file is opened in a newer version of Excel. Learn more: https://go.microsoft.com/fwlink/?linkid=870924
Comment:
    Gautas derinimas variantui prieš Litgrid pastabas
Reply:
    Pateikta perderinimui
Reply:
    Perteikta su ESO priedu (1-26-5558)
Reply:
    Suderintas 03-13</t>
      </text>
    </comment>
    <comment ref="AM349" authorId="679" shapeId="0" xr:uid="{6490BD72-8416-4D34-93CF-EDFDAF701AE1}">
      <text>
        <t>[Threaded comment]
Your version of Excel allows you to read this threaded comment; however, any edits to it will get removed if the file is opened in a newer version of Excel. Learn more: https://go.microsoft.com/fwlink/?linkid=870924
Comment:
    Kamšos miškas</t>
      </text>
    </comment>
    <comment ref="AO349" authorId="680" shapeId="0" xr:uid="{9B34047B-F9DF-46ED-9BB8-D380C125ABE2}">
      <text>
        <t>[Threaded comment]
Your version of Excel allows you to read this threaded comment; however, any edits to it will get removed if the file is opened in a newer version of Excel. Learn more: https://go.microsoft.com/fwlink/?linkid=870924
Comment:
    10-30 išsiųstas koreguotas po pastabų</t>
      </text>
    </comment>
    <comment ref="E350" authorId="681" shapeId="0" xr:uid="{0A42D6EE-4EE5-4108-95F7-63FFD8F759D5}">
      <text>
        <t>[Threaded comment]
Your version of Excel allows you to read this threaded comment; however, any edits to it will get removed if the file is opened in a newer version of Excel. Learn more: https://go.microsoft.com/fwlink/?linkid=870924
Comment:
    Pateikti pirminiai
Reply:
    Pateikta po pastabų
Reply:
    Išsiųsta institucijoms, rengiami MŽ
Reply:
    Rengia MŽ, teiks sąmatai, po to teiksim bylą
Reply:
    Skaičiuoja sąmatą
Reply:
    Pateiktas projektas
Reply:
    Atsiuntė Karolis nuotraukas, pakalbėta su zoniniu, bandau taisyt pastabas su turima info
Reply:
    Nusiųsta Elgai užklausa
Reply:
    Pataisytos pastabos, laukiama atsakymo iš elgos dėl komercinio pasiūlymo ir metalo konstrukcijos pakelimui
Reply:
    Pataisyta byla
Reply:
    Pateikta byla po pastabu
Reply:
    Taiso pastabas
Reply:
    Pateiktas projektas</t>
      </text>
    </comment>
    <comment ref="AD350" authorId="682" shapeId="0" xr:uid="{4EB27E4A-BA67-42DA-AF3D-652975F9F4E8}">
      <text>
        <t>[Threaded comment]
Your version of Excel allows you to read this threaded comment; however, any edits to it will get removed if the file is opened in a newer version of Excel. Learn more: https://go.microsoft.com/fwlink/?linkid=870924
Comment:
    350146 03-12</t>
      </text>
    </comment>
    <comment ref="E355" authorId="683" shapeId="0" xr:uid="{F2BC74E8-C35E-417D-A031-890EDF693EC2}">
      <text>
        <t>[Threaded comment]
Your version of Excel allows you to read this threaded comment; however, any edits to it will get removed if the file is opened in a newer version of Excel. Learn more: https://go.microsoft.com/fwlink/?linkid=870924
Comment:
    Pateikti pirminiai
Reply:
    Taiso pastabas
Reply:
    Pateikti pirminiai po pastabu
Reply:
    Taiso pastabas
Reply:
    Pateikta po pastabų
Reply:
    Parasytas paraginimas del pirminiu
Reply:
    Taiso pirminius
Reply:
    Pateikti pirminiai
Reply:
    Taisyt pirminius, reikia, kad eso pasirašytų BR01, perteikt suvai (prieš teikiant suvai pasižiūrėt prie suvos stulpelio reg. Nr.). Sulaukt pirminių, žiniaraščiai, sąmata. Teikt projektą
Reply:
    Pirminiai pateikti
Reply:
    Taiso vamzdžių kiekius
Reply:
    Pateikta byla be SUVA
Reply:
    Pateikta po pastabu
Reply:
    Laukiam RC sąskaitos
Reply:
    Laukiam kol atmes įkainius
Reply:
    Pateikta ADA maciukevičiui</t>
      </text>
    </comment>
    <comment ref="T355" authorId="684" shapeId="0" xr:uid="{EB6F813A-A58E-4E7B-AD2D-511A90683512}">
      <text>
        <t xml:space="preserve">[Threaded comment]
Your version of Excel allows you to read this threaded comment; however, any edits to it will get removed if the file is opened in a newer version of Excel. Learn more: https://go.microsoft.com/fwlink/?linkid=870924
Comment:
    Reikia 2 papildomai issiust </t>
      </text>
    </comment>
    <comment ref="U355" authorId="685" shapeId="0" xr:uid="{58A7B7BB-5008-4BF7-9952-F5121016BA0C}">
      <text>
        <t>[Threaded comment]
Your version of Excel allows you to read this threaded comment; however, any edits to it will get removed if the file is opened in a newer version of Excel. Learn more: https://go.microsoft.com/fwlink/?linkid=870924
Comment:
    Marijus workin on it</t>
      </text>
    </comment>
    <comment ref="Y355" authorId="686" shapeId="0" xr:uid="{CA6CAF02-3546-4B71-B6D1-DC66F832203F}">
      <text>
        <t>[Threaded comment]
Your version of Excel allows you to read this threaded comment; however, any edits to it will get removed if the file is opened in a newer version of Excel. Learn more: https://go.microsoft.com/fwlink/?linkid=870924
Comment:
    02/14 išsiųsta</t>
      </text>
    </comment>
    <comment ref="AA355" authorId="687" shapeId="0" xr:uid="{113C58E6-7934-4CC7-8D6E-E4126D00C5FE}">
      <text>
        <t xml:space="preserve">[Threaded comment]
Your version of Excel allows you to read this threaded comment; however, any edits to it will get removed if the file is opened in a newer version of Excel. Learn more: https://go.microsoft.com/fwlink/?linkid=870924
Comment:
    02/14 išsiųsta </t>
      </text>
    </comment>
    <comment ref="AD355" authorId="688" shapeId="0" xr:uid="{1B3DD1F5-89D3-4146-ABE2-D5DB51DE7D88}">
      <text>
        <t xml:space="preserve">[Threaded comment]
Your version of Excel allows you to read this threaded comment; however, any edits to it will get removed if the file is opened in a newer version of Excel. Learn more: https://go.microsoft.com/fwlink/?linkid=870924
Comment:
    348459 
Reply:
    352965 </t>
      </text>
    </comment>
    <comment ref="AM355" authorId="689" shapeId="0" xr:uid="{BD6ECBB4-ADE9-4013-8CF8-DC76C668A86A}">
      <text>
        <t>[Threaded comment]
Your version of Excel allows you to read this threaded comment; however, any edits to it will get removed if the file is opened in a newer version of Excel. Learn more: https://go.microsoft.com/fwlink/?linkid=870924
Comment:
    info@vmu.lt išsiųsta 03/31</t>
      </text>
    </comment>
    <comment ref="E356" authorId="690" shapeId="0" xr:uid="{0518744C-9DFC-45D2-9540-F5DECFBCDF6A}">
      <text>
        <t>[Threaded comment]
Your version of Excel allows you to read this threaded comment; however, any edits to it will get removed if the file is opened in a newer version of Excel. Learn more: https://go.microsoft.com/fwlink/?linkid=870924
Comment:
    Geoprojektai rengė topo
Reply:
    Pateikti pirminiai
Reply:
    Reikia ryšį permatuoti, važiuos Dovydas
Reply:
    Pateikta po pastabu
Reply:
    Taiso pastabas
Reply:
    Reikia vaziuoti i vieta padaryti nuotraukas
Reply:
    03-28 nesigavo, planas nuo 03-31 suderinti laika su Gailiunu
Reply:
    Pateikta po pastabu
Reply:
    Patvirtinti pirminiai
Reply:
    Išsiųsta dar vandenims dėl visa ko
Reply:
    Pateikta SUVA
Reply:
    Skaičiuojama sąmata
Reply:
    Suformuota byla be SUVA
Reply:
    Pateiktas SUVA su eso derinimu
Reply:
    Pateiktas projektas be SUVA
Reply:
    Gavus SUVA, pataisyti pastabas ir pateikti
Reply:
    Pateiktas projektas po pastabų
Reply:
    Taiso pastabas
Reply:
    Turėjo pateikti bylą ir pagrįsti kainą
Reply:
    05.16 pateiktas projektas po pastabu
Reply:
    Registgruoja AZ
Reply:
    Pateikti įkainiai ESO</t>
      </text>
    </comment>
    <comment ref="AD356" authorId="691" shapeId="0" xr:uid="{3665783F-F2BE-495C-BE9A-17B1360F8C4E}">
      <text>
        <t>[Threaded comment]
Your version of Excel allows you to read this threaded comment; however, any edits to it will get removed if the file is opened in a newer version of Excel. Learn more: https://go.microsoft.com/fwlink/?linkid=870924
Comment:
    354239 
Reply:
    04-17 ; 355853 naujas</t>
      </text>
    </comment>
    <comment ref="E357" authorId="692" shapeId="0" xr:uid="{A897DBCB-92EC-4153-B7E3-66DD892A100E}">
      <text>
        <t>[Threaded comment]
Your version of Excel allows you to read this threaded comment; however, any edits to it will get removed if the file is opened in a newer version of Excel. Learn more: https://go.microsoft.com/fwlink/?linkid=870924
Comment:
    Paruošta pirmininiams derinimams, perduota peržiūrėti Kostui
Reply:
    Pateikti pirminiai
Reply:
    Taiso pastabas
Reply:
    Pastabos pataisytos galima kelti
Reply:
    Reikia teikti derinti.
Reply:
    @reik užsakyti melioracijos projektą
Reply:
    Rengia pilną bylą pateikia 03-20
Reply:
    Perduota sąmatoms
Reply:
    Pateikta sąmata
Reply:
    Paruošta pilna dokumentacija
Reply:
    Atiduota pilnam derinimui
Reply:
    Trūksta NŽT derinimo, laukiam saug. ter. Departamento derinimo
Reply:
    Pateiktas projektas
Reply:
    ESO suderintas
Reply:
    Pateikta ADA
Reply:
    Pateikta NŽT nr. 356632
Reply:
    SUVA gauta</t>
      </text>
    </comment>
    <comment ref="T357" authorId="693" shapeId="0" xr:uid="{7F598C95-EC85-444E-A63F-336C351EDB79}">
      <text>
        <t>[Threaded comment]
Your version of Excel allows you to read this threaded comment; however, any edits to it will get removed if the file is opened in a newer version of Excel. Learn more: https://go.microsoft.com/fwlink/?linkid=870924
Comment:
    Paruošti, reikia išsiųsti
Reply:
    Išsiųstiu 02-27</t>
      </text>
    </comment>
    <comment ref="X357" authorId="694" shapeId="0" xr:uid="{46978D55-7045-4C04-B3C9-B84CA2D8335E}">
      <text>
        <t>[Threaded comment]
Your version of Excel allows you to read this threaded comment; however, any edits to it will get removed if the file is opened in a newer version of Excel. Learn more: https://go.microsoft.com/fwlink/?linkid=870924
Comment:
    Suderinta ūkio sk. 03/24</t>
      </text>
    </comment>
    <comment ref="AD357" authorId="695" shapeId="0" xr:uid="{0494F04A-838B-4513-8ABF-D047B8D8E61C}">
      <text>
        <t>[Threaded comment]
Your version of Excel allows you to read this threaded comment; however, any edits to it will get removed if the file is opened in a newer version of Excel. Learn more: https://go.microsoft.com/fwlink/?linkid=870924
Comment:
    Užsakytas 02/27
Reply:
    03-19 teikia iš naujo
Reply:
    Pateikta iš naujo ir gautas nesutikimas Nr.352048, trūksta saugomų teritorijų derinimo
Reply:
    Pateikta iš naujo su Saug. Ter. D. Derinimu NR. 356632</t>
      </text>
    </comment>
    <comment ref="AH357" authorId="696" shapeId="0" xr:uid="{195F854F-BDF5-410B-A141-4B2D81943148}">
      <text>
        <t>[Threaded comment]
Your version of Excel allows you to read this threaded comment; however, any edits to it will get removed if the file is opened in a newer version of Excel. Learn more: https://go.microsoft.com/fwlink/?linkid=870924
Comment:
    Reikia užsakyti</t>
      </text>
    </comment>
    <comment ref="E358" authorId="697" shapeId="0" xr:uid="{7A6EDCB9-6FD4-41DA-ABF0-6AEF7503253A}">
      <text>
        <t>[Threaded comment]
Your version of Excel allows you to read this threaded comment; however, any edits to it will get removed if the file is opened in a newer version of Excel. Learn more: https://go.microsoft.com/fwlink/?linkid=870924
Comment:
    02-10 teiksim pirminius
Reply:
    Pateikti pirminiai
Reply:
    Taiso pastabas
Reply:
    02.18 Gytis vaziuoja daryti nuotrauka ir teiksim pirminius
Reply:
    02-20 pateikti pirminiai po pastabų
Reply:
    02-21 pateikta derinti
Reply:
    Laukiam savivaldybės ir teiksim SUVA
Reply:
    Pateiktas SUVA, darys MŽ
Reply:
    Anai pateikta MŽ
Reply:
    Pateiktas projektas be SUVA
Reply:
    SUVA teikia iš naujo
Reply:
    03.18
1GST-3072 
Reply:
    Atmetė projektą, laukiam SUVA
Reply:
    Arnas teikia žymą.
Reply:
    Taiso pastabas
Reply:
    Kostas pateiks po pastabų
Reply:
    pateikta
Reply:
    Pateiktos žymos</t>
      </text>
    </comment>
    <comment ref="AD358" authorId="698" shapeId="0" xr:uid="{279C9666-78E3-49DC-AA67-712CFB96F985}">
      <text>
        <t xml:space="preserve">[Threaded comment]
Your version of Excel allows you to read this threaded comment; however, any edits to it will get removed if the file is opened in a newer version of Excel. Learn more: https://go.microsoft.com/fwlink/?linkid=870924
Comment:
    03.06
1GST-2630 
Reply:
    349777 
Reply:
    351049 </t>
      </text>
    </comment>
    <comment ref="E359" authorId="699" shapeId="0" xr:uid="{FFCC3FE0-2961-4F41-BFF4-6611856D9B00}">
      <text>
        <t>[Threaded comment]
Your version of Excel allows you to read this threaded comment; however, any edits to it will get removed if the file is opened in a newer version of Excel. Learn more: https://go.microsoft.com/fwlink/?linkid=870924
Comment:
    Trūksta vienos užduoties dalies topkės, sklypų
Reply:
    02-13 važiuoju į vietą susižiūrėt dėl paramsčio ir gręžimo.
Reply:
    Parengti pirminiai
Reply:
    Pateikti pirminiai
Reply:
    Taiso pastabas
Reply:
    Galima pateikti atgal.
Reply:
    Pateikta po pastabų
Reply:
    Taiso pastabas
Reply:
    Reik pateikti po pastabų.
Reply:
    Pateikta po pastabų
Reply:
    Taiso pastabas
Reply:
    Galima pateikt po pastabų. Perduota Kostui į teamsus.
Reply:
    Pateikta po pastabu
Reply:
    Išsiųsta savivaldybei ir seniūnijai
Reply:
    Darau žiniaraštį, dokus, laukiu seniūnijos suderinimo ir teiksiu SUVA
Reply:
    Žiniaraštis pateiktas Anai.
Reply:
    Taiso MŽ pagal ANA pastabas
Reply:
    Tomui perduota, galima teikt pilną proj. be SUVA.
Reply:
    Taiso pastabas
Reply:
    Pastabos pataisytos, keitėsi sąmata, likę SUVA gaut.
Reply:
    Perduota Kostui pateikti pilną bylą.
Reply:
    pateitka
Reply:
    Laukiam RC sąskaitos
Reply:
    Pateikti įkainiai tvirtinimui
Reply:
    Laukiam kol ada patvirtins</t>
      </text>
    </comment>
    <comment ref="T359" authorId="700" shapeId="0" xr:uid="{5AC6962E-DC08-4C9A-B5E4-8E4D8D1A876C}">
      <text>
        <t>[Threaded comment]
Your version of Excel allows you to read this threaded comment; however, any edits to it will get removed if the file is opened in a newer version of Excel. Learn more: https://go.microsoft.com/fwlink/?linkid=870924
Comment:
    03-07 perduoti Živilei</t>
      </text>
    </comment>
    <comment ref="X359" authorId="701" shapeId="0" xr:uid="{03D31DC3-063B-4106-A5B2-7EE24C1DAEA0}">
      <text>
        <t>[Threaded comment]
Your version of Excel allows you to read this threaded comment; however, any edits to it will get removed if the file is opened in a newer version of Excel. Learn more: https://go.microsoft.com/fwlink/?linkid=870924
Comment:
    03-06 išsiųsta administracija@jonava.lt
Reply:
    03-07 suderinta</t>
      </text>
    </comment>
    <comment ref="Y359" authorId="702" shapeId="0" xr:uid="{BD2E95B2-4367-4B87-8FBF-4CF1C6C882EB}">
      <text>
        <t>[Threaded comment]
Your version of Excel allows you to read this threaded comment; however, any edits to it will get removed if the file is opened in a newer version of Excel. Learn more: https://go.microsoft.com/fwlink/?linkid=870924
Comment:
    03-06 išsiųsta</t>
      </text>
    </comment>
    <comment ref="AD359" authorId="703" shapeId="0" xr:uid="{06D090CA-7D2D-42A8-B285-19BEB3DA9AE6}">
      <text>
        <t>[Threaded comment]
Your version of Excel allows you to read this threaded comment; however, any edits to it will get removed if the file is opened in a newer version of Excel. Learn more: https://go.microsoft.com/fwlink/?linkid=870924
Comment:
    350823 03-17</t>
      </text>
    </comment>
    <comment ref="E360" authorId="704" shapeId="0" xr:uid="{E1C1F6F3-05B1-4133-AB4B-6DA3F5FD91FC}">
      <text>
        <t xml:space="preserve">[Threaded comment]
Your version of Excel allows you to read this threaded comment; however, any edits to it will get removed if the file is opened in a newer version of Excel. Learn more: https://go.microsoft.com/fwlink/?linkid=870924
Comment:
    Edgaras darė topo
Reply:
    Pateikti pirminiai sprendiniai
Reply:
    Taiso pastabas
Reply:
    03-21 taiso pastabas
Reply:
    Pateikta po pastabų
Reply:
    Taiso pastabas
Reply:
    Pateikta po pastabu
Reply:
    Zinirastis pas Ana, liko informaciniai, derinimu sulaukt ir pateikt SUVA
Reply:
    Ruošiami informaciniai ir SUVA
Reply:
    Ruošiama pilnam pridavimui ESO
Reply:
    Pateiktas projektas be MS ir SUVA
Reply:
    Pateikta SUVA 04.29 Nr. 357346 
Reply:
    Gavus SUVA, taisyti pastabas ir pateikti
Reply:
    Teikia iš naujo SUVA
Reply:
    Naujas SUVA prasymas 05.14; 359728 
Reply:
    Naujas SUVA 05.21; 360712 
Reply:
    Gauta SUVA, pateiktas projektas po pastabu
Reply:
    Reikia taisyti pastabas
Reply:
    Pateikta po pastabu
Reply:
    Taiso pastabas
Reply:
    Pateikta po pastabu
Reply:
    "Dėl kompensacinės ritės įrengimo Rizgonių TP klausimas šiuo metu sprendžiamas, informuosime. "
Reply:
    Pateiktas projektas po pastabu
Reply:
    Taiso RAA pastabas
Reply:
    Šiandien planuoja pataisyti pastabas
Reply:
    Nusiusta Valciukui pasiziureti
Reply:
    Grizo petrikenas, ikelta i tivis
Reply:
    Taiso pastabas, reikia perskaičiuoti Itj
Reply:
    Pateiktas po pastabu
Reply:
    Pateiktas projektas po pastabu
Reply:
    Taiso pastabas
Reply:
    Pateiktas projektas tvirtinimui
Reply:
    Pateiktas delspinigių pagrindimas
</t>
      </text>
    </comment>
    <comment ref="X360" authorId="705" shapeId="0" xr:uid="{A4B9F507-88B5-40FA-A0AE-91D7C5785036}">
      <text>
        <t>[Threaded comment]
Your version of Excel allows you to read this threaded comment; however, any edits to it will get removed if the file is opened in a newer version of Excel. Learn more: https://go.microsoft.com/fwlink/?linkid=870924
Comment:
    Suderino Tautvydas Arbutavičius</t>
      </text>
    </comment>
    <comment ref="AM360" authorId="706" shapeId="0" xr:uid="{B2A3B18C-FF77-47B6-9791-F76CD8C5134C}">
      <text>
        <t>[Threaded comment]
Your version of Excel allows you to read this threaded comment; however, any edits to it will get removed if the file is opened in a newer version of Excel. Learn more: https://go.microsoft.com/fwlink/?linkid=870924
Comment:
    Išsiųsta 04/01</t>
      </text>
    </comment>
    <comment ref="E361" authorId="707" shapeId="0" xr:uid="{438C5F05-5A99-48E4-BD7B-1751FD02FBC2}">
      <text>
        <t>[Threaded comment]
Your version of Excel allows you to read this threaded comment; however, any edits to it will get removed if the file is opened in a newer version of Excel. Learn more: https://go.microsoft.com/fwlink/?linkid=870924
Comment:
    Donatas topo darė
Reply:
    Pateikti pirminiai
Reply:
    Taiso pastabas
Reply:
    Taiso pastabas
Reply:
    03.06 pateikta po pastabu
Reply:
    Taiso pastabas
Reply:
    Pateikta po pastabu
Reply:
    Taiso pastabas
Reply:
    03-21 taiso pastabas
Reply:
    03-24 ridas fotografuoja
Reply:
    Informaciniai, Ziniarastis damusinejamas, 04.11 nusius reiksmingumo isvada.
Reply:
    Reiksmingumas daromas....
Reply:
    Priedas Nr. 3 išsiųstas derinimui
Reply:
    Ruošiama dokumentacija pilnam derinimui
Reply:
    Pateiktas projektas be MS ir SUVA
Reply:
    Pateikta SUVA Nr. 357460; Issiusta papidomai Kaisiadoriu seniunui ir kelininkui
Reply:
    Gautos pastabos, reikia taisyti
Reply:
    Taiso pastabas
Reply:
    Taiso projektą, suva yra. Reikia pateikti
Reply:
    Laukiam papildytos sąmatos
Reply:
    Pateiktas projektas su padidinta samata
Reply:
    Taiso pastabas
Reply:
    Pateikta po pastabu
Reply:
    Pateikta po pastabu
Reply:
    Reikia teikti AZ
Reply:
    Perduota ESO įkainiai</t>
      </text>
    </comment>
    <comment ref="X361" authorId="708" shapeId="0" xr:uid="{2DD774A9-C866-4E4D-8853-D5881D2EE889}">
      <text>
        <t>[Threaded comment]
Your version of Excel allows you to read this threaded comment; however, any edits to it will get removed if the file is opened in a newer version of Excel. Learn more: https://go.microsoft.com/fwlink/?linkid=870924
Comment:
    Suderino Tautvydas Arbutavičius</t>
      </text>
    </comment>
    <comment ref="AM361" authorId="709" shapeId="0" xr:uid="{01FAC037-6010-47EB-8E49-F42A1DAB071C}">
      <text>
        <t>[Threaded comment]
Your version of Excel allows you to read this threaded comment; however, any edits to it will get removed if the file is opened in a newer version of Excel. Learn more: https://go.microsoft.com/fwlink/?linkid=870924
Comment:
    Išsiųsta 03/28</t>
      </text>
    </comment>
    <comment ref="E362" authorId="710" shapeId="0" xr:uid="{E4822960-B7D6-4750-AEFB-33F30F8D6C22}">
      <text>
        <t>[Threaded comment]
Your version of Excel allows you to read this threaded comment; however, any edits to it will get removed if the file is opened in a newer version of Excel. Learn more: https://go.microsoft.com/fwlink/?linkid=870924
Comment:
    02-10 pateiks topo
Reply:
    02-20 pateikti pirminiai
Reply:
    Taiso pastabas
Reply:
    Pateikta po pastabų
Reply:
    Derina su institucijomis
Reply:
    Išsiųstas derinimas su seniūnija
Reply:
    Išsiųsta derinimui su kpd
Reply:
    Išsiųsta derinimui su vmu
Reply:
    Teikia SUVA, daro bylą
Reply:
    Pateikta byla be SUVA
Reply:
    SUVA atmetė nes nėra VMU ir ESO derinimo
Reply:
    Suva gauta, projektą tikrina ESO</t>
      </text>
    </comment>
    <comment ref="T362" authorId="711" shapeId="0" xr:uid="{2D55ADF8-12C9-40EA-9F3A-25EFC2ADDD3F}">
      <text>
        <t>[Threaded comment]
Your version of Excel allows you to read this threaded comment; however, any edits to it will get removed if the file is opened in a newer version of Excel. Learn more: https://go.microsoft.com/fwlink/?linkid=870924
Comment:
    Išsiųsti 02-27</t>
      </text>
    </comment>
    <comment ref="U362" authorId="712" shapeId="0" xr:uid="{63975BB9-95B3-4664-875D-66E69A87BDC1}">
      <text>
        <t>[Threaded comment]
Your version of Excel allows you to read this threaded comment; however, any edits to it will get removed if the file is opened in a newer version of Excel. Learn more: https://go.microsoft.com/fwlink/?linkid=870924
Comment:
    03-20</t>
      </text>
    </comment>
    <comment ref="V362" authorId="713" shapeId="0" xr:uid="{0E039084-E344-4B98-A49F-00ADD2F24F11}">
      <text>
        <t>[Threaded comment]
Your version of Excel allows you to read this threaded comment; however, any edits to it will get removed if the file is opened in a newer version of Excel. Learn more: https://go.microsoft.com/fwlink/?linkid=870924
Comment:
    03-20</t>
      </text>
    </comment>
    <comment ref="X362" authorId="714" shapeId="0" xr:uid="{4BE689E9-51A4-4ECF-AE4B-A80A1A4333F3}">
      <text>
        <t>[Threaded comment]
Your version of Excel allows you to read this threaded comment; however, any edits to it will get removed if the file is opened in a newer version of Excel. Learn more: https://go.microsoft.com/fwlink/?linkid=870924
Comment:
    Išsiųsta 02-27
Reply:
    Suderinta 03-17</t>
      </text>
    </comment>
    <comment ref="Y362" authorId="715" shapeId="0" xr:uid="{62BBF5B6-C684-4A9A-B799-E9AEDBDD2B7A}">
      <text>
        <t>[Threaded comment]
Your version of Excel allows you to read this threaded comment; however, any edits to it will get removed if the file is opened in a newer version of Excel. Learn more: https://go.microsoft.com/fwlink/?linkid=870924
Comment:
    Išsiųsta 03-03
Reply:
    Išsiųsta pakartotinai 03-18
Reply:
    Suderinta 03-20</t>
      </text>
    </comment>
    <comment ref="AD362" authorId="716" shapeId="0" xr:uid="{CF6D00FB-B80F-4625-857E-9B3B574A38F8}">
      <text>
        <t xml:space="preserve">[Threaded comment]
Your version of Excel allows you to read this threaded comment; however, any edits to it will get removed if the file is opened in a newer version of Excel. Learn more: https://go.microsoft.com/fwlink/?linkid=870924
Comment:
    Pateikta 351395 
Reply:
    Pateikta po pastabų 352155 </t>
      </text>
    </comment>
    <comment ref="AG362" authorId="717" shapeId="0" xr:uid="{EDA8B01A-5C16-4948-B068-923BDDC106BF}">
      <text>
        <t>[Threaded comment]
Your version of Excel allows you to read this threaded comment; however, any edits to it will get removed if the file is opened in a newer version of Excel. Learn more: https://go.microsoft.com/fwlink/?linkid=870924
Comment:
    Suderinta 03-07</t>
      </text>
    </comment>
    <comment ref="AI362" authorId="718" shapeId="0" xr:uid="{ABA5BD3D-36F5-4200-9C47-2CE50F37B2CC}">
      <text>
        <t>[Threaded comment]
Your version of Excel allows you to read this threaded comment; however, any edits to it will get removed if the file is opened in a newer version of Excel. Learn more: https://go.microsoft.com/fwlink/?linkid=870924
Comment:
    Išsiųsta 03-03
Reply:
    Suderinta 03-07</t>
      </text>
    </comment>
    <comment ref="AM362" authorId="719" shapeId="0" xr:uid="{5ACA4842-52D7-4B06-A553-B59DEA64506F}">
      <text>
        <t>[Threaded comment]
Your version of Excel allows you to read this threaded comment; however, any edits to it will get removed if the file is opened in a newer version of Excel. Learn more: https://go.microsoft.com/fwlink/?linkid=870924
Comment:
    Išsiųsta 03-03
Reply:
    Išsiųsta dėl sklypo 03-25</t>
      </text>
    </comment>
    <comment ref="E363" authorId="720" shapeId="0" xr:uid="{843B95AC-FA66-490C-9532-E898FF5BA05C}">
      <text>
        <t>[Threaded comment]
Your version of Excel allows you to read this threaded comment; however, any edits to it will get removed if the file is opened in a newer version of Excel. Learn more: https://go.microsoft.com/fwlink/?linkid=870924
Comment:
    Pateikti pirminiai
Reply:
    Taiso pastabas
Reply:
    Pateikta po pastabu
Reply:
    Laukiam derinimu
Reply:
    Teikia SUVA daro žiniaraščius
Reply:
    Daro bylą. Laukiam SUVA
Reply:
    Pateiktas projektas be SUVA
Reply:
    Laukiam RC sąskaitos
Reply:
    Truksta SUVA</t>
      </text>
    </comment>
    <comment ref="T363" authorId="721" shapeId="0" xr:uid="{4ACE8388-3D21-4FAF-930E-559A805CBA6C}">
      <text>
        <t xml:space="preserve">[Threaded comment]
Your version of Excel allows you to read this threaded comment; however, any edits to it will get removed if the file is opened in a newer version of Excel. Learn more: https://go.microsoft.com/fwlink/?linkid=870924
Comment:
    Išsiųsta 03-10
</t>
      </text>
    </comment>
    <comment ref="V363" authorId="722" shapeId="0" xr:uid="{1D707D25-0392-4A94-9B0D-E263DA632E21}">
      <text>
        <t>[Threaded comment]
Your version of Excel allows you to read this threaded comment; however, any edits to it will get removed if the file is opened in a newer version of Excel. Learn more: https://go.microsoft.com/fwlink/?linkid=870924
Comment:
    Pateikta skaičiuoti</t>
      </text>
    </comment>
    <comment ref="X363" authorId="723" shapeId="0" xr:uid="{492C5E7E-EBC2-4F1F-A581-CBAE3BACBA7E}">
      <text>
        <t>[Threaded comment]
Your version of Excel allows you to read this threaded comment; however, any edits to it will get removed if the file is opened in a newer version of Excel. Learn more: https://go.microsoft.com/fwlink/?linkid=870924
Comment:
    03.04
Reply:
    Pateikta 03-12
Reply:
    Išsiųsta pakartotinai 03-20
Reply:
    Suderinta 03-20</t>
      </text>
    </comment>
    <comment ref="Y363" authorId="724" shapeId="0" xr:uid="{E8B07AC8-320E-4EA1-BFD1-CFFDB6054356}">
      <text>
        <t>[Threaded comment]
Your version of Excel allows you to read this threaded comment; however, any edits to it will get removed if the file is opened in a newer version of Excel. Learn more: https://go.microsoft.com/fwlink/?linkid=870924
Comment:
    03.04
Reply:
    Suderinta 03-10</t>
      </text>
    </comment>
    <comment ref="AD363" authorId="725" shapeId="0" xr:uid="{4E0D248F-A574-4843-8371-6C89153A8F8C}">
      <text>
        <t xml:space="preserve">[Threaded comment]
Your version of Excel allows you to read this threaded comment; however, any edits to it will get removed if the file is opened in a newer version of Excel. Learn more: https://go.microsoft.com/fwlink/?linkid=870924
Comment:
    Pateikta 351574 
Reply:
    353145 
Reply:
    354555 </t>
      </text>
    </comment>
    <comment ref="E364" authorId="726" shapeId="0" xr:uid="{B2B0D787-6C4F-4064-9E53-586AA86D2674}">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pastabu
Reply:
    Rengia MŽ, daro bylą. Trūksta MS ir SUVA
Reply:
    Byla yra, trūksta MS ir SUVA
Reply:
    Teikiam bylą be mel. Proj ir suva
Reply:
    Pateikta be MP ir SUVA
Reply:
    Laukiam mel. projekto
Reply:
    Atmetė suva, išsiųsta derinti su keliais
Reply:
    Suva gauta</t>
      </text>
    </comment>
    <comment ref="T364" authorId="727" shapeId="0" xr:uid="{473F11B6-A611-4EF2-8D77-97E95E19E4FF}">
      <text>
        <t>[Threaded comment]
Your version of Excel allows you to read this threaded comment; however, any edits to it will get removed if the file is opened in a newer version of Excel. Learn more: https://go.microsoft.com/fwlink/?linkid=870924
Comment:
    išsiųsta</t>
      </text>
    </comment>
    <comment ref="X364" authorId="728" shapeId="0" xr:uid="{1DF13210-5787-40A6-B7F5-6DA10A3B46B3}">
      <text>
        <t>[Threaded comment]
Your version of Excel allows you to read this threaded comment; however, any edits to it will get removed if the file is opened in a newer version of Excel. Learn more: https://go.microsoft.com/fwlink/?linkid=870924
Comment:
    03-17
Reply:
    Suderinta su pastabomis 03-19</t>
      </text>
    </comment>
    <comment ref="Y364" authorId="729" shapeId="0" xr:uid="{2CD9EE23-EF40-4B14-B144-66D7A34452A8}">
      <text>
        <t>[Threaded comment]
Your version of Excel allows you to read this threaded comment; however, any edits to it will get removed if the file is opened in a newer version of Excel. Learn more: https://go.microsoft.com/fwlink/?linkid=870924
Comment:
    03-17
Reply:
    Suderinta 03-21</t>
      </text>
    </comment>
    <comment ref="AD364" authorId="730" shapeId="0" xr:uid="{5FC0DCC9-57A5-4554-87AB-C36C876251AC}">
      <text>
        <t xml:space="preserve">[Threaded comment]
Your version of Excel allows you to read this threaded comment; however, any edits to it will get removed if the file is opened in a newer version of Excel. Learn more: https://go.microsoft.com/fwlink/?linkid=870924
Comment:
    355281 
Reply:
    356127 </t>
      </text>
    </comment>
    <comment ref="AM364" authorId="731" shapeId="0" xr:uid="{986A1F19-77C5-49FE-AE10-DC97A674528B}">
      <text>
        <t>[Threaded comment]
Your version of Excel allows you to read this threaded comment; however, any edits to it will get removed if the file is opened in a newer version of Excel. Learn more: https://go.microsoft.com/fwlink/?linkid=870924
Comment:
    03-17</t>
      </text>
    </comment>
    <comment ref="E365" authorId="732" shapeId="0" xr:uid="{59C89CA1-0B39-4B19-B8CC-1E246AFB5C57}">
      <text>
        <t>[Threaded comment]
Your version of Excel allows you to read this threaded comment; however, any edits to it will get removed if the file is opened in a newer version of Excel. Learn more: https://go.microsoft.com/fwlink/?linkid=870924
Comment:
    Teiks pirminius
Reply:
    Pateikti pirminiai
Reply:
    Patvirtinti pirminiai
Reply:
    Gaunam natura ir teikiam SUVA, darom MZ
Reply:
    Natura specialiste sake iki 04.11, nes jie pas save daro kazkoki reiksminguma
Reply:
    04.14 perduota Anai skaiciuot, gavus samata keliam byla be SUVA
Reply:
    Pateiktas projektas be SUVA
Reply:
    SUVA gauta</t>
      </text>
    </comment>
    <comment ref="X365" authorId="733" shapeId="0" xr:uid="{2322EF59-CBE1-4098-BEB7-A3791295F647}">
      <text>
        <t xml:space="preserve">[Threaded comment]
Your version of Excel allows you to read this threaded comment; however, any edits to it will get removed if the file is opened in a newer version of Excel. Learn more: https://go.microsoft.com/fwlink/?linkid=870924
Comment:
    Išsiųsta derinti savivaldybės architektui 03-20
Reply:
    Išsiųsta statybos ir infrastuktūros skyriui 03-26
Reply:
    Suderinta
</t>
      </text>
    </comment>
    <comment ref="Y365" authorId="734" shapeId="0" xr:uid="{E02104A5-9B02-46F8-A295-77A2E0CF52AA}">
      <text>
        <t>[Threaded comment]
Your version of Excel allows you to read this threaded comment; however, any edits to it will get removed if the file is opened in a newer version of Excel. Learn more: https://go.microsoft.com/fwlink/?linkid=870924
Comment:
    Išsiųsta papilio sen. 03-20
Reply:
    Išsiųsta parovejos sen. 04-01
Reply:
    Paroveja suderinta
Reply:
    Papilio suderinta</t>
      </text>
    </comment>
    <comment ref="AD365" authorId="735" shapeId="0" xr:uid="{9A2BFC88-7EF0-45F8-A2A2-069A0BD71E6C}">
      <text>
        <t xml:space="preserve">[Threaded comment]
Your version of Excel allows you to read this threaded comment; however, any edits to it will get removed if the file is opened in a newer version of Excel. Learn more: https://go.microsoft.com/fwlink/?linkid=870924
Comment:
    355303 </t>
      </text>
    </comment>
    <comment ref="AM365" authorId="736" shapeId="0" xr:uid="{2CF4E663-FADA-4ECA-A3DF-645D50F6FEA8}">
      <text>
        <t>[Threaded comment]
Your version of Excel allows you to read this threaded comment; however, any edits to it will get removed if the file is opened in a newer version of Excel. Learn more: https://go.microsoft.com/fwlink/?linkid=870924
Comment:
    Išsiųsta dėl sklypo
Reply:
    Išsiųstas informacinis vmu</t>
      </text>
    </comment>
    <comment ref="AN365" authorId="737" shapeId="0" xr:uid="{CB444E04-6A89-4A8D-AD55-4701890F414C}">
      <text>
        <t>[Threaded comment]
Your version of Excel allows you to read this threaded comment; however, any edits to it will get removed if the file is opened in a newer version of Excel. Learn more: https://go.microsoft.com/fwlink/?linkid=870924
Comment:
    Išsiųsta 03-20
Reply:
    Registracijos Nr. G1- 734 
Reply:
    Suderinta 04-11</t>
      </text>
    </comment>
    <comment ref="AO365" authorId="738" shapeId="0" xr:uid="{21C09C9F-6AD7-4C3B-95BC-0B268E01AA27}">
      <text>
        <t>[Threaded comment]
Your version of Excel allows you to read this threaded comment; however, any edits to it will get removed if the file is opened in a newer version of Excel. Learn more: https://go.microsoft.com/fwlink/?linkid=870924
Comment:
    Išsiųsta 03-20
Reply:
    Suderinta 03-20</t>
      </text>
    </comment>
    <comment ref="E366" authorId="739" shapeId="0" xr:uid="{F72216EC-2110-4494-A777-3FDFE07AD4C4}">
      <text>
        <t>[Threaded comment]
Your version of Excel allows you to read this threaded comment; however, any edits to it will get removed if the file is opened in a newer version of Excel. Learn more: https://go.microsoft.com/fwlink/?linkid=870924
Comment:
    Pateikti pirminiai
Reply:
    Taiso pastabas
Reply:
    Pateikti pirminiai po pastabu
Reply:
    Derinama su institucijomis
Reply:
    Gavus mel projektas teikti SUVA
Reply:
    Mel projektas pateiktas
Reply:
    Daryt mzdz, teikt byla be suva
Reply:
    Pateiktas projektas tvirtinimui
Reply:
    Pateiktas projektas po pastabu</t>
      </text>
    </comment>
    <comment ref="Y366" authorId="740" shapeId="0" xr:uid="{6E95BA52-2C8E-4DC7-A2B8-B81861E7AEB9}">
      <text>
        <t>[Threaded comment]
Your version of Excel allows you to read this threaded comment; however, any edits to it will get removed if the file is opened in a newer version of Excel. Learn more: https://go.microsoft.com/fwlink/?linkid=870924
Comment:
    Laiškas išsiųstas, bet dar negauta atsakymo</t>
      </text>
    </comment>
    <comment ref="AD366" authorId="741" shapeId="0" xr:uid="{7F359E35-08E4-43C8-8D21-130237CAB9AA}">
      <text>
        <t>[Threaded comment]
Your version of Excel allows you to read this threaded comment; however, any edits to it will get removed if the file is opened in a newer version of Excel. Learn more: https://go.microsoft.com/fwlink/?linkid=870924
Comment:
    361806  2025-05-29</t>
      </text>
    </comment>
    <comment ref="E367" authorId="742" shapeId="0" xr:uid="{7D319C07-45C6-43D8-9EC1-5DB3BBA43CDD}">
      <text>
        <t>[Threaded comment]
Your version of Excel allows you to read this threaded comment; however, any edits to it will get removed if the file is opened in a newer version of Excel. Learn more: https://go.microsoft.com/fwlink/?linkid=870924
Comment:
    Pakamaris darė topo
Reply:
    10d važiuoju derintis
Reply:
    Pakamaris turi pildyt tinklus
Reply:
    Savivaldybė turi pateikti papildomai informaciją dėl kątik pakloto asfalto
Reply:
    Pakamaris atrašė, kad papildomai tinklų nepridės nes negavo jokios papildomos info nei iš savivaldybės nei iš vandenų
Reply:
    Galima pateikt pirminius, Kostui perduota
Reply:
    Pateikti pirminiai
Reply:
    Taiso pastabas
Reply:
    Pasikreipiau į H2O dėl tinklų papildymo
Reply:
    1-25-19397
06-19 pateikta VIA
Reply:
    Galima pateikt po pastabų pirminius
Reply:
    Pateikti sprendiniai po pastabu
Reply:
    Pirmadieni 06-30 važiuoju su vienu žmogum derintis sprendinius, sakė vietoj reikia pasižiūrėti.
Reply:
    Taiso pastabas, reikia nuotrauku su spintos ir kabelio vieta objekte.....
Reply:
    Šiandien prieš darbo galą/ryt pirmos dienos pusėj pateiksim pirminius po pastabų
Reply:
    Perduota Kostui, galima pateikt pirminius po pastabų.
Reply:
    Gavau H2O tinklą, taisau sprendinius
Reply:
    Liko pasitaisyt KL, principinę, vizulkę ir galima bus teikt pirminiams po pastabų.
Reply:
    Paruošta pirminių pateikimui po pastabų
Reply:
    Išsiųsta institucijoms.
Reply:
    Išsiųsti pakoreguoti sprendiniai savivaldybei 07-11
Reply:
    Jei iki ryt negausiu ats iš savivaldybės, skambinsiu. Via atsiuntė pastabų, taisausi, reiks pasidaryt kelių priedą ir t.t.
Reply:
    Pateikta savivaldybei po pastabų 07-17
Reply:
    Savivaldybė suderino. Tomas pateikė į TIVI kelių priedą.
Reply:
    Liko ViaLT derinimas, seniūnijos (bus teigiamas, tik parašys grįžęs iš atostogų 08-01), SUVA
Reply:
    Turi pasirašyti ESO kelių priedą ir pateiksiu VIA po pastabų.
Reply:
    Pateikta Via po pastabų 07-29
Reply:
    Seniūnijos suderinimą gavau, liko gaut VIA pritarimą (buvo pateikta 07-29 po pastabų), bus galima tada pasiteikt SUVA ir formuotis bylą.
Reply:
    Mel. Projektą pateikiau savivaldybės atstovui suderinimui.
Reply:
    Liko mel. Projektą suderint ir SUVA
Reply:
    25SUT-2249 SUVA 08-14
Byla paruošta, trūksta SUVA.
Reply:
    Pateikta byla be SUVA ir mel samatos
Reply:
    Pataisytos pastabos. Galima pateikti po pastabų.
Reply:
    Pateikta po pastabu</t>
      </text>
    </comment>
    <comment ref="V367" authorId="743" shapeId="0" xr:uid="{E1559C21-ED76-4775-BAC3-D8302E51CD15}">
      <text>
        <t>[Threaded comment]
Your version of Excel allows you to read this threaded comment; however, any edits to it will get removed if the file is opened in a newer version of Excel. Learn more: https://go.microsoft.com/fwlink/?linkid=870924
Comment:
    08-07 pateikiau Anai
Reply:
    08-08 gauta sąmata</t>
      </text>
    </comment>
    <comment ref="X367" authorId="744" shapeId="0" xr:uid="{6D4B8959-CDED-48B2-BBAD-2F389D282A0E}">
      <text>
        <t>[Threaded comment]
Your version of Excel allows you to read this threaded comment; however, any edits to it will get removed if the file is opened in a newer version of Excel. Learn more: https://go.microsoft.com/fwlink/?linkid=870924
Comment:
    07-07 išsiųsta
Reply:
    Viena suderino, kitas turėjo pastėbėjimų, nusiunčiau atgal 07-09
Reply:
    po pastabų 07-17
Reply:
    07-18 suderinta</t>
      </text>
    </comment>
    <comment ref="Y367" authorId="745" shapeId="0" xr:uid="{5300E7A2-5965-4B91-8F0B-DB615001F61F}">
      <text>
        <t>[Threaded comment]
Your version of Excel allows you to read this threaded comment; however, any edits to it will get removed if the file is opened in a newer version of Excel. Learn more: https://go.microsoft.com/fwlink/?linkid=870924
Comment:
    07-07 išsiųsta
Reply:
    07-21 pateikta demontavimo schema suderinimui. Iki 08-01 atostogose.</t>
      </text>
    </comment>
    <comment ref="Z367" authorId="746" shapeId="0" xr:uid="{6CB4C637-62AE-4169-96C0-3F60C858D4F7}">
      <text>
        <t>[Threaded comment]
Your version of Excel allows you to read this threaded comment; however, any edits to it will get removed if the file is opened in a newer version of Excel. Learn more: https://go.microsoft.com/fwlink/?linkid=870924
Comment:
    07-07 išsiųsta
Reply:
    Bandžiau skambinti, nekelia
Reply:
    07-23 pavyko dasiskambint, sakė šiandien pažiūrės
Reply:
    23d suderinta</t>
      </text>
    </comment>
    <comment ref="AA367" authorId="747" shapeId="0" xr:uid="{8D119E04-954C-48AC-9C9F-C8775225E6B9}">
      <text>
        <t>[Threaded comment]
Your version of Excel allows you to read this threaded comment; however, any edits to it will get removed if the file is opened in a newer version of Excel. Learn more: https://go.microsoft.com/fwlink/?linkid=870924
Comment:
    07-07 išsiųsta
Reply:
    Išsiunčiau laišką pakartotinai su pasiteiravimu, ar nepasimetė sprendiniai.
Reply:
    Atrašė, kad trūksta tinklų, perduota Tomui.
Reply:
    23d suderinta</t>
      </text>
    </comment>
    <comment ref="AD367" authorId="748" shapeId="0" xr:uid="{5BE11B9A-6BD1-4AB6-9E87-8F1D372C8401}">
      <text>
        <t>[Threaded comment]
Your version of Excel allows you to read this threaded comment; however, any edits to it will get removed if the file is opened in a newer version of Excel. Learn more: https://go.microsoft.com/fwlink/?linkid=870924
Comment:
    25SUT-2249 SUVA 08-14</t>
      </text>
    </comment>
    <comment ref="AE367" authorId="749" shapeId="0" xr:uid="{B8A9603D-734E-431F-BB74-7AC0FBEC51C6}">
      <text>
        <t>[Threaded comment]
Your version of Excel allows you to read this threaded comment; however, any edits to it will get removed if the file is opened in a newer version of Excel. Learn more: https://go.microsoft.com/fwlink/?linkid=870924
Comment:
    07-07 išsiųsta
Reply:
    07-21 pateikta demontavimo schema suderinimui. Iki 08-01 atostogose.</t>
      </text>
    </comment>
    <comment ref="AH367" authorId="750" shapeId="0" xr:uid="{28E55F57-E1CD-42D7-9FAE-E9CB10C8F3A8}">
      <text>
        <t>[Threaded comment]
Your version of Excel allows you to read this threaded comment; however, any edits to it will get removed if the file is opened in a newer version of Excel. Learn more: https://go.microsoft.com/fwlink/?linkid=870924
Comment:
    Spėju, kad reikės, nes yra naujas drenažas paklotas kurį kertu.</t>
      </text>
    </comment>
    <comment ref="AJ367" authorId="751" shapeId="0" xr:uid="{D4288308-8C6B-4383-A820-26C0FD2BACB0}">
      <text>
        <t>[Threaded comment]
Your version of Excel allows you to read this threaded comment; however, any edits to it will get removed if the file is opened in a newer version of Excel. Learn more: https://go.microsoft.com/fwlink/?linkid=870924
Comment:
    06-19 pateikta
Reply:
    07-28 pateikta po pastabų</t>
      </text>
    </comment>
    <comment ref="E368" authorId="752" shapeId="0" xr:uid="{E5CC5C1D-4577-4F6C-9A58-3ACD44FAC4FE}">
      <text>
        <t>[Threaded comment]
Your version of Excel allows you to read this threaded comment; however, any edits to it will get removed if the file is opened in a newer version of Excel. Learn more: https://go.microsoft.com/fwlink/?linkid=870924
Comment:
    Patiekti pirminiai tvirtinimui
Reply:
    Turi pateikti pirmini bylos variantą
Reply:
    Pateiktas projektas
Reply:
    Pateikta po pastabu
Reply:
    Taiso pastabas
Reply:
    Pateikta po pastabu
Reply:
    Pateiktas rastas del delspinigiu, nauja uzduotis nepateikta dar
Reply:
    Pateikti pirminiai ant naujos uzduoties
Reply:
    Pateiktas projektas
Reply:
    Pateikto pastabos
Reply:
    Laukiam po pastabu bylos, samatos pataisytos
Reply:
    Pateitkas projektas po pastabu
Reply:
    Atmesta del derinimu, laukiam daugiau info ir asirintos ir reiks kreiptis i ESO
Reply:
    Pateiktas projektas po pastabu
Reply:
    Ziede pateike zymas
Reply:
    Zyma ikelta tivis</t>
      </text>
    </comment>
    <comment ref="AQ368" authorId="38" shapeId="0" xr:uid="{389BAC09-CFD4-4FE0-8251-DE9134860ED1}">
      <text>
        <r>
          <rPr>
            <b/>
            <sz val="9"/>
            <color indexed="81"/>
            <rFont val="Tahoma"/>
            <charset val="1"/>
          </rPr>
          <t>Ziede Rumsaite:</t>
        </r>
        <r>
          <rPr>
            <sz val="9"/>
            <color indexed="81"/>
            <rFont val="Tahoma"/>
            <charset val="1"/>
          </rPr>
          <t xml:space="preserve">
49289818
2026-06-22</t>
        </r>
      </text>
    </comment>
    <comment ref="E371" authorId="753" shapeId="0" xr:uid="{80F71F68-652C-40F5-9C2E-17CEF7FA5971}">
      <text>
        <t>[Threaded comment]
Your version of Excel allows you to read this threaded comment; however, any edits to it will get removed if the file is opened in a newer version of Excel. Learn more: https://go.microsoft.com/fwlink/?linkid=870924
Comment:
    Reikia pakeisti SB
Reply:
    Pateiktas SB ESO suderinimui
Reply:
    Laurynas Lapėnas 2025-03-13 07:58:44Kol kas su užduotimi luktelkim, tikriname informaciją. 
Reply:
    Servitutas pas notare, uzduotis ivykdyta</t>
      </text>
    </comment>
    <comment ref="E373" authorId="754" shapeId="0" xr:uid="{3618A3FB-970F-410C-89CF-7C732E27E4C7}">
      <text>
        <t>[Threaded comment]
Your version of Excel allows you to read this threaded comment; however, any edits to it will get removed if the file is opened in a newer version of Excel. Learn more: https://go.microsoft.com/fwlink/?linkid=870924
Comment:
    Rengiami sprendiniai
Reply:
    Pateikti pirminiai
Reply:
    Pateikti pirminiai po pastabu
Reply:
    Byla paruošta įkėlimui
Reply:
    Pateiktas projektas</t>
      </text>
    </comment>
    <comment ref="E374" authorId="755" shapeId="0" xr:uid="{B46AA70D-2B23-4D7C-967D-C7B7D2CD7646}">
      <text>
        <t>[Threaded comment]
Your version of Excel allows you to read this threaded comment; however, any edits to it will get removed if the file is opened in a newer version of Excel. Learn more: https://go.microsoft.com/fwlink/?linkid=870924
Comment:
    Papildymas užsakytas 04-22 Geoprojektai
Reply:
    Pateiktas papildymas
Reply:
    Parengti sprendiniai, galima teikti pirminiams
Reply:
    Pataisyti sprendiniai, reikia derint su sklypų savininkais ir kad leistų išpjaut krūmus.
Reply:
    Derinama su institucijomis, laukiami zmoniu derinimai
Reply:
    Taiso pastabas
Reply:
    Pastabos pataisytos
Reply:
    Pateikti pirminiai po pastabu
Reply:
    Taiso pastabas
Reply:
    Pataisytos pastabos
Reply:
    Pateikti pirminiai po pastabu
Reply:
    Pirminiai patvirtinti
Reply:
    Paskutinį derinimą del az turėtų atsiusti kitą savaitę
Reply:
    Byla padaryta. Trūksta vieno sutikimo ir SUVA
Reply:
    Pateikta byla be vieno sutikimo ir SUVA
Reply:
    Paskutinis sutikimas išsiųstas registruotu paštu 06-12
Reply:
    Laukiam sutikimo ir SUVOS
Reply:
    Paruošta pilna byla
Reply:
    Pateiktas projektas po pastabu su sutikimais ir SUVA
Reply:
    Pateiks šiandien po pastabų
Reply:
    Pateiktas projektas po pastabu
Reply:
    Negalim pateikti projekto į ESO etapus
Reply:
    Julija sake uzregistruos gedima
Reply:
    Kazkas pasikeite, bet vis tiek neveikia, uzregistravau dar viena uzklausa
Reply:
    Pateiktas projektas po pastabu
Reply:
    Pataisytos pastabos</t>
      </text>
    </comment>
    <comment ref="T374" authorId="756" shapeId="0" xr:uid="{C2F9C34B-34AC-4786-AD9B-4783A338CF15}">
      <text>
        <t>[Threaded comment]
Your version of Excel allows you to read this threaded comment; however, any edits to it will get removed if the file is opened in a newer version of Excel. Learn more: https://go.microsoft.com/fwlink/?linkid=870924
Comment:
    Išsiųsti 06-03</t>
      </text>
    </comment>
    <comment ref="X374" authorId="757" shapeId="0" xr:uid="{1918768D-C2E0-43EA-88A5-FC8007762454}">
      <text>
        <t xml:space="preserve">[Threaded comment]
Your version of Excel allows you to read this threaded comment; however, any edits to it will get removed if the file is opened in a newer version of Excel. Learn more: https://go.microsoft.com/fwlink/?linkid=870924
Comment:
    Išsiųsta infrastruktūros plėtros ir statybos skyriaus vyriausiajam inžinieriui 05-22
Reply:
    Išsiųsta architektūros ir urbanistikos skyriaus vyriausiajam architektui 05-22
Reply:
    Suderinta 05-27 </t>
      </text>
    </comment>
    <comment ref="Y374" authorId="758" shapeId="0" xr:uid="{9083ABEE-21D9-4D5B-9D9A-5303CD17912D}">
      <text>
        <t>[Threaded comment]
Your version of Excel allows you to read this threaded comment; however, any edits to it will get removed if the file is opened in a newer version of Excel. Learn more: https://go.microsoft.com/fwlink/?linkid=870924
Comment:
    Išsiųsta 05-22
Reply:
    Suderinta 05-30</t>
      </text>
    </comment>
    <comment ref="AD374" authorId="759" shapeId="0" xr:uid="{B1883641-E1AD-485D-AC5C-A86DB27DBE41}">
      <text>
        <t>[Threaded comment]
Your version of Excel allows you to read this threaded comment; however, any edits to it will get removed if the file is opened in a newer version of Excel. Learn more: https://go.microsoft.com/fwlink/?linkid=870924
Comment:
    362267 
Reply:
    362636 
Reply:
    Gauta 06-18</t>
      </text>
    </comment>
    <comment ref="AG374" authorId="760" shapeId="0" xr:uid="{016AEF4C-B821-4AF5-9814-B69E5E214BC0}">
      <text>
        <t>[Threaded comment]
Your version of Excel allows you to read this threaded comment; however, any edits to it will get removed if the file is opened in a newer version of Excel. Learn more: https://go.microsoft.com/fwlink/?linkid=870924
Comment:
    Išsiųsta melioratoriui 05-22
Reply:
    Suderinta 05-30</t>
      </text>
    </comment>
    <comment ref="E375" authorId="761" shapeId="0" xr:uid="{A1827DAC-F897-40C3-A4B5-1BE14C59E255}">
      <text>
        <t>[Threaded comment]
Your version of Excel allows you to read this threaded comment; however, any edits to it will get removed if the file is opened in a newer version of Excel. Learn more: https://go.microsoft.com/fwlink/?linkid=870924
Comment:
    Parengtas, galima pateikti pirminiams
Reply:
    Pataisyti sprendiniai
Reply:
    Derinama su institucijomis
Reply:
    Pateikti pirminiai po pastabu
Reply:
    Taiso pastabas
Reply:
    Pastabos pataisytos
Reply:
    Pateikta po pastabu
Reply:
    Laukiam derinimu
Reply:
    Derinimai gauti truksta SUVA
Reply:
    Paruošta byla be SUVA
Reply:
    Pateiktas projektas be SUVA
Reply:
    Papildyta SUVA byloje
Reply:
    Pateiktas projektas po pastabu su SUVA
Reply:
    Patvirtintas projektas</t>
      </text>
    </comment>
    <comment ref="T375" authorId="762" shapeId="0" xr:uid="{2AC2039B-60E3-40F8-884C-FE99225240DF}">
      <text>
        <t>[Threaded comment]
Your version of Excel allows you to read this threaded comment; however, any edits to it will get removed if the file is opened in a newer version of Excel. Learn more: https://go.microsoft.com/fwlink/?linkid=870924
Comment:
    06-09</t>
      </text>
    </comment>
    <comment ref="X375" authorId="763" shapeId="0" xr:uid="{FFE5E115-8311-42A2-84F4-659AC396008C}">
      <text>
        <t>[Threaded comment]
Your version of Excel allows you to read this threaded comment; however, any edits to it will get removed if the file is opened in a newer version of Excel. Learn more: https://go.microsoft.com/fwlink/?linkid=870924
Comment:
    Išsiųsta savivaldybės vyriausiajam architektui
Reply:
    Paskambinta paprašė atsiųst iš naujo
Reply:
    Nusiusta is naujo su melioracijos derinimu, kurio prase
Reply:
    Suderinta 06-18</t>
      </text>
    </comment>
    <comment ref="Y375" authorId="764" shapeId="0" xr:uid="{CAE36389-2A1F-46DA-BDD0-1E291820720F}">
      <text>
        <t>[Threaded comment]
Your version of Excel allows you to read this threaded comment; however, any edits to it will get removed if the file is opened in a newer version of Excel. Learn more: https://go.microsoft.com/fwlink/?linkid=870924
Comment:
    Išsiųsta seniūnui 05-26
Reply:
    Skambinau pasirašys iki 06-02
Reply:
    Paskambinta, snd turėtų suderint
Reply:
    Seniūną sakė informuos is savivaldybės, nes pats nesupras brėžinių
Reply:
    Suderinta 06-18</t>
      </text>
    </comment>
    <comment ref="AD375" authorId="765" shapeId="0" xr:uid="{17F5E27E-F8B8-46DB-AF6C-B9ECDE9DAB65}">
      <text>
        <t xml:space="preserve">[Threaded comment]
Your version of Excel allows you to read this threaded comment; however, any edits to it will get removed if the file is opened in a newer version of Excel. Learn more: https://go.microsoft.com/fwlink/?linkid=870924
Comment:
    364841 </t>
      </text>
    </comment>
    <comment ref="AG375" authorId="766" shapeId="0" xr:uid="{5B791B1B-585E-4812-BDBD-A4C3E111476B}">
      <text>
        <t>[Threaded comment]
Your version of Excel allows you to read this threaded comment; however, any edits to it will get removed if the file is opened in a newer version of Excel. Learn more: https://go.microsoft.com/fwlink/?linkid=870924
Comment:
    Išsiųsta 05-26
Reply:
    Išsiųsta vytautas.unguvaitis@sakiai.lt
Reply:
    Suderinta 06-12</t>
      </text>
    </comment>
    <comment ref="AK375" authorId="767" shapeId="0" xr:uid="{537B7143-D7DF-42B4-AF60-DD595F2353B4}">
      <text>
        <t>[Threaded comment]
Your version of Excel allows you to read this threaded comment; however, any edits to it will get removed if the file is opened in a newer version of Excel. Learn more: https://go.microsoft.com/fwlink/?linkid=870924
Comment:
    Išsiųsta į ambergrid dėl darbų dujotiekio apsaugos zonoje. 05-27. Terminas 20d.d
Reply:
    Terminas iki 06-25
Reply:
    Pridėtas projekto aiskinamasis rastas
Reply:
    Pateikta po pastabų
Reply:
    Suderinta 06-17</t>
      </text>
    </comment>
    <comment ref="E376" authorId="768" shapeId="0" xr:uid="{B4A130F3-6F26-4660-B807-B01870EDA51C}">
      <text>
        <t>[Threaded comment]
Your version of Excel allows you to read this threaded comment; however, any edits to it will get removed if the file is opened in a newer version of Excel. Learn more: https://go.microsoft.com/fwlink/?linkid=870924
Comment:
    Parengtas, galima teikti pirminiams
Reply:
    Perduota Pauliui V peržiūrai
Reply:
    Pataisyti sprendiniai, reikia suderint su sklypo savininku
Reply:
    Derinama su institucijomis
Reply:
    Pataisytos pastabos
Reply:
    Gautas sklypo savininko sutikimas su pastaba, kad dieną prieš darbų pradžią pranešti
Reply:
    Pateikti pirminiai po pastabu
Reply:
    Taiso pastabas
Reply:
    Pataisytos pastabos
Reply:
    Pateikti pirminiai po pastabu
Reply:
    Pataisytos pastabos
Reply:
    Trūksta pirminių, savivaldybės derinimo ir SUVOS
Reply:
    Derinimai gauti
Reply:
    Pateikti pirminiai po pastabu
Reply:
    SUVA gauta, trūksta pirminių
Reply:
    Byla paruošta
Reply:
    06.25 pateiktas projektas
Reply:
    Patvirtintas, Kostas teikia žymas RC</t>
      </text>
    </comment>
    <comment ref="T376" authorId="769" shapeId="0" xr:uid="{08E56C3C-4580-4D6D-9E90-E37F130CF217}">
      <text>
        <t>[Threaded comment]
Your version of Excel allows you to read this threaded comment; however, any edits to it will get removed if the file is opened in a newer version of Excel. Learn more: https://go.microsoft.com/fwlink/?linkid=870924
Comment:
    06-10</t>
      </text>
    </comment>
    <comment ref="X376" authorId="770" shapeId="0" xr:uid="{7A1A30FE-DB20-4C43-AF5A-8D0A48CC96BE}">
      <text>
        <t xml:space="preserve">[Threaded comment]
Your version of Excel allows you to read this threaded comment; however, any edits to it will get removed if the file is opened in a newer version of Excel. Learn more: https://go.microsoft.com/fwlink/?linkid=870924
Comment:
    Išsiųsta 05-26
Reply:
    Išsiųsta i bendrą priimamasiskazluruda.lt 05-30
Reply:
    GD-2717
Reply:
    Suderinta 06-20
</t>
      </text>
    </comment>
    <comment ref="Y376" authorId="771" shapeId="0" xr:uid="{8783F836-64BA-4304-BFC0-6DCB7B684A0E}">
      <text>
        <t>[Threaded comment]
Your version of Excel allows you to read this threaded comment; however, any edits to it will get removed if the file is opened in a newer version of Excel. Learn more: https://go.microsoft.com/fwlink/?linkid=870924
Comment:
    Išsiųsta 05-26
Reply:
    Išsiųsta i bendrą priimamasiskazluruda.lt 05-30
Reply:
    Pirmadieni turetu atsiust, seniunas atostogose, pavaduoja donatas akranglis
Reply:
    Suderinta 06-09</t>
      </text>
    </comment>
    <comment ref="AD376" authorId="772" shapeId="0" xr:uid="{D3EB568D-0952-435B-BB94-00B03BF89EDD}">
      <text>
        <t>[Threaded comment]
Your version of Excel allows you to read this threaded comment; however, any edits to it will get removed if the file is opened in a newer version of Excel. Learn more: https://go.microsoft.com/fwlink/?linkid=870924
Comment:
    363434 
Reply:
    Gauta 06-20</t>
      </text>
    </comment>
    <comment ref="AG376" authorId="773" shapeId="0" xr:uid="{2225FA98-0DCE-4AB0-9D30-6619965071C6}">
      <text>
        <t>[Threaded comment]
Your version of Excel allows you to read this threaded comment; however, any edits to it will get removed if the file is opened in a newer version of Excel. Learn more: https://go.microsoft.com/fwlink/?linkid=870924
Comment:
    Išsiųsta i bendrą priimamasiskazluruda.lt 05-30
Reply:
    Turetu perzet iki pirmadienio
Reply:
    Suderinta 06-09</t>
      </text>
    </comment>
    <comment ref="E377" authorId="774" shapeId="0" xr:uid="{0F528E3A-4B14-43CD-8B8D-F2D70947A74A}">
      <text>
        <t>[Threaded comment]
Your version of Excel allows you to read this threaded comment; however, any edits to it will get removed if the file is opened in a newer version of Excel. Learn more: https://go.microsoft.com/fwlink/?linkid=870924
Comment:
    Perduota vartotojų sąrašas ir topo nuotrauka
Reply:
    Taiso pastabas planui, derina su savininkais
Reply:
    Pateikti pirminiai
Reply:
    12.05 pateiktos pirminiu pastabos
Reply:
    Pateikti pirminiai po pastabu
Reply:
    01-26 atmesti pirminiai
Reply:
    Pateikti pirminiai
Reply:
    02.19 tik issiunte Via, tai cia nezinia kada bus projektas
Reply:
    Pirmini be Via ir SUVA atsiunte, Mildai nusiusta samatai
Reply:
    Pateiktas nepilnas projektas tvirtinimui
Reply:
    Pateiktas rastas delspinigiu
Reply:
    Pateiktas projektas
Reply:
    Taiso pastabas
Reply:
    Laukiam po pastabu bylos, samatos pataisytos
Reply:
    Taiso pastabas, servitutas jau i pabaiga, turi atsiusti zmones numeriu paieskai del derinimu</t>
      </text>
    </comment>
    <comment ref="E378" authorId="775" shapeId="0" xr:uid="{8976C8A5-C81B-4916-B1D0-E567837B55F6}">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pastabų
Reply:
    PATVIRTINTI PIRMINIAI
Reply:
    Pateiktas kelių priedas pasirašymui
Reply:
    09-22 pateikta via
Reply:
    09-25 išsiųsta bendru paštu į savivaldybę derint.
Reply:
    Gauti derinimai, pateikta skaičiuot sąmatą.
Reply:
    25SUT-12302
Reply:
    Pateiktas projektas
Reply:
    Daro konkursine
Reply:
    Pateiktas projektas po pastabu
Reply:
    registruoja žymas
Reply:
    laukiam kol atmes įkainius
Reply:
    perduoti įkainiai</t>
      </text>
    </comment>
    <comment ref="AI378" authorId="776" shapeId="0" xr:uid="{1247272B-0D63-423B-8816-360BB4792447}">
      <text>
        <t>[Threaded comment]
Your version of Excel allows you to read this threaded comment; however, any edits to it will get removed if the file is opened in a newer version of Excel. Learn more: https://go.microsoft.com/fwlink/?linkid=870924
Comment:
    09-18 pateikta</t>
      </text>
    </comment>
    <comment ref="AJ378" authorId="777" shapeId="0" xr:uid="{DBBCE85D-97F9-4490-ACEB-D08DD51ABC82}">
      <text>
        <t>[Threaded comment]
Your version of Excel allows you to read this threaded comment; however, any edits to it will get removed if the file is opened in a newer version of Excel. Learn more: https://go.microsoft.com/fwlink/?linkid=870924
Comment:
    09-22 pateikta</t>
      </text>
    </comment>
    <comment ref="E380" authorId="778" shapeId="0" xr:uid="{5690CD3F-E5BB-469F-AF96-CDCF6162C00F}">
      <text>
        <t>[Threaded comment]
Your version of Excel allows you to read this threaded comment; however, any edits to it will get removed if the file is opened in a newer version of Excel. Learn more: https://go.microsoft.com/fwlink/?linkid=870924
Comment:
    Braižomi pirminiai
Reply:
    Laikiama trafo schema ir vartotojų sarašo
Reply:
    Pateikti pirminiai
Reply:
    Taiso pastabas
Reply:
    Vienas iš vartotojų turėtų atsiųs KAS4228 schema ir foto, laukiam. Del vieno sutikimo Kostas užprašė eso kontakto
Reply:
    Pataisytos pastabos
Reply:
    Pateikti pirminiai po pastabu
Reply:
    Persiusta LTG į kitą paštą, ambergrid sakė peržiūrės kuo greičiau
Reply:
    Taisomos pirminių ir LTG pastabos
Reply:
    Pakoreguota trasa, išsiųsta derinti į LTG.
Reply:
    Amber grid derintojas 08-01 išeina atostogaut, sakė būtų gerai susiderint iki to laiko, laukiam geležinkelių derinimo
Reply:
    Paskambinta geležinkeliam, iki savaites galo turėtų suderint
Reply:
    Priminta ukininkui del rasto
Reply:
    Pataisytos pirminių pastabos
Reply:
    Pateikti pirminiai
Reply:
    Patvirtino pirminius
Reply:
    Laukiam kelių priedo iš ESO, trūksta VIA derinimo, mzdz ir SUVOS.
Reply:
    08/07 teiksim byla be suvos ir via derinimo
Reply:
    08.07 pateiktas projektas tvirtinimui
Reply:
    Trūksta VIA derinimo
Reply:
    VIA terminas 09-05
Reply:
    Gautas via derinimas
Reply:
    Daromas servitutas
Reply:
    25SUT-4877 
25SUT-4898 
25SUT-4902 
Pateiktos suvos
Reply:
    Laukiam kol nzt pasirašys servituto planą ir galima bus derintis su notaru, daugiau trūksta tik SUVOS
Reply:
    25SUT-9715+
25SUT-9723+
25SUT-9725+
Reply:
    Laukiam spalio 6d. Abu notarų biurai išvykę
Reply:
    Pateiktas projektas po pastabu
Reply:
    Atmetė suva, išsiųsta perderint į seniūniją ir savivaldybę
Reply:
    Perderinta, teikiam suva is naujo
Reply:
    Atmestas dėl VIA ir servituto
Reply:
    servituta pasirasynes 10-20 14h
Reply:
    Pateiktas po pastabu
Reply:
    Uzklausta Julijos kada bus pasirasymas
Reply:
    nusiųsta notarei pavedimo kopija, turėtų informuoti del naujos pasirašymo datos
Reply:
    servitutą pasirašynėja 11-06 14:00
Reply:
    Pateiktas projektas po pastirasymo</t>
      </text>
    </comment>
    <comment ref="X380" authorId="779" shapeId="0" xr:uid="{B6E72612-EB80-4E90-ADA5-3ED6731A674C}">
      <text>
        <t>[Threaded comment]
Your version of Excel allows you to read this threaded comment; however, any edits to it will get removed if the file is opened in a newer version of Excel. Learn more: https://go.microsoft.com/fwlink/?linkid=870924
Comment:
    Išsiųsta architektūros skyriaus vyr. atchitektui valdas.naumaviciuslazdijai.lt
Reply:
    Išsiųsta infrastruktūros skyriaus vyr. specialistui virginijus.blazauskaslazdijai.lt
Reply:
    Suderinta infrastruktūros skyrius
Reply:
    Sake architektūros skyriaus derinimo nereikia, užtenka infrastruktūros
Reply:
    perderinta</t>
      </text>
    </comment>
    <comment ref="Y380" authorId="780" shapeId="0" xr:uid="{9F5759C2-32D6-4689-9F51-9BADFE90D1C4}">
      <text>
        <t>[Threaded comment]
Your version of Excel allows you to read this threaded comment; however, any edits to it will get removed if the file is opened in a newer version of Excel. Learn more: https://go.microsoft.com/fwlink/?linkid=870924
Comment:
    Išsiųsta Būdviečio seniūnei Laimutei Šiuikienei 07-01
Reply:
    Išsiųsta šeštokų seniūnijos vyr. specialistui dainius. kunigonis
Reply:
    Išsiųsta pavaduojančiai būdviečio seniūnei
Reply:
    Budviecio seniunija pasirasys tik gavus savivaldybes derinima
Reply:
    Šeštokų seniunija suderino
Reply:
    Abi suderino</t>
      </text>
    </comment>
    <comment ref="AA380" authorId="781" shapeId="0" xr:uid="{E6787E33-1B80-4F31-9405-ACD6D26BF5E1}">
      <text>
        <t>[Threaded comment]
Your version of Excel allows you to read this threaded comment; however, any edits to it will get removed if the file is opened in a newer version of Excel. Learn more: https://go.microsoft.com/fwlink/?linkid=870924
Comment:
    išsiųsta
Reply:
    Suderinta 08-12</t>
      </text>
    </comment>
    <comment ref="AD380" authorId="782" shapeId="0" xr:uid="{E9E414B3-646A-4ED2-899B-8FD4D8BCF5D5}">
      <text>
        <t>[Threaded comment]
Your version of Excel allows you to read this threaded comment; however, any edits to it will get removed if the file is opened in a newer version of Excel. Learn more: https://go.microsoft.com/fwlink/?linkid=870924
Comment:
    +
Reply:
    25SUT-9715
25SUT-9723
25SUT-9725
Reply:
    1/3</t>
      </text>
    </comment>
    <comment ref="AF380" authorId="783" shapeId="0" xr:uid="{B6AE624C-54B4-46CE-846C-FBE852164D8D}">
      <text>
        <t>[Threaded comment]
Your version of Excel allows you to read this threaded comment; however, any edits to it will get removed if the file is opened in a newer version of Excel. Learn more: https://go.microsoft.com/fwlink/?linkid=870924
Comment:
    Pateiktas kompensacijai
Reply:
    Pateiktas i nzt
Reply:
    1GD-69740
Reply:
    Yra dokai, laukiam 10-06 kol grįš notarai 
Reply:
    Išsiųsti dokai notarui</t>
      </text>
    </comment>
    <comment ref="AG380" authorId="784" shapeId="0" xr:uid="{217C7E06-E7F7-4157-B26C-6B9C473492E1}">
      <text>
        <t>[Threaded comment]
Your version of Excel allows you to read this threaded comment; however, any edits to it will get removed if the file is opened in a newer version of Excel. Learn more: https://go.microsoft.com/fwlink/?linkid=870924
Comment:
    Išsiųsta gintas.zukauskas@lazdijai.lt zemes ūkio skyrius
Reply:
    Išsiųsta su TS
Reply:
    Suderinta sena trasa</t>
      </text>
    </comment>
    <comment ref="AJ380" authorId="785" shapeId="0" xr:uid="{BF8D83F6-51A1-47E5-BBD8-5C504B61B94C}">
      <text>
        <t>[Threaded comment]
Your version of Excel allows you to read this threaded comment; however, any edits to it will get removed if the file is opened in a newer version of Excel. Learn more: https://go.microsoft.com/fwlink/?linkid=870924
Comment:
    Išsiųsta 07-14
Reply:
    1-25-21967
Reply:
    Išsiųsta
Reply:
    1-25-24904
Reply:
    Terminas iki 5</t>
      </text>
    </comment>
    <comment ref="AK380" authorId="786" shapeId="0" xr:uid="{F07E70E2-165A-4AE1-A094-0AE5CEB47CD0}">
      <text>
        <t>[Threaded comment]
Your version of Excel allows you to read this threaded comment; however, any edits to it will get removed if the file is opened in a newer version of Excel. Learn more: https://go.microsoft.com/fwlink/?linkid=870924
Comment:
    Išsiųsta 07-01. terminas 20 d.d
Reply:
    Paskambinta sakė pasistengs peržiūrėt greičiau
Reply:
    Suderinta 07-31</t>
      </text>
    </comment>
    <comment ref="AP380" authorId="787" shapeId="0" xr:uid="{B318FCEB-F6CA-4585-B8AF-7B89FD34F663}">
      <text>
        <t>[Threaded comment]
Your version of Excel allows you to read this threaded comment; however, any edits to it will get removed if the file is opened in a newer version of Excel. Learn more: https://go.microsoft.com/fwlink/?linkid=870924
Comment:
    išsiųsta
Reply:
    77664
Reply:
    Išsiųsta į projektai@ltginfra.lt
Reply:
    suderinta</t>
      </text>
    </comment>
    <comment ref="E381" authorId="788" shapeId="0" xr:uid="{3223DA3C-47C3-4F8C-9EAF-33867844D86D}">
      <text>
        <t xml:space="preserve">[Threaded comment]
Your version of Excel allows you to read this threaded comment; however, any edits to it will get removed if the file is opened in a newer version of Excel. Learn more: https://go.microsoft.com/fwlink/?linkid=870924
Comment:
    07-29 ruošiamas tinklo planas, tikslinami sklypai
Reply:
    07-30 preliminariam derinimui išsiųsta Telia
Reply:
    08-06 suderinta važiuoti pas vartotojus
Reply:
    08-07 tvarkoma po gyventojų derinimų
Reply:
    ~50% suderinta, tačiau dėl kelio darbų reikės koreguoti trasą, taip pat trūksta topo 2 sklypų (3 vartotojų)
Reply:
    08-18 seniūnijos ir savivaldybės užklausta dėl gatvių apšvietimo, kad turėti ats. į vartotojų klausimus, gautus derinimo metu
Reply:
    08-27 trasos korekcija dėl naujai asfaltuoto kelio paruošta, seniūnija siekia išlaikyti apšvietimą
Reply:
    09-01 derinama dėl naujai asfaltuoto kelio su sav. Kelininku, jei suderins bus galima derinti su gyv., siunčiama į Via
Reply:
    09-09 pakartotinai, tiesiogiai kelininkei nusiųsta
Reply:
    09-12 sav. Kelininko suderinimas gautas su pastabom
Reply:
    09-15 prasiųsti derinimai gyventojams, priimantiems el. paštu, toliau planuotis važiuoti į vietą
Reply:
    Susiderinta su gyventojais (min. 12) 09-18 susitikti
Reply:
    09-18 nuvykta, surinkta dalis parašų/trūkstamų kontaktų. Vienas vart. nepasiektas, vienas nesutikęs. Kiti gauti arba derinami nuotoliu.
Reply:
    09-23 trasos/spintų korekcijos pgl derinimus su gyentojais, principinės schemos sudarymas
Reply:
    Suruošta pirminiams 09-26
Reply:
    Pateikti pirminiai
Reply:
    10-01 gautos ESO pastaboms pirminiams
Reply:
    10-03 pakoreguota pagal pastabas
Reply:
    Pateikta po pastabu
Reply:
    Patvirtinti pirminiai, išsiųsta derinimams su kuo nederinta/kur reikia perderinti
Reply:
    Paraginta eso, kad rasytusi kelio prieda
Reply:
    kelio priedas pasirašytas
Reply:
    10-21 pateikta į Via su kelių priedu po patikrinimo
Reply:
    Ruošiama byla, žiniaraštis sąmatos skaičiavimui
Reply:
    VIA derinimas gautas, žiniaraščiai suruošti, sąmatai išsiųsta
Reply:
    Mel. projektas gautas, pateikta SUVA
Reply:
    Sąmata gauta, ruošiama byla
Reply:
    Pateiktas projektas su suva
Reply:
    Taiso pastabas
Reply:
    Pateikta po pastabu
Reply:
    aktuosim sausio mėn
Reply:
    Perduoti įkainiai iš naujo
Reply:
    Pateiktas ADA
</t>
      </text>
    </comment>
    <comment ref="X381" authorId="789" shapeId="0" xr:uid="{B31A8AD8-2BA4-4AAD-B30E-2B65501114D0}">
      <text>
        <t>[Threaded comment]
Your version of Excel allows you to read this threaded comment; however, any edits to it will get removed if the file is opened in a newer version of Excel. Learn more: https://go.microsoft.com/fwlink/?linkid=870924
Comment:
    Iš anksto išsiųsta dėl naujai asfaltuoto kelio susiderinimo
Reply:
    09-12 suderinta su pastabom: nepažeisti asfalto - pažeidus reikalaus atstatyti visą kelio ruožą, atstatyti kelkraštį po darbų, taikomas 5 metų garantinis laikotarpis</t>
      </text>
    </comment>
    <comment ref="Y381" authorId="790" shapeId="0" xr:uid="{3897EC26-0636-49F7-8FE1-3FB0A3F0E3E5}">
      <text>
        <t>[Threaded comment]
Your version of Excel allows you to read this threaded comment; however, any edits to it will get removed if the file is opened in a newer version of Excel. Learn more: https://go.microsoft.com/fwlink/?linkid=870924
Comment:
    skambinta, pasirašo 10-17</t>
      </text>
    </comment>
    <comment ref="Z381" authorId="791" shapeId="0" xr:uid="{C7F399A4-982D-46B1-9BDB-0A2CBF10F558}">
      <text>
        <t>[Threaded comment]
Your version of Excel allows you to read this threaded comment; however, any edits to it will get removed if the file is opened in a newer version of Excel. Learn more: https://go.microsoft.com/fwlink/?linkid=870924
Comment:
    Gautas ats., kad tinklų neeksploatuoja vietovėje, el. laiškas išsaugotas.</t>
      </text>
    </comment>
    <comment ref="AD381" authorId="792" shapeId="0" xr:uid="{F5322B36-296A-42C0-9BBB-39E65273DAD5}">
      <text>
        <t>[Threaded comment]
Your version of Excel allows you to read this threaded comment; however, any edits to it will get removed if the file is opened in a newer version of Excel. Learn more: https://go.microsoft.com/fwlink/?linkid=870924
Comment:
    25SUT-17078</t>
      </text>
    </comment>
    <comment ref="AJ381" authorId="793" shapeId="0" xr:uid="{09065715-0BB4-4EA3-878B-47618FE70267}">
      <text>
        <t>[Threaded comment]
Your version of Excel allows you to read this threaded comment; however, any edits to it will get removed if the file is opened in a newer version of Excel. Learn more: https://go.microsoft.com/fwlink/?linkid=870924
Comment:
    10-21 pateikta su kelių priedu po patikrinimo</t>
      </text>
    </comment>
    <comment ref="E382" authorId="794" shapeId="0" xr:uid="{AE142575-394A-49CC-87A2-2A623013C23B}">
      <text>
        <t>[Threaded comment]
Your version of Excel allows you to read this threaded comment; however, any edits to it will get removed if the file is opened in a newer version of Excel. Learn more: https://go.microsoft.com/fwlink/?linkid=870924
Comment:
    Paruoštas BR1 ir išsiųstas derint, planas 08-07 vykti į vietą su zoniniu
Reply:
    Pateikti pirminiai
Reply:
    Pateikta sąmatos skaičiavimui, pateikta SUVA, pradėta ruošti byla, kad liktų tik viską apjungt
Reply:
    Viską kaip ir turim, paruošta pilna byla su konkursine, reikia pateikti
Reply:
    Pateiktas projektas
Reply:
    Pataisyta byla
Reply:
    Pateiktas projektas po pastabu
Reply:
    Laukiam kol patvirtins žymas
Reply:
    Zymu SF sake bus 09.08d</t>
      </text>
    </comment>
    <comment ref="X382" authorId="795" shapeId="0" xr:uid="{ED5FA35B-21EC-4E39-8348-ED02067A7D2F}">
      <text>
        <t>[Threaded comment]
Your version of Excel allows you to read this threaded comment; however, any edits to it will get removed if the file is opened in a newer version of Excel. Learn more: https://go.microsoft.com/fwlink/?linkid=870924
Comment:
    08-01</t>
      </text>
    </comment>
    <comment ref="AA382" authorId="796" shapeId="0" xr:uid="{8CFE028E-D0BD-4694-9B5D-DD23E68FE819}">
      <text>
        <t>[Threaded comment]
Your version of Excel allows you to read this threaded comment; however, any edits to it will get removed if the file is opened in a newer version of Excel. Learn more: https://go.microsoft.com/fwlink/?linkid=870924
Comment:
    08-01</t>
      </text>
    </comment>
    <comment ref="AD382" authorId="797" shapeId="0" xr:uid="{C74C3577-99E1-4599-B506-6DE6F2D84392}">
      <text>
        <t>[Threaded comment]
Your version of Excel allows you to read this threaded comment; however, any edits to it will get removed if the file is opened in a newer version of Excel. Learn more: https://go.microsoft.com/fwlink/?linkid=870924
Comment:
    25SUT-2374 08-18</t>
      </text>
    </comment>
    <comment ref="E383" authorId="798" shapeId="0" xr:uid="{99D29EAD-D501-4F7E-A6C1-91EA3756F21C}">
      <text>
        <t xml:space="preserve">[Threaded comment]
Your version of Excel allows you to read this threaded comment; however, any edits to it will get removed if the file is opened in a newer version of Excel. Learn more: https://go.microsoft.com/fwlink/?linkid=870924
Comment:
    Braižoma trasa
Reply:
    Taiso trasa
Reply:
    Kostas parašė, kad pateiktų vidaus tinklą dėl KSB nominalų numatymo MT
Reply:
    Savaite praejo, dar viena laiska parasiau
Reply:
    Pateikta Via po pastabų. Tvarkomos KPD pastabos.
Reply:
    Pateikta KPD po pastabų.
Reply:
    Kai gausim KPD (11-03 išsiųsta), bus galima pasiteikti Via. Via prašo KPD suderinimo. Tada reikės pasiteikti krašto apsaugos ministerijai.
Reikės turbūt papildomai susiderinti ir su užsakovu (kariuomene?).
Koreguoti BR02, nes taip informacijos jei ir nepateikė (bent jau iki manęs ji neatėjo).
Reply:
    11-26 KPD pastabos, neigiamas ats. gautas
Reply:
    12-02 išsiųstas KPD prašymas po pastabų
Reply:
    Skambinta transachemai dėl dalies nuomuojamam sklype derinimo, perskambinti prašė pirmadienį
Reply:
    Gautas derinimas iš sklypo nuomininko Transachema
Reply:
    KPD perklausta ar patikrinta, atsakė, kad ne
Reply:
    Gautas teigiamas KPD ats., perteikti Via
Reply:
    Ada pateikta ESO
</t>
      </text>
    </comment>
    <comment ref="X383" authorId="799" shapeId="0" xr:uid="{E1ACD723-1AF4-4A5F-B81A-55129435CEB1}">
      <text>
        <t>[Threaded comment]
Your version of Excel allows you to read this threaded comment; however, any edits to it will get removed if the file is opened in a newer version of Excel. Learn more: https://go.microsoft.com/fwlink/?linkid=870924
Comment:
    09-26 pateikta
Reply:
    Buvo teikta bendru paštu. Seniūnė suderino, derintojas ne, todėl persiunčiau dar kartą 10-06</t>
      </text>
    </comment>
    <comment ref="Z383" authorId="800" shapeId="0" xr:uid="{19DF403E-72C9-4EBA-AE65-385BB6DAFBE6}">
      <text>
        <t>[Threaded comment]
Your version of Excel allows you to read this threaded comment; however, any edits to it will get removed if the file is opened in a newer version of Excel. Learn more: https://go.microsoft.com/fwlink/?linkid=870924
Comment:
    09-26 pateikta
Reply:
    29d gauta</t>
      </text>
    </comment>
    <comment ref="AA383" authorId="801" shapeId="0" xr:uid="{45E9B54E-E798-4D6F-9983-0CF726E21C76}">
      <text>
        <t>[Threaded comment]
Your version of Excel allows you to read this threaded comment; however, any edits to it will get removed if the file is opened in a newer version of Excel. Learn more: https://go.microsoft.com/fwlink/?linkid=870924
Comment:
    09-26 pateikta
Reply:
    30d suderinta</t>
      </text>
    </comment>
    <comment ref="AB383" authorId="802" shapeId="0" xr:uid="{0D128EF8-0314-4049-B713-01F52BDF334F}">
      <text>
        <t>[Threaded comment]
Your version of Excel allows you to read this threaded comment; however, any edits to it will get removed if the file is opened in a newer version of Excel. Learn more: https://go.microsoft.com/fwlink/?linkid=870924
Comment:
    09-26 pateikta</t>
      </text>
    </comment>
    <comment ref="AI383" authorId="803" shapeId="0" xr:uid="{AC5F565C-8BEA-4670-BE5D-254A33279005}">
      <text>
        <t>[Threaded comment]
Your version of Excel allows you to read this threaded comment; however, any edits to it will get removed if the file is opened in a newer version of Excel. Learn more: https://go.microsoft.com/fwlink/?linkid=870924
Comment:
    Pateikta 09-29
Reply:
    10-22 pastabos yra
Reply:
    Pateikta po pastabų 11-03
Reply:
    11-26 gautos pastabos, po jų išsiųstas 12-02</t>
      </text>
    </comment>
    <comment ref="AJ383" authorId="804" shapeId="0" xr:uid="{04F0351C-9DAB-4E3F-B6DE-6A9D9D7CA65E}">
      <text>
        <t>[Threaded comment]
Your version of Excel allows you to read this threaded comment; however, any edits to it will get removed if the file is opened in a newer version of Excel. Learn more: https://go.microsoft.com/fwlink/?linkid=870924
Comment:
    09-29 pateikta
Reply:
    1-25-30869
Reply:
    Yra pastabų.
Reply:
    Išsiųsti sprendiniai SRP, nes daro jie savo dalį ir bus kelias vienuose laukuose. Via prašė su jais susiderinti.
Reply:
    Suderinta su SRP, pateikta Via po pastabų.
Reply:
    Via pastabose nurodžiusi gauti KPD sutikimą, derinama</t>
      </text>
    </comment>
    <comment ref="AL383" authorId="805" shapeId="0" xr:uid="{DEA0E9F8-35BB-48E2-97F0-39E830045BCC}">
      <text>
        <t>[Threaded comment]
Your version of Excel allows you to read this threaded comment; however, any edits to it will get removed if the file is opened in a newer version of Excel. Learn more: https://go.microsoft.com/fwlink/?linkid=870924
Comment:
    09-29 pateikta
Reply:
    P25-0999</t>
      </text>
    </comment>
    <comment ref="AM383" authorId="806" shapeId="0" xr:uid="{7293261D-5F56-4057-9745-64E3A8C46734}">
      <text>
        <t>[Threaded comment]
Your version of Excel allows you to read this threaded comment; however, any edits to it will get removed if the file is opened in a newer version of Excel. Learn more: https://go.microsoft.com/fwlink/?linkid=870924
Comment:
    09-29 pateikta</t>
      </text>
    </comment>
    <comment ref="AN383" authorId="807" shapeId="0" xr:uid="{95874C02-2902-45CD-9D26-0DD0BE9535F9}">
      <text>
        <t>[Threaded comment]
Your version of Excel allows you to read this threaded comment; however, any edits to it will get removed if the file is opened in a newer version of Excel. Learn more: https://go.microsoft.com/fwlink/?linkid=870924
Comment:
    09-29 pateikta</t>
      </text>
    </comment>
    <comment ref="AO383" authorId="808" shapeId="0" xr:uid="{F5F17C19-A9D6-49F8-87FC-44C777495B33}">
      <text>
        <t>[Threaded comment]
Your version of Excel allows you to read this threaded comment; however, any edits to it will get removed if the file is opened in a newer version of Excel. Learn more: https://go.microsoft.com/fwlink/?linkid=870924
Comment:
    09-29 išsiųsta
Reply:
    10-02 gauta</t>
      </text>
    </comment>
    <comment ref="AP383" authorId="809" shapeId="0" xr:uid="{BDB57A89-3D4C-4109-957A-C45950CBA01C}">
      <text>
        <t>[Threaded comment]
Your version of Excel allows you to read this threaded comment; however, any edits to it will get removed if the file is opened in a newer version of Excel. Learn more: https://go.microsoft.com/fwlink/?linkid=870924
Comment:
    09-29 išsiųsta
Reply:
    Nereik derintis su jais
Reply:
    10-15 išsiųsta transachemai
Reply:
    Ats. iš Transachemos dėl tinklo dalies nuomuojamame sklype negauta, paskambinta bendru numeriu, prašė perskambinti pirmadienį kai bus vadovas kažkuris
Reply:
    Gauta iš Transachemos 12-16</t>
      </text>
    </comment>
    <comment ref="E384" authorId="810" shapeId="0" xr:uid="{8AB8F97C-970C-4FB7-B003-0BD4FB2831D4}">
      <text>
        <t>[Threaded comment]
Your version of Excel allows you to read this threaded comment; however, any edits to it will get removed if the file is opened in a newer version of Excel. Learn more: https://go.microsoft.com/fwlink/?linkid=870924
Comment:
    BR01 padarytas
Reply:
    Išsiųsta pagr. derinimams (sav./sen., telia, vandenys, šiluma)
Reply:
    Skambutis iš savivaldybės, kadangi projektas pilnai karinėje teritorijoje, sav. ir sen. negali ir neturi ko derinti
Reply:
    Teikti į KAM, kariuomenei derinimui
Reply:
    ADA pateikta ESO</t>
      </text>
    </comment>
    <comment ref="Z384" authorId="811" shapeId="0" xr:uid="{45726064-A0F8-44DD-924B-515FE658BA3D}">
      <text>
        <t>[Threaded comment]
Your version of Excel allows you to read this threaded comment; however, any edits to it will get removed if the file is opened in a newer version of Excel. Learn more: https://go.microsoft.com/fwlink/?linkid=870924
Comment:
    Derinimas, kad tinklų nėra gautas</t>
      </text>
    </comment>
    <comment ref="AA384" authorId="812" shapeId="0" xr:uid="{F968CA1A-2B3A-4DB6-BB93-672CCDBD41D5}">
      <text>
        <t>[Threaded comment]
Your version of Excel allows you to read this threaded comment; however, any edits to it will get removed if the file is opened in a newer version of Excel. Learn more: https://go.microsoft.com/fwlink/?linkid=870924
Comment:
    Suderinta (tinklų nėra, leidimo nereikia)</t>
      </text>
    </comment>
    <comment ref="E385" authorId="813" shapeId="0" xr:uid="{7D311C2E-EA63-4C52-8DA2-10E835845BD3}">
      <text>
        <t>[Threaded comment]
Your version of Excel allows you to read this threaded comment; however, any edits to it will get removed if the file is opened in a newer version of Excel. Learn more: https://go.microsoft.com/fwlink/?linkid=870924
Comment:
    Pildo topo Elimatas 06-19 užsakyta
Reply:
    Topo yra
Reply:
    Klientai atsiunte E dalis, reikia braizyti schema, nusiusta jiems paziureti ar tinka moduline
Reply:
    Nusiusta ir schema, paklausta pakartotinai ar tinka vieta su trasa
Reply:
    Pateikti pirminiai
Reply:
    Taiso pastabas
Reply:
    Pastabas pataisiau, tik dar reiks nuvažiuot ryšius pasimatuot ir narvelių dydžius. Šiandien su Kasparu važiuojam.
Reply:
    07-03 buvo siųstas laiškas UAB Celcis, nk neatrašė, paskambinau, paprašė pakartot laišką, pakartojom 08-01
Reply:
    Situaciją sprendžia ESO
Reply:
    Laukiam sklypų sav. Kontaktų dėl trasos keitimo
Reply:
    "Sveiki,
Esame užsakę RC servitutų sutarties kopija. Tikimės gauti per 7k.d. tada pateiksime jums."
Reply:
    11.05 pateiktas ESO servitutinis planas, kad duotu i teisma
Reply:
    Pateiktas dwg Klientui, kad pasakytu ar vaziuojam toliau
Reply:
    Pateikti pirminiai, klientui trasa tinka
Reply:
    Pateikti pirminiai po pastabu
Reply:
    Pateikti pirminiai po pastabu
Reply:
    Pateikti pirminiai po pastabu
Reply:
    01.16 nusiusta papildomai suderinimams
Reply:
    taiso pastabas
Reply:
    Pateikta po pastabu
Reply:
    Issiustas sutikimas Celsiui
Reply:
    Parasytas laiskas kelininkei, laukiam servituto kompensacijos, galima daryt mzdz ir byla
Reply:
    SUVA 26SUT-4956 gauta
26SUT-4962
Reply:
    Pateiktas projektas su viena suva
Reply:
    Servitutas issiustas notarei Miglei
Reply:
    Migle sake nebepasirasineja, ieskau kito biuro
Reply:
    Nusiusta 6 biurui Rulienei
Reply:
    Patikslinta SUVA 26SUT-4962
Reply:
    Gauta suva, pateiktas antras projektas tvirtinimui
Reply:
    Notare praso hipotekos ir Egles igaliojimo
Reply:
    Abu projektai atmesti del SB, reikia hipotekos rasto, nusiusta Sauliui</t>
      </text>
    </comment>
    <comment ref="X385" authorId="814" shapeId="0" xr:uid="{D754FBD4-E836-4A07-B6BB-99E9A1D54B2B}">
      <text>
        <t xml:space="preserve">[Threaded comment]
Your version of Excel allows you to read this threaded comment; however, any edits to it will get removed if the file is opened in a newer version of Excel. Learn more: https://go.microsoft.com/fwlink/?linkid=870924
Comment:
    Išsiųsta 2025-06-19
Reply:
    Persiunciau per nauja GD-796 </t>
      </text>
    </comment>
    <comment ref="Z385" authorId="815" shapeId="0" xr:uid="{16BB335E-659F-4480-9107-598ADFF9AE0E}">
      <text>
        <t>[Threaded comment]
Your version of Excel allows you to read this threaded comment; however, any edits to it will get removed if the file is opened in a newer version of Excel. Learn more: https://go.microsoft.com/fwlink/?linkid=870924
Comment:
    Išsiųsta 2025-07-23</t>
      </text>
    </comment>
    <comment ref="E386" authorId="816" shapeId="0" xr:uid="{151D927D-F1EF-4F7C-AEFD-81FCAB6FD8D9}">
      <text>
        <t>[Threaded comment]
Your version of Excel allows you to read this threaded comment; however, any edits to it will get removed if the file is opened in a newer version of Excel. Learn more: https://go.microsoft.com/fwlink/?linkid=870924
Comment:
    Pateikti pirminiai
Reply:
    Gytis siunčia derinti institucijoms ir formuoja informacinius
Reply:
    08-25 pateikta derint
Reply:
    Taiso pastabas
Reply:
    Pateikta po pastabu
Reply:
    KPD nederina, bandyt reikia pakeist trasą kad neiti per piliakalnio zoną, planuoju 09-03 pateikt pakeistus sprendinius perderint.
Reply:
    Trūksta savivaldybės ir seniūnijos derinimo
Reply:
    Su eso Kostas sprendžia VIA klausimą dėl gręžimo šalia kelio
Reply:
    Pateiktas kelių priedas ESO pasirašymui
Reply:
    reikia bylą be  VIA
Reply:
    Pateiktas projektas be via ir suva
Reply:
    25SUT-11627
Reply:
    Suva gauta, trūksta info iš eso dėl kompensacinių ričių.
Reply:
    Pateiktas galutinis projektas
Reply:
    Taiso pastabas
Reply:
    pateiktas po pastabų
Reply:
    Pateikta po pastabu
Reply:
    registruoja žymas
Reply:
    laukiam kol atmes įkainius</t>
      </text>
    </comment>
    <comment ref="AJ386" authorId="817" shapeId="0" xr:uid="{628626BC-E6B1-4866-A9FB-C59FA3C0CF5F}">
      <text>
        <t>[Threaded comment]
Your version of Excel allows you to read this threaded comment; however, any edits to it will get removed if the file is opened in a newer version of Excel. Learn more: https://go.microsoft.com/fwlink/?linkid=870924
Comment:
    1-25-26805</t>
      </text>
    </comment>
    <comment ref="AM386" authorId="818" shapeId="0" xr:uid="{A06FB8F1-8434-4045-AA4F-A054F0600772}">
      <text>
        <t>[Threaded comment]
Your version of Excel allows you to read this threaded comment; however, any edits to it will get removed if the file is opened in a newer version of Excel. Learn more: https://go.microsoft.com/fwlink/?linkid=870924
Comment:
    Krašto apsaugos ministerija
Reply:
    KAM tikrintojo numeris +37065011716</t>
      </text>
    </comment>
    <comment ref="E387" authorId="819" shapeId="0" xr:uid="{0DAB1AAD-7A07-4056-8349-DD5355187215}">
      <text>
        <t>[Threaded comment]
Your version of Excel allows you to read this threaded comment; however, any edits to it will get removed if the file is opened in a newer version of Excel. Learn more: https://go.microsoft.com/fwlink/?linkid=870924
Comment:
    Reikalinga info iš ESO kokią MGT projektuoti.
Reply:
    Pateikti pirminiai
Reply:
    Pateikti pirminiai po pastabu
Reply:
    Pateikti pirminiai po pastabu
Reply:
    Pateikti pirminiai po pastabu
Reply:
    08-13 pateikta derinti, trūksta savivaldybės derinimo.
Reply:
    09-10 natura terminas.
Reply:
    Pateikta SUVA:
25SUT-5482 
25SUT-5486 
Reply:
    Pateiktas projektas be SUVA
Reply:
    Trūksta tik suva
Reply:
    Pateiktas projektas su SUVA garantiniu
Reply:
    Projektas bus tvirtinamas pateikus tinkamą NŽT sutikimą 
Reply:
    25SUT-9688
09-29
Reply:
    Pateiktas pilnas projektas su SUVA</t>
      </text>
    </comment>
    <comment ref="Y387" authorId="820" shapeId="0" xr:uid="{3F397F60-BC9B-4033-B5B0-2289BB735211}">
      <text>
        <t>[Threaded comment]
Your version of Excel allows you to read this threaded comment; however, any edits to it will get removed if the file is opened in a newer version of Excel. Learn more: https://go.microsoft.com/fwlink/?linkid=870924
Comment:
    Projektus derina savivaldybė.</t>
      </text>
    </comment>
    <comment ref="E388" authorId="821" shapeId="0" xr:uid="{1EC963EB-47A6-4F69-B265-68F10ED1D5CF}">
      <text>
        <t>[Threaded comment]
Your version of Excel allows you to read this threaded comment; however, any edits to it will get removed if the file is opened in a newer version of Excel. Learn more: https://go.microsoft.com/fwlink/?linkid=870924
Comment:
    Reik užklausti TIVI dėl suvyto/nesuvyto kabelio naudojimo ir bus galima pateikti pirminius.
Reply:
    Galima pateikti pirminius.
Reply:
    Pateikti pirminiai
Reply:
    Pirminius patvirtino. Pateikta institucijoms.
Reply:
    Liko Šilumos derinimas, kai Limap'as papildys tinklus ir pasiteikti SUVA. Pasiruošti pilną bylą.
Reply:
    Derinimai gauti. Pateikta SUVA. Ruošiuosi žiniaraštį, per šiandien pateiksiu. 
Reply:
    Žiniaraštis pateiktas Anai, kai gausiu sąmatą, galima bus teikt projektą be SUVA
Reply:
    Galima pateikti bylą be SUVA
Reply:
    Pateiktas projektas be SUVA
Reply:
    Gavau ir SUVA. Kai atmes, bus galima iškarto pateikti.
Reply:
    Pateikta su SUVA
Reply:
    pateiktas projektas po pastabų
Reply:
    patvirtintas
Reply:
    laukiam žymų
Reply:
    pateikti įkainiai</t>
      </text>
    </comment>
    <comment ref="F388" authorId="822" shapeId="0" xr:uid="{070383A1-96BE-4BE3-9C2C-8E1E13B2AB07}">
      <text>
        <t>[Threaded comment]
Your version of Excel allows you to read this threaded comment; however, any edits to it will get removed if the file is opened in a newer version of Excel. Learn more: https://go.microsoft.com/fwlink/?linkid=870924
Comment:
    Edgaras su Simu matuoja 08-06</t>
      </text>
    </comment>
    <comment ref="V388" authorId="823" shapeId="0" xr:uid="{9C85CE67-AB3E-4AB5-94C8-F20A19E33825}">
      <text>
        <t>[Threaded comment]
Your version of Excel allows you to read this threaded comment; however, any edits to it will get removed if the file is opened in a newer version of Excel. Learn more: https://go.microsoft.com/fwlink/?linkid=870924
Comment:
    10-10 pateikta Anai</t>
      </text>
    </comment>
    <comment ref="X388" authorId="824" shapeId="0" xr:uid="{6C410CDE-6796-4857-87C1-6D6CFA2C9E71}">
      <text>
        <t>[Threaded comment]
Your version of Excel allows you to read this threaded comment; however, any edits to it will get removed if the file is opened in a newer version of Excel. Learn more: https://go.microsoft.com/fwlink/?linkid=870924
Comment:
    09-23 pateikta
Reply:
    Pateikta pakartotinai 09-30</t>
      </text>
    </comment>
    <comment ref="Z388" authorId="825" shapeId="0" xr:uid="{1BE7EFCC-34F4-420D-8A67-1338305C2E4A}">
      <text>
        <t>[Threaded comment]
Your version of Excel allows you to read this threaded comment; however, any edits to it will get removed if the file is opened in a newer version of Excel. Learn more: https://go.microsoft.com/fwlink/?linkid=870924
Comment:
    09-23 pateikta
Reply:
    25d gauta</t>
      </text>
    </comment>
    <comment ref="AA388" authorId="826" shapeId="0" xr:uid="{724D03AD-6C42-4BDA-90A4-680A8191A6E3}">
      <text>
        <t>[Threaded comment]
Your version of Excel allows you to read this threaded comment; however, any edits to it will get removed if the file is opened in a newer version of Excel. Learn more: https://go.microsoft.com/fwlink/?linkid=870924
Comment:
    09-23 pateikta
Reply:
    24d gauta</t>
      </text>
    </comment>
    <comment ref="AB388" authorId="827" shapeId="0" xr:uid="{4C35B6F0-880C-44DE-A321-18B359E76C13}">
      <text>
        <t>[Threaded comment]
Your version of Excel allows you to read this threaded comment; however, any edits to it will get removed if the file is opened in a newer version of Excel. Learn more: https://go.microsoft.com/fwlink/?linkid=870924
Comment:
    09-23 pateikta
Reply:
    Yra pastabų, reik pildyt topo, parašyta LIMAPUI 29d
Reply:
    10-10 suderinta</t>
      </text>
    </comment>
    <comment ref="AD388" authorId="828" shapeId="0" xr:uid="{6FBFF5EB-CA19-46AA-ACC1-B662046DF141}">
      <text>
        <t>[Threaded comment]
Your version of Excel allows you to read this threaded comment; however, any edits to it will get removed if the file is opened in a newer version of Excel. Learn more: https://go.microsoft.com/fwlink/?linkid=870924
Comment:
    25SUT-12667 10-10</t>
      </text>
    </comment>
    <comment ref="E389" authorId="829" shapeId="0" xr:uid="{8EDE3948-0205-4C1E-B9B1-794253D2F684}">
      <text>
        <t>[Threaded comment]
Your version of Excel allows you to read this threaded comment; however, any edits to it will get removed if the file is opened in a newer version of Excel. Learn more: https://go.microsoft.com/fwlink/?linkid=870924
Comment:
    Pateikti pirminiai
Reply:
    Pateikta po pastabu
Reply:
    Pateikti pirminiai po pastabu
Reply:
    patvirtinti pirminiai
Reply:
    laukiam VIA ir KPD
Reply:
    KPD atmetė, pateikta 31d po pastabų
Reply:
    11-14 pateikta po pastabų VIA
Reply:
    MZDZ ir informaciniai
Reply:
    Informaciniai išsiųsti
Reply:
    Išsiųsta skaičiuot sąmatą
Reply:
    25SUT-21882+
25SUT-21903+
25SUT-21906+
25SUT-21908+
Reply:
    Pateiktas projektas su 2/4 SUVA
Reply:
    Taiso pastabas
Reply:
    pataisyta
Reply:
    Pateiktas projektas po pastabu
Reply:
    Yra 3/4 suvos, viena pateikta su papildomais dokumentais
Reply:
    Laukiam RC sąskaitų</t>
      </text>
    </comment>
    <comment ref="AJ389" authorId="830" shapeId="0" xr:uid="{B388DF87-44F6-47D3-AF51-A413FFD9E691}">
      <text>
        <t xml:space="preserve">[Threaded comment]
Your version of Excel allows you to read this threaded comment; however, any edits to it will get removed if the file is opened in a newer version of Excel. Learn more: https://go.microsoft.com/fwlink/?linkid=870924
Comment:
    1-25-32792
</t>
      </text>
    </comment>
    <comment ref="E390" authorId="831" shapeId="0" xr:uid="{02600ACE-48B7-4823-931B-601480CD0910}">
      <text>
        <t>[Threaded comment]
Your version of Excel allows you to read this threaded comment; however, any edits to it will get removed if the file is opened in a newer version of Excel. Learn more: https://go.microsoft.com/fwlink/?linkid=870924
Comment:
    Trasa +- paruosta, laukiam kontaktu, kad galutinai trasa paruost
Reply:
    Derinama su žmonėmis, ketvirtadienį arba penktadienį vyksiu pas žmogų gyvai parodyt sprendinių.
Reply:
    Su dviem žmonėm suderinta, vieno keičiasi sprendiniai, jei viskas gerai, pirmadienį teiksim pirminius.
Reply:
    Pateikti pirminiai
Reply:
    taiso pastabas
Reply:
    Laukiam eso atsakymo del vks
Reply:
    Pateikta po pastabu
Reply:
    Taiso pastabas
Reply:
    taiso pastabas
Reply:
    Pateikti pakoreguoti pirminiai
Reply:
    Pateikti pakoreguoti pirminiai
Reply:
    išsiųsta institucijom 
Reply:
    Greitai sujudėjo derinimai, trūksta tik via ir plačiajuosčio derinimų šiam momentui. Gytis turės paimti sutikimus dėl AZ.
Reply:
    Gautos Via Lietuva pastabos, liepė siųsti derinti SRP, išsiųsta 12-19 
Reply:
    Gautas SRP atsakymas, reikia koreguoti brėžinį
Reply:
    Taisomas BR1, siunčiamas perderinimui
Reply:
    Gautas SRP derinimas, paruoštas kelių priedas
Reply:
    Išsiųsta Via Lietuvai po pastabų
Reply:
    Išsiųsta Telia perderinti, gautas vieno sklypo sutikimas dėl AZ, ruošiamas medžiagų žiniaraštis
Reply:
    Paskambinta probleminiui sklypui, prašiau atsiųsti kokia trasa tiktų, sakė važiuos į vietą tartis ir atsiųs 16d
Reply:
    Reikai nuvaziuot i vieta isivertint del balos, reikia uzsakyti mel projekta
Reply:
    Apžiūrėjo Marijus vietoje, pateikti variantai sklypo savininkei, reikia pildyti topo 
Reply:
    Supiestas topo papildymas
Reply:
    Pateikta SUVA
Reply:
    'bendrija.draugyste@gmail.com' išsiųsta
Reply:
    Draugystė atsakė, kad ne jų gatvė, siunčiu SB "Pušaitė", j.radvilavicius@gmail.com
Reply:
    Gauti derinimai, gautos 3 suvos iš 4, ketvirtai parašytas komentaras, pateikta po pastabų
Reply:
    Nusiustas mzdz anai, nusiustas sutikimas tai podukrai
Reply:
    Pateiktas projektas be senes sutikimo
Reply:
    Siose tikrina ar grezimu ne per daug....
Reply:
    Siose bendrauja tiesiai su Kaminsku, Podukta pasuks penktadieni susitart del pirmadienio
Reply:
    Siose parasys per teamsa Kaminskui, kad nebesvaigtu jis. Reiks veliau kreiptis i pati kaminska, kad derintu ta projekta greiciau
Reply:
    Pateiktas projeketas</t>
      </text>
    </comment>
    <comment ref="X390" authorId="832" shapeId="0" xr:uid="{0F9FD7AE-CD23-497B-A08D-E97BE33FEB4A}">
      <text>
        <t>[Threaded comment]
Your version of Excel allows you to read this threaded comment; however, any edits to it will get removed if the file is opened in a newer version of Excel. Learn more: https://go.microsoft.com/fwlink/?linkid=870924
Comment:
    12-10</t>
      </text>
    </comment>
    <comment ref="Y390" authorId="833" shapeId="0" xr:uid="{5737C892-D1C1-43CE-93D0-1C9979FE057B}">
      <text>
        <t>[Threaded comment]
Your version of Excel allows you to read this threaded comment; however, any edits to it will get removed if the file is opened in a newer version of Excel. Learn more: https://go.microsoft.com/fwlink/?linkid=870924
Comment:
    12-10</t>
      </text>
    </comment>
    <comment ref="Z390" authorId="834" shapeId="0" xr:uid="{AFF1C2F8-738A-4033-8E10-55B061C1CA74}">
      <text>
        <t>[Threaded comment]
Your version of Excel allows you to read this threaded comment; however, any edits to it will get removed if the file is opened in a newer version of Excel. Learn more: https://go.microsoft.com/fwlink/?linkid=870924
Comment:
    12-10</t>
      </text>
    </comment>
    <comment ref="AA390" authorId="835" shapeId="0" xr:uid="{6884DB03-CD14-4F63-8104-6E235BDA783B}">
      <text>
        <t>[Threaded comment]
Your version of Excel allows you to read this threaded comment; however, any edits to it will get removed if the file is opened in a newer version of Excel. Learn more: https://go.microsoft.com/fwlink/?linkid=870924
Comment:
    12-10</t>
      </text>
    </comment>
    <comment ref="AD390" authorId="836" shapeId="0" xr:uid="{85CAD147-F436-40A3-BDE9-4A6C069CF7C3}">
      <text>
        <t>[Threaded comment]
Your version of Excel allows you to read this threaded comment; however, any edits to it will get removed if the file is opened in a newer version of Excel. Learn more: https://go.microsoft.com/fwlink/?linkid=870924
Comment:
    26SUT-3300
26SUT-3310
26SUT-3313
26SUT-3316</t>
      </text>
    </comment>
    <comment ref="AJ390" authorId="837" shapeId="0" xr:uid="{BECC66A9-920C-461A-BA4D-0B4D17755E1A}">
      <text>
        <t>[Threaded comment]
Your version of Excel allows you to read this threaded comment; however, any edits to it will get removed if the file is opened in a newer version of Excel. Learn more: https://go.microsoft.com/fwlink/?linkid=870924
Comment:
    12-10
Reply:
    01-06 po pastabų</t>
      </text>
    </comment>
    <comment ref="AL390" authorId="838" shapeId="0" xr:uid="{CEDFD4AB-56B7-4FB9-9341-233DE9E4851E}">
      <text>
        <t>[Threaded comment]
Your version of Excel allows you to read this threaded comment; however, any edits to it will get removed if the file is opened in a newer version of Excel. Learn more: https://go.microsoft.com/fwlink/?linkid=870924
Comment:
    12-11</t>
      </text>
    </comment>
    <comment ref="AO390" authorId="839" shapeId="0" xr:uid="{534944AF-F751-462C-A400-47431813E8ED}">
      <text>
        <t>[Threaded comment]
Your version of Excel allows you to read this threaded comment; however, any edits to it will get removed if the file is opened in a newer version of Excel. Learn more: https://go.microsoft.com/fwlink/?linkid=870924
Comment:
    01-13</t>
      </text>
    </comment>
    <comment ref="AP390" authorId="840" shapeId="0" xr:uid="{B6B29431-29D4-43B5-B709-ADFB3AC06113}">
      <text>
        <t>[Threaded comment]
Your version of Excel allows you to read this threaded comment; however, any edits to it will get removed if the file is opened in a newer version of Excel. Learn more: https://go.microsoft.com/fwlink/?linkid=870924
Comment:
    01-13 po pastabų</t>
      </text>
    </comment>
    <comment ref="E391" authorId="841" shapeId="0" xr:uid="{7E5F040F-E589-44B4-A77E-BEB973D053BF}">
      <text>
        <t>[Threaded comment]
Your version of Excel allows you to read this threaded comment; however, any edits to it will get removed if the file is opened in a newer version of Excel. Learn more: https://go.microsoft.com/fwlink/?linkid=870924
Comment:
    Pateikti pirminiai
Reply:
    Taiso pastabas
Reply:
    Pateikti pirminiai po pastabu
Reply:
    Išsiųsti derinimai su institucijomis 2025-09-26
Reply:
    Pateikti SUVA 2025-10-07 (25SUT-11727; 25SUT-11724; 25SUT-11720)
Reply:
    Pateiktas projektas be SUVA
Reply:
    taiso pastabas
Reply:
    Pateikta po pastabu ⅓ SUVA
Reply:
    trūksta vienos žymos
Reply:
    laukiam kol atmes įkainius</t>
      </text>
    </comment>
    <comment ref="X391" authorId="842" shapeId="0" xr:uid="{81A7C5F2-4B15-4B08-AFBF-6B2AFBEEAC4D}">
      <text>
        <t>[Threaded comment]
Your version of Excel allows you to read this threaded comment; however, any edits to it will get removed if the file is opened in a newer version of Excel. Learn more: https://go.microsoft.com/fwlink/?linkid=870924
Comment:
    Išsiųsta 2025-09-26</t>
      </text>
    </comment>
    <comment ref="Y391" authorId="843" shapeId="0" xr:uid="{F0F64C33-1193-4FBF-BE4C-869AB9CA65C9}">
      <text>
        <t>[Threaded comment]
Your version of Excel allows you to read this threaded comment; however, any edits to it will get removed if the file is opened in a newer version of Excel. Learn more: https://go.microsoft.com/fwlink/?linkid=870924
Comment:
    Išsiųsta 2025-09-26</t>
      </text>
    </comment>
    <comment ref="Z391" authorId="844" shapeId="0" xr:uid="{63F88823-1724-4C64-B8BE-4AD2B5BA5389}">
      <text>
        <t>[Threaded comment]
Your version of Excel allows you to read this threaded comment; however, any edits to it will get removed if the file is opened in a newer version of Excel. Learn more: https://go.microsoft.com/fwlink/?linkid=870924
Comment:
    Išsiųsta 2025-09-26</t>
      </text>
    </comment>
    <comment ref="AA391" authorId="845" shapeId="0" xr:uid="{7869B5DD-0253-4AA6-B2A8-2B5591627F2A}">
      <text>
        <t>[Threaded comment]
Your version of Excel allows you to read this threaded comment; however, any edits to it will get removed if the file is opened in a newer version of Excel. Learn more: https://go.microsoft.com/fwlink/?linkid=870924
Comment:
    Išsiųsta 2025-09-26</t>
      </text>
    </comment>
    <comment ref="AO391" authorId="846" shapeId="0" xr:uid="{8759E469-F74D-4FEB-AC3A-D9FA5708CDD7}">
      <text>
        <t>[Threaded comment]
Your version of Excel allows you to read this threaded comment; however, any edits to it will get removed if the file is opened in a newer version of Excel. Learn more: https://go.microsoft.com/fwlink/?linkid=870924
Comment:
    Išsiųsta 2025-09-26</t>
      </text>
    </comment>
    <comment ref="E392" authorId="847" shapeId="0" xr:uid="{52651BC0-C00C-4AF3-A36B-1F8ADC35926B}">
      <text>
        <t>[Threaded comment]
Your version of Excel allows you to read this threaded comment; however, any edits to it will get removed if the file is opened in a newer version of Excel. Learn more: https://go.microsoft.com/fwlink/?linkid=870924
Comment:
    Pateikti pirminiai
Reply:
    Pateiktos pastabos
Reply:
    Pateikta po pastabu
Reply:
    Pateikta po pastabu
Reply:
    10-07 pateikta derint
Reply:
    Anykščių kelininkas atmetė derinimą, pateikta per naujo 10-22
Reply:
    10-27 kelininkas nesupranta kodėl vienam pdfe skirtingom dalim yra trasa, atrašyta su paaiškinimu.
Reply:
    Pateikta skaičiuot sąmatą
Reply:
    Pateikta SUVA 
25SUT-19427
25SUT-19444
25SUT-19449
25SUT-19450
25SUT-19454
Reply:
    Sumest i byla
Reply:
    gautos visos SUVA
Reply:
    Paruošta byla
Reply:
    Pateiktas projektas
Reply:
    Pateikta po pastabu
Reply:
    pateiktas ADA prie dokumentų</t>
      </text>
    </comment>
    <comment ref="AD392" authorId="848" shapeId="0" xr:uid="{F39E415E-FCAA-4309-981F-CE36E7E4CA5E}">
      <text>
        <t>[Threaded comment]
Your version of Excel allows you to read this threaded comment; however, any edits to it will get removed if the file is opened in a newer version of Excel. Learn more: https://go.microsoft.com/fwlink/?linkid=870924
Comment:
    25SUT-19427
25SUT-19444
25SUT-19449
25SUT-19450
25SUT-19454</t>
      </text>
    </comment>
    <comment ref="AI392" authorId="849" shapeId="0" xr:uid="{22C05C2F-06C0-41BD-87ED-97F9486C4358}">
      <text>
        <t xml:space="preserve">[Threaded comment]
Your version of Excel allows you to read this threaded comment; however, any edits to it will get removed if the file is opened in a newer version of Excel. Learn more: https://go.microsoft.com/fwlink/?linkid=870924
Comment:
    Siaurojo geležinkelio kompleksas 
</t>
      </text>
    </comment>
    <comment ref="AM392" authorId="850" shapeId="0" xr:uid="{6D2E6FA2-CDFF-449D-995C-C4F5932F919E}">
      <text>
        <t>[Threaded comment]
Your version of Excel allows you to read this threaded comment; however, any edits to it will get removed if the file is opened in a newer version of Excel. Learn more: https://go.microsoft.com/fwlink/?linkid=870924
Comment:
    Anykščių reg. parkas</t>
      </text>
    </comment>
    <comment ref="E393" authorId="851" shapeId="0" xr:uid="{BDA8B089-B055-4F82-B82E-01A4238F704F}">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pastabu
Reply:
    Pateikta po pastabu
Reply:
    Pateikta po pastabu
Reply:
    Taiso pastabas
Reply:
    Pateikta po pastabu
Reply:
    ginamės gręžimus
Reply:
    Pateikta po pastabu
Reply:
    10-13 pateikta derint, reikia kelių priedo kad pateikt VIA (pateikta 10-13)
Reply:
    10-27 kelininkas nesupranta kodėl vienam pdfe skirtingom dalim yra trasa, atrašyta su paaiškinimu.
Reply:
    Reikia sąmatos.
Reply:
    Pateikta SUVA 
25SUT-19684
25SUT-19697
25SUT-19699
25SUT-19702
25SUT-19703
Reply:
    Sumest byla
Reply:
    beveik visos SUVA gautos, viena dar nagrinėjama, šiandien/ryt jau bus
Reply:
    Pateikta skaičiuot sąmatą
Reply:
    pateikta byla
Reply:
    taiso pastabas
Reply:
    Pateikta po pastabu
Reply:
    Pateikta po pastabu
Reply:
    registruoja žymas
Reply:
    Pateikti ikainiai</t>
      </text>
    </comment>
    <comment ref="AD393" authorId="852" shapeId="0" xr:uid="{99ED5E48-7282-422A-845B-E490E6A2E033}">
      <text>
        <t>[Threaded comment]
Your version of Excel allows you to read this threaded comment; however, any edits to it will get removed if the file is opened in a newer version of Excel. Learn more: https://go.microsoft.com/fwlink/?linkid=870924
Comment:
    Pateikta SUVA 
25SUT-19684
25SUT-19697
25SUT-19699
25SUT-19702
25SUT-19703</t>
      </text>
    </comment>
    <comment ref="AI393" authorId="853" shapeId="0" xr:uid="{A4DF0187-7535-4E27-B475-5CEF8A8C0725}">
      <text>
        <t xml:space="preserve">[Threaded comment]
Your version of Excel allows you to read this threaded comment; however, any edits to it will get removed if the file is opened in a newer version of Excel. Learn more: https://go.microsoft.com/fwlink/?linkid=870924
Comment:
    Siaurojo geležinkelio kompleksas </t>
      </text>
    </comment>
    <comment ref="AM393" authorId="854" shapeId="0" xr:uid="{35506887-DDB9-4D57-AA79-69047E41659F}">
      <text>
        <t xml:space="preserve">[Threaded comment]
Your version of Excel allows you to read this threaded comment; however, any edits to it will get removed if the file is opened in a newer version of Excel. Learn more: https://go.microsoft.com/fwlink/?linkid=870924
Comment:
    Anykščių reg. parkas
Reply:
    G1-   2617  , registracijos data 2025-10-13.
</t>
      </text>
    </comment>
    <comment ref="E394" authorId="855" shapeId="0" xr:uid="{4238E655-172F-40D5-9039-462A4B540C61}">
      <text>
        <t>[Threaded comment]
Your version of Excel allows you to read this threaded comment; however, any edits to it will get removed if the file is opened in a newer version of Excel. Learn more: https://go.microsoft.com/fwlink/?linkid=870924
Comment:
    Pateikti pirminiai
Reply:
    Patvirtinti pirminiai
Reply:
    Trūksta natura derinimo ir teiksiu SUVA.
Reply:
    Natura derina 20d.d., terminas 09-26
Reply:
    Trūksta tik seniūnijų derinimų, priminta 09-25. Pateikta sąmatą skaičiuot.
Reply:
    25SUT-10004
09-29
Reply:
    Pateikta be SUVA
Reply:
    patvirtintas
Reply:
    Pateikti įkainiai</t>
      </text>
    </comment>
    <comment ref="E395" authorId="856" shapeId="0" xr:uid="{030AD414-9A31-487F-9228-B4BD9BB482D4}">
      <text>
        <t>[Threaded comment]
Your version of Excel allows you to read this threaded comment; however, any edits to it will get removed if the file is opened in a newer version of Excel. Learn more: https://go.microsoft.com/fwlink/?linkid=870924
Comment:
    Paruošti pirminiai
Reply:
    Pateikti pirminiai
Reply:
    Taiso pastabas
Reply:
    Pastabos pataisytos
Reply:
    Pateikta po pastabu
Reply:
    Patvirtinti pirminiai
Reply:
    išsiųsta į via perderint pjūvio per kelią
Reply:
    išsiųsta į VIA po pastabų
Reply:
    VIA gauta, išsiųsta skaičiuot sąmatą, trūksta suvos, mel proj
Reply:
    25SUT-15168
25SUT-15171
Reply:
    Gaunam samata, MP ir teikiam
Reply:
    paruošta byla ir konkursinė. trūksta SUVOS, MP
Reply:
    trūksta tik SUVOS
Reply:
    Pateikta projektas be SUVA
Reply:
    taiso pastabas
Reply:
    pastabos pataisytos, laukiam SUVOS
Reply:
    suva gauta
Reply:
    Pateiktas po pastabu
Reply:
    Pateiktas pakartotinas po pastabu
Reply:
    perduoti įkainiai
Reply:
    pateiktas ADA</t>
      </text>
    </comment>
    <comment ref="X395" authorId="857" shapeId="0" xr:uid="{4FBB6C05-C75F-4DB5-A1A2-0A18319DFFF6}">
      <text>
        <t>[Threaded comment]
Your version of Excel allows you to read this threaded comment; however, any edits to it will get removed if the file is opened in a newer version of Excel. Learn more: https://go.microsoft.com/fwlink/?linkid=870924
Comment:
    Išsiųsta 09-25
Reply:
    Suderinta 09-25</t>
      </text>
    </comment>
    <comment ref="Y395" authorId="858" shapeId="0" xr:uid="{8EBA3CE7-8D6F-4E6A-9DF9-5428A8457D9C}">
      <text>
        <t>[Threaded comment]
Your version of Excel allows you to read this threaded comment; however, any edits to it will get removed if the file is opened in a newer version of Excel. Learn more: https://go.microsoft.com/fwlink/?linkid=870924
Comment:
    Išsiųsta Debeikių ir Svėdasų seniūnijų seniūnams 09-25
Reply:
    Svėdasu sieniunas suderino
Reply:
    išsiųsta pakartotinai
Reply:
    suderinta</t>
      </text>
    </comment>
    <comment ref="AA395" authorId="859" shapeId="0" xr:uid="{D1D91B48-76C4-4152-A232-2C2F10435CDC}">
      <text>
        <t>[Threaded comment]
Your version of Excel allows you to read this threaded comment; however, any edits to it will get removed if the file is opened in a newer version of Excel. Learn more: https://go.microsoft.com/fwlink/?linkid=870924
Comment:
    09-26
Reply:
    suderinta</t>
      </text>
    </comment>
    <comment ref="AJ395" authorId="860" shapeId="0" xr:uid="{C52D5179-DDBB-4ECB-AC60-D6888718077F}">
      <text>
        <t>[Threaded comment]
Your version of Excel allows you to read this threaded comment; however, any edits to it will get removed if the file is opened in a newer version of Excel. Learn more: https://go.microsoft.com/fwlink/?linkid=870924
Comment:
    Išsiųsta 09-29
Reply:
    1-25-30871
1-25-30868
Reply:
    1-25-32347</t>
      </text>
    </comment>
    <comment ref="E396" authorId="861" shapeId="0" xr:uid="{1735DCCE-7F93-41AB-A4FD-C97DD60121D3}">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pastabu
Reply:
    Pateikta po pastabu
Reply:
    Pateikti pirminiai po pastabu
Reply:
    Taiso pastabas
Reply:
    Pateikta po pastabu
Reply:
    Buvau vietoje padaryti nuotraukų, bandome pagrįsti gręžimus 
Reply:
    Pateikti pirminiai po pastabu
Reply:
    Patvirtino pirminius, siunčiamas derint institucijom, ruošiamas žiniaraštis ir byla
Reply:
    Perduotas sąmatos skaičiavimas, perduotas ir via lietuvai jau su pasirašytu priedu
Reply:
    Telia atsiuntė derinimą, pasirodo ryšių kabelis ne jų, o RAIN, laukiu patikslinimo kokiam gylyje kabelis, kad galėčiau padaryti pjūvį
Reply:
    Išsiųstas derinimui plačiajuosčiui, išsiųsti informaciniai laiškai, gauta sąmata
Reply:
    Savivaldybės statybos, architektūros skyriai nesiunčia derinimų, teigia, kad neaktualu, gavus via lietuvos derinimą, teiksiu SUVA
Reply:
    Paruošta byla, laukiu mel. projekto sąmatos ir teiksim 
Reply:
    Pateikta be SUVA
Reply:
    Atmestas dėl SUVA ir VIA
Reply:
    Bylos pastabos pataisytos. Laukiam via derinimo, terminas 20 d.d., tai šią savaitę arba kitos savaitės pradžioj turi būt atsakymas
Reply:
    gautas Via Lietuva derinimas, pateikta suva
Reply:
    Laukiam suvos, bus galima teikti pilną projektą
Reply:
    suva: NŽT paprašė dokumento, kad nekirsim medžių, papildžiau aiškinąmąjį raštą su STR, paaiškinimais ir pateikiau 
Reply:
    Pateiktas pilnas projektas tikrinimui
Reply:
    laukiam žymų įregistravimo
Reply:
    BUS AKTUOJAMAS 2026-01</t>
      </text>
    </comment>
    <comment ref="X396" authorId="862" shapeId="0" xr:uid="{9F1721F3-3C04-4173-99A5-D8810C450F9D}">
      <text>
        <t>[Threaded comment]
Your version of Excel allows you to read this threaded comment; however, any edits to it will get removed if the file is opened in a newer version of Excel. Learn more: https://go.microsoft.com/fwlink/?linkid=870924
Comment:
    09-15</t>
      </text>
    </comment>
    <comment ref="Y396" authorId="863" shapeId="0" xr:uid="{E45EF784-DDD8-45E5-A71F-49C52B998115}">
      <text>
        <t>[Threaded comment]
Your version of Excel allows you to read this threaded comment; however, any edits to it will get removed if the file is opened in a newer version of Excel. Learn more: https://go.microsoft.com/fwlink/?linkid=870924
Comment:
    09-15</t>
      </text>
    </comment>
    <comment ref="AA396" authorId="864" shapeId="0" xr:uid="{B9D9E702-1CFD-469D-A486-3EEEC7AD5342}">
      <text>
        <t>[Threaded comment]
Your version of Excel allows you to read this threaded comment; however, any edits to it will get removed if the file is opened in a newer version of Excel. Learn more: https://go.microsoft.com/fwlink/?linkid=870924
Comment:
    09-15</t>
      </text>
    </comment>
    <comment ref="AD396" authorId="865" shapeId="0" xr:uid="{4415745D-FAFA-43EC-9409-584E60101DB9}">
      <text>
        <t>[Threaded comment]
Your version of Excel allows you to read this threaded comment; however, any edits to it will get removed if the file is opened in a newer version of Excel. Learn more: https://go.microsoft.com/fwlink/?linkid=870924
Comment:
    25SUT-11721</t>
      </text>
    </comment>
    <comment ref="AJ396" authorId="866" shapeId="0" xr:uid="{273DC133-766F-4F20-8BAE-9EC442A1A109}">
      <text>
        <t>[Threaded comment]
Your version of Excel allows you to read this threaded comment; however, any edits to it will get removed if the file is opened in a newer version of Excel. Learn more: https://go.microsoft.com/fwlink/?linkid=870924
Comment:
    09-16 su priedu</t>
      </text>
    </comment>
    <comment ref="AL396" authorId="867" shapeId="0" xr:uid="{8A21F307-B5A5-43F5-B852-3C14AFC2FD46}">
      <text>
        <t>[Threaded comment]
Your version of Excel allows you to read this threaded comment; however, any edits to it will get removed if the file is opened in a newer version of Excel. Learn more: https://go.microsoft.com/fwlink/?linkid=870924
Comment:
    09-19</t>
      </text>
    </comment>
    <comment ref="AM396" authorId="868" shapeId="0" xr:uid="{9DCAB66B-3732-4F61-940F-8D0FA7E519D6}">
      <text>
        <t>[Threaded comment]
Your version of Excel allows you to read this threaded comment; however, any edits to it will get removed if the file is opened in a newer version of Excel. Learn more: https://go.microsoft.com/fwlink/?linkid=870924
Comment:
    09-15</t>
      </text>
    </comment>
    <comment ref="E397" authorId="869" shapeId="0" xr:uid="{C93C8F09-0B77-436C-8C7E-454305FF88CB}">
      <text>
        <t>[Threaded comment]
Your version of Excel allows you to read this threaded comment; however, any edits to it will get removed if the file is opened in a newer version of Excel. Learn more: https://go.microsoft.com/fwlink/?linkid=870924
Comment:
    Braižomi pirminiai
Reply:
    Paruošti pirminiai
Reply:
    Pateikti pirminiai
Reply:
    Taiso pastabas
Reply:
    Pataisytos pastabos
Reply:
    Pateikta po pastabu
Reply:
    Taiso pastabas
Reply:
    Pastabos pataisytos
Reply:
    Pateikta
Reply:
    Trūksta mel. Projekto, SUVOS, natūros ir via derinimų 
Reply:
    Trūksta mel. Projekto, SUVOS, via derinimo 
Reply:
    via suderino
Reply:
    25SUT-12392
25SUT-12400+
25SUT-12403 +
25SUT-12409 +
Pateikta suva
Reply:
    paruošta byla. Suvos 2/4
Reply:
    Pateiktas projektas su SUVA 2/4
Reply:
    Taiso pastabas
Reply:
    pataisytos
Reply:
    Pateiktas projektas po pastabu
Reply:
    suvos 4/4
Reply:
    laukiam kol įregistruos žymas
Reply:
    laukiam kol atmes įkainius</t>
      </text>
    </comment>
    <comment ref="X397" authorId="870" shapeId="0" xr:uid="{F911C630-8393-4E6F-B7A5-26598C6C1013}">
      <text>
        <t>[Threaded comment]
Your version of Excel allows you to read this threaded comment; however, any edits to it will get removed if the file is opened in a newer version of Excel. Learn more: https://go.microsoft.com/fwlink/?linkid=870924
Comment:
    Išsiųsta 09-25</t>
      </text>
    </comment>
    <comment ref="Y397" authorId="871" shapeId="0" xr:uid="{4AD435BD-639F-41C1-91DD-ABFE8DC2CA61}">
      <text>
        <t>[Threaded comment]
Your version of Excel allows you to read this threaded comment; however, any edits to it will get removed if the file is opened in a newer version of Excel. Learn more: https://go.microsoft.com/fwlink/?linkid=870924
Comment:
    Išsiųsta Kriaunų ir Obelių seniūnijom 09-25
Reply:
    Obelių suderino
Reply:
    Suderino abi 09-25</t>
      </text>
    </comment>
    <comment ref="AA397" authorId="872" shapeId="0" xr:uid="{AF38A7AA-9CB1-4734-8B01-DCCF2D7CD4BC}">
      <text>
        <t>[Threaded comment]
Your version of Excel allows you to read this threaded comment; however, any edits to it will get removed if the file is opened in a newer version of Excel. Learn more: https://go.microsoft.com/fwlink/?linkid=870924
Comment:
    09-26
Reply:
    Suderinta 09-26</t>
      </text>
    </comment>
    <comment ref="AD397" authorId="873" shapeId="0" xr:uid="{CADCC09C-4172-4080-85E4-A13E28E5A8DC}">
      <text>
        <t>[Threaded comment]
Your version of Excel allows you to read this threaded comment; however, any edits to it will get removed if the file is opened in a newer version of Excel. Learn more: https://go.microsoft.com/fwlink/?linkid=870924
Comment:
    1/4</t>
      </text>
    </comment>
    <comment ref="AJ397" authorId="874" shapeId="0" xr:uid="{1E638AD4-A0E7-4ACC-80C9-00CFEE43419D}">
      <text>
        <t xml:space="preserve">[Threaded comment]
Your version of Excel allows you to read this threaded comment; however, any edits to it will get removed if the file is opened in a newer version of Excel. Learn more: https://go.microsoft.com/fwlink/?linkid=870924
Comment:
    Išsiųsta 09-29
Reply:
    1-25-30868
Reply:
    1-25-30871
</t>
      </text>
    </comment>
    <comment ref="AN397" authorId="875" shapeId="0" xr:uid="{4BEB989A-A285-4E0D-AAC6-3937465FB572}">
      <text>
        <t>[Threaded comment]
Your version of Excel allows you to read this threaded comment; however, any edits to it will get removed if the file is opened in a newer version of Excel. Learn more: https://go.microsoft.com/fwlink/?linkid=870924
Comment:
    Išsiųsta 09-25
Reply:
    G1-   2475         
Reply:
    Suderinta 10-06</t>
      </text>
    </comment>
    <comment ref="E398" authorId="876" shapeId="0" xr:uid="{F9DA1B1E-F21A-4D60-AC84-7983CFD36A5E}">
      <text>
        <t>[Threaded comment]
Your version of Excel allows you to read this threaded comment; however, any edits to it will get removed if the file is opened in a newer version of Excel. Learn more: https://go.microsoft.com/fwlink/?linkid=870924
Comment:
    Pateikti pirminiai
Reply:
    Išsiusta derinti, ruošiami informaciniai
Reply:
    Išsiųsti informaciniai
Reply:
    Paruoštas žiniaraštis, laukiam dar ką pasakys VIA ir Natura
Reply:
    Perduotas sąmatos skaičiavimui
Reply:
    Gaunam samata, MP ir teikiam be VIA ir SUVA
Reply:
    natura gavom, liko tik via ir teiksim suva
Reply:
    25SUT-15872
25SUT-15876
Reply:
    25SUT-15864
25SUT-15875
Reply:
    Gavom via lietuvos derinimą, gavom dvi suvas, liko melioracijos projektas ir dar dvi suvos iki pilno projekto, byla paruošta
Reply:
    Pateiktas projektas
Reply:
    visas SUVAS gavom, sukelta į folderį, projektas pilnas
Reply:
    BUS AKTUOJAMAS 2026-01
Reply:
    pateikti įkainiai</t>
      </text>
    </comment>
    <comment ref="X398" authorId="877" shapeId="0" xr:uid="{C3D61A20-E36F-4152-8E10-53C94D62FD85}">
      <text>
        <t>[Threaded comment]
Your version of Excel allows you to read this threaded comment; however, any edits to it will get removed if the file is opened in a newer version of Excel. Learn more: https://go.microsoft.com/fwlink/?linkid=870924
Comment:
    10-14</t>
      </text>
    </comment>
    <comment ref="Y398" authorId="878" shapeId="0" xr:uid="{20495248-9CD4-4202-955B-AA4CD4FC21A1}">
      <text>
        <t>[Threaded comment]
Your version of Excel allows you to read this threaded comment; however, any edits to it will get removed if the file is opened in a newer version of Excel. Learn more: https://go.microsoft.com/fwlink/?linkid=870924
Comment:
    10-14</t>
      </text>
    </comment>
    <comment ref="AA398" authorId="879" shapeId="0" xr:uid="{4B96B7BD-5D86-4584-96C4-A86AB5430DEE}">
      <text>
        <t>[Threaded comment]
Your version of Excel allows you to read this threaded comment; however, any edits to it will get removed if the file is opened in a newer version of Excel. Learn more: https://go.microsoft.com/fwlink/?linkid=870924
Comment:
    10-14</t>
      </text>
    </comment>
    <comment ref="AJ398" authorId="880" shapeId="0" xr:uid="{D612E80F-2462-40AE-A387-AE4CD849E41F}">
      <text>
        <t>[Threaded comment]
Your version of Excel allows you to read this threaded comment; however, any edits to it will get removed if the file is opened in a newer version of Excel. Learn more: https://go.microsoft.com/fwlink/?linkid=870924
Comment:
    10-14</t>
      </text>
    </comment>
    <comment ref="AM398" authorId="881" shapeId="0" xr:uid="{D8D580FE-1B7B-4D86-A16B-C331E411C994}">
      <text>
        <t xml:space="preserve">[Threaded comment]
Your version of Excel allows you to read this threaded comment; however, any edits to it will get removed if the file is opened in a newer version of Excel. Learn more: https://go.microsoft.com/fwlink/?linkid=870924
Comment:
    </t>
      </text>
    </comment>
    <comment ref="AN398" authorId="882" shapeId="0" xr:uid="{D26CC29E-07E1-463F-814A-B5DF4F25ACEF}">
      <text>
        <t>[Threaded comment]
Your version of Excel allows you to read this threaded comment; however, any edits to it will get removed if the file is opened in a newer version of Excel. Learn more: https://go.microsoft.com/fwlink/?linkid=870924
Comment:
    10-13</t>
      </text>
    </comment>
    <comment ref="E399" authorId="883" shapeId="0" xr:uid="{17BDCA57-FA69-40BD-89DC-C84BDBC9A965}">
      <text>
        <t>[Threaded comment]
Your version of Excel allows you to read this threaded comment; however, any edits to it will get removed if the file is opened in a newer version of Excel. Learn more: https://go.microsoft.com/fwlink/?linkid=870924
Comment:
    Pateikti pirminiai
Reply:
    Taiso pastabas
Reply:
    Pateikta po pastabu
Reply:
    09-03 pateikta derinti
Reply:
    09-23 skambinau vandenys suderins iki šios sav galo, tada teiksiu kelininkui.
Reply:
    Vandenys suderino
Reply:
    Pateikta skaičiuot sąmatą.
Reply:
    Pateiktas projektas be SUVA
Reply:
    25SUT-9957
09-29
Reply:
    Pastabos ištaisytos, trūksta NŽT sutikimo, pateikta suva 09-29
Reply:
    Pateiktas projektas tvirtinimui su SUVA</t>
      </text>
    </comment>
    <comment ref="E400" authorId="884" shapeId="0" xr:uid="{410CA583-1315-4E83-A480-80ADCC72AD55}">
      <text>
        <t>[Threaded comment]
Your version of Excel allows you to read this threaded comment; however, any edits to it will get removed if the file is opened in a newer version of Excel. Learn more: https://go.microsoft.com/fwlink/?linkid=870924
Comment:
    Galima pateikti pirminius
Reply:
    Pateikti pirminiai
Reply:
    Išsiųsta institucijoms
Reply:
    Galima pateikti po pastabų.
Reply:
    Pateikta 08.25
Reply:
    Pastaba: „,221/14 reikia ne montuoti naują paramstį į OL pusę, o permontuoti visą ST". Reik važiuot į vietą
Kitas pastabas pataisiau.
Reply:
    Taiso pastabas
Reply:
    Reiks į vietą važiuoti, susižiūrėt dėl ST į kurią pusę pastatyta.
Reply:
    Galima pateikti po pastabų.
Reply:
    Pateikta po pastabu
Reply:
    Kostas pateiks Via priedą į TIVI 
Reply:
    Paruošta byla be SUVA ir VIa
Reply:
    Pateikta byla be SUVA ir VIA
Reply:
    Pateiktas kelių priedas Via 09-18
Reply:
    Tvirtinimui teikti gavus Via Lietuva ir NŽT sutikimus.
Reply:
    Via'ai priedas pateiktas 18d. Kai gausiu, teiksiu SUVA.
Reply:
    Via gavau, pateikta SUVA 25SUT-10883
10-02
Reply:
    Galima pateikti pilną bylą su SUVA.
Reply:
    Pateiktas projektas su SUVA
Reply:
    laukiam žymų
Reply:
    žymos patvirtintos</t>
      </text>
    </comment>
    <comment ref="T400" authorId="885" shapeId="0" xr:uid="{D37C7252-A837-4DF2-9E5A-F358EF997CDA}">
      <text>
        <t>[Threaded comment]
Your version of Excel allows you to read this threaded comment; however, any edits to it will get removed if the file is opened in a newer version of Excel. Learn more: https://go.microsoft.com/fwlink/?linkid=870924
Comment:
    Informaciniai paruošti, reikia juos tik išsiųsti.</t>
      </text>
    </comment>
    <comment ref="X400" authorId="886" shapeId="0" xr:uid="{E68D785D-10C6-480C-9465-ADEBB2FF7E27}">
      <text>
        <t>[Threaded comment]
Your version of Excel allows you to read this threaded comment; however, any edits to it will get removed if the file is opened in a newer version of Excel. Learn more: https://go.microsoft.com/fwlink/?linkid=870924
Comment:
    08-22 išsiųsta
Reply:
    K27-5077
25d persiunčiau iš naujo.
Reply:
    09-10 suderinta</t>
      </text>
    </comment>
    <comment ref="Y400" authorId="887" shapeId="0" xr:uid="{5F448999-7964-4B99-83CF-9CC169B15E0D}">
      <text>
        <t>[Threaded comment]
Your version of Excel allows you to read this threaded comment; however, any edits to it will get removed if the file is opened in a newer version of Excel. Learn more: https://go.microsoft.com/fwlink/?linkid=870924
Comment:
    08-22 išsiųsta</t>
      </text>
    </comment>
    <comment ref="AA400" authorId="888" shapeId="0" xr:uid="{61015582-99E3-4E12-A314-7230F09FD4E2}">
      <text>
        <t>[Threaded comment]
Your version of Excel allows you to read this threaded comment; however, any edits to it will get removed if the file is opened in a newer version of Excel. Learn more: https://go.microsoft.com/fwlink/?linkid=870924
Comment:
    08-22 išsiųsta
Reply:
    Suderinta 22d</t>
      </text>
    </comment>
    <comment ref="AD400" authorId="889" shapeId="0" xr:uid="{4EE84B20-5EC7-485C-9E1D-25748A9E2A4B}">
      <text>
        <t>[Threaded comment]
Your version of Excel allows you to read this threaded comment; however, any edits to it will get removed if the file is opened in a newer version of Excel. Learn more: https://go.microsoft.com/fwlink/?linkid=870924
Comment:
    111kv.m.</t>
      </text>
    </comment>
    <comment ref="AJ400" authorId="890" shapeId="0" xr:uid="{A5277BB5-A9FF-471B-9FB6-56F062467922}">
      <text>
        <t xml:space="preserve">[Threaded comment]
Your version of Excel allows you to read this threaded comment; however, any edits to it will get removed if the file is opened in a newer version of Excel. Learn more: https://go.microsoft.com/fwlink/?linkid=870924
Comment:
    08-22 išsiųsta
Reply:
    1-25-26633 arba 1-25-26637. 
Reply:
    Kelių priedas pateiktas 09-18
Reply:
    1-25-29735. 
</t>
      </text>
    </comment>
    <comment ref="E401" authorId="891" shapeId="0" xr:uid="{728E1B09-302C-45BF-88D3-EF6887E7B7D8}">
      <text>
        <t>[Threaded comment]
Your version of Excel allows you to read this threaded comment; however, any edits to it will get removed if the file is opened in a newer version of Excel. Learn more: https://go.microsoft.com/fwlink/?linkid=870924
Comment:
    Galima pateikti pirminius
Reply:
    Išsiųsta institucijoms
Reply:
    Pateikti pirminiai
Reply:
    Galima pateikti po pastabų.
Reply:
    Pateikta
Reply:
    Taiso pastabas
Reply:
    Pataisytos pastabos apart nuotraukų pateikimo
Reply:
    Reiks važiuot į vietą.
Reply:
    Galima pateikti po pastabų
Reply:
    Pateikta po pastabu
Reply:
    Derina su techniniu
Reply:
    Pasiskambinau, sakė atsiųst laišką ir pasuks.
Reply:
    Galima pateikti pirminius po pastabų.
Reply:
    Pateikti pirminiai
Reply:
    Pateikta po pastabu
Reply:
    Pirminius patvirtino. Ruošiu pilną bylą be SUVA
Reply:
    Byla paruošta, bet Kostas turbūt pirmiau pateiks dokus SUVA gavimui.
Reply:
    Pateikta SUVA 29d, kai gausim, teiksim pilną bylą.
Reply:
    Skambinau dėl SUVA, sakė dabar po pokalbio pažiūrės
Reply:
    Pateiktas projektas be SUVA
Reply:
    SUVA matau, kad teigiamas, šiom dienom turėtų ADOC'as būt.
Reply:
    Skambinau dėl SUVA, sakė stringa sistema, negali prisijungt ar kažkas tokio, užsirašė numeriuką, sakė bandys greičiau pajudint 
Reply:
    Specialistė nekelia ragelio, pasukau kitai, sakė parašė jai laišką, jei iki ryt niekas nepasikeis, persiųst trūkstamus dokumentus el. paštu ir bandys šita sutvarkyti. 070685283
justina.kaminskaite@nzt.lt
Reply:
    Leido pateikti papildomus dokumentus. Pateikiau.
Reply:
    Gauta SUVA galima pasiteikt bylą
Reply:
    žymas registruoja</t>
      </text>
    </comment>
    <comment ref="T401" authorId="892" shapeId="0" xr:uid="{B77B5833-2D4F-480E-9250-705A5D93DA00}">
      <text>
        <t>[Threaded comment]
Your version of Excel allows you to read this threaded comment; however, any edits to it will get removed if the file is opened in a newer version of Excel. Learn more: https://go.microsoft.com/fwlink/?linkid=870924
Comment:
    Informaciniai paruošti, reikia juos tik išsiųsti.</t>
      </text>
    </comment>
    <comment ref="X401" authorId="893" shapeId="0" xr:uid="{414C85C0-F64E-4BDA-BF31-222A03D5D076}">
      <text>
        <t>[Threaded comment]
Your version of Excel allows you to read this threaded comment; however, any edits to it will get removed if the file is opened in a newer version of Excel. Learn more: https://go.microsoft.com/fwlink/?linkid=870924
Comment:
    08-22 išsiųsta
Reply:
    K27-5078
25d išsiųsta
Reply:
    09-10 suderinta</t>
      </text>
    </comment>
    <comment ref="Y401" authorId="894" shapeId="0" xr:uid="{39286900-D18E-4A77-B5BE-D04DDA00F32D}">
      <text>
        <t>[Threaded comment]
Your version of Excel allows you to read this threaded comment; however, any edits to it will get removed if the file is opened in a newer version of Excel. Learn more: https://go.microsoft.com/fwlink/?linkid=870924
Comment:
    08-22 išsiųsta</t>
      </text>
    </comment>
    <comment ref="AD401" authorId="895" shapeId="0" xr:uid="{517348B7-98F4-4AF8-A00F-D4ED63544BB3}">
      <text>
        <t xml:space="preserve">[Threaded comment]
Your version of Excel allows you to read this threaded comment; however, any edits to it will get removed if the file is opened in a newer version of Excel. Learn more: https://go.microsoft.com/fwlink/?linkid=870924
Comment:
    /.
Reply:
    Nr. 25SUT-9170
</t>
      </text>
    </comment>
    <comment ref="E402" authorId="896" shapeId="0" xr:uid="{F74A66CD-868F-4717-BEBF-9AD9BD8BDB1E}">
      <text>
        <t>[Threaded comment]
Your version of Excel allows you to read this threaded comment; however, any edits to it will get removed if the file is opened in a newer version of Excel. Learn more: https://go.microsoft.com/fwlink/?linkid=870924
Comment:
    Galima teikt pirminius.
Reply:
    Pateikti pirminiai
Reply:
    Išsiųsta institucijoms
Reply:
    Išsiųsti informaciniai
Reply:
    Likę gaut SUVA ir darytis pilną bylą. Poros dienų begyje galėsim pateikt be SUVA
Reply:
    Galima pateikti pilną bylą be SUVA.
Reply:
    Pateikta byla be SUVA
Reply:
    Tvirtinimui teikti gavus NŽT sutikimą. 
Reply:
    Pateikta SUVA 29d, kai gausim, teiksim pilną bylą.
Reply:
    Suva pdf'as yra, laukiam adoc'o ir pateiksim.
Reply:
    Galima pateikt pilną bylą su SUVA
Reply:
    Pateiktas projektas su SUVA
Reply:
    registruoja AZ</t>
      </text>
    </comment>
    <comment ref="T402" authorId="897" shapeId="0" xr:uid="{F969B99F-AAD9-489F-9D59-B01AE87934EF}">
      <text>
        <t>[Threaded comment]
Your version of Excel allows you to read this threaded comment; however, any edits to it will get removed if the file is opened in a newer version of Excel. Learn more: https://go.microsoft.com/fwlink/?linkid=870924
Comment:
    Informaciniai paruošti, reikia juos tik išsiųsti.</t>
      </text>
    </comment>
    <comment ref="X402" authorId="898" shapeId="0" xr:uid="{D4088612-756B-427C-81C6-D7463AD837E9}">
      <text>
        <t>[Threaded comment]
Your version of Excel allows you to read this threaded comment; however, any edits to it will get removed if the file is opened in a newer version of Excel. Learn more: https://go.microsoft.com/fwlink/?linkid=870924
Comment:
    08-22 išsiųsta
Reply:
    K27-5079
08-25 persiųsta
Reply:
    09-10 suderinta</t>
      </text>
    </comment>
    <comment ref="Y402" authorId="899" shapeId="0" xr:uid="{97807F77-84DD-43C5-8B87-1862430ECE5E}">
      <text>
        <t>[Threaded comment]
Your version of Excel allows you to read this threaded comment; however, any edits to it will get removed if the file is opened in a newer version of Excel. Learn more: https://go.microsoft.com/fwlink/?linkid=870924
Comment:
    08-22 išsiųsta
Reply:
    Sakė derintis su savivaldybe (jau suderinta), seniūnija užtenka informuoti.</t>
      </text>
    </comment>
    <comment ref="AD402" authorId="900" shapeId="0" xr:uid="{99CE5343-551A-41CF-9AB3-D091A461CBA5}">
      <text>
        <t xml:space="preserve">[Threaded comment]
Your version of Excel allows you to read this threaded comment; however, any edits to it will get removed if the file is opened in a newer version of Excel. Learn more: https://go.microsoft.com/fwlink/?linkid=870924
Comment:
    Nr. 25SUT-9183
</t>
      </text>
    </comment>
    <comment ref="E403" authorId="901" shapeId="0" xr:uid="{19564F56-57CE-4B6E-9862-129974D5CEBD}">
      <text>
        <t>[Threaded comment]
Your version of Excel allows you to read this threaded comment; however, any edits to it will get removed if the file is opened in a newer version of Excel. Learn more: https://go.microsoft.com/fwlink/?linkid=870924
Comment:
    Galima pateikt pirminius
Reply:
    Išsiųsta institucijoms
Reply:
    09-04 pateikta melioratoriui
Reply:
    Negaliu pateikt ViaLT po pastabų, nes nėra patvirtinti pirminiai (reik, kad kelių priedą pasirašytų).
Reply:
    Galima pateikti pirminius
Reply:
    Pateikti pirminiai
Reply:
    Taiso pastabas
Reply:
    Galima pateikt po pastabų.
Reply:
    Pateikta po pastabu
Reply:
    Pateikta po pastabu
Reply:
    Pateikta pakartotinia po pastabų
Reply:
    Pateikta po pastabu
Reply:
    Galima pateikti kelių priedą į TIVĮ
Reply:
    Kostas pateikęs priedą į TIVĮ
Reply:
    Pateikta VIA po pastabų.
Reply:
    Via gavau. SUVA pateikta 10-15 25SUT-13548 ir 25SUT-13550
Reply:
    Vieną gavau, kito dar laukiam.
Reply:
    Pateikta su ½ SUVA
Reply:
    11-05 pateikiau papildomus dokumentus trūkstamai SUVAI
Reply:
    Gauta ir kita SUVA 11-11</t>
      </text>
    </comment>
    <comment ref="T403" authorId="902" shapeId="0" xr:uid="{5C30D552-8903-451D-BB03-35652C7F768C}">
      <text>
        <t>[Threaded comment]
Your version of Excel allows you to read this threaded comment; however, any edits to it will get removed if the file is opened in a newer version of Excel. Learn more: https://go.microsoft.com/fwlink/?linkid=870924
Comment:
    Informaciniai paruošti, reikia juos tik išsiųsti.</t>
      </text>
    </comment>
    <comment ref="X403" authorId="903" shapeId="0" xr:uid="{9325294C-AA37-4E8D-BA8F-81A2D65B84F3}">
      <text>
        <t>[Threaded comment]
Your version of Excel allows you to read this threaded comment; however, any edits to it will get removed if the file is opened in a newer version of Excel. Learn more: https://go.microsoft.com/fwlink/?linkid=870924
Comment:
    08-22 išsiųsta
Reply:
    K27-5080. 
25d persiųsta
Reply:
    09-10 suderinta</t>
      </text>
    </comment>
    <comment ref="Y403" authorId="904" shapeId="0" xr:uid="{F6DE1BB3-5C23-476F-8FE8-3D5B5F63161F}">
      <text>
        <t>[Threaded comment]
Your version of Excel allows you to read this threaded comment; however, any edits to it will get removed if the file is opened in a newer version of Excel. Learn more: https://go.microsoft.com/fwlink/?linkid=870924
Comment:
    08-22 išsiųsta
Reply:
    Sakė derintis su savivaldybe (jau suderinta), seniūnija užtenka informuoti.</t>
      </text>
    </comment>
    <comment ref="AD403" authorId="905" shapeId="0" xr:uid="{6DBC3364-2962-454C-B88F-7C4E6346B05D}">
      <text>
        <t>[Threaded comment]
Your version of Excel allows you to read this threaded comment; however, any edits to it will get removed if the file is opened in a newer version of Excel. Learn more: https://go.microsoft.com/fwlink/?linkid=870924
Comment:
    25SUT-13548 ir 25SUT-13550</t>
      </text>
    </comment>
    <comment ref="AJ403" authorId="906" shapeId="0" xr:uid="{33CCD622-C668-4E25-B541-956348589A07}">
      <text>
        <t>[Threaded comment]
Your version of Excel allows you to read this threaded comment; however, any edits to it will get removed if the file is opened in a newer version of Excel. Learn more: https://go.microsoft.com/fwlink/?linkid=870924
Comment:
    08-22 išsiųsta
Reply:
    1-25-26633 arba 1-25-26637. 
Reply:
    Buvo pastabų, reik kad suderintų pirminius ESO ir teiksim kelių priedą, tada pateiskiu po pastabų VIA'ai.
Reply:
    Nr. 1-25-26637 ir vykdytojas – Eugenijus Rudaitis.
Reply:
    1-25-32702
Reply:
    10-15 gauta</t>
      </text>
    </comment>
    <comment ref="E404" authorId="907" shapeId="0" xr:uid="{70BCE79F-A7E9-4FEC-89E2-0CD8C8A3DDB1}">
      <text>
        <t>[Threaded comment]
Your version of Excel allows you to read this threaded comment; however, any edits to it will get removed if the file is opened in a newer version of Excel. Learn more: https://go.microsoft.com/fwlink/?linkid=870924
Comment:
    Galima pateikt pirminius.
Reply:
    Pateikti pirminiai
Reply:
    Išsiųsta institucijoms
Reply:
    Yra pastabų iš ESO, pasitaisysiu nebent pirmadieni, kai Donatas bus, nes klausimas dėl esamos atramos.
Reply:
    Pateikti pirminiai po pastabu
Reply:
    Pateikti pirminiai po pastabu
Reply:
    Taiso pastabas
Reply:
    Pateikti pirminiai po pastabu
Reply:
    Išsiųsti informaciniai.
Reply:
    Likę gaut SUVA ir darytis pilną bylą. Poros dienų begyje galėsim pateikt be SUVA
Reply:
    Galima pateikti pilną bylą be SUVA
Reply:
    Pateikta byla be VIA ir SUVA
Reply:
    Tvirtinimui teikti gavus NŽT sutikimą. 
Reply:
    Gavau NŽT sutikimą, galima pateikti po pastabų.
Reply:
    Pateiktas projeketas su SUVA</t>
      </text>
    </comment>
    <comment ref="T404" authorId="908" shapeId="0" xr:uid="{04F7AB78-3D29-428A-838E-0725D458D9EA}">
      <text>
        <t>[Threaded comment]
Your version of Excel allows you to read this threaded comment; however, any edits to it will get removed if the file is opened in a newer version of Excel. Learn more: https://go.microsoft.com/fwlink/?linkid=870924
Comment:
    Informaciniai paruošti, reikia juos tik išsiųsti.</t>
      </text>
    </comment>
    <comment ref="X404" authorId="909" shapeId="0" xr:uid="{FBD78E6D-FCB3-4380-BD1B-36A4B2CE8B73}">
      <text>
        <t>[Threaded comment]
Your version of Excel allows you to read this threaded comment; however, any edits to it will get removed if the file is opened in a newer version of Excel. Learn more: https://go.microsoft.com/fwlink/?linkid=870924
Comment:
    08-22 išsiųsta
Reply:
    K27-5081. 
25d persiųsta
Reply:
    09-10 suderinta</t>
      </text>
    </comment>
    <comment ref="Y404" authorId="910" shapeId="0" xr:uid="{E80FA662-AF5F-4C74-A42C-BA187816C5BB}">
      <text>
        <t>[Threaded comment]
Your version of Excel allows you to read this threaded comment; however, any edits to it will get removed if the file is opened in a newer version of Excel. Learn more: https://go.microsoft.com/fwlink/?linkid=870924
Comment:
    08-22 išsiųsta
Reply:
    Sakė derintis su savivaldybe (jau suderinta), seniūnija užtenka informuoti.</t>
      </text>
    </comment>
    <comment ref="AD404" authorId="911" shapeId="0" xr:uid="{784C197D-7A92-47D5-83C7-F27B363CF8DA}">
      <text>
        <t>[Threaded comment]
Your version of Excel allows you to read this threaded comment; however, any edits to it will get removed if the file is opened in a newer version of Excel. Learn more: https://go.microsoft.com/fwlink/?linkid=870924
Comment:
    25SUT-9203
Reply:
    30d gauta</t>
      </text>
    </comment>
    <comment ref="E405" authorId="912" shapeId="0" xr:uid="{BEDA535A-FB48-4164-A66C-6CB00204D7DF}">
      <text>
        <t>[Threaded comment]
Your version of Excel allows you to read this threaded comment; however, any edits to it will get removed if the file is opened in a newer version of Excel. Learn more: https://go.microsoft.com/fwlink/?linkid=870924
Comment:
    Galima pateikt pirminius.
Reply:
    Derinti su niekuo nereikia.
Reply:
    Pateikti pirminiai
Reply:
    Jei patvirins pirminius, yra paruošta pilna byla.
Reply:
    Taiso pastabas
Reply:
    Reiks važiuot į vietą.
Reply:
    Pateikti pirminiai po pastabu
Reply:
    Taiso pastabas
Reply:
    Reiks važiuot į vietą, fotkint atramas.
Reply:
    Galima pateikti po pastabų.
Reply:
    Kostas lyg pateikė.
Reply:
    Pateikti pirminiai
Reply:
    Galima bylą pateikti.
Reply:
    Pateiktas projektas</t>
      </text>
    </comment>
    <comment ref="E406" authorId="913" shapeId="0" xr:uid="{049F5D10-41B5-4F2A-872F-82E0E73FB8B8}">
      <text>
        <t>[Threaded comment]
Your version of Excel allows you to read this threaded comment; however, any edits to it will get removed if the file is opened in a newer version of Excel. Learn more: https://go.microsoft.com/fwlink/?linkid=870924
Comment:
    Ruošiami pirminiai, duota užklausa ESO dėl išpildomosios
Reply:
    Susisiekta su užsakovu dėl patikslinimo 
Reply:
    Gauta išpildomoji iš ESO
Reply:
    Išsiųstas laiškas sklypo pastatų projektuotojams, kad gauti dwg failą
Reply:
    Subraižyti br1, br2, reiks šią savaitę pamatuoti ryšius
Reply:
    Pataisytos pastabos, pamatuoti ryšiai, apskaičiuota RAA iki nuostatų, dar reiks paskambinti užduoties vadovui dėl MTT pasiteiraut, zoninis nežino 
Reply:
    Išsiuntėm laišką užduoties vadovui su užklausa dėl mtt
Reply:
    Išsiųstos užklausos MTT gamintojam
Reply:
    Gauti atsakymai iš dviejų, laukiu dar ELGOS ir siųsiu visą info užsakovams
Reply:
    Perdaviau gautą info užsakovams iš OZO ir Armetlinos, ELGA neatsako 
Reply:
    Pakoreguota principinė ir išsiųsta gamintojams. Ozas atostogauja.
Reply:
    Pakalbėjau su Ana, išsiunčiau tiesiai vadybininkams elgos ir asistemų 
Reply:
    išsiųsta info užsakovams
Reply:
    Negavau atsakymo, skambinsiu 
Reply:
    Grįžo iš atostogų PDV, turi priimti sprendimą, kaip suprantu nori organizuoti pokalbį su ESO ir su mumis
Reply:
    išsiųstas priminimas
Reply:
    "Laba diena, bus susirinkimas su Užsakovu, ESO atstovu ir Jumis. Duosime žinoti kada"
Reply:
    Susisiekiau su ELGA, Arūnu, nusiunčiau laišką, laukiu pasiūlymo
Reply:
    Gautas pasiūlymas, nusiunčiau, netinka, grįžtam prie pirminio MTT išdėstymo.... 
Reply:
    Subraižiau ir nusiunčiau KL užvedimo schemas į MTT užsakovams
Reply:
    Pateikti pirminiai po pastabu
Reply:
    laukiam MT altitudžių
Reply:
    Išsiųstas priminimas
Reply:
    Gautos altitudės, pataisytos pastabos, padarytas RAA iki nuostatų, reikia pabaigti raa skaičiavimus ir bus galima teikti
Reply:
    Pateikti pirminiai po pastabu
Reply:
    Taiso pirminius
Reply:
    pataisytas br2, tspį sąrašai 
Reply:
    Pateikti pirminiai po pastabu
Reply:
    išsiųsta derinti
Reply:
    Atsirado asfaltuotas kelias, apšvietimo tinklai, vandens tinklai, seniūnė dwg neturi, mūsų naudojama topo sena. Parašiau Alkestai ar turi dwg.
Reply:
    Reikia taisyti TSPĮ sąrašą
Reply:
    Pateikta po pastabu
Reply:
    apšvietimą gavau, nuotėkas gavau, dėl vandentiekio dar klausimas ar gausiu, reiks perskambinti 
Reply:
    Užmesti tinklai, persiųsta derinti iš naujo 
Reply:
    Gauti derinimai, pateikti servitutai kompensacijų skaičiavimui
Reply:
    Pateikti servitutai jonavos r sav
Reply:
    Pateikti servitutai Kleintui Julei susiderinti su nuomininkais
Reply:
    Perduotas mzdz Anai
Reply:
    Julija daro byla, kelsim be servitutu
Reply:
    Pateikta be servitutu. Servitutai jonavos savivaldybej pas bobeles
Reply:
    Gauti, nusiusta ESO pavedimui
Reply:
    03.13 bus pervesta kompensacija
Reply:
    Gautas komp apmokejimas, reikia teikt notarui
Reply:
    Pateiktas pataisytas projektas po pastabu, servitutai 3-iam biure
Reply:
    04.20-24 tom dienom planuoja pasirasyma</t>
      </text>
    </comment>
    <comment ref="X406" authorId="914" shapeId="0" xr:uid="{0296A6D6-84A7-4B9B-B56C-D720BE3952F5}">
      <text>
        <t>[Threaded comment]
Your version of Excel allows you to read this threaded comment; however, any edits to it will get removed if the file is opened in a newer version of Excel. Learn more: https://go.microsoft.com/fwlink/?linkid=870924
Comment:
    01-23</t>
      </text>
    </comment>
    <comment ref="Y406" authorId="915" shapeId="0" xr:uid="{1400CBCD-0B22-4E6D-AF02-0F42D21EE741}">
      <text>
        <t>[Threaded comment]
Your version of Excel allows you to read this threaded comment; however, any edits to it will get removed if the file is opened in a newer version of Excel. Learn more: https://go.microsoft.com/fwlink/?linkid=870924
Comment:
    01-23</t>
      </text>
    </comment>
    <comment ref="AA406" authorId="916" shapeId="0" xr:uid="{70657A0C-F6DE-4E2C-82E2-0F27A25D5DE9}">
      <text>
        <t>[Threaded comment]
Your version of Excel allows you to read this threaded comment; however, any edits to it will get removed if the file is opened in a newer version of Excel. Learn more: https://go.microsoft.com/fwlink/?linkid=870924
Comment:
    01-23</t>
      </text>
    </comment>
    <comment ref="E407" authorId="917" shapeId="0" xr:uid="{451F3807-40A9-4BEF-9FCE-0F6DEE6D2D15}">
      <text>
        <t>[Threaded comment]
Your version of Excel allows you to read this threaded comment; however, any edits to it will get removed if the file is opened in a newer version of Excel. Learn more: https://go.microsoft.com/fwlink/?linkid=870924
Comment:
    Apžvelgta galima trasa, išsiųsta užklausa Jonavos šilumos tinklams patikslinti jų trasą, nes gali paskui nederinti
Reply:
    Laukiu šilumos tinklų ir dalies vandenų dwg, ne pilna topo
Reply:
    pirminis variantas nusiųstas vandenims ir keliams pažiūrėt ar derintų, vandenys suderino
Reply:
    Simas vis dar negavo likusių tinklų (šilumos tinklai, puse vandentiekio)
Reply:
    Kelininkui išsiųstas priminimas, taip pat išsiunčiau klausimus dėl trūkstamų tinklų asmeniškai, gal pajudės
Reply:
    gautas atsakymas: "Sveiki, iš TIIIS užsiprašėte, jie kas pateikta atsiunčia...", Simas dar tinklų negavo
Reply:
    gauti vandens tinklai, dėl šilumos tinklų aiškinuosi
Reply:
    Subražiau šilumos tinklus ranka, atsirado vandens tinklai ant kabelio trasos, koreguosiu 
Reply:
    Pakartota vandenims prašymas patikslint vandens tinklus, atrodo puse nesutampa pagal faktą
Reply:
    Išsiųsta šilumai ir kelininkui paderint vėl
Reply:
    siųsta bendruoju Jonavos savivaldybei,
laiškas gautas ir registruotas 2025-12-29, reg. nr. 3B-12123
Reply:
    Išsiųstas priminimas šilumotiekiui
Reply:
    Pateikti pirminiai
Reply:
    Pateikta po pastabu
Reply:
    Taiso pirminius
Reply:
    Pateikti pirminiai po pastabu
Reply:
    Išsiųstas priminimas derintojams, seniūnė atsiuntė
Reply:
    Kelininko derinimas gautas, šilumai paskambinta, sakė atsiųs, formuojamas KPD prašymas ir bus išsiųstas 
Reply:
    02.02 pateikta KPD, siandien issiusta Via
Reply:
    KPD derinimas gautas, laukiam Via pastabu ir suderininus teikt SUVA
Reply:
    Nusiusta Via Reginai Solienei po pastabu 1-26-7560 . Telia ir vandenys perderine
Reply:
    Ziniarastis pas milda
Reply:
    Samata gauta, galima pateikt be via ir suva, issiust informacini
Reply:
    Prieda rasosi ESO
Reply:
    Priedas nusiustas i Via 1-26-8886 
Reply:
    ESO rasosi servituto plana. Galima daryt byla ir pateikt be suva, servituto ir via
Reply:
    Laukiam kompensacijos, Galima daryt byla ir pateikt be suva, servituto ir via
Reply:
    Issiustas servituto prasymas i jonava, Galima daryt byla ir pateikt be suva, servituto, SUVA reikia pateikt, nes jau gauta via
Reply:
    Pateiktas projektas be SUVA ir servitutu
Reply:
    Laukiam kompensacijos apmokejimo
Reply:
    Kompensacija bus pervesta 04.24, pateiktas projektas ant kitos sutarties
Reply:
    Pateiktas projektas po pastabu su servituto garantiniu
Reply:
    Gauta kompensacija, nusiusta Jonavos 3-ciam notaru biurui
Reply:
    Atmesta del servituto, reikia pataisyti minor pastabas ir samata
Reply:
    20d gal pasirasys</t>
      </text>
    </comment>
    <comment ref="X407" authorId="918" shapeId="0" xr:uid="{9AEFD228-E3AC-4E64-9A00-B54F81878DE1}">
      <text>
        <t>[Threaded comment]
Your version of Excel allows you to read this threaded comment; however, any edits to it will get removed if the file is opened in a newer version of Excel. Learn more: https://go.microsoft.com/fwlink/?linkid=870924
Comment:
    10-29, bendruoju, reg. nr. 3B-12123</t>
      </text>
    </comment>
    <comment ref="AB407" authorId="919" shapeId="0" xr:uid="{6DEA96B7-FB08-4619-9A6B-1E065625F7C1}">
      <text>
        <t>[Threaded comment]
Your version of Excel allows you to read this threaded comment; however, any edits to it will get removed if the file is opened in a newer version of Excel. Learn more: https://go.microsoft.com/fwlink/?linkid=870924
Comment:
    10-29 siųsta tiems, kuriem siunčiau užklausą, 01-07 siųsta bendruoju</t>
      </text>
    </comment>
    <comment ref="AI407" authorId="920" shapeId="0" xr:uid="{23B0921D-3A76-4164-80AC-B69BD24984F6}">
      <text>
        <t>[Threaded comment]
Your version of Excel allows you to read this threaded comment; however, any edits to it will get removed if the file is opened in a newer version of Excel. Learn more: https://go.microsoft.com/fwlink/?linkid=870924
Comment:
    02-02 su pilnu prašymu</t>
      </text>
    </comment>
    <comment ref="AJ407" authorId="921" shapeId="0" xr:uid="{395A87CC-E468-48BF-93BE-E962D0C870F6}">
      <text>
        <t>[Threaded comment]
Your version of Excel allows you to read this threaded comment; however, any edits to it will get removed if the file is opened in a newer version of Excel. Learn more: https://go.microsoft.com/fwlink/?linkid=870924
Comment:
    02-13
Reply:
    Dokumento numeris 1-26-4180. </t>
      </text>
    </comment>
    <comment ref="E408" authorId="922" shapeId="0" xr:uid="{B74C0719-1369-4BE7-B05C-C4878DC727C0}">
      <text>
        <t>[Threaded comment]
Your version of Excel allows you to read this threaded comment; however, any edits to it will get removed if the file is opened in a newer version of Excel. Learn more: https://go.microsoft.com/fwlink/?linkid=870924
Comment:
    braižoma trasa
Reply:
    Laukiam tinklų papildymo
Reply:
    Užklausta šilumininkų dėl jų tinklų kirtimo
Reply:
    Pateikti pirminiai
Reply:
    Išsiųsta institucijoms
Reply:
    Pateikti pirminiai po pastabu
Reply:
    pateikta derinti institucijoms
Reply:
    Savivaldybė nederina trasos nes eis dviraciu takas pagal ateities ir paneriu gatve kur projektuojama KL
Reply:
    Sausio gale bus parengtas dwg tako ir kitos gatves, reiks uzsimest paziuret ant kiek blogai viskas
Reply:
    Pakartotinai užklausta pas tako projektuotojus Urbanline dwg
Reply:
    Ignor, pakartota
Reply:
    Ignor, pakartota
Reply:
    Issiusta visiem susiderinti, kai gausim pagrindinius daryt kelio prieda ir pateikt Via po pastabu
Reply:
    Nusiusta Tautvydui kelininkui po pastabu
Reply:
    Myzniu kontora, siandien arba ryt pasitars ir atsakys
Reply:
    Adzgauskui pakartotas laiskas derinimui gauti, Via issiustas priedas galutiniam derinimui Nr.1-26-7591. Servitutu planus rasosi Arselina, gaunam kompensacijas ir teikiam savivaldybei
Reply:
    SUVA 26SUT-8658
Reply:
    Nusiusti servitutu planai Jonavai
Reply:
    Ziniarastis pas Milda
Reply:
    Gautas Via suderinimas
Reply:
    Gauta SUVA, pateiktas projektas, liko tik servitutai
Reply:
    Reikia servitutui gaut daugiabucio derinimus ir hipoteka su derinimu is Arselinos. Kontaktai uzprasyti ESO
Reply:
    Arselina grizta po velyku
Reply:
    Gauti visi parasai, bet reikia dar hipotekos sutikimo, paprasyta pas Arselina
Reply:
    Pateiktas naujas prasymas Jonavos savivaldybei
Reply:
    Nusiusti servitutai kompensacijoms apmoketi, 04.28 pervesta bus
Reply:
    Viena pavedimo kopija gauta
Reply:
    Pateiktas projektas ant naujos sutarties
Reply:
    Atmestas del SB ir dar keliu pastabu
Reply:
    Pateikti servitutai Zenonui notarui 05.15 11.30val pasirasymas
Reply:
    20d galimai bus pasirasymas</t>
      </text>
    </comment>
    <comment ref="AJ408" authorId="923" shapeId="0" xr:uid="{3C1FD36C-B74D-4593-BA69-F74933C31036}">
      <text>
        <t xml:space="preserve">[Threaded comment]
Your version of Excel allows you to read this threaded comment; however, any edits to it will get removed if the file is opened in a newer version of Excel. Learn more: https://go.microsoft.com/fwlink/?linkid=870924
Comment:
    Išsiųsta be priedo
Reply:
    1-25-41170. 
</t>
      </text>
    </comment>
    <comment ref="AO408" authorId="924" shapeId="0" xr:uid="{68AABE14-D51B-40DD-9CF9-A15F6B318BDC}">
      <text>
        <t>[Threaded comment]
Your version of Excel allows you to read this threaded comment; however, any edits to it will get removed if the file is opened in a newer version of Excel. Learn more: https://go.microsoft.com/fwlink/?linkid=870924
Comment:
    išsiųsta</t>
      </text>
    </comment>
    <comment ref="AP408" authorId="925" shapeId="0" xr:uid="{7B24A67C-53AA-4DB8-BC7F-9658C7F43CF7}">
      <text>
        <t>[Threaded comment]
Your version of Excel allows you to read this threaded comment; however, any edits to it will get removed if the file is opened in a newer version of Excel. Learn more: https://go.microsoft.com/fwlink/?linkid=870924
Comment:
    Išsiųsta po pastabų</t>
      </text>
    </comment>
    <comment ref="E409" authorId="926" shapeId="0" xr:uid="{D40AC698-EA78-4B12-8A17-24E8E8FB866D}">
      <text>
        <t>[Threaded comment]
Your version of Excel allows you to read this threaded comment; however, any edits to it will get removed if the file is opened in a newer version of Excel. Learn more: https://go.microsoft.com/fwlink/?linkid=870924
Comment:
    Ruošiama trasa (BR01)
Reply:
    Ruošiama schema (BR02)
Reply:
    Pateikti pirminiai
Reply:
    Po pirminių patvirtinimo išsiųsta derinimams su institucijomis
Reply:
    Gautos Ukmergės vandenų pastabos, keletoje vietų nori keisti trasą, taisyti
Reply:
    Išsiųsta po korekcijų Ukmergės vandenims, jei suderins reiks perderinimų kitur
Reply:
    Vandenys suderinę, išsiųstas šilumai ir į Telia perderinimams, gavus SU SUDERINIMAIS siunčiamas į savivaldybę
Reply:
    Išsiųsta pagal reikalavimus į savivaldybę
Reply:
    Servitutas bus valstybiniame sklype, išsiųsta info derinimui su skl. nuominkais - AB Ukmergės gelžbetonis
Reply:
    Papildyti plana isnasomis del vidaus tinklu, pratesti derinima su Gelzbetoniu, SUVA
Reply:
    UG prašymu nusiųsta jų sklype esančios trasos dalies DWG, bandys susitikrinti su savo vidaus tinklų informacija
Reply:
    Skambinta, ruošia (šiandien arba 17 d.) dwg peržiūrai kad galėtume pasikoreguoti ir nekirsti jų garo trasos
Reply:
    02-23 pateiktas koreguotas trasos variantas pagal vidaus tinklų info, papildomai 02-25 skambino aptarti, bando svarstyt ar tinkama
Reply:
    02-27 gauta UG vidaus dujų trasa, koreguojama kabelio trasa pagal informaciją
Reply:
    Išsiųstas atnaujintas variantas derinimui su UG
Reply:
    03-13 važiuojama į vietą išsispręsti, nuo 16 d. UG atsakingas atostogaus, bet klausimą bus perdavęs kitam žmogui
Reply:
    Vizito metu apeitos probleminės vietos, surinkta daugiau info apie vidaus tinklus, pasitarta dėl galimų sprendimų
Reply:
    Reikia pakoreguoti plana
Reply:
    Peržiūrėta situacija, sudarytas naujas variantas ir išsiųstas gelžbetoniui
Reply:
    Gelžbetonis šįryt atsakė, kad atostogauja, dėl pavadavimo užklausta - ats. nedavė, tai priimu kad nepavaduoja niekas, žiniaraštis užbaigtas pagal dabartinį variantą, sąmatos užklausta
Reply:
    Susisiekė iš po atostogų šiandien, aptarta, išsiųsta prašyta informacija, laukiama sprendimo, jei sutiks reiks perderint su institucijomis
Reply:
    Išsiųstas atnaujintas brėžinys, į jį perkelta daugiau vidinių tinklų, prieš tai teigė kad linksta sutikt tik iki galo nori viską matyt
Reply:
    Gelžbetoniui tinkamas variantas, persiųsta institucijoms (išskyrus savivaldybę, ten derina tik pateikus visus kitus derinimus. Bus pateikta gavus)
Reply:
    Negauti vandenų ir šilumos tinklų perderinimai, suskambinta kad persižiūrėtų, vandenims pakartotinai nusiųsta
Reply:
    Pateikta vandenims po jų pastabos, gavus derinti su savivaldybe
Reply:
    Gauti visi tinklų derinimai, pateikta į savivaldybę perderinimui
Reply:
    Nusiųsti trasos ir servituto planai gelžbetoniui, sakė rytoj spręs
Reply:
    05-20 papildomi atsakymai gelžbetoniui, 05-21 savivaldybė atnaujintą planą suderino
Reply:
    Derinimas su gelžbetoniu gautas, laukiama kompensacijos akto
Reply:
    Aktas gautas, pateiktas servituto prašymas savivaldybei (patikėtinis), ruošiama projekto byla
Reply:
    Pateiktas projektas be servitutu
Reply:
    Atnaujinta sąmata bei byla projekto derinimui
Reply:
    Pateiktos zymos
Reply:
    Zymos ikeltos tivis</t>
      </text>
    </comment>
    <comment ref="X409" authorId="927" shapeId="0" xr:uid="{F05D1B83-7C1A-483A-A357-5D946D65A4BB}">
      <text>
        <t>[Threaded comment]
Your version of Excel allows you to read this threaded comment; however, any edits to it will get removed if the file is opened in a newer version of Excel. Learn more: https://go.microsoft.com/fwlink/?linkid=870924
Comment:
    Išsiųsta 01-05
Reply:
    Suderintas po pakeitimų 05-21</t>
      </text>
    </comment>
    <comment ref="Y409" authorId="928" shapeId="0" xr:uid="{0F073878-81BB-480F-B572-BB182E1AC9FD}">
      <text>
        <t>[Threaded comment]
Your version of Excel allows you to read this threaded comment; however, any edits to it will get removed if the file is opened in a newer version of Excel. Learn more: https://go.microsoft.com/fwlink/?linkid=870924
Comment:
    Išsiųsta 01-05
Reply:
    Miesto seniūnijos gautas 01-06
Reply:
    Suderintas po pakeitimų 04-30</t>
      </text>
    </comment>
    <comment ref="Z409" authorId="929" shapeId="0" xr:uid="{10A4642F-B019-411C-8EEA-78A4C0A25F0A}">
      <text>
        <t>[Threaded comment]
Your version of Excel allows you to read this threaded comment; however, any edits to it will get removed if the file is opened in a newer version of Excel. Learn more: https://go.microsoft.com/fwlink/?linkid=870924
Comment:
    Išsiųsta 01-05
Reply:
    Suderintas po pakeitimų 05-11</t>
      </text>
    </comment>
    <comment ref="AA409" authorId="930" shapeId="0" xr:uid="{57601F60-56A1-4566-97A9-6212BEB4E504}">
      <text>
        <t>[Threaded comment]
Your version of Excel allows you to read this threaded comment; however, any edits to it will get removed if the file is opened in a newer version of Excel. Learn more: https://go.microsoft.com/fwlink/?linkid=870924
Comment:
    Išsiųsta 01-05
Reply:
    Suderintas po pakeitimų 04-30</t>
      </text>
    </comment>
    <comment ref="AB409" authorId="931" shapeId="0" xr:uid="{15D0A32A-12CD-41F9-A05B-17A93AC8103C}">
      <text>
        <t>[Threaded comment]
Your version of Excel allows you to read this threaded comment; however, any edits to it will get removed if the file is opened in a newer version of Excel. Learn more: https://go.microsoft.com/fwlink/?linkid=870924
Comment:
    Išsiųsta 01-05</t>
      </text>
    </comment>
    <comment ref="AD409" authorId="932" shapeId="0" xr:uid="{4C2D39A0-41AF-49B0-9CFA-D6E9221009A9}">
      <text>
        <t>[Threaded comment]
Your version of Excel allows you to read this threaded comment; however, any edits to it will get removed if the file is opened in a newer version of Excel. Learn more: https://go.microsoft.com/fwlink/?linkid=870924
Comment:
    Pateikta
26SUT-3390</t>
      </text>
    </comment>
    <comment ref="AF409" authorId="933" shapeId="0" xr:uid="{E5840BD8-7771-4827-9FD1-740121995F47}">
      <text>
        <t>[Threaded comment]
Your version of Excel allows you to read this threaded comment; however, any edits to it will get removed if the file is opened in a newer version of Excel. Learn more: https://go.microsoft.com/fwlink/?linkid=870924
Comment:
    Išsiųsti patikslinimai dėl vidaus tinklų derinimui su Ukmergės gelžbetoniu</t>
      </text>
    </comment>
    <comment ref="E410" authorId="934" shapeId="0" xr:uid="{555AC294-669A-4960-9C34-62D1CAE19B1F}">
      <text>
        <t>[Threaded comment]
Your version of Excel allows you to read this threaded comment; however, any edits to it will get removed if the file is opened in a newer version of Excel. Learn more: https://go.microsoft.com/fwlink/?linkid=870924
Comment:
    Paruošti pirminiai
Reply:
    Issiustas sutikimas az, 
Pateikti pirminiai
Reply:
    Išsiųsti derinimai institucijoms
Reply:
    Išsiųsti informaciniai
Reply:
    Laukiam, sutikimu ir užsakynėsim mel projektą
Reply:
    Sutikimai gauti, laukiam mel projekto
Reply:
    Išsiųsta Blinstrubui su visais derinimais. Daromas žiniaraštis
Reply:
    Išįsiųsta skaičiuot sąmatą
Reply:
    Padaryta byla be savivaldybės derinimo, suvos, sąmatos
Reply:
    26SUT-968+
26SUT-970+
26SUT-972+
26SUT-973+
26SUT-975
26SUT-976+
Reply:
    Pateiktas projektas be suva
Reply:
    Taiso pastabas
Reply:
    pataisyta
Reply:
    Pateiktas po pastabu
Reply:
    Suvos 4/6
Reply:
    Žymas registruoja
Reply:
    Zymos pas eso
Reply:
    Perduoti ikainiai</t>
      </text>
    </comment>
    <comment ref="X410" authorId="935" shapeId="0" xr:uid="{45366C47-4A85-4B77-811A-82B6372BDFD4}">
      <text>
        <t>[Threaded comment]
Your version of Excel allows you to read this threaded comment; however, any edits to it will get removed if the file is opened in a newer version of Excel. Learn more: https://go.microsoft.com/fwlink/?linkid=870924
Comment:
    arturas.blinstrubas@ukmerge.lt</t>
      </text>
    </comment>
    <comment ref="Y410" authorId="936" shapeId="0" xr:uid="{43C7F6BF-2E19-4181-90BA-D28FDEEF739B}">
      <text>
        <t>[Threaded comment]
Your version of Excel allows you to read this threaded comment; however, any edits to it will get removed if the file is opened in a newer version of Excel. Learn more: https://go.microsoft.com/fwlink/?linkid=870924
Comment:
    rita.mikutiene@ukmerge.lt</t>
      </text>
    </comment>
    <comment ref="E411" authorId="937" shapeId="0" xr:uid="{930CCAEF-28AD-45CC-8DAE-DF80B034EC8B}">
      <text>
        <t>[Threaded comment]
Your version of Excel allows you to read this threaded comment; however, any edits to it will get removed if the file is opened in a newer version of Excel. Learn more: https://go.microsoft.com/fwlink/?linkid=870924
Comment:
    Pirminiai paruošti, tačiau reikia nuotraukų, gali keistis sprendiniai dėl sudėtingo/neįgyvendinamo gręžimo
Reply:
    nufotkinta vieta, reiks pasitart su ranga
Reply:
    Pateikti pirminiai su paaiskinimu ir foto nepadaromos vietos
Reply:
    Pateikti pirminiai po pastabu
Reply:
    Išsiųsta derinti, kaip visada ukmergės kelininkui su visais derinimais reiks siųst
Reply:
    Liko Naturos derinimas, paruoštas žiniaraštis
Reply:
    Natura gauta, formuosiu informacinius, liks tik suva ir samata
Reply:
    Suva pateikta, informaciniai išsiųsti, sąmata pateikta skaičiavimui
Reply:
    Paruošta byla be suva
Reply:
    Pateikta byla be SUVA
Reply:
    Pateikta po pastabu
Reply:
    Pateikta paulinai zymas daryt
Reply:
    Pateiktos zymos
Reply:
    Pateikti ikainiai
Reply:
    Nusiusta ADA Anai</t>
      </text>
    </comment>
    <comment ref="X411" authorId="938" shapeId="0" xr:uid="{E09D9C71-C52E-4572-9105-0F8B85058F11}">
      <text>
        <t>[Threaded comment]
Your version of Excel allows you to read this threaded comment; however, any edits to it will get removed if the file is opened in a newer version of Excel. Learn more: https://go.microsoft.com/fwlink/?linkid=870924
Comment:
    12-17</t>
      </text>
    </comment>
    <comment ref="Y411" authorId="939" shapeId="0" xr:uid="{09FB721C-DC59-46EE-A3A0-3D6C82BBC0DA}">
      <text>
        <t>[Threaded comment]
Your version of Excel allows you to read this threaded comment; however, any edits to it will get removed if the file is opened in a newer version of Excel. Learn more: https://go.microsoft.com/fwlink/?linkid=870924
Comment:
    12-15</t>
      </text>
    </comment>
    <comment ref="AA411" authorId="940" shapeId="0" xr:uid="{97CDD612-3A9B-4337-AE53-952D221F69D2}">
      <text>
        <t>[Threaded comment]
Your version of Excel allows you to read this threaded comment; however, any edits to it will get removed if the file is opened in a newer version of Excel. Learn more: https://go.microsoft.com/fwlink/?linkid=870924
Comment:
    12-15</t>
      </text>
    </comment>
    <comment ref="AD411" authorId="941" shapeId="0" xr:uid="{85CAC371-0F13-4BDA-808E-A084C6E7B0A6}">
      <text>
        <t>[Threaded comment]
Your version of Excel allows you to read this threaded comment; however, any edits to it will get removed if the file is opened in a newer version of Excel. Learn more: https://go.microsoft.com/fwlink/?linkid=870924
Comment:
    Per Tomo
25SUT-23583
25SUT-23586</t>
      </text>
    </comment>
    <comment ref="AG411" authorId="942" shapeId="0" xr:uid="{6D65658B-4EBA-4822-A4D1-B3E5C95E7CC7}">
      <text>
        <t>[Threaded comment]
Your version of Excel allows you to read this threaded comment; however, any edits to it will get removed if the file is opened in a newer version of Excel. Learn more: https://go.microsoft.com/fwlink/?linkid=870924
Comment:
    12-15</t>
      </text>
    </comment>
    <comment ref="AN411" authorId="943" shapeId="0" xr:uid="{26192643-C6AA-447B-9FC9-EEA9DBDA39F1}">
      <text>
        <t>[Threaded comment]
Your version of Excel allows you to read this threaded comment; however, any edits to it will get removed if the file is opened in a newer version of Excel. Learn more: https://go.microsoft.com/fwlink/?linkid=870924
Comment:
    12-15</t>
      </text>
    </comment>
    <comment ref="E412" authorId="944" shapeId="0" xr:uid="{5BEC89C5-8C41-421B-8EDD-11D2DAA5D09B}">
      <text>
        <t>[Threaded comment]
Your version of Excel allows you to read this threaded comment; however, any edits to it will get removed if the file is opened in a newer version of Excel. Learn more: https://go.microsoft.com/fwlink/?linkid=870924
Comment:
    Ruošiama trasa (BR01)
Reply:
    Ruošiama schema + demontavimas (BR02)
Reply:
    Pateikti pirminiai
Reply:
    Išsiųstas savivaldybei ir seniūnijai, kitų tinklų nėra
Reply:
    Papildytas teiktas SUVA prašymas
Reply:
    Ruošiami žiniaraščiai, bylos dalys
Reply:
    Pateikta sąmatos skaičiavimui
Reply:
    Gauta sąmata, 1/2 suvų
Reply:
    Byla paruošta su visais derinimais ir suvom, naujinama sąmata
Reply:
    Nauja sąmata gauta, &lt;1000€ daugiau
Reply:
    Pateiktas projektas tvirtinimui
Reply:
    Taiso pastabas
Reply:
    Pateikta po pastabu</t>
      </text>
    </comment>
    <comment ref="X412" authorId="945" shapeId="0" xr:uid="{E5337B65-C700-47C3-9E2D-9863024092C5}">
      <text>
        <t>[Threaded comment]
Your version of Excel allows you to read this threaded comment; however, any edits to it will get removed if the file is opened in a newer version of Excel. Learn more: https://go.microsoft.com/fwlink/?linkid=870924
Comment:
    Išsiųstas 12-16</t>
      </text>
    </comment>
    <comment ref="Y412" authorId="946" shapeId="0" xr:uid="{38E6B140-65A7-427F-8135-715296ED74B8}">
      <text>
        <t>[Threaded comment]
Your version of Excel allows you to read this threaded comment; however, any edits to it will get removed if the file is opened in a newer version of Excel. Learn more: https://go.microsoft.com/fwlink/?linkid=870924
Comment:
    Išsiųstas ir gautas 12-16</t>
      </text>
    </comment>
    <comment ref="AD412" authorId="947" shapeId="0" xr:uid="{F654A06C-5E30-4897-BAF4-D7CA9EB4A1BA}">
      <text>
        <t>[Threaded comment]
Your version of Excel allows you to read this threaded comment; however, any edits to it will get removed if the file is opened in a newer version of Excel. Learn more: https://go.microsoft.com/fwlink/?linkid=870924
Comment:
    Pateikti 12-19
25SUT-23278 Laukėnėlių k.
25SUT-23289 Laukėnų k.
Reply:
    Laukėnų k. Ukmergės r. sav. Nr. 25SUT-23289: papildytas
Laukėnėlių k. Ukmergės r. sav. Nr. 25SUT-23278: gautas
Reply:
    25SUT-23289 gautas
2/2 suvos gautos</t>
      </text>
    </comment>
    <comment ref="E413" authorId="948" shapeId="0" xr:uid="{0408707E-9C8B-46DB-9855-097BE09B8445}">
      <text>
        <t>[Threaded comment]
Your version of Excel allows you to read this threaded comment; however, any edits to it will get removed if the file is opened in a newer version of Excel. Learn more: https://go.microsoft.com/fwlink/?linkid=870924
Comment:
    Pateikti pirminiai
Reply:
    Taiso pirminius
Reply:
    Pataisytas br2 iki ryšių, reiks vykti į vietą matuoti 
Reply:
    Pateikti pirminiai po pastabu
Reply:
    Pateikta po pastabu
Reply:
    Išsiųstas derinti
Reply:
    Numatytas vandentiekio projektas, pakoreguotas br pagal pastabas
Reply:
    Vandentiekio derinimas gautas, išsiųsta pakoreguoti sprendiniai institucijoms
Reply:
    Savivaldybė, seniūnija, telia suderino, laukiame via lietuva. 
Reply:
    išsiųsta Via Lietuva su pasirašytu priedu po pastabų
Reply:
    galima uzsakyt mel projekta, pateikta suva be mel derinimo
Reply:
    Perduota samata Mildai, liko tik del apsvietimo pakalbet
Reply:
    SUVA bus iki penktadienio
Reply:
    Del apsvietimo nusiusta energetikai.lt 065652194, nusiusta Tomui 068668789 del atramos montavimo
Reply:
    Atsius snd abu
Reply:
    Pateiktas projektas po pastabu
Reply:
    Pas paulina</t>
      </text>
    </comment>
    <comment ref="I413" authorId="949" shapeId="0" xr:uid="{2413AF5F-D6DA-4F5A-A409-E4CE5E06C613}">
      <text>
        <t>[Threaded comment]
Your version of Excel allows you to read this threaded comment; however, any edits to it will get removed if the file is opened in a newer version of Excel. Learn more: https://go.microsoft.com/fwlink/?linkid=870924
Comment:
    02.17
Reply:
    padarytas</t>
      </text>
    </comment>
    <comment ref="X413" authorId="950" shapeId="0" xr:uid="{4D21B050-90CB-49C8-B6F9-8F39960EEA24}">
      <text>
        <t>[Threaded comment]
Your version of Excel allows you to read this threaded comment; however, any edits to it will get removed if the file is opened in a newer version of Excel. Learn more: https://go.microsoft.com/fwlink/?linkid=870924
Comment:
    01-16
Reply:
    01-27 atnaujinti</t>
      </text>
    </comment>
    <comment ref="Y413" authorId="951" shapeId="0" xr:uid="{CB9C7DDB-21F5-4B92-8B31-5E6CB83CF713}">
      <text>
        <t>[Threaded comment]
Your version of Excel allows you to read this threaded comment; however, any edits to it will get removed if the file is opened in a newer version of Excel. Learn more: https://go.microsoft.com/fwlink/?linkid=870924
Comment:
    01-16
Reply:
    01-27 atnaujinti</t>
      </text>
    </comment>
    <comment ref="Z413" authorId="952" shapeId="0" xr:uid="{D54E6AB9-32F4-49C3-BC89-38C922DCE223}">
      <text>
        <t>[Threaded comment]
Your version of Excel allows you to read this threaded comment; however, any edits to it will get removed if the file is opened in a newer version of Excel. Learn more: https://go.microsoft.com/fwlink/?linkid=870924
Comment:
    01-16</t>
      </text>
    </comment>
    <comment ref="AA413" authorId="953" shapeId="0" xr:uid="{17BEC8FF-FD70-4790-B59D-573FD78D91AC}">
      <text>
        <t>[Threaded comment]
Your version of Excel allows you to read this threaded comment; however, any edits to it will get removed if the file is opened in a newer version of Excel. Learn more: https://go.microsoft.com/fwlink/?linkid=870924
Comment:
    01-16</t>
      </text>
    </comment>
    <comment ref="AD413" authorId="954" shapeId="0" xr:uid="{B2FDE4EB-D7F6-4228-AA68-9F7B78672A12}">
      <text>
        <t>[Threaded comment]
Your version of Excel allows you to read this threaded comment; however, any edits to it will get removed if the file is opened in a newer version of Excel. Learn more: https://go.microsoft.com/fwlink/?linkid=870924
Comment:
26SUT-4767
Reply:
    Valdas Cenys</t>
      </text>
    </comment>
    <comment ref="AJ413" authorId="955" shapeId="0" xr:uid="{47439E09-C5D1-46E9-AFBC-4CC79CEACB31}">
      <text>
        <t>[Threaded comment]
Your version of Excel allows you to read this threaded comment; however, any edits to it will get removed if the file is opened in a newer version of Excel. Learn more: https://go.microsoft.com/fwlink/?linkid=870924
Comment:
    01-19
Reply:
    02-10 po pastabų</t>
      </text>
    </comment>
    <comment ref="E414" authorId="956" shapeId="0" xr:uid="{A6000D43-DBCD-4A4F-9F2D-25E047697339}">
      <text>
        <t>[Threaded comment]
Your version of Excel allows you to read this threaded comment; however, any edits to it will get removed if the file is opened in a newer version of Excel. Learn more: https://go.microsoft.com/fwlink/?linkid=870924
Comment:
    Subraižyta preliminari trasa
Reply:
    Išsiųsta kelininkui peržiūrėti
Reply:
    Pateikti pirminia
Reply:
    Pateikta po pastabu
Reply:
    Persiųsta iš naujo kelininkui 
Reply:
    Nusiusta tam Viederiui is naujo....
Reply:
    perkeltas objektas ant kitos sutarties
Reply:
    04.13 pateikta kelininkui
Reply:
    Dominykas siunte ir kalbejo pakartotinai 04.22
Reply:
    05.12 nusiusta po pastabu
Reply:
    Pateikti pirminiai</t>
      </text>
    </comment>
    <comment ref="Y414" authorId="957" shapeId="0" xr:uid="{ED832128-7EC1-4D19-B48D-D180B3021D7A}">
      <text>
        <t>[Threaded comment]
Your version of Excel allows you to read this threaded comment; however, any edits to it will get removed if the file is opened in a newer version of Excel. Learn more: https://go.microsoft.com/fwlink/?linkid=870924
Comment:
    Pateikta 06-11
Reply:
    Suderinta 06-12</t>
      </text>
    </comment>
    <comment ref="Z414" authorId="958" shapeId="0" xr:uid="{8171F58A-C028-4E91-B651-C4DAB3505B88}">
      <text>
        <t>[Threaded comment]
Your version of Excel allows you to read this threaded comment; however, any edits to it will get removed if the file is opened in a newer version of Excel. Learn more: https://go.microsoft.com/fwlink/?linkid=870924
Comment:
    Pateikta derinimui 06-11</t>
      </text>
    </comment>
    <comment ref="AA414" authorId="959" shapeId="0" xr:uid="{DE92EBA6-B275-42E3-876D-2FEB5D27462A}">
      <text>
        <t>[Threaded comment]
Your version of Excel allows you to read this threaded comment; however, any edits to it will get removed if the file is opened in a newer version of Excel. Learn more: https://go.microsoft.com/fwlink/?linkid=870924
Comment:
    Pateikta derinimui 06-11
Reply:
    Pateikta po pastabu 06-12</t>
      </text>
    </comment>
    <comment ref="AI414" authorId="960" shapeId="0" xr:uid="{4D608AB7-5D2F-4EFC-A675-DDD512B5BF89}">
      <text>
        <t>[Threaded comment]
Your version of Excel allows you to read this threaded comment; however, any edits to it will get removed if the file is opened in a newer version of Excel. Learn more: https://go.microsoft.com/fwlink/?linkid=870924
Comment:
    Pateikta derinimui 06-11
Reply:
    Suderinta 06-12</t>
      </text>
    </comment>
    <comment ref="AJ414" authorId="961" shapeId="0" xr:uid="{1679F83F-AB87-4697-B45F-B7E631B09C82}">
      <text>
        <t>[Threaded comment]
Your version of Excel allows you to read this threaded comment; however, any edits to it will get removed if the file is opened in a newer version of Excel. Learn more: https://go.microsoft.com/fwlink/?linkid=870924
Comment:
    Pateikta pirminėm pastabom 06-17</t>
      </text>
    </comment>
    <comment ref="E415" authorId="962" shapeId="0" xr:uid="{7F3A4C7D-C8A9-45AB-BCCE-79BBCB089616}">
      <text>
        <t>[Threaded comment]
Your version of Excel allows you to read this threaded comment; however, any edits to it will get removed if the file is opened in a newer version of Excel. Learn more: https://go.microsoft.com/fwlink/?linkid=870924
Comment:
    Nusiusta klientui patvirtinti
Reply:
    Pateikti pirminiai, issiusta derinti savivaldybei, seniunijai, ftz
Reply:
    Savivaldybes nr GD-623. 
Reply:
    Pateikti pirminiai po pastabu
Reply:
    pateiktos pastabos.
Reply:
    Pateikti pirminiai
Reply:
    Pateikta po pastabu
Reply:
    LEZ, seniunija gauta, melioratoriui nusiustas papildytas, perduos kelininkui, servitutu kompensaciju laukiam
Reply:
    Gautos kompensacijos, 02.09 paragint Klienta
Reply:
    26d. Pateikta samatai, gaunam ir teikiam be servitutu
Reply:
    Pateiktas projektas be servitutu.. Servitutai pateikti NZT 02.10
Reply:
    SS – nepasirašyti servitutai. Visa kita netikrinta. 
Reply:
    Kelio sklypas paimamas visuomenes poreikiams, nieko neleidzia registruot. Specialsite sake geguzes menesi bandyt ziuret
Reply:
    Issiustas rastas I NZT del pritarimo AZ
Reply:
    Nukele nagrinejimo termina i 05.29
Reply:
    Birzelio 4 Aurelija is nzt kreipesi i RC, kad atsiustu servituto sutarti</t>
      </text>
    </comment>
    <comment ref="AF415" authorId="963" shapeId="0" xr:uid="{42EE423B-9828-4E38-9C60-9D88AAD24CF6}">
      <text>
        <t xml:space="preserve">[Threaded comment]
Your version of Excel allows you to read this threaded comment; however, any edits to it will get removed if the file is opened in a newer version of Excel. Learn more: https://go.microsoft.com/fwlink/?linkid=870924
Comment:
    1GP-349 
Reply:
    1GP-385 , 1GP-387 </t>
      </text>
    </comment>
    <comment ref="E416" authorId="964" shapeId="0" xr:uid="{60D9B389-FB61-4406-AFD5-3CE4498D3A77}">
      <text>
        <t>[Threaded comment]
Your version of Excel allows you to read this threaded comment; however, any edits to it will get removed if the file is opened in a newer version of Excel. Learn more: https://go.microsoft.com/fwlink/?linkid=870924
Comment:
    Pateikti pirminiai
Reply:
    Pateikti galutiniai dokai
Reply:
    Taiso pastabas
Reply:
    Pateikta po pastabu
Reply:
    Pateikta po pastabu</t>
      </text>
    </comment>
    <comment ref="E417" authorId="965" shapeId="0" xr:uid="{602167E3-543F-42A8-81F7-580E7DE35DF8}">
      <text>
        <t>[Threaded comment]
Your version of Excel allows you to read this threaded comment; however, any edits to it will get removed if the file is opened in a newer version of Excel. Learn more: https://go.microsoft.com/fwlink/?linkid=870924
Comment:
    Pateikti pirminiai
Reply:
    Pateikta po pastabu
Reply:
    Pateikta po pastabu
Reply:
    Pateikti dokai galutiniai
Reply:
    Taiso pastabas
Reply:
    Projektas atmestas, negalime nieko matyti kol nepatvirtintas pratesimas. I tivis parasyta
Reply:
    Pateikta po pastabu
Reply:
    Arnas taiso
Reply:
    pateikta</t>
      </text>
    </comment>
    <comment ref="E418" authorId="966" shapeId="0" xr:uid="{3D511513-2040-42AF-AD50-233487CB5013}">
      <text>
        <t>[Threaded comment]
Your version of Excel allows you to read this threaded comment; however, any edits to it will get removed if the file is opened in a newer version of Excel. Learn more: https://go.microsoft.com/fwlink/?linkid=870924
Comment:
    Pirminiai patvirtinti
Reply:
    Pateikti dokai likusieji
Reply:
    Pateikta po pastabu
Reply:
    Pateikta pagal nauja atmintine
Reply:
    Pateikta po pastabu</t>
      </text>
    </comment>
    <comment ref="E419" authorId="967" shapeId="0" xr:uid="{D387E9DA-BBCC-4732-BF6B-6BA0645724B8}">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pastabu
Reply:
    Pateikta po pastabu
Reply:
    Pateikti dokai
Reply:
    taiso
Reply:
    pateikta
Reply:
    pateikta
Reply:
    Audrius taiso
Reply:
    pateikta</t>
      </text>
    </comment>
    <comment ref="E420" authorId="968" shapeId="0" xr:uid="{03D4915A-067D-440A-9434-9863168AF946}">
      <text>
        <t>[Threaded comment]
Your version of Excel allows you to read this threaded comment; however, any edits to it will get removed if the file is opened in a newer version of Excel. Learn more: https://go.microsoft.com/fwlink/?linkid=870924
Comment:
    Pateikti pirminiai
Reply:
    Pateikti like dokai
Reply:
    Pateikti failai po atnaujintos atmintines</t>
      </text>
    </comment>
    <comment ref="E421" authorId="969" shapeId="0" xr:uid="{50591B83-CBFA-4F61-9FB8-F9209E63A639}">
      <text>
        <t>[Threaded comment]
Your version of Excel allows you to read this threaded comment; however, any edits to it will get removed if the file is opened in a newer version of Excel. Learn more: https://go.microsoft.com/fwlink/?linkid=870924
Comment:
    Dominykas braizo trasa</t>
      </text>
    </comment>
    <comment ref="X421" authorId="970" shapeId="0" xr:uid="{9AA2F089-A9F2-4D1F-8691-66CE65D19E6D}">
      <text>
        <t>[Threaded comment]
Your version of Excel allows you to read this threaded comment; however, any edits to it will get removed if the file is opened in a newer version of Excel. Learn more: https://go.microsoft.com/fwlink/?linkid=870924
Comment:
    Išsiųsta derinti 06-10</t>
      </text>
    </comment>
    <comment ref="Y421" authorId="971" shapeId="0" xr:uid="{DD20B21B-5490-4637-AC23-1281D667C148}">
      <text>
        <t>[Threaded comment]
Your version of Excel allows you to read this threaded comment; however, any edits to it will get removed if the file is opened in a newer version of Excel. Learn more: https://go.microsoft.com/fwlink/?linkid=870924
Comment:
    Pateikta derinimui 06-10</t>
      </text>
    </comment>
    <comment ref="Z421" authorId="972" shapeId="0" xr:uid="{7453FB4C-F428-4243-B00D-2166698AA55D}">
      <text>
        <t>[Threaded comment]
Your version of Excel allows you to read this threaded comment; however, any edits to it will get removed if the file is opened in a newer version of Excel. Learn more: https://go.microsoft.com/fwlink/?linkid=870924
Comment:
    Pateikta derinimui 06-10</t>
      </text>
    </comment>
    <comment ref="AA421" authorId="973" shapeId="0" xr:uid="{5C8BB57A-1435-4405-9A10-A62C293BA21D}">
      <text>
        <t>[Threaded comment]
Your version of Excel allows you to read this threaded comment; however, any edits to it will get removed if the file is opened in a newer version of Excel. Learn more: https://go.microsoft.com/fwlink/?linkid=870924
Comment:
    Pateikta derinimui 06-10</t>
      </text>
    </comment>
    <comment ref="AB421" authorId="974" shapeId="0" xr:uid="{A964BB52-45D3-4F04-B179-1024B0A19BF2}">
      <text>
        <t>[Threaded comment]
Your version of Excel allows you to read this threaded comment; however, any edits to it will get removed if the file is opened in a newer version of Excel. Learn more: https://go.microsoft.com/fwlink/?linkid=870924
Comment:
    Pateikta derinimui 06-10
Reply:
    Gautos pastabos, yra vykdomi šilumos tinklų projektavimo darbai, sprendiniai derinami su "Meysso"</t>
      </text>
    </comment>
    <comment ref="AE421" authorId="975" shapeId="0" xr:uid="{8CF7786D-0FFE-4BC3-A730-AED2CCFEF570}">
      <text>
        <t>[Threaded comment]
Your version of Excel allows you to read this threaded comment; however, any edits to it will get removed if the file is opened in a newer version of Excel. Learn more: https://go.microsoft.com/fwlink/?linkid=870924
Comment:
    Pateikta derinimui 06-10</t>
      </text>
    </comment>
    <comment ref="AI421" authorId="976" shapeId="0" xr:uid="{E2CACA31-3F95-4D21-90FA-421905E46B86}">
      <text>
        <t>[Threaded comment]
Your version of Excel allows you to read this threaded comment; however, any edits to it will get removed if the file is opened in a newer version of Excel. Learn more: https://go.microsoft.com/fwlink/?linkid=870924
Comment:
    Pateikta derinimui 06-10</t>
      </text>
    </comment>
    <comment ref="AP421" authorId="977" shapeId="0" xr:uid="{E78DBB16-1ABD-4E3D-A8AB-3501C062E721}">
      <text>
        <t>[Threaded comment]
Your version of Excel allows you to read this threaded comment; however, any edits to it will get removed if the file is opened in a newer version of Excel. Learn more: https://go.microsoft.com/fwlink/?linkid=870924
Comment:
    Pateikta derinimui
Reply:
    Pateikta po pastabų 06-29</t>
      </text>
    </comment>
    <comment ref="E422" authorId="978" shapeId="0" xr:uid="{476A96E6-37AA-4F63-BD4C-70A80D91F1A3}">
      <text>
        <t>[Threaded comment]
Your version of Excel allows you to read this threaded comment; however, any edits to it will get removed if the file is opened in a newer version of Excel. Learn more: https://go.microsoft.com/fwlink/?linkid=870924
Comment:
    Pateikti pirminiai
Reply:
    Taiso pastaba
Reply:
    Pateikta po pastabu
Reply:
    Pateikta konkursine
Reply:
    taiso
Reply:
    pateikta</t>
      </text>
    </comment>
    <comment ref="E423" authorId="979" shapeId="0" xr:uid="{3B1CE9F2-D034-46F2-B13E-23FA9A50E069}">
      <text>
        <t>[Threaded comment]
Your version of Excel allows you to read this threaded comment; however, any edits to it will get removed if the file is opened in a newer version of Excel. Learn more: https://go.microsoft.com/fwlink/?linkid=870924
Comment:
    Pateikti pirminiai
Reply:
    taiso
Reply:
    pateikta
Reply:
    taiso
Reply:
    pateikta
Reply:
    pateikta</t>
      </text>
    </comment>
    <comment ref="E424" authorId="980" shapeId="0" xr:uid="{84CEB27C-D45C-4BFE-9F89-045142E74EEC}">
      <text>
        <t>[Threaded comment]
Your version of Excel allows you to read this threaded comment; however, any edits to it will get removed if the file is opened in a newer version of Excel. Learn more: https://go.microsoft.com/fwlink/?linkid=870924
Comment:
    Pateikti pirminiai
Reply:
    taiso
Reply:
    pateikta
Reply:
    pateikta
Reply:
    pateikta</t>
      </text>
    </comment>
    <comment ref="E425" authorId="981" shapeId="0" xr:uid="{0815E6BB-9D69-423F-9539-886EAAE93043}">
      <text>
        <t>[Threaded comment]
Your version of Excel allows you to read this threaded comment; however, any edits to it will get removed if the file is opened in a newer version of Excel. Learn more: https://go.microsoft.com/fwlink/?linkid=870924
Comment:
    Pateikti pirminiai
Reply:
    taiso
Reply:
    pateikta
Reply:
    pateikta
Reply:
    taiso
Reply:
    pateikta</t>
      </text>
    </comment>
    <comment ref="E426" authorId="982" shapeId="0" xr:uid="{B3C2CE5C-A93C-4354-BF78-90896D0F10CE}">
      <text>
        <t>[Threaded comment]
Your version of Excel allows you to read this threaded comment; however, any edits to it will get removed if the file is opened in a newer version of Excel. Learn more: https://go.microsoft.com/fwlink/?linkid=870924
Comment:
    Priskirta Audriui</t>
      </text>
    </comment>
    <comment ref="E427" authorId="983" shapeId="0" xr:uid="{E17FBCDB-D3B1-4830-88E9-A42DDAF83D25}">
      <text>
        <t>[Threaded comment]
Your version of Excel allows you to read this threaded comment; however, any edits to it will get removed if the file is opened in a newer version of Excel. Learn more: https://go.microsoft.com/fwlink/?linkid=870924
Comment:
    Pateikti pirminiai
Reply:
    Taiso
Reply:
    pateikta
Reply:
    pateikta
Reply:
    pateikta
Reply:
    pateikta
Reply:
    Reikia perduoti ADA, laukiam kol sutvarkys TIVIS</t>
      </text>
    </comment>
    <comment ref="E428" authorId="984" shapeId="0" xr:uid="{89450C69-6C05-47A5-9876-14EE760EF3C5}">
      <text>
        <t>[Threaded comment]
Your version of Excel allows you to read this threaded comment; however, any edits to it will get removed if the file is opened in a newer version of Excel. Learn more: https://go.microsoft.com/fwlink/?linkid=870924
Comment:
    Pateikti pirminiai
Reply:
    Pateikta po pastabu
Reply:
    Taiso dominykas
Reply:
    pateikta
Reply:
    pateikta
Reply:
    pateikta
Reply:
    pateikta
Reply:
    Pateikta po pastabu</t>
      </text>
    </comment>
    <comment ref="E429" authorId="985" shapeId="0" xr:uid="{84787DF2-2B73-4117-81D6-F87640B0B980}">
      <text>
        <t>[Threaded comment]
Your version of Excel allows you to read this threaded comment; however, any edits to it will get removed if the file is opened in a newer version of Excel. Learn more: https://go.microsoft.com/fwlink/?linkid=870924
Comment:
    Pateikti pirminiai
Reply:
    Pateiktas projektas 
Reply:
    Paulina daro zyma
Reply:
    Laukiam ispildomosios ir tada padarysim zymas</t>
      </text>
    </comment>
    <comment ref="E430" authorId="986" shapeId="0" xr:uid="{D596A51E-A2E0-448E-A2D9-B5D6134C863C}">
      <text>
        <t>[Threaded comment]
Your version of Excel allows you to read this threaded comment; however, any edits to it will get removed if the file is opened in a newer version of Excel. Learn more: https://go.microsoft.com/fwlink/?linkid=870924
Comment:
    Pateikti pirminiai
Reply:
    Pateiktas projektas
Reply:
    Pateiktas projektas po pastabu
Reply:
    Vel pateiktas</t>
      </text>
    </comment>
    <comment ref="E431" authorId="987" shapeId="0" xr:uid="{D3C724F9-E0A3-44C4-B12A-2B153F5E2BC8}">
      <text>
        <t>[Threaded comment]
Your version of Excel allows you to read this threaded comment; however, any edits to it will get removed if the file is opened in a newer version of Excel. Learn more: https://go.microsoft.com/fwlink/?linkid=870924
Comment:
    Parasytas komentaras ar ESO kazka nusprende
Reply:
    Vienas savininkas yra UAB Siramis, kitas Circle K Zigmundas kepalas +37061821288
Reply:
    Pasukt circleK 06.30</t>
      </text>
    </comment>
    <comment ref="E432" authorId="988" shapeId="0" xr:uid="{65BE78DE-A794-4081-9442-398DB0D72789}">
      <text>
        <t>[Threaded comment]
Your version of Excel allows you to read this threaded comment; however, any edits to it will get removed if the file is opened in a newer version of Excel. Learn more: https://go.microsoft.com/fwlink/?linkid=870924
Comment:
    BR01, BR02 beveik baigti, užklausta Elgos BTT išmatavimų</t>
      </text>
    </comment>
    <comment ref="E437" authorId="989" shapeId="0" xr:uid="{1D0C5E2B-7429-4BBE-B0B0-08B1B601F2EC}">
      <text>
        <t>[Threaded comment]
Your version of Excel allows you to read this threaded comment; however, any edits to it will get removed if the file is opened in a newer version of Excel. Learn more: https://go.microsoft.com/fwlink/?linkid=870924
Comment:
    Ruošiama principinė schema</t>
      </text>
    </comment>
    <comment ref="E455" authorId="990" shapeId="0" xr:uid="{FDA6BA2B-3815-458F-ADE8-7794CB360AC6}">
      <text>
        <t>[Threaded comment]
Your version of Excel allows you to read this threaded comment; however, any edits to it will get removed if the file is opened in a newer version of Excel. Learn more: https://go.microsoft.com/fwlink/?linkid=870924
Comment:
    27-26
Reply:
    06-26 pateikti pirminiai
Reply:
    taiso
Reply:
    Pateikta po pastabu</t>
      </text>
    </comment>
    <comment ref="E456" authorId="991" shapeId="0" xr:uid="{D0AF2ADC-7310-4711-800A-BB43F620D1B5}">
      <text>
        <t>[Threaded comment]
Your version of Excel allows you to read this threaded comment; however, any edits to it will get removed if the file is opened in a newer version of Excel. Learn more: https://go.microsoft.com/fwlink/?linkid=870924
Comment:
    28-26</t>
      </text>
    </comment>
    <comment ref="E457" authorId="992" shapeId="0" xr:uid="{16D33B1A-779E-4DD8-AFCF-8A99765BE662}">
      <text>
        <t>[Threaded comment]
Your version of Excel allows you to read this threaded comment; however, any edits to it will get removed if the file is opened in a newer version of Excel. Learn more: https://go.microsoft.com/fwlink/?linkid=870924
Comment:
    30-26
Reply:
    Pateikti pirminiai</t>
      </text>
    </comment>
    <comment ref="E458" authorId="993" shapeId="0" xr:uid="{A5B6DD15-26BE-4157-95AA-EAFC5A0C18F6}">
      <text>
        <t>[Threaded comment]
Your version of Excel allows you to read this threaded comment; however, any edits to it will get removed if the file is opened in a newer version of Excel. Learn more: https://go.microsoft.com/fwlink/?linkid=870924
Comment:
    33-26</t>
      </text>
    </comment>
    <comment ref="E459" authorId="994" shapeId="0" xr:uid="{F89093FC-A223-4A62-BBFA-A6D80EF113B4}">
      <text>
        <t>[Threaded comment]
Your version of Excel allows you to read this threaded comment; however, any edits to it will get removed if the file is opened in a newer version of Excel. Learn more: https://go.microsoft.com/fwlink/?linkid=870924
Comment:
    33-26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tc={76CDB338-3EC0-492F-B823-5EA46A8DA538}</author>
    <author>tc={74C141F8-D7BA-4540-8A67-1D8FCD751E46}</author>
    <author>tc={4AF37C02-5FFF-411E-9AF7-5FC0D1C5D1FA}</author>
    <author>tc={CC54C477-FE36-49E6-9918-31C9E041A021}</author>
    <author>tc={EC706898-D585-42D8-9A42-BAEFDE096FEB}</author>
    <author>tc={C8CC5CB0-2E79-482E-919B-FD78C1E255E9}</author>
    <author>tc={3909B7A7-032B-4D00-9C59-4209B0027EA1}</author>
    <author>Kostas Vilcinskas</author>
    <author>Tomas Ruzveltas</author>
    <author>Vytautas Remeikis</author>
    <author>Tadas Matijoška</author>
    <author>Aurimas Skrupskis</author>
    <author>Arnas Joskaudas</author>
    <author>tc={E130D520-2020-4E59-B5B0-74855D1A55EF}</author>
    <author>tc={F771C334-F3FD-41BA-B0FA-BEE4E42A2274}</author>
    <author>tc={DD1D5B11-75D6-4FFF-A331-BFEE047DE423}</author>
    <author>tc={FD313855-BE9F-47AA-B0FD-6C4EEF1DC83B}</author>
    <author>tc={4895FF5A-5892-4474-9D38-9122F7ABF939}</author>
    <author>tc={0F356A9B-5684-4C84-B826-27E96B54805C}</author>
    <author>tc={10678D3F-2BE5-40C1-9244-1B8EACFAA718}</author>
    <author>tc={0640C3A6-28D5-4FED-B4FA-B1A77EBA390E}</author>
    <author>tc={193B880A-0D09-41F0-A319-CD7BA4FCF5A9}</author>
    <author>tc={2AC7DBA5-45B5-4E8C-923C-CD803D0DBB49}</author>
    <author>tc={C4F791B1-9C29-483C-8585-9EE1E0CE6BB6}</author>
    <author>tc={FE2CA79D-1A0B-4D85-AC4F-6AF8752B07CA}</author>
    <author>tc={96C37177-ED93-4633-956F-0639CA87544F}</author>
    <author>tc={5F46F0A9-74E4-44A4-A194-8C488B75CDFC}</author>
    <author>tc={6E259B8F-9B71-4726-99E9-A1C761E2E3D5}</author>
    <author>tc={8A128C20-B4EF-44A1-A7AC-09E3607A75AC}</author>
    <author>tc={E6E37964-71CC-493B-A47A-DF9E9860B4DB}</author>
    <author>tc={6DD49290-C2E2-40E6-A66A-A8072980F838}</author>
    <author>tc={7E4AB11A-C632-455C-890E-3C862F1C613B}</author>
    <author>tc={C3B5057D-B4BC-4A29-B537-A3DAA82190AF}</author>
    <author>tc={75F1F7EA-1660-44A2-B454-264B37297771}</author>
    <author>tc={D8AC8458-A6E5-4364-BCBF-4DA1267C9C51}</author>
    <author>tc={D7810538-F80D-423D-8DA7-B01B5C25B5F2}</author>
    <author>tc={67DB0C49-F8CF-42D7-9548-90BC7B331CCE}</author>
    <author>tc={27DE7200-0228-4102-B5E7-0078928DCB17}</author>
    <author>tc={13FF6094-35D9-41CF-9564-B0479AC00152}</author>
    <author>tc={30603F29-9618-4723-BF2C-F732147D5EFE}</author>
    <author>tc={9909E387-F658-4160-A537-A8FDFA52E79D}</author>
    <author>tc={9C2F18E1-2E8A-4EAA-BD0B-DE9AA7B0B230}</author>
    <author>tc={95768C9F-1149-4B40-A988-83921A7490A7}</author>
    <author>tc={A102139F-54A4-4090-B7B2-B84D0BB56486}</author>
    <author>tc={10ACD1DE-98D6-48DD-BEC9-09D718D495D8}</author>
    <author>tc={B7EDB50D-8E19-4949-8F73-A83092E59BA5}</author>
    <author>tc={598654F4-EA77-453E-9BEC-5B137E0BF7DA}</author>
    <author>tc={F0F92251-C3B6-43CF-8ABF-4B0EF8EB03EC}</author>
    <author>tc={44485B0D-C5FF-44CB-8085-CA7B9BE3674B}</author>
    <author>tc={263F65FE-5A98-41E0-B870-FE1FA58B9D13}</author>
    <author>tc={814EC830-4D33-4C2B-94A7-8C8AD2390E74}</author>
    <author>tc={A92C5A76-0729-4AC4-8BC5-FB199A02ECED}</author>
    <author>tc={A0AB2EA1-6163-4320-BAD2-CC3C04C10E07}</author>
    <author>tc={0111B5DE-9782-40BD-8B2A-4B8C4C6C5999}</author>
    <author>tc={BE47A912-800C-4112-B58C-5CC680F96DE2}</author>
    <author>tc={30728637-8F43-431C-8F19-643A693EBE7F}</author>
    <author>tc={0C34DF25-6EDB-4616-A680-3D83787E2D46}</author>
    <author>tc={6007FAB0-51E4-4F67-A5E3-DBCFFB0FD52B}</author>
    <author>tc={A9F847BA-187B-4409-8CD1-C8A6A8126DE4}</author>
    <author>tc={1D4E5D01-EFB9-4EBF-B891-E7E6FE5C7DE7}</author>
    <author>tc={5E1C1B10-AE2C-4E38-A88C-CCD45ADCD504}</author>
    <author>tc={9EDA9D80-7C93-4126-9134-FF0444FA9DBC}</author>
    <author>tc={07614B9B-398E-4798-B1B1-C832E4310EF2}</author>
    <author>tc={EA4CA4FC-2E50-418C-8B7B-DE6FE32F26D5}</author>
    <author>tc={032B6507-7833-4F31-B8E2-835B5F1BB515}</author>
    <author>tc={8553D3CA-1FC5-4CDA-BA8C-4CD1F1D9F7EB}</author>
    <author>tc={DCBD62E8-1D44-4ADE-9FF7-FB5336B34379}</author>
    <author>tc={417277D6-E3B5-4005-8856-A15285D0227B}</author>
    <author>tc={CC8DD5F3-E40B-49C7-B542-9A96CE80C562}</author>
    <author>tc={42D45ABA-3C3D-438B-8702-8F56886AE26C}</author>
    <author>tc={5F7E2FC2-69D4-4828-AADD-D14F3DF9E346}</author>
    <author>tc={62E84956-FB0C-4288-ACEE-5335207F6E89}</author>
    <author>tc={B34B079F-DCDC-4553-A966-E2D8AF2F3F06}</author>
    <author>tc={1DBC78A0-8669-4520-B9D3-A22B76AA38B4}</author>
    <author>tc={1DC7F67C-80AA-4AF3-970A-44C72A6D7626}</author>
    <author>tc={E928B6D2-8BF1-459A-94FD-CEBDEA31DACC}</author>
    <author>tc={E5A335C0-2718-472E-9DA1-F67954FDCD05}</author>
    <author>tc={58E0C7BD-04CC-41AB-90AC-F2E3ED1C5543}</author>
    <author>tc={7F85CC5D-F475-4239-A1F6-B622D825D1BA}</author>
    <author>tc={F984B32F-A15E-4F24-8092-FE2F2AB962BE}</author>
    <author>tc={0C1A7EC2-22F4-49B4-965B-67BE4930429D}</author>
    <author>tc={F39084B6-7FCD-456A-9DE1-1E9229960C13}</author>
    <author>tc={3E350CD7-2C90-474C-81F0-552454A55A9E}</author>
    <author>tc={5DC9CA1B-3C07-4CE1-B3A1-49447921914F}</author>
    <author>tc={FDDDCAA4-A7A5-4D0A-AF82-48025BE49530}</author>
    <author>tc={CCE460BE-243E-45DF-BFA9-1EEAF2DE3BD0}</author>
    <author>tc={E2FCE63F-2E8D-46E8-B49D-E655CD928C87}</author>
    <author>tc={50AA3C78-D7DE-4CA9-BE15-E8FFA0121C9F}</author>
    <author>tc={BE5F8336-5B36-4030-9449-B6B5C11A4084}</author>
    <author>tc={1D912C78-1EF0-4B4A-83C0-4F053E27CED0}</author>
    <author>tc={2E099F12-EC35-4940-ABB4-109296211E20}</author>
    <author>tc={1034C040-4DD7-47A0-B5C2-AA1BF20B390D}</author>
    <author>tc={E754BC03-47FD-4C5F-BE8E-CE9AA460F55F}</author>
    <author>tc={43CBE617-D4AB-473C-BE73-9A811193857A}</author>
    <author>tc={04A38F37-627B-4FCD-9818-51A29D3BE7EE}</author>
    <author>tc={9541D60E-F270-440A-ACEE-2CD9F83C46D3}</author>
    <author>tc={F103D151-9891-4A1C-8891-C0240A12AE73}</author>
    <author>tc={17FCF0A7-7984-4DC0-81CE-052B9369317F}</author>
    <author>tc={7AA8E6DB-EAFB-4D4F-B61E-DA27EB2C7BB2}</author>
    <author>tc={6BDA4A33-A507-4C97-BF97-F28C534148FD}</author>
    <author>tc={DA5AC814-9D0F-4713-ADF4-C882A083BCD3}</author>
    <author>tc={CB3268D9-ADDE-4F62-9C67-9B2FFA08A6BB}</author>
    <author>tc={541F8629-0C00-47B7-9CBC-A339BB8A0749}</author>
    <author>tc={758D2EE4-0F78-4ABF-A6D2-3E91BCA6864A}</author>
    <author>tc={C3732AEE-55E1-4E87-B4D2-5BB3E6893BA4}</author>
    <author>tc={48194ABA-2EC2-4C45-83B9-0B2E816FCF97}</author>
    <author>tc={08ABAA6E-0B29-40B1-9A88-FA4580B6E779}</author>
    <author>tc={3E63C8A8-C6B4-4E9A-B5C7-8E72E0B04A3C}</author>
    <author>tc={09E52F10-410C-44A1-89ED-7209404AB7AF}</author>
    <author>tc={2B987589-11D3-49A8-9A67-D3C76490C544}</author>
    <author>tc={E921092D-7525-4974-B76C-2301879A3296}</author>
    <author>tc={AD95DA8B-45B0-4160-B09B-9DAC7C0BA430}</author>
    <author>tc={D4FEBA99-BE65-40D8-BAFC-2AF4B5AE38F3}</author>
    <author>tc={9EA38F5C-4C9C-4FB6-8502-7CA979BCCEB2}</author>
    <author>tc={57D5DD17-629A-45BB-B411-3326AA90C28C}</author>
    <author>tc={3645CD4A-437A-40BA-A6E6-9440FD950EE3}</author>
    <author>tc={1E3E9241-1BE4-4267-BDE9-F175A5F68B3F}</author>
    <author>tc={15E4407A-C495-44C7-911A-CA24D89410F5}</author>
    <author>tc={C270ED9E-1319-4AE1-8DD4-1587D3FD93E5}</author>
    <author>tc={C01685F1-F3A9-4818-B80D-E6DAF534808A}</author>
    <author>tc={593690F9-A885-40B8-A22F-FE2448320DE9}</author>
    <author>tc={0EE9AC55-C0F7-4860-B953-A6AAAFAC5255}</author>
    <author>tc={DFC22072-595E-4478-B9F6-D03E5A2CDD5C}</author>
    <author>tc={8D49C9BB-2E7D-4528-83D6-7E9D37B28B50}</author>
    <author>tc={FA56B101-0F8F-4D49-A343-BB15761CFA51}</author>
    <author>tc={A62C5F6A-9F59-463B-B319-3B29D93BE7EC}</author>
    <author>tc={DDB3BD81-D1F9-4452-A048-3751A0524C7D}</author>
    <author>tc={22791ED1-3B8D-45D9-8A88-EB8077EDFA8A}</author>
    <author>tc={D6799D42-186E-4265-AAEE-EAFD1466CCB9}</author>
    <author>tc={8E9AD506-5104-4EA3-8291-9F7892763706}</author>
    <author>tc={1975908F-22C4-49C5-BAEC-03FC906163A6}</author>
    <author>tc={5CC45C82-734F-475C-B761-7925EA0059A4}</author>
    <author>tc={03851C8F-AE95-45CC-8C12-5EE8D51CB290}</author>
    <author>tc={20D7A02F-EED4-4268-88B8-AB7A7226CC93}</author>
    <author>tc={412405C4-FABE-44BE-A81F-5C76F6F8491A}</author>
    <author>tc={592D0E18-8C35-4BC0-8306-EBEFD514A1DE}</author>
    <author>tc={036FCD8E-56A0-4E7C-B816-EEC0ACAB1888}</author>
    <author>tc={92F155E2-E7B9-4C2A-B904-E0D65DE558C6}</author>
    <author>tc={298337CE-932D-485E-B8CF-D1B4B0234A1A}</author>
    <author>tc={467B4617-71E7-4321-B0A6-07C9A7935552}</author>
    <author>tc={13D2E3FB-9A0F-49CC-865E-327F3EC214DD}</author>
    <author>tc={8B9319F3-8482-4AC2-AAFA-C0CDC1939C44}</author>
    <author>tc={BBA7D6A9-6393-4C69-8CBE-831BF1947D50}</author>
    <author>tc={D5F584DD-F661-4895-9C13-75E9A3065BA1}</author>
    <author>tc={3EEB1A48-FE51-4B53-833D-C246DCBB5BE3}</author>
    <author>tc={ECB9423D-45D2-4C8D-A936-D201EC54519D}</author>
    <author>tc={EBF75E9B-5F81-4808-8E2A-4ABE00A3B861}</author>
    <author>tc={4387F311-950C-439F-8302-16160819556E}</author>
    <author>tc={09E79E7E-843A-4990-A79B-9829C7D76562}</author>
    <author>tc={6D027718-8188-4AFC-BADE-A1A39B6D5491}</author>
    <author>tc={14E017EF-55EB-431E-B966-07AB8023B8CE}</author>
    <author>tc={85A0083D-5921-4A92-96F4-F6CD94DB1E52}</author>
    <author>tc={DFFEB7F5-8BD5-41DB-A96E-02E1EBA41C39}</author>
    <author>tc={F8307DFD-8EB0-4282-AB05-EB17F7EB6325}</author>
    <author>tc={8534E957-9654-4F62-8A88-6485248CD8F2}</author>
    <author>tc={6E28F6ED-9507-45CD-8592-857C5F93F1E3}</author>
    <author>tc={A228D357-C18B-40EE-A183-3D2167A3AA32}</author>
    <author>tc={B306A0E6-5271-4625-9145-0D80EFD01F18}</author>
    <author>tc={9E2C84F1-D7A2-4A05-9AF3-F5EB1DD3D2D7}</author>
    <author>tc={83DBFC36-DCE7-4D90-89A0-5173FA66DD9D}</author>
    <author>tc={B6E9FEBF-C041-4A66-94AE-B4A4A3B58F13}</author>
    <author>tc={0CF7E58F-0AE1-4092-B58A-54600FDC58C7}</author>
    <author>tc={93D99E4A-DB91-49A2-89D0-7DD508131EFD}</author>
    <author>tc={ECE7C35D-1571-409C-9BF9-540B0F017795}</author>
    <author>tc={AC55C112-3435-49C3-8EC2-ACAE75B7AF00}</author>
    <author>tc={77A28961-EF00-4C6A-8BBB-58364622DE3F}</author>
    <author>tc={D6264E05-A864-4538-9324-32FF8BB39786}</author>
    <author>tc={4A2F0A6B-4163-4062-902D-EFE62DB0EFBD}</author>
    <author>tc={D3B227FC-FFC0-49CE-87BF-2F3B008392DA}</author>
    <author>tc={5BF0F8D2-3759-4DB8-9A60-BD1B2A83758B}</author>
    <author>tc={FC59DA01-2912-4401-B674-80D488C663B3}</author>
    <author>tc={ADFB30A1-0468-40BD-8551-7E15F3A190C4}</author>
    <author>tc={3DD4EA60-D00D-40D8-9C57-686C27ECB344}</author>
    <author>tc={CEF23E4E-4DAB-49F0-9779-B6A54B27B73A}</author>
    <author>tc={7D8C1B97-4E85-404B-BD73-6DE0DE19BF8A}</author>
    <author>tc={763FAAE0-84EE-4FF3-8ECF-7474D84844D6}</author>
    <author>tc={3D1D711D-E0F5-4800-A2A3-79168DEE148E}</author>
    <author>tc={C8C4E4E9-1EDD-4378-8283-C84DDB10C1B6}</author>
    <author>tc={C31AEB3B-5E34-429B-B5B3-55927AFA7362}</author>
    <author>tc={F0C4D9B2-2DF4-4743-84E0-714CA7DE1EF1}</author>
    <author>tc={2CC1693E-AFD9-470C-8A14-C99C462BB8A7}</author>
    <author>tc={63A75B3A-34AF-4096-8D83-8B2A60BAA38A}</author>
    <author>tc={A12C4CDD-2A54-4244-91D9-9963CF934F78}</author>
    <author>tc={CBDF7584-FB32-4E15-A240-D1B8103D9845}</author>
    <author>tc={3B2ADD61-390E-435A-B7C1-240C59525E95}</author>
    <author>tc={CD81C48F-5642-4D70-9E88-73408304A734}</author>
    <author>tc={9392CD53-11C2-4905-98A5-1BC309550E03}</author>
    <author>tc={CC007830-B600-427C-A8B6-CC91F63A5269}</author>
    <author>tc={F3BB3B43-783B-4586-9E71-289496676FA5}</author>
    <author>tc={AD4A049E-CC39-4238-8A38-8F2F939CB472}</author>
    <author>tc={A8A2D7E3-2810-4FDB-A3BD-EE756ADE2E41}</author>
    <author>tc={C2900195-D991-45C6-B796-E478A0213E1B}</author>
    <author>tc={EAFB0432-4F8F-4997-AFA2-50BF876F95CE}</author>
    <author>tc={3C70E46C-D536-44C5-9B9E-D40265A26406}</author>
    <author>tc={7C76AEC7-B995-4DBB-BE0F-D8A1BAC889B4}</author>
    <author>tc={785F6D5F-4F69-4635-BED4-5F2AAB18EE1F}</author>
    <author>tc={D18F13AE-9658-419A-9554-84C5E39E2654}</author>
    <author>tc={0E41B4B7-6428-48BF-89F6-AE7C2151C3A1}</author>
    <author>tc={86174B03-33CD-4960-84DA-6E0778709537}</author>
    <author>tc={2D29843E-420B-4268-8E36-12937BAD3B88}</author>
    <author>tc={A3BAD507-47FF-40D5-AECD-94CF08F0DCD5}</author>
    <author>tc={7310F75B-3BA3-4D87-B358-D47EC4EA2DF2}</author>
    <author>tc={BD7561A4-316C-4D22-883C-BFE080E4349A}</author>
    <author>tc={ADD0BF3B-59D3-491E-B81E-00AA5380425F}</author>
    <author>tc={731FA55E-EC80-4FEF-AFC7-A6AF9E0E4818}</author>
    <author>tc={C6F2E168-3102-4D41-9497-D85D2FBF00C1}</author>
    <author>tc={3FFEFCA5-8680-4225-82B6-82CB780B94C0}</author>
    <author>tc={02FA47CC-8EBE-4A04-9C8B-3EEDBABAC458}</author>
    <author>tc={63C11F1A-E89B-4478-BF45-7581EA47B47F}</author>
    <author>tc={A2143E3D-D97F-477B-AE0B-06894C30863F}</author>
    <author>tc={A45154FB-7E6C-4A13-880D-910963987EE8}</author>
    <author>tc={3373340B-29AE-4882-A4C3-022CC87F918A}</author>
    <author>tc={78061C00-2063-45FB-ABF8-961D968A1137}</author>
    <author>tc={7A5E6FEE-9B48-48F2-8823-86EA627E4BD2}</author>
    <author>tc={513F2F5F-EE11-460C-A324-96A18AC3932C}</author>
    <author>tc={230DFF62-C3D3-4329-B032-7C131A449182}</author>
    <author>tc={DA4E1C12-5E95-4648-9FB0-E8FC64E2BF16}</author>
    <author>tc={14A72C47-42DD-48CE-94A1-4E3B3C31265B}</author>
    <author>tc={8A7B78F9-5218-4D7E-95E7-7119DEAEA650}</author>
    <author>tc={EE904E3B-B24D-4ECC-B26F-ADEFEA1EB4B8}</author>
    <author>tc={E8379B18-462D-49C3-91FF-0A6CC255CABA}</author>
    <author>tc={6A290A60-E6F1-4AD5-9373-A0B09D0D546C}</author>
    <author>tc={D6A905DA-B6FF-4947-B5A3-ECC087EA245E}</author>
    <author>tc={D322A6F6-BE22-4AA8-AE6D-09EF56B50CE3}</author>
    <author>tc={E4D63DCF-AD0A-410A-BD2D-546BE17C154C}</author>
    <author>tc={275E0939-7D22-41B8-B2CC-2AFACC6953A2}</author>
    <author>tc={BF35973C-C6A5-4CB9-8F51-9CA5A4DCAEB6}</author>
    <author>tc={670CA8DB-E301-4DB1-A4C1-5655F45C35DB}</author>
    <author>tc={4354940C-2AA2-459B-9E30-7ACD95D2D373}</author>
    <author>tc={3941C75D-3661-4A1E-900A-90202768E979}</author>
    <author>tc={650873DE-1154-4B5C-9885-F30D2C21BE58}</author>
    <author>tc={E4973EE1-D0F0-4BFF-AF57-D6FD9F08F44D}</author>
    <author>tc={855F573C-837B-4DEA-9FE0-EA577893AF20}</author>
    <author>tc={A8791801-337A-4F50-9522-3AAA0F90863A}</author>
    <author>tc={F0717DBD-E299-4BEA-87DC-920452B0657C}</author>
    <author>tc={790DB4DE-13F3-4B3A-A624-2EDF86C66B22}</author>
    <author>tc={E604394F-F4F2-479E-B226-DC3C2A74D4F5}</author>
    <author>tc={FFA8D06C-E46D-4F58-BE50-89BC022AE89F}</author>
    <author>tc={279B4CB7-4658-44D4-9E89-2E7D836440F5}</author>
    <author>tc={45D466DF-6752-4579-A308-C02AF04CF9DF}</author>
    <author>tc={D5E55674-F9E5-45EA-95D1-5D27579D6394}</author>
    <author>tc={353887E3-E5E5-44DC-B6AB-69835A9966E5}</author>
    <author>tc={6656B86F-A47F-4BEA-9E11-3840507CB5C3}</author>
    <author>tc={D77F76D1-63F9-479B-AE82-01ED15714912}</author>
    <author>tc={A90B3858-8F41-4941-9C47-4987139E2894}</author>
    <author>tc={B64C31B8-1EA8-4972-90D7-C4E56630E113}</author>
    <author>tc={72225C18-F00A-452B-9790-50CE7266ED03}</author>
    <author>tc={8BC44947-52E4-422A-A0B4-846DE8EFFAE5}</author>
    <author>tc={0D977252-6D01-4EC1-A72D-3292EAA34B96}</author>
    <author>tc={9F981EBF-1F32-4312-8058-AC8B66B4EF6D}</author>
    <author>tc={23206A0E-4879-4721-AFBB-F06BEF2772F7}</author>
    <author>tc={44E74AD3-0CF9-40E6-B730-F3E03BFC35EF}</author>
    <author>tc={6966305D-DD0C-4337-87F6-7BD2C3D7EC05}</author>
    <author>tc={5C6FD767-7ED3-4FF5-B923-02876B3AE26C}</author>
    <author>tc={713AE3D4-3BCD-4C1E-9AC5-4FE5987C36A8}</author>
    <author>tc={90270EFA-E3FE-4489-808D-6D35B32C35D3}</author>
    <author>tc={AF234881-9C65-43F1-91CA-E66F28BB2BE8}</author>
    <author>tc={281222E9-DE25-4A7D-B31E-619D2F33F278}</author>
    <author>tc={FF5340FB-E00B-4514-8C4A-F0A2B24D0945}</author>
    <author>tc={576CBC04-8A0C-48AC-B1DE-C3D91959820B}</author>
    <author>tc={6724AC87-7DC5-4434-BD6C-A032DF41E26E}</author>
    <author>tc={AE432A81-B8D4-465A-AA4A-9A7DD0F0B7B6}</author>
    <author>tc={1F858177-86ED-45F3-818C-1DC8466E8F61}</author>
    <author>tc={DE4D86CA-B4B6-4D17-9A40-F724D873FE5B}</author>
    <author>tc={9D38D137-06A9-4851-B816-8554B352609B}</author>
    <author>tc={93D2AB81-43BB-4B7C-8BFA-65C427950913}</author>
    <author>tc={97E829D8-6EB6-4192-9307-4AA0E6AD61D0}</author>
    <author>tc={63CF6FA8-4490-41AF-A19D-069C2FE2EBBE}</author>
    <author>tc={686954A0-19B3-4810-9775-9E74775D37A8}</author>
    <author>tc={61838990-DE83-421A-82FC-67B6E835634E}</author>
    <author>tc={FF17E769-7B2E-40C1-B140-7FE4FA293894}</author>
    <author>tc={6999C0CE-0382-4943-A584-0284B356F1A0}</author>
    <author>tc={AC3ABE65-3010-476F-9992-F45396C25194}</author>
    <author>tc={4136313F-E89F-4FEC-80C6-5C559943820A}</author>
    <author>tc={F49A497D-D138-4974-A2DE-8FA544FDDC90}</author>
    <author>tc={C99561C6-8D5F-4335-A89D-5540DB2D6106}</author>
    <author>tc={6596F9F1-1AEE-4A22-86FF-CFADA9E6C7B3}</author>
    <author>tc={CD0D2558-98B6-4394-B13D-0885F43D0A5D}</author>
    <author>tc={446E9883-51B2-4EF2-923D-C758A957F710}</author>
  </authors>
  <commentList>
    <comment ref="AB8" authorId="0" shapeId="0" xr:uid="{96021AE5-4691-4ADD-A343-6C2DBA9BC53E}">
      <text>
        <r>
          <rPr>
            <sz val="11"/>
            <color rgb="FF000000"/>
            <rFont val="Calibri"/>
            <family val="2"/>
            <charset val="1"/>
          </rPr>
          <t xml:space="preserve">Author:
</t>
        </r>
        <r>
          <rPr>
            <sz val="9"/>
            <color rgb="FF000000"/>
            <rFont val="Tahoma"/>
            <family val="2"/>
            <charset val="186"/>
          </rPr>
          <t>7/23</t>
        </r>
      </text>
    </comment>
    <comment ref="AC8" authorId="0" shapeId="0" xr:uid="{20FEA12A-9397-4149-8F1B-02C88FAE74A5}">
      <text>
        <r>
          <rPr>
            <sz val="11"/>
            <color rgb="FF000000"/>
            <rFont val="Calibri"/>
            <family val="2"/>
            <charset val="1"/>
          </rPr>
          <t xml:space="preserve">Author:
</t>
        </r>
        <r>
          <rPr>
            <sz val="9"/>
            <color rgb="FF000000"/>
            <rFont val="Tahoma"/>
            <family val="2"/>
            <charset val="186"/>
          </rPr>
          <t>7/23</t>
        </r>
      </text>
    </comment>
    <comment ref="AE8" authorId="0" shapeId="0" xr:uid="{E578D620-72BE-4C53-89FA-64242E932FBB}">
      <text>
        <r>
          <rPr>
            <sz val="11"/>
            <color rgb="FF000000"/>
            <rFont val="Calibri"/>
            <family val="2"/>
            <charset val="1"/>
          </rPr>
          <t xml:space="preserve">Author:
</t>
        </r>
        <r>
          <rPr>
            <sz val="9"/>
            <color rgb="FF000000"/>
            <rFont val="Tahoma"/>
            <family val="2"/>
            <charset val="186"/>
          </rPr>
          <t>7/23</t>
        </r>
      </text>
    </comment>
    <comment ref="AG8" authorId="0" shapeId="0" xr:uid="{12055458-4612-481D-BBB2-7DF9D620D667}">
      <text>
        <r>
          <rPr>
            <sz val="11"/>
            <color rgb="FF000000"/>
            <rFont val="Calibri"/>
            <family val="2"/>
            <charset val="1"/>
          </rPr>
          <t xml:space="preserve">Author:
</t>
        </r>
        <r>
          <rPr>
            <sz val="9"/>
            <color rgb="FF000000"/>
            <rFont val="Tahoma"/>
            <family val="2"/>
            <charset val="186"/>
          </rPr>
          <t>7/23</t>
        </r>
      </text>
    </comment>
    <comment ref="AI8" authorId="0" shapeId="0" xr:uid="{08867415-A77B-4C8A-A69F-C31F94E7E56E}">
      <text>
        <r>
          <rPr>
            <sz val="11"/>
            <color rgb="FF000000"/>
            <rFont val="Calibri"/>
            <family val="2"/>
            <charset val="1"/>
          </rPr>
          <t xml:space="preserve">Author:
</t>
        </r>
        <r>
          <rPr>
            <sz val="9"/>
            <color rgb="FF000000"/>
            <rFont val="Tahoma"/>
            <family val="2"/>
            <charset val="186"/>
          </rPr>
          <t>7/23</t>
        </r>
      </text>
    </comment>
    <comment ref="AK8" authorId="0" shapeId="0" xr:uid="{A9DDBBEC-5175-4E4F-A87C-81EEA926E8A3}">
      <text>
        <r>
          <rPr>
            <sz val="11"/>
            <color rgb="FF000000"/>
            <rFont val="Calibri"/>
            <family val="2"/>
            <charset val="1"/>
          </rPr>
          <t xml:space="preserve">Author:
</t>
        </r>
        <r>
          <rPr>
            <sz val="9"/>
            <color rgb="FF000000"/>
            <rFont val="Tahoma"/>
            <family val="2"/>
            <charset val="1"/>
          </rPr>
          <t>2021-09-13. 208997</t>
        </r>
      </text>
    </comment>
    <comment ref="AL8" authorId="0" shapeId="0" xr:uid="{C03AB55C-5B3C-41DF-A86B-1262A60873A6}">
      <text>
        <r>
          <rPr>
            <sz val="11"/>
            <color rgb="FF000000"/>
            <rFont val="Calibri"/>
            <family val="2"/>
            <charset val="1"/>
          </rPr>
          <t xml:space="preserve">Author:
</t>
        </r>
        <r>
          <rPr>
            <sz val="9"/>
            <color rgb="FF000000"/>
            <rFont val="Tahoma"/>
            <family val="2"/>
            <charset val="186"/>
          </rPr>
          <t>7/23</t>
        </r>
      </text>
    </comment>
    <comment ref="AN8" authorId="0" shapeId="0" xr:uid="{2F5247CC-BD9F-47A7-82FD-12EAAA3950B8}">
      <text>
        <r>
          <rPr>
            <sz val="11"/>
            <color rgb="FF000000"/>
            <rFont val="Calibri"/>
            <family val="2"/>
            <charset val="1"/>
          </rPr>
          <t xml:space="preserve">Author:
</t>
        </r>
        <r>
          <rPr>
            <sz val="9"/>
            <color rgb="FF000000"/>
            <rFont val="Tahoma"/>
            <family val="2"/>
            <charset val="186"/>
          </rPr>
          <t>7/26</t>
        </r>
      </text>
    </comment>
    <comment ref="AQ8" authorId="0" shapeId="0" xr:uid="{6B6DEF49-B37A-4AA0-9714-923C08513F2D}">
      <text>
        <r>
          <rPr>
            <sz val="11"/>
            <color rgb="FF000000"/>
            <rFont val="Calibri"/>
            <family val="2"/>
            <charset val="1"/>
          </rPr>
          <t xml:space="preserve">Author:
</t>
        </r>
        <r>
          <rPr>
            <sz val="9"/>
            <color rgb="FF000000"/>
            <rFont val="Tahoma"/>
            <family val="2"/>
            <charset val="186"/>
          </rPr>
          <t>8/4</t>
        </r>
      </text>
    </comment>
    <comment ref="AT8" authorId="0" shapeId="0" xr:uid="{56D57B61-C714-42E6-AC5A-2417BBE77D53}">
      <text>
        <r>
          <rPr>
            <sz val="11"/>
            <color rgb="FF000000"/>
            <rFont val="Calibri"/>
            <family val="2"/>
            <charset val="1"/>
          </rPr>
          <t xml:space="preserve">Author:
</t>
        </r>
        <r>
          <rPr>
            <sz val="9"/>
            <color rgb="FF000000"/>
            <rFont val="Tahoma"/>
            <family val="2"/>
            <charset val="186"/>
          </rPr>
          <t>7/26</t>
        </r>
      </text>
    </comment>
    <comment ref="D11" authorId="1" shapeId="0" xr:uid="{76CDB338-3EC0-492F-B823-5EA46A8DA538}">
      <text>
        <t xml:space="preserve">[Threaded comment]
Your version of Excel allows you to read this threaded comment; however, any edits to it will get removed if the file is opened in a newer version of Excel. Learn more: https://go.microsoft.com/fwlink/?linkid=870924
Comment:
    LAKD
KOPS
NŽT
SĄMATA
Reply:
    LAKD +
Samata +
SUVA 294198  10.25
Reply:
    Taisomos projekto pastabos, laukiam NZT sutikimo
Reply:
    Perderinama ESO dalis/ bus servitutas
Reply:
    Taiso LAKD pastabas/ RP pateiktas servitutas pasirašymui
Reply:
    ESO- laukiam savivaldybės sutikimo dėl tinklų LR žemėje ir servituto (savivaldybės)
</t>
      </text>
    </comment>
    <comment ref="E11" authorId="2" shapeId="0" xr:uid="{74C141F8-D7BA-4540-8A67-1D8FCD751E46}">
      <text>
        <t xml:space="preserve">[Threaded comment]
Your version of Excel allows you to read this threaded comment; however, any edits to it will get removed if the file is opened in a newer version of Excel. Learn more: https://go.microsoft.com/fwlink/?linkid=870924
Comment:
    11.14 7JP-2815 
Reply:
    11.10 1-26557 LAKD zenklai
Reply:
    Taisomos pastabos, rengiami servitutai, LAKD del zenklu
Reply:
    EV- laukiam servituto sutikimo (savivaldybės)
</t>
      </text>
    </comment>
    <comment ref="N11" authorId="3" shapeId="0" xr:uid="{4AF37C02-5FFF-411E-9AF7-5FC0D1C5D1FA}">
      <text>
        <t>[Threaded comment]
Your version of Excel allows you to read this threaded comment; however, any edits to it will get removed if the file is opened in a newer version of Excel. Learn more: https://go.microsoft.com/fwlink/?linkid=870924
Comment:
    Suderintas su koop, laukiame kol galesime pateikti savivaldybei nagrinejimui
Reply:
    Skambinama klausti rajonui kur pateikt
Reply:
    Skambinta 02.29, servitutai peržiūrėti, atsiųs trūkumus kitą savaitę.
Reply:
    04.03 pateikta pakartotinai (GD-3758)
Reply:
    Skambinta 04.22, turi duoti šią sav. atsakymą</t>
      </text>
    </comment>
    <comment ref="Q11" authorId="4" shapeId="0" xr:uid="{CC54C477-FE36-49E6-9918-31C9E041A021}">
      <text>
        <t>[Threaded comment]
Your version of Excel allows you to read this threaded comment; however, any edits to it will get removed if the file is opened in a newer version of Excel. Learn more: https://go.microsoft.com/fwlink/?linkid=870924
Comment:
    Pateikta po pastabu</t>
      </text>
    </comment>
    <comment ref="T11" authorId="5" shapeId="0" xr:uid="{EC706898-D585-42D8-9A42-BAEFDE096FEB}">
      <text>
        <t>[Threaded comment]
Your version of Excel allows you to read this threaded comment; however, any edits to it will get removed if the file is opened in a newer version of Excel. Learn more: https://go.microsoft.com/fwlink/?linkid=870924
Comment:
    Snd pradetas ziniarastis</t>
      </text>
    </comment>
    <comment ref="AB11" authorId="6" shapeId="0" xr:uid="{C8CC5CB0-2E79-482E-919B-FD78C1E255E9}">
      <text>
        <t>[Threaded comment]
Your version of Excel allows you to read this threaded comment; however, any edits to it will get removed if the file is opened in a newer version of Excel. Learn more: https://go.microsoft.com/fwlink/?linkid=870924
Comment:
    Pasirasytas, laukiam kol galesim pateikti savivaldybei
Reply:
    Pateiktas 02.13 (reg. Nr. GD-1678) 
860383410
Reply:
    Skambinta 02.29, servitutai peržiūrėti, atsiųs trūkumus kitą savaitę.
Reply:
    03.12 skambinta, šią savaitę turėtume gauti.
Reply:
    Gautos pastabos 03.20
Reply:
    Pataisytus pateikti iki 03.28
Reply:
    Pateikta po pastabų 03.29 (UG-413)
Reply:
    Pateikta notarui (22 biurui) 05.06</t>
      </text>
    </comment>
    <comment ref="AE11" authorId="7" shapeId="0" xr:uid="{3909B7A7-032B-4D00-9C59-4209B0027EA1}">
      <text>
        <t>[Threaded comment]
Your version of Excel allows you to read this threaded comment; however, any edits to it will get removed if the file is opened in a newer version of Excel. Learn more: https://go.microsoft.com/fwlink/?linkid=870924
Comment:
    Išsiųsta dėl kelio AZ 03.01
Reply:
    Suderinta 03.25</t>
      </text>
    </comment>
    <comment ref="O25" authorId="8" shapeId="0" xr:uid="{4BDA3B43-BDF3-4165-B857-53EA092F6B1B}">
      <text>
        <r>
          <rPr>
            <b/>
            <sz val="9"/>
            <color indexed="81"/>
            <rFont val="Tahoma"/>
            <family val="2"/>
            <charset val="186"/>
          </rPr>
          <t>Kostas Vilcinskas:</t>
        </r>
        <r>
          <rPr>
            <sz val="9"/>
            <color indexed="81"/>
            <rFont val="Tahoma"/>
            <family val="2"/>
            <charset val="186"/>
          </rPr>
          <t xml:space="preserve">
Ikeltas pradesimas prie dokumentu</t>
        </r>
      </text>
    </comment>
    <comment ref="W55" authorId="9" shapeId="0" xr:uid="{0E858C57-8149-4CBC-A799-8C896CC32393}">
      <text>
        <r>
          <rPr>
            <b/>
            <sz val="9"/>
            <color indexed="81"/>
            <rFont val="Tahoma"/>
            <family val="2"/>
            <charset val="186"/>
          </rPr>
          <t>Tomas Ruzveltas:</t>
        </r>
        <r>
          <rPr>
            <sz val="9"/>
            <color indexed="81"/>
            <rFont val="Tahoma"/>
            <family val="2"/>
            <charset val="186"/>
          </rPr>
          <t xml:space="preserve">
Atiduota Anai 05-16
</t>
        </r>
      </text>
    </comment>
    <comment ref="X64" authorId="10" shapeId="0" xr:uid="{5E59D48D-8096-4990-A8DF-4E785AE42134}">
      <text>
        <r>
          <rPr>
            <b/>
            <sz val="9"/>
            <color indexed="81"/>
            <rFont val="Tahoma"/>
            <family val="2"/>
            <charset val="186"/>
          </rPr>
          <t>Vytautas Remeikis:</t>
        </r>
        <r>
          <rPr>
            <sz val="9"/>
            <color indexed="81"/>
            <rFont val="Tahoma"/>
            <family val="2"/>
            <charset val="186"/>
          </rPr>
          <t xml:space="preserve">
pateikta 06-17
</t>
        </r>
      </text>
    </comment>
    <comment ref="AB64" authorId="10" shapeId="0" xr:uid="{E81575A3-D58C-4D15-8542-048E222A7AE5}">
      <text>
        <r>
          <rPr>
            <b/>
            <sz val="9"/>
            <color indexed="81"/>
            <rFont val="Tahoma"/>
            <family val="2"/>
            <charset val="186"/>
          </rPr>
          <t>Vytautas Remeikis:</t>
        </r>
        <r>
          <rPr>
            <sz val="9"/>
            <color indexed="81"/>
            <rFont val="Tahoma"/>
            <family val="2"/>
            <charset val="186"/>
          </rPr>
          <t xml:space="preserve">
06-17
</t>
        </r>
      </text>
    </comment>
    <comment ref="X68" authorId="11" shapeId="0" xr:uid="{E55D3656-083B-4897-B3C6-A1CDC184D82C}">
      <text>
        <r>
          <rPr>
            <b/>
            <sz val="9"/>
            <color indexed="81"/>
            <rFont val="Tahoma"/>
            <family val="2"/>
            <charset val="186"/>
          </rPr>
          <t>Tadas Matijoška:</t>
        </r>
        <r>
          <rPr>
            <sz val="9"/>
            <color indexed="81"/>
            <rFont val="Tahoma"/>
            <family val="2"/>
            <charset val="186"/>
          </rPr>
          <t xml:space="preserve">
išsiųsta 06-15</t>
        </r>
      </text>
    </comment>
    <comment ref="X72" authorId="11" shapeId="0" xr:uid="{A72CF0BD-466E-47CF-B4A0-4ABD17C78F9C}">
      <text>
        <r>
          <rPr>
            <b/>
            <sz val="9"/>
            <color indexed="81"/>
            <rFont val="Tahoma"/>
            <family val="2"/>
            <charset val="186"/>
          </rPr>
          <t>Tadas Matijoška:</t>
        </r>
        <r>
          <rPr>
            <sz val="9"/>
            <color indexed="81"/>
            <rFont val="Tahoma"/>
            <family val="2"/>
            <charset val="186"/>
          </rPr>
          <t xml:space="preserve">
ikelta 08-11</t>
        </r>
      </text>
    </comment>
    <comment ref="AB79" authorId="12" shapeId="0" xr:uid="{25723E4D-7D3B-45F9-A1F9-6728F4AE1E12}">
      <text>
        <r>
          <rPr>
            <b/>
            <sz val="9"/>
            <color indexed="81"/>
            <rFont val="Tahoma"/>
            <family val="2"/>
            <charset val="186"/>
          </rPr>
          <t>Aurimas Skrupskis:</t>
        </r>
        <r>
          <rPr>
            <sz val="9"/>
            <color indexed="81"/>
            <rFont val="Tahoma"/>
            <family val="2"/>
            <charset val="186"/>
          </rPr>
          <t xml:space="preserve">
09-06
</t>
        </r>
      </text>
    </comment>
    <comment ref="X82" authorId="13" shapeId="0" xr:uid="{22DDEA96-1459-4F4D-AC77-1B96C4E08C51}">
      <text>
        <r>
          <rPr>
            <b/>
            <sz val="9"/>
            <color indexed="81"/>
            <rFont val="Tahoma"/>
            <family val="2"/>
            <charset val="186"/>
          </rPr>
          <t>Arnas Joskaudas:</t>
        </r>
        <r>
          <rPr>
            <sz val="9"/>
            <color indexed="81"/>
            <rFont val="Tahoma"/>
            <family val="2"/>
            <charset val="186"/>
          </rPr>
          <t xml:space="preserve">
pateikta 10-19</t>
        </r>
      </text>
    </comment>
    <comment ref="D83" authorId="14" shapeId="0" xr:uid="{E130D520-2020-4E59-B5B0-74855D1A55EF}">
      <text>
        <t>[Threaded comment]
Your version of Excel allows you to read this threaded comment; however, any edits to it will get removed if the file is opened in a newer version of Excel. Learn more: https://go.microsoft.com/fwlink/?linkid=870924
Comment:
    LAKD
KOPS
NŽT
SERVITUTAS (nepriduotas)
Reply:
    Kelio prieda pasirasineja LAKD
Samata yra
Servitutas pateiktas NZT 09.20
Reply:
    NZT pateikta 293464
Reply:
    Pateiktas projektas
Reply:
    NZT perteikta is naujo 293933 
Reply:
    Servitutas pas NŽT
Reply:
    Gautos projekto pastabos: Servitutas pateiktas notarei, NZT atsius rasta del nesuformuotu, LAKD(jau turim)
Reply:
    10-24 teiksim į RP/ servitutas pas notarę
Reply:
    10-30 teiksim projektą po pastabų PILNĄ</t>
      </text>
    </comment>
    <comment ref="E83" authorId="15" shapeId="0" xr:uid="{F771C334-F3FD-41BA-B0FA-BEE4E42A2274}">
      <text>
        <t>[Threaded comment]
Your version of Excel allows you to read this threaded comment; however, any edits to it will get removed if the file is opened in a newer version of Excel. Learn more: https://go.microsoft.com/fwlink/?linkid=870924
Comment:
    11.14 7JP-2816 
Reply:
    11.10 1-26556 LAKD zenklai
Reply:
    Taisomos pastabos, rengiami servitutai; LAKD sutartis del zenklu
Reply:
    EV- Turi pateikti servitutą
Reply:
    Laukiam servituto sutikimo</t>
      </text>
    </comment>
    <comment ref="AB83" authorId="16" shapeId="0" xr:uid="{DD1D5B11-75D6-4FFF-A331-BFEE047DE423}">
      <text>
        <t>[Threaded comment]
Your version of Excel allows you to read this threaded comment; however, any edits to it will get removed if the file is opened in a newer version of Excel. Learn more: https://go.microsoft.com/fwlink/?linkid=870924
Comment:
    Pateiktas 02.13 (reg. Nr. GD-1676) 
Reply:
    Skambinta 02.29, dar nepriėjo pažiūrėti
Reply:
    Gautos pastabos 03.20
Reply:
    Pataisytus pateikti iki 03.28
Reply:
    Pateikta po pastabų 03.29 (UG-412)</t>
      </text>
    </comment>
    <comment ref="C96" authorId="17" shapeId="0" xr:uid="{FD313855-BE9F-47AA-B0FD-6C4EEF1DC83B}">
      <text>
        <t>[Threaded comment]
Your version of Excel allows you to read this threaded comment; however, any edits to it will get removed if the file is opened in a newer version of Excel. Learn more: https://go.microsoft.com/fwlink/?linkid=870924
Comment:
    Pateiktas projektas
Reply:
    09-07 pateiktas pakartotinai NŽT</t>
      </text>
    </comment>
    <comment ref="D96" authorId="18" shapeId="0" xr:uid="{4895FF5A-5892-4474-9D38-9122F7ABF939}">
      <text>
        <t>[Threaded comment]
Your version of Excel allows you to read this threaded comment; however, any edits to it will get removed if the file is opened in a newer version of Excel. Learn more: https://go.microsoft.com/fwlink/?linkid=870924
Comment:
    Vandenys
NŽT
Telia
KOPS 
Reply:
    Trūksta NŽT
09-07 pateikta pakartotinai</t>
      </text>
    </comment>
    <comment ref="E96" authorId="19" shapeId="0" xr:uid="{0F356A9B-5684-4C84-B826-27E96B54805C}">
      <text>
        <t>[Threaded comment]
Your version of Excel allows you to read this threaded comment; however, any edits to it will get removed if the file is opened in a newer version of Excel. Learn more: https://go.microsoft.com/fwlink/?linkid=870924
Comment:
    11.14 8JP-3608 
Reply:
    Projektas parengtas, rengiamas servitutas
Reply:
    Laukiam servituto sutikimo</t>
      </text>
    </comment>
    <comment ref="AB96" authorId="20" shapeId="0" xr:uid="{10678D3F-2BE5-40C1-9244-1B8EACFAA718}">
      <text>
        <t>[Threaded comment]
Your version of Excel allows you to read this threaded comment; however, any edits to it will get removed if the file is opened in a newer version of Excel. Learn more: https://go.microsoft.com/fwlink/?linkid=870924
Comment:
    Pateiktas 01.31
Reply:
     837422620 Olga Ridzevičienė (disponavimu turtu skyriaus vedėja)  
Reply:
    03.06 gautos pastabos
Reply:
    Pataisytus pateikti iki 03.28
Reply:
    Nusiųsta Mariui patikrinti 03.29</t>
      </text>
    </comment>
    <comment ref="V98" authorId="12" shapeId="0" xr:uid="{2B656D25-8864-43A9-AFF8-09852117AD86}">
      <text>
        <r>
          <rPr>
            <b/>
            <sz val="9"/>
            <color indexed="81"/>
            <rFont val="Tahoma"/>
            <family val="2"/>
            <charset val="186"/>
          </rPr>
          <t>Aurimas Skrupskis:</t>
        </r>
        <r>
          <rPr>
            <sz val="9"/>
            <color indexed="81"/>
            <rFont val="Tahoma"/>
            <family val="2"/>
            <charset val="186"/>
          </rPr>
          <t xml:space="preserve">
yra tik mdkž ir kabeliu lenta
</t>
        </r>
      </text>
    </comment>
    <comment ref="W98" authorId="12" shapeId="0" xr:uid="{A827B61A-E395-4B2D-975A-B059D7D0B5EF}">
      <text>
        <r>
          <rPr>
            <b/>
            <sz val="9"/>
            <color indexed="81"/>
            <rFont val="Tahoma"/>
            <family val="2"/>
            <charset val="186"/>
          </rPr>
          <t>Aurimas Skrupskis:</t>
        </r>
        <r>
          <rPr>
            <sz val="9"/>
            <color indexed="81"/>
            <rFont val="Tahoma"/>
            <family val="2"/>
            <charset val="186"/>
          </rPr>
          <t xml:space="preserve">
išsiųsta skaičiuoti 2-10
</t>
        </r>
      </text>
    </comment>
    <comment ref="X98" authorId="12" shapeId="0" xr:uid="{95B95D41-9DAC-4BEB-B01A-4CD0D2F930A2}">
      <text>
        <r>
          <rPr>
            <b/>
            <sz val="9"/>
            <color indexed="81"/>
            <rFont val="Tahoma"/>
            <family val="2"/>
            <charset val="186"/>
          </rPr>
          <t>Aurimas Skrupskis:</t>
        </r>
        <r>
          <rPr>
            <sz val="9"/>
            <color indexed="81"/>
            <rFont val="Tahoma"/>
            <family val="2"/>
            <charset val="186"/>
          </rPr>
          <t xml:space="preserve">
įkelta, laukiame atsakymo</t>
        </r>
      </text>
    </comment>
    <comment ref="C102" authorId="21" shapeId="0" xr:uid="{0640C3A6-28D5-4FED-B4FA-B1A77EBA390E}">
      <text>
        <t>[Threaded comment]
Your version of Excel allows you to read this threaded comment; however, any edits to it will get removed if the file is opened in a newer version of Excel. Learn more: https://go.microsoft.com/fwlink/?linkid=870924
Comment:
    Pateiktas pakoreguotas projektas</t>
      </text>
    </comment>
    <comment ref="D102" authorId="22" shapeId="0" xr:uid="{193B880A-0D09-41F0-A319-CD7BA4FCF5A9}">
      <text>
        <t>[Threaded comment]
Your version of Excel allows you to read this threaded comment; however, any edits to it will get removed if the file is opened in a newer version of Excel. Learn more: https://go.microsoft.com/fwlink/?linkid=870924
Comment:
    Kops</t>
      </text>
    </comment>
    <comment ref="E102" authorId="23" shapeId="0" xr:uid="{2AC7DBA5-45B5-4E8C-923C-CD803D0DBB49}">
      <text>
        <t>[Threaded comment]
Your version of Excel allows you to read this threaded comment; however, any edits to it will get removed if the file is opened in a newer version of Excel. Learn more: https://go.microsoft.com/fwlink/?linkid=870924
Comment:
    11.14 8JP-3609 
Reply:
    Taisomos pastabos
Reply:
    Rengiamas servitutas
Reply:
    Laukiam servituto sutikimo</t>
      </text>
    </comment>
    <comment ref="AB102" authorId="24" shapeId="0" xr:uid="{C4F791B1-9C29-483C-8585-9EE1E0CE6BB6}">
      <text>
        <t>[Threaded comment]
Your version of Excel allows you to read this threaded comment; however, any edits to it will get removed if the file is opened in a newer version of Excel. Learn more: https://go.microsoft.com/fwlink/?linkid=870924
Comment:
    Pateiktas 01.31
Reply:
    03.06 gautos pastabos
Reply:
    Pataisytus pateikti iki 03.28
Reply:
    Nusiųsta Mariui patikrinti 03.29</t>
      </text>
    </comment>
    <comment ref="D117" authorId="25" shapeId="0" xr:uid="{FE2CA79D-1A0B-4D85-AC4F-6AF8752B07CA}">
      <text>
        <t>[Threaded comment]
Your version of Excel allows you to read this threaded comment; however, any edits to it will get removed if the file is opened in a newer version of Excel. Learn more: https://go.microsoft.com/fwlink/?linkid=870924
Comment:
    11.14 7JP-2817 
Reply:
    Taisomos pastabos; sutikimas del AZ (sklypas Koops); Parengti LAKD sutarti del zenklu
Reply:
    Patvirtinta</t>
      </text>
    </comment>
    <comment ref="E117" authorId="26" shapeId="0" xr:uid="{96C37177-ED93-4633-956F-0639CA87544F}">
      <text>
        <t>[Threaded comment]
Your version of Excel allows you to read this threaded comment; however, any edits to it will get removed if the file is opened in a newer version of Excel. Learn more: https://go.microsoft.com/fwlink/?linkid=870924
Comment:
    11.14 7JP-2817 
Reply:
    Taisomos pastabos; sutikimas del AZ (sklypas Koops); Parengti LAKD sutarti del zenklu
Reply:
    Patvirtinta</t>
      </text>
    </comment>
    <comment ref="AJ117" authorId="27" shapeId="0" xr:uid="{5F46F0A9-74E4-44A4-A194-8C488B75CDFC}">
      <text>
        <t>[Threaded comment]
Your version of Excel allows you to read this threaded comment; however, any edits to it will get removed if the file is opened in a newer version of Excel. Learn more: https://go.microsoft.com/fwlink/?linkid=870924
Comment:
    Pateiktas Mariui
Reply:
    Suderintas</t>
      </text>
    </comment>
    <comment ref="C119" authorId="9" shapeId="0" xr:uid="{CF839372-0FAE-4CE0-8A7B-EC88EA8AFE7F}">
      <text>
        <r>
          <rPr>
            <b/>
            <sz val="9"/>
            <color indexed="81"/>
            <rFont val="Tahoma"/>
            <family val="2"/>
            <charset val="186"/>
          </rPr>
          <t>Tomas Ruzveltas:</t>
        </r>
        <r>
          <rPr>
            <sz val="9"/>
            <color indexed="81"/>
            <rFont val="Tahoma"/>
            <family val="2"/>
            <charset val="186"/>
          </rPr>
          <t xml:space="preserve">
Simas matuoja 11-25</t>
        </r>
      </text>
    </comment>
    <comment ref="X119" authorId="12" shapeId="0" xr:uid="{D9AC377E-5578-4692-9375-AE2A450CDA47}">
      <text>
        <r>
          <rPr>
            <b/>
            <sz val="9"/>
            <color indexed="81"/>
            <rFont val="Tahoma"/>
            <family val="2"/>
            <charset val="186"/>
          </rPr>
          <t>Aurimas Skrupskis:</t>
        </r>
        <r>
          <rPr>
            <sz val="9"/>
            <color indexed="81"/>
            <rFont val="Tahoma"/>
            <family val="2"/>
            <charset val="186"/>
          </rPr>
          <t xml:space="preserve">
Pateiktos pastabos
</t>
        </r>
      </text>
    </comment>
    <comment ref="D120" authorId="9" shapeId="0" xr:uid="{940DAABD-AA24-424A-8E44-B0F9C1F23CCC}">
      <text>
        <r>
          <rPr>
            <b/>
            <sz val="9"/>
            <color indexed="81"/>
            <rFont val="Tahoma"/>
            <family val="2"/>
            <charset val="186"/>
          </rPr>
          <t>Tomas Ruzveltas:</t>
        </r>
        <r>
          <rPr>
            <sz val="9"/>
            <color indexed="81"/>
            <rFont val="Tahoma"/>
            <family val="2"/>
            <charset val="186"/>
          </rPr>
          <t xml:space="preserve">
ESO tvirtina įkainius</t>
        </r>
      </text>
    </comment>
    <comment ref="C121" authorId="9" shapeId="0" xr:uid="{00FEE01B-A0F0-4477-AD1A-D48CA76C97DD}">
      <text>
        <r>
          <rPr>
            <b/>
            <sz val="9"/>
            <color indexed="81"/>
            <rFont val="Tahoma"/>
            <family val="2"/>
            <charset val="186"/>
          </rPr>
          <t>Tomas Ruzveltas:</t>
        </r>
        <r>
          <rPr>
            <sz val="9"/>
            <color indexed="81"/>
            <rFont val="Tahoma"/>
            <family val="2"/>
            <charset val="186"/>
          </rPr>
          <t xml:space="preserve">
Simas braižo</t>
        </r>
      </text>
    </comment>
    <comment ref="D121" authorId="9" shapeId="0" xr:uid="{C8F46E26-4D5C-4A25-B66B-DB3CC9DDAD62}">
      <text>
        <r>
          <rPr>
            <b/>
            <sz val="9"/>
            <color indexed="81"/>
            <rFont val="Tahoma"/>
            <family val="2"/>
            <charset val="186"/>
          </rPr>
          <t>Tomas Ruzveltas:</t>
        </r>
        <r>
          <rPr>
            <sz val="9"/>
            <color indexed="81"/>
            <rFont val="Tahoma"/>
            <family val="2"/>
            <charset val="186"/>
          </rPr>
          <t xml:space="preserve">
Pateikti įkainiai</t>
        </r>
      </text>
    </comment>
    <comment ref="C122" authorId="9" shapeId="0" xr:uid="{5A23C227-9508-4432-B549-CAE0F4A4C6F7}">
      <text>
        <r>
          <rPr>
            <b/>
            <sz val="9"/>
            <color indexed="81"/>
            <rFont val="Tahoma"/>
            <family val="2"/>
            <charset val="186"/>
          </rPr>
          <t>Tomas Ruzveltas:</t>
        </r>
        <r>
          <rPr>
            <sz val="9"/>
            <color indexed="81"/>
            <rFont val="Tahoma"/>
            <family val="2"/>
            <charset val="186"/>
          </rPr>
          <t xml:space="preserve">
simas matuoja 01-12</t>
        </r>
      </text>
    </comment>
    <comment ref="E123" authorId="28" shapeId="0" xr:uid="{6E259B8F-9B71-4726-99E9-A1C761E2E3D5}">
      <text>
        <t xml:space="preserve">[Threaded comment]
Your version of Excel allows you to read this threaded comment; however, any edits to it will get removed if the file is opened in a newer version of Excel. Learn more: https://go.microsoft.com/fwlink/?linkid=870924
Comment:
    Pateikti pirminiai
Reply:
    Laukiami derinimai:
Savivaldybė dėl ženklų
ESO
Savivaldybės kelininkai
Rengiami servitutai
</t>
      </text>
    </comment>
    <comment ref="H123" authorId="29" shapeId="0" xr:uid="{8A128C20-B4EF-44A1-A7AC-09E3607A75AC}">
      <text>
        <t xml:space="preserve">[Threaded comment]
Your version of Excel allows you to read this threaded comment; however, any edits to it will get removed if the file is opened in a newer version of Excel. Learn more: https://go.microsoft.com/fwlink/?linkid=870924
Comment:
    pilnos apimties projektą pastaboms/derinimui @Monika Giniotytė ir @Valentinas Kriaučiūnas. Mane pridėkite CC. </t>
      </text>
    </comment>
    <comment ref="Y123" authorId="30" shapeId="0" xr:uid="{E6E37964-71CC-493B-A47A-DF9E9860B4DB}">
      <text>
        <t>[Threaded comment]
Your version of Excel allows you to read this threaded comment; however, any edits to it will get removed if the file is opened in a newer version of Excel. Learn more: https://go.microsoft.com/fwlink/?linkid=870924
Comment:
    22d. Pateikti pirminiai
Reply:
    Pateikta po pastabu
Reply:
    Gautos pastabos
Reply:
    Pateikta po pastabu
Reply:
    Jokubas taiso
Reply:
    Pateikta po pastabu
Reply:
    Suderinta</t>
      </text>
    </comment>
    <comment ref="AB123" authorId="31" shapeId="0" xr:uid="{6DD49290-C2E2-40E6-A66A-A8072980F838}">
      <text>
        <t>[Threaded comment]
Your version of Excel allows you to read this threaded comment; however, any edits to it will get removed if the file is opened in a newer version of Excel. Learn more: https://go.microsoft.com/fwlink/?linkid=870924
Comment:
    LR sklypas, du nuomininkai, reikia sulaukt suderinimo is Ignicio ir kelininko ir tada pradedam rengti brezini
Reply:
    Parengtas, laukiame derinimu, kad galima butu teikti nagrinet savivaldybei
Reply:
    Pateikta savivaldybei 03.01 (reg. Nr. JF-1871)
Reply:
    Suderinta 04.05, išsiųsta sąskaita Ignitis
Reply:
    04.11 pateikta notarui.</t>
      </text>
    </comment>
    <comment ref="AF123" authorId="32" shapeId="0" xr:uid="{7E4AB11A-C632-455C-890E-3C862F1C613B}">
      <text>
        <t>[Threaded comment]
Your version of Excel allows you to read this threaded comment; however, any edits to it will get removed if the file is opened in a newer version of Excel. Learn more: https://go.microsoft.com/fwlink/?linkid=870924
Comment:
    Pateikta savivaldybei
Reply:
    Pateikta 02.13, posėdis buvo 02.27
Reply:
    03.07 gautas sprendimo raštas, kelio ženklinimui nepritarta dėl vizualinės taršos.</t>
      </text>
    </comment>
    <comment ref="AJ123" authorId="33" shapeId="0" xr:uid="{C3B5057D-B4BC-4A29-B537-A3DAA82190AF}">
      <text>
        <t>[Threaded comment]
Your version of Excel allows you to read this threaded comment; however, any edits to it will get removed if the file is opened in a newer version of Excel. Learn more: https://go.microsoft.com/fwlink/?linkid=870924
Comment:
    Pateikta 05.14
Reply:
    Pateikta po pastabų 05.15</t>
      </text>
    </comment>
    <comment ref="C124" authorId="9" shapeId="0" xr:uid="{01F1C856-F5C1-41CD-AE5D-103D4E1A7285}">
      <text>
        <r>
          <rPr>
            <b/>
            <sz val="9"/>
            <color indexed="81"/>
            <rFont val="Tahoma"/>
            <family val="2"/>
            <charset val="186"/>
          </rPr>
          <t>Tomas Ruzveltas:</t>
        </r>
        <r>
          <rPr>
            <sz val="9"/>
            <color indexed="81"/>
            <rFont val="Tahoma"/>
            <family val="2"/>
            <charset val="186"/>
          </rPr>
          <t xml:space="preserve">
užklausta Žemaičio</t>
        </r>
      </text>
    </comment>
    <comment ref="D124" authorId="9" shapeId="0" xr:uid="{22177E38-59F7-40BE-9292-970524AD91BC}">
      <text>
        <r>
          <rPr>
            <b/>
            <sz val="9"/>
            <color indexed="81"/>
            <rFont val="Tahoma"/>
            <family val="2"/>
            <charset val="186"/>
          </rPr>
          <t>Tomas Ruzveltas:</t>
        </r>
        <r>
          <rPr>
            <sz val="9"/>
            <color indexed="81"/>
            <rFont val="Tahoma"/>
            <family val="2"/>
            <charset val="186"/>
          </rPr>
          <t xml:space="preserve">
Pateikti įkainiai eso</t>
        </r>
      </text>
    </comment>
    <comment ref="C125" authorId="9" shapeId="0" xr:uid="{4E831121-90F9-4067-84A5-DF31675DE750}">
      <text>
        <r>
          <rPr>
            <b/>
            <sz val="9"/>
            <color indexed="81"/>
            <rFont val="Tahoma"/>
            <family val="2"/>
            <charset val="186"/>
          </rPr>
          <t>Tomas Ruzveltas:</t>
        </r>
        <r>
          <rPr>
            <sz val="9"/>
            <color indexed="81"/>
            <rFont val="Tahoma"/>
            <family val="2"/>
            <charset val="186"/>
          </rPr>
          <t xml:space="preserve">
Ovidijus matuoja 01-26</t>
        </r>
      </text>
    </comment>
    <comment ref="C126" authorId="9" shapeId="0" xr:uid="{5D393706-A413-4052-8603-986F494AB242}">
      <text>
        <r>
          <rPr>
            <b/>
            <sz val="9"/>
            <color indexed="81"/>
            <rFont val="Tahoma"/>
            <family val="2"/>
            <charset val="186"/>
          </rPr>
          <t>Tomas Ruzveltas:</t>
        </r>
        <r>
          <rPr>
            <sz val="9"/>
            <color indexed="81"/>
            <rFont val="Tahoma"/>
            <family val="2"/>
            <charset val="186"/>
          </rPr>
          <t xml:space="preserve">
Derinti su vartotojais prieš užsakant</t>
        </r>
      </text>
    </comment>
    <comment ref="D132" authorId="9" shapeId="0" xr:uid="{EA2E0E1D-38DE-41A2-B006-0E39778EC350}">
      <text>
        <r>
          <rPr>
            <b/>
            <sz val="9"/>
            <color indexed="81"/>
            <rFont val="Tahoma"/>
            <family val="2"/>
            <charset val="186"/>
          </rPr>
          <t>Tomas Ruzveltas:</t>
        </r>
        <r>
          <rPr>
            <sz val="9"/>
            <color indexed="81"/>
            <rFont val="Tahoma"/>
            <family val="2"/>
            <charset val="186"/>
          </rPr>
          <t xml:space="preserve">
Pateiktos žymos eso</t>
        </r>
      </text>
    </comment>
    <comment ref="C139" authorId="34" shapeId="0" xr:uid="{75F1F7EA-1660-44A2-B454-264B37297771}">
      <text>
        <t>[Threaded comment]
Your version of Excel allows you to read this threaded comment; however, any edits to it will get removed if the file is opened in a newer version of Excel. Learn more: https://go.microsoft.com/fwlink/?linkid=870924
Comment:
    EV patvirtintas</t>
      </text>
    </comment>
    <comment ref="D139" authorId="35" shapeId="0" xr:uid="{D8AC8458-A6E5-4364-BCBF-4DA1267C9C51}">
      <text>
        <t xml:space="preserve">[Threaded comment]
Your version of Excel allows you to read this threaded comment; however, any edits to it will get removed if the file is opened in a newer version of Excel. Learn more: https://go.microsoft.com/fwlink/?linkid=870924
Comment:
    ne visi derinimai gauti, LAKD išsiųsta 02.13, miško žemė, 02.19 pateikti pirminiai 
Reply:
    ne visi derinimai gauti, LAKD išsiųsta 02.13, miško žemė, 02.19 pateikti pirminiai </t>
      </text>
    </comment>
    <comment ref="E139" authorId="36" shapeId="0" xr:uid="{D7810538-F80D-423D-8DA7-B01B5C25B5F2}">
      <text>
        <t xml:space="preserve">[Threaded comment]
Your version of Excel allows you to read this threaded comment; however, any edits to it will get removed if the file is opened in a newer version of Excel. Learn more: https://go.microsoft.com/fwlink/?linkid=870924
Comment:
    Taiso pirminių pastabas
Reply:
    Pateikta po pastabų, trūksta LAKD, savivaldybės, melioracijos derinimo 
Reply:
    Trūksta tik LAKD derinimo dėl kelio AZ </t>
      </text>
    </comment>
    <comment ref="L139" authorId="37" shapeId="0" xr:uid="{67DB0C49-F8CF-42D7-9548-90BC7B331CCE}">
      <text>
        <t>[Threaded comment]
Your version of Excel allows you to read this threaded comment; however, any edits to it will get removed if the file is opened in a newer version of Excel. Learn more: https://go.microsoft.com/fwlink/?linkid=870924
Comment:
    Pateikta
Reply:
    suderinta</t>
      </text>
    </comment>
    <comment ref="N139" authorId="38" shapeId="0" xr:uid="{27DE7200-0228-4102-B5E7-0078928DCB17}">
      <text>
        <t>[Threaded comment]
Your version of Excel allows you to read this threaded comment; however, any edits to it will get removed if the file is opened in a newer version of Excel. Learn more: https://go.microsoft.com/fwlink/?linkid=870924
Comment:
    2 servitutai
Reply:
    Reikia sulaukti LAKD atsakymo, tada bus galima teikt nagrinėt
Reply:
    Pateikti ESO pasirašyti 03.21
Reply:
    Gauta pastaba del tasku ant kabelio lenkimo
Reply:
    Pateikta savivaldybei 04.02
Reply:
    Gavus pavedimą nusiųsti išrašą ir savivaldybei</t>
      </text>
    </comment>
    <comment ref="P139" authorId="39" shapeId="0" xr:uid="{13FF6094-35D9-41CF-9564-B0479AC00152}">
      <text>
        <t>[Threaded comment]
Your version of Excel allows you to read this threaded comment; however, any edits to it will get removed if the file is opened in a newer version of Excel. Learn more: https://go.microsoft.com/fwlink/?linkid=870924
Comment:
    Pateikta 06.06</t>
      </text>
    </comment>
    <comment ref="Q139" authorId="40" shapeId="0" xr:uid="{30603F29-9618-4723-BF2C-F732147D5EFE}">
      <text>
        <t>[Threaded comment]
Your version of Excel allows you to read this threaded comment; however, any edits to it will get removed if the file is opened in a newer version of Excel. Learn more: https://go.microsoft.com/fwlink/?linkid=870924
Comment:
    Išsiųsta 02-13 (1-3984 )
Reply:
    03.07 gautos pastabos
Reply:
    03.12 pateikta po pastabu
Reply:
    Pateiktas ESO pasirašyti kelių priedas
Reply:
    Suderinta 03.27</t>
      </text>
    </comment>
    <comment ref="R139" authorId="41" shapeId="0" xr:uid="{9909E387-F658-4160-A537-A8FDFA52E79D}">
      <text>
        <t>[Threaded comment]
Your version of Excel allows you to read this threaded comment; however, any edits to it will get removed if the file is opened in a newer version of Excel. Learn more: https://go.microsoft.com/fwlink/?linkid=870924
Comment:
    Miško žemė 
4400-1024-5799 
Reply:
    Reikia sulaukti LAKD atsakymo, tada bus galima teikt derint
Reply:
    Išsiųsta 03.21
Reply:
    Gautas atsakymas, kad derinimas nereikalingas 03.25</t>
      </text>
    </comment>
    <comment ref="Y139" authorId="42" shapeId="0" xr:uid="{9C2F18E1-2E8A-4EAA-BD0B-DE9AA7B0B230}">
      <text>
        <t>[Threaded comment]
Your version of Excel allows you to read this threaded comment; however, any edits to it will get removed if the file is opened in a newer version of Excel. Learn more: https://go.microsoft.com/fwlink/?linkid=870924
Comment:
    Pateikti pirminaii
Reply:
    Pateikta po pastabu
Reply:
    Patvirtinta</t>
      </text>
    </comment>
    <comment ref="AC139" authorId="43" shapeId="0" xr:uid="{95768C9F-1149-4B40-A988-83921A7490A7}">
      <text>
        <t>[Threaded comment]
Your version of Excel allows you to read this threaded comment; however, any edits to it will get removed if the file is opened in a newer version of Excel. Learn more: https://go.microsoft.com/fwlink/?linkid=870924
Comment:
    Pateikta pakartotinai 05.14
Reply:
    Vandenys+
Telia-
Melioracija-
ESO-</t>
      </text>
    </comment>
    <comment ref="AE139" authorId="44" shapeId="0" xr:uid="{A102139F-54A4-4090-B7B2-B84D0BB56486}">
      <text>
        <t>[Threaded comment]
Your version of Excel allows you to read this threaded comment; however, any edits to it will get removed if the file is opened in a newer version of Excel. Learn more: https://go.microsoft.com/fwlink/?linkid=870924
Comment:
    Išsiųsta 02-13
Reply:
    Išsiųsti pasirašyti brėžiniai 03.18
Reply:
    Gautas suderinimas 03.27</t>
      </text>
    </comment>
    <comment ref="AJ139" authorId="45" shapeId="0" xr:uid="{10ACD1DE-98D6-48DD-BEC9-09D718D495D8}">
      <text>
        <t>[Threaded comment]
Your version of Excel allows you to read this threaded comment; however, any edits to it will get removed if the file is opened in a newer version of Excel. Learn more: https://go.microsoft.com/fwlink/?linkid=870924
Comment:
    Pateikta 05.17</t>
      </text>
    </comment>
    <comment ref="D149" authorId="46" shapeId="0" xr:uid="{B7EDB50D-8E19-4949-8F73-A83092E59BA5}">
      <text>
        <t>[Threaded comment]
Your version of Excel allows you to read this threaded comment; however, any edits to it will get removed if the file is opened in a newer version of Excel. Learn more: https://go.microsoft.com/fwlink/?linkid=870924
Comment:
    11.14 8JP-3609 
Reply:
    Taisomos pastabos
Reply:
    Rengiamas servitutas
Reply:
    Laukiam servituto sutikimo</t>
      </text>
    </comment>
    <comment ref="E149" authorId="47" shapeId="0" xr:uid="{598654F4-EA77-453E-9BEC-5B137E0BF7DA}">
      <text>
        <t>[Threaded comment]
Your version of Excel allows you to read this threaded comment; however, any edits to it will get removed if the file is opened in a newer version of Excel. Learn more: https://go.microsoft.com/fwlink/?linkid=870924
Comment:
    11.14 8JP-3609 
Reply:
    Taisomos pastabos
Reply:
    Rengiamas servitutas
Reply:
    Laukiam servituto sutikimo</t>
      </text>
    </comment>
    <comment ref="K149" authorId="48" shapeId="0" xr:uid="{F0F92251-C3B6-43CF-8ABF-4B0EF8EB03EC}">
      <text>
        <t>[Threaded comment]
Your version of Excel allows you to read this threaded comment; however, any edits to it will get removed if the file is opened in a newer version of Excel. Learn more: https://go.microsoft.com/fwlink/?linkid=870924
Comment:
    03.04 susitikimas objekte su Partneriu</t>
      </text>
    </comment>
    <comment ref="L149" authorId="49" shapeId="0" xr:uid="{44485B0D-C5FF-44CB-8085-CA7B9BE3674B}">
      <text>
        <t>[Threaded comment]
Your version of Excel allows you to read this threaded comment; however, any edits to it will get removed if the file is opened in a newer version of Excel. Learn more: https://go.microsoft.com/fwlink/?linkid=870924
Comment:
    Pateikta Igničiui
Reply:
    Pateikta i RP 04.05
Reply:
    Patvirtinta 04.09</t>
      </text>
    </comment>
    <comment ref="O149" authorId="50" shapeId="0" xr:uid="{263F65FE-5A98-41E0-B870-FE1FA58B9D13}">
      <text>
        <t>[Threaded comment]
Your version of Excel allows you to read this threaded comment; however, any edits to it will get removed if the file is opened in a newer version of Excel. Learn more: https://go.microsoft.com/fwlink/?linkid=870924
Comment:
    Išsiųsta 04.16
Reply:
    Telia+
Melioracija+
Vandenys+
Savivaldybe+</t>
      </text>
    </comment>
    <comment ref="R149" authorId="51" shapeId="0" xr:uid="{814EC830-4D33-4C2B-94A7-8C8AD2390E74}">
      <text>
        <t>[Threaded comment]
Your version of Excel allows you to read this threaded comment; however, any edits to it will get removed if the file is opened in a newer version of Excel. Learn more: https://go.microsoft.com/fwlink/?linkid=870924
Comment:
    Pateikta 05.20</t>
      </text>
    </comment>
    <comment ref="Y149" authorId="52" shapeId="0" xr:uid="{A92C5A76-0729-4AC4-8BC5-FB199A02ECED}">
      <text>
        <t>[Threaded comment]
Your version of Excel allows you to read this threaded comment; however, any edits to it will get removed if the file is opened in a newer version of Excel. Learn more: https://go.microsoft.com/fwlink/?linkid=870924
Comment:
    03.07 pateikta pirminiams
Reply:
    03.12 gautos pastabos, laukiame ESO sąlygų.
Reply:
    03.29 pateikta po pastabų</t>
      </text>
    </comment>
    <comment ref="Z149" authorId="53" shapeId="0" xr:uid="{A0AB2EA1-6163-4320-BAD2-CC3C04C10E07}">
      <text>
        <t>[Threaded comment]
Your version of Excel allows you to read this threaded comment; however, any edits to it will get removed if the file is opened in a newer version of Excel. Learn more: https://go.microsoft.com/fwlink/?linkid=870924
Comment:
    Išsiųsta 04.08
Reply:
    Suderinta 04.16</t>
      </text>
    </comment>
    <comment ref="AC149" authorId="54" shapeId="0" xr:uid="{0111B5DE-9782-40BD-8B2A-4B8C4C6C5999}">
      <text>
        <t>[Threaded comment]
Your version of Excel allows you to read this threaded comment; however, any edits to it will get removed if the file is opened in a newer version of Excel. Learn more: https://go.microsoft.com/fwlink/?linkid=870924
Comment:
    Išsiųsta 04.16
Reply:
    Telia+
Melioracija+
Vandenys+
Savivaldybe+</t>
      </text>
    </comment>
    <comment ref="AF149" authorId="55" shapeId="0" xr:uid="{BE47A912-800C-4112-B58C-5CC680F96DE2}">
      <text>
        <t>[Threaded comment]
Your version of Excel allows you to read this threaded comment; however, any edits to it will get removed if the file is opened in a newer version of Excel. Learn more: https://go.microsoft.com/fwlink/?linkid=870924
Comment:
    Išsiųsta 04.16
Reply:
    Suderinta 04.17</t>
      </text>
    </comment>
    <comment ref="AG149" authorId="56" shapeId="0" xr:uid="{30728637-8F43-431C-8F19-643A693EBE7F}">
      <text>
        <t>[Threaded comment]
Your version of Excel allows you to read this threaded comment; however, any edits to it will get removed if the file is opened in a newer version of Excel. Learn more: https://go.microsoft.com/fwlink/?linkid=870924
Comment:
    Pateikta 05.20</t>
      </text>
    </comment>
    <comment ref="E150" authorId="57" shapeId="0" xr:uid="{0C34DF25-6EDB-4616-A680-3D83787E2D46}">
      <text>
        <t>[Threaded comment]
Your version of Excel allows you to read this threaded comment; however, any edits to it will get removed if the file is opened in a newer version of Excel. Learn more: https://go.microsoft.com/fwlink/?linkid=870924
Comment:
    Pateikti pirminiai po pastabu
Reply:
    Pirminiai suderinti, laukiam sutikimo, issiusta inzinerininkams
Reply:
    Ignitis derina su aiksteles savininku pakeitimus
Reply:
    Derinami sprendiniai su užsakovu</t>
      </text>
    </comment>
    <comment ref="Z150" authorId="58" shapeId="0" xr:uid="{6007FAB0-51E4-4F67-A5E3-DBCFFB0FD52B}">
      <text>
        <t>[Threaded comment]
Your version of Excel allows you to read this threaded comment; however, any edits to it will get removed if the file is opened in a newer version of Excel. Learn more: https://go.microsoft.com/fwlink/?linkid=870924
Comment:
    03.12 išsiųsta pakartotinai
Reply:
    Gauta 03.18</t>
      </text>
    </comment>
    <comment ref="AA150" authorId="59" shapeId="0" xr:uid="{A9F847BA-187B-4409-8CD1-C8A6A8126DE4}">
      <text>
        <t>[Threaded comment]
Your version of Excel allows you to read this threaded comment; however, any edits to it will get removed if the file is opened in a newer version of Excel. Learn more: https://go.microsoft.com/fwlink/?linkid=870924
Comment:
    Probleminis savininkas (išsiųsta 02.22)
Reply:
    Sprendiniams pritaria, bet neatsiunčia pasirašytų dokumentų. Skambinama reguliariai.
Reply:
    Sklypas įkeistas bankui, reikalingas banko derinimas.
Reply:
    Gautas banko raštas 03.15</t>
      </text>
    </comment>
    <comment ref="AC150" authorId="60" shapeId="0" xr:uid="{1D4E5D01-EFB9-4EBF-B891-E7E6FE5C7DE7}">
      <text>
        <t>[Threaded comment]
Your version of Excel allows you to read this threaded comment; however, any edits to it will get removed if the file is opened in a newer version of Excel. Learn more: https://go.microsoft.com/fwlink/?linkid=870924
Comment:
    Pateikta
Reply:
    Vandenys+
Telia+
Kelininkas+</t>
      </text>
    </comment>
    <comment ref="AF150" authorId="61" shapeId="0" xr:uid="{5E1C1B10-AE2C-4E38-A88C-CCD45ADCD504}">
      <text>
        <t>[Threaded comment]
Your version of Excel allows you to read this threaded comment; however, any edits to it will get removed if the file is opened in a newer version of Excel. Learn more: https://go.microsoft.com/fwlink/?linkid=870924
Comment:
    LAKD+
Savivaldybe+ (išsiųsta 02.29 po pastabų, laukiame tikslios posėdžio datos 03.18-03.22) 
Reply:
    Laukiam rašto dėl ženklų
Reply:
    Gauta 04.02</t>
      </text>
    </comment>
    <comment ref="AJ150" authorId="62" shapeId="0" xr:uid="{9EDA9D80-7C93-4126-9134-FF0444FA9DBC}">
      <text>
        <t>[Threaded comment]
Your version of Excel allows you to read this threaded comment; however, any edits to it will get removed if the file is opened in a newer version of Excel. Learn more: https://go.microsoft.com/fwlink/?linkid=870924
Comment:
    Pateikta 04.03
Reply:
    Pateikta po pastabų 04.05</t>
      </text>
    </comment>
    <comment ref="D151" authorId="63" shapeId="0" xr:uid="{07614B9B-398E-4798-B1B1-C832E4310EF2}">
      <text>
        <t>[Threaded comment]
Your version of Excel allows you to read this threaded comment; however, any edits to it will get removed if the file is opened in a newer version of Excel. Learn more: https://go.microsoft.com/fwlink/?linkid=870924
Comment:
    11.14 8JP-3609 
Reply:
    Taisomos pastabos
Reply:
    Rengiamas servitutas
Reply:
    Laukiam servituto sutikimo</t>
      </text>
    </comment>
    <comment ref="E151" authorId="64" shapeId="0" xr:uid="{EA4CA4FC-2E50-418C-8B7B-DE6FE32F26D5}">
      <text>
        <t>[Threaded comment]
Your version of Excel allows you to read this threaded comment; however, any edits to it will get removed if the file is opened in a newer version of Excel. Learn more: https://go.microsoft.com/fwlink/?linkid=870924
Comment:
    11.14 8JP-3609 
Reply:
    Taisomos pastabos
Reply:
    Rengiamas servitutas
Reply:
    Laukiam servituto sutikimo</t>
      </text>
    </comment>
    <comment ref="L151" authorId="65" shapeId="0" xr:uid="{032B6507-7833-4F31-B8E2-835B5F1BB515}">
      <text>
        <t>[Threaded comment]
Your version of Excel allows you to read this threaded comment; however, any edits to it will get removed if the file is opened in a newer version of Excel. Learn more: https://go.microsoft.com/fwlink/?linkid=870924
Comment:
    Pateikta 07.23</t>
      </text>
    </comment>
    <comment ref="O151" authorId="66" shapeId="0" xr:uid="{8553D3CA-1FC5-4CDA-BA8C-4CD1F1D9F7EB}">
      <text>
        <t>[Threaded comment]
Your version of Excel allows you to read this threaded comment; however, any edits to it will get removed if the file is opened in a newer version of Excel. Learn more: https://go.microsoft.com/fwlink/?linkid=870924
Comment:
    Išsiųsta 07.26
Reply:
    Telia+
Vandenys+
Savivaldybe-</t>
      </text>
    </comment>
    <comment ref="R151" authorId="67" shapeId="0" xr:uid="{DCBD62E8-1D44-4ADE-9FF7-FB5336B34379}">
      <text>
        <t>[Threaded comment]
Your version of Excel allows you to read this threaded comment; however, any edits to it will get removed if the file is opened in a newer version of Excel. Learn more: https://go.microsoft.com/fwlink/?linkid=870924
Comment:
    Natūra</t>
      </text>
    </comment>
    <comment ref="Y151" authorId="68" shapeId="0" xr:uid="{417277D6-E3B5-4005-8856-A15285D0227B}">
      <text>
        <t>[Threaded comment]
Your version of Excel allows you to read this threaded comment; however, any edits to it will get removed if the file is opened in a newer version of Excel. Learn more: https://go.microsoft.com/fwlink/?linkid=870924
Comment:
    Pateikta 02.29
Reply:
    03.04 pateikta po pastabų</t>
      </text>
    </comment>
    <comment ref="Z151" authorId="69" shapeId="0" xr:uid="{CC8DD5F3-E40B-49C7-B542-9A96CE80C562}">
      <text>
        <t>[Threaded comment]
Your version of Excel allows you to read this threaded comment; however, any edits to it will get removed if the file is opened in a newer version of Excel. Learn more: https://go.microsoft.com/fwlink/?linkid=870924
Comment:
    Gauta 03.08
Reply:
    Keiciami sprendiniai, gauta 03.19 pastabos iš Partnerio, kad ne toje vietoje suprojektuotos stotelės 
Reply:
    Suderinta 03.22
Reply:
    Suderinta 05.06</t>
      </text>
    </comment>
    <comment ref="AC151" authorId="70" shapeId="0" xr:uid="{42D45ABA-3C3D-438B-8702-8F56886AE26C}">
      <text>
        <t>[Threaded comment]
Your version of Excel allows you to read this threaded comment; however, any edits to it will get removed if the file is opened in a newer version of Excel. Learn more: https://go.microsoft.com/fwlink/?linkid=870924
Comment:
    Išsiųsta 05.09
Reply:
    Telia+
Vandenys+
Savivaldybe+</t>
      </text>
    </comment>
    <comment ref="AD151" authorId="71" shapeId="0" xr:uid="{5F7E2FC2-69D4-4828-AADD-D14F3DF9E346}">
      <text>
        <t>[Threaded comment]
Your version of Excel allows you to read this threaded comment; however, any edits to it will get removed if the file is opened in a newer version of Excel. Learn more: https://go.microsoft.com/fwlink/?linkid=870924
Comment:
    Pateikta 03.19
Reply:
    Nr. 308336
Reply:
    Gautas pastabos 04.04 (nėra natura derinimo, išsiųsta 04.04)</t>
      </text>
    </comment>
    <comment ref="AF151" authorId="72" shapeId="0" xr:uid="{62E84956-FB0C-4288-ACEE-5335207F6E89}">
      <text>
        <t>[Threaded comment]
Your version of Excel allows you to read this threaded comment; however, any edits to it will get removed if the file is opened in a newer version of Excel. Learn more: https://go.microsoft.com/fwlink/?linkid=870924
Comment:
    Išsiųsta 03.19</t>
      </text>
    </comment>
    <comment ref="C152" authorId="73" shapeId="0" xr:uid="{B34B079F-DCDC-4553-A966-E2D8AF2F3F06}">
      <text>
        <t>[Threaded comment]
Your version of Excel allows you to read this threaded comment; however, any edits to it will get removed if the file is opened in a newer version of Excel. Learn more: https://go.microsoft.com/fwlink/?linkid=870924
Comment:
    ESO: pateikta byla tvirtinimui
EV: patvirtintas</t>
      </text>
    </comment>
    <comment ref="L152" authorId="74" shapeId="0" xr:uid="{1DBC78A0-8669-4520-B9D3-A22B76AA38B4}">
      <text>
        <t>[Threaded comment]
Your version of Excel allows you to read this threaded comment; however, any edits to it will get removed if the file is opened in a newer version of Excel. Learn more: https://go.microsoft.com/fwlink/?linkid=870924
Comment:
    Pateikta 03.01
Reply:
    03.07 pateikta po pastabų
Reply:
    03.12 suderinta</t>
      </text>
    </comment>
    <comment ref="M152" authorId="75" shapeId="0" xr:uid="{1DC7F67C-80AA-4AF3-970A-44C72A6D7626}">
      <text>
        <t>[Threaded comment]
Your version of Excel allows you to read this threaded comment; however, any edits to it will get removed if the file is opened in a newer version of Excel. Learn more: https://go.microsoft.com/fwlink/?linkid=870924
Comment:
    Partneris
Reply:
    Išsiųsta 03.07</t>
      </text>
    </comment>
    <comment ref="N152" authorId="76" shapeId="0" xr:uid="{E928B6D2-8BF1-459A-94FD-CEBDEA31DACC}">
      <text>
        <t>[Threaded comment]
Your version of Excel allows you to read this threaded comment; however, any edits to it will get removed if the file is opened in a newer version of Excel. Learn more: https://go.microsoft.com/fwlink/?linkid=870924
Comment:
    1
Reply:
    Pateikta 03.27 ESO pasirašyti
Reply:
    Gautas derinimas, reikalingas architekturos skyriaus parasas ant SB, išsiųsta 04.18
Reply:
    Servitutas perduotas ESO, kompensacijos sumokėjimui, 04.25 sumokės.
Reply:
    Servitutas pateiktas 3 notaru biurui 04.30</t>
      </text>
    </comment>
    <comment ref="O152" authorId="77" shapeId="0" xr:uid="{E5A335C0-2718-472E-9DA1-F67954FDCD05}">
      <text>
        <t>[Threaded comment]
Your version of Excel allows you to read this threaded comment; however, any edits to it will get removed if the file is opened in a newer version of Excel. Learn more: https://go.microsoft.com/fwlink/?linkid=870924
Comment:
    Išsiųsta 03.12
Reply:
    Savivaldybe+
Telia+
Vandenys+
Seniunija+</t>
      </text>
    </comment>
    <comment ref="P152" authorId="78" shapeId="0" xr:uid="{58E0C7BD-04CC-41AB-90AC-F2E3ED1C5543}">
      <text>
        <t>[Threaded comment]
Your version of Excel allows you to read this threaded comment; however, any edits to it will get removed if the file is opened in a newer version of Excel. Learn more: https://go.microsoft.com/fwlink/?linkid=870924
Comment:
    Pateikta 04.23</t>
      </text>
    </comment>
    <comment ref="Q152" authorId="79" shapeId="0" xr:uid="{7F85CC5D-F475-4239-A1F6-B622D825D1BA}">
      <text>
        <t>[Threaded comment]
Your version of Excel allows you to read this threaded comment; however, any edits to it will get removed if the file is opened in a newer version of Excel. Learn more: https://go.microsoft.com/fwlink/?linkid=870924
Comment:
    Pateikta 03.12
Reply:
    1-6865 
Reply:
    Gautos pastabos 03.21
Reply:
    03.21 Įkeltas ESO pasirašyti kelių priedas
Reply:
    Suderinta 03.29</t>
      </text>
    </comment>
    <comment ref="X152" authorId="80" shapeId="0" xr:uid="{F984B32F-A15E-4F24-8092-FE2F2AB962BE}">
      <text>
        <t>[Threaded comment]
Your version of Excel allows you to read this threaded comment; however, any edits to it will get removed if the file is opened in a newer version of Excel. Learn more: https://go.microsoft.com/fwlink/?linkid=870924
Comment:
    02.29</t>
      </text>
    </comment>
    <comment ref="Y152" authorId="81" shapeId="0" xr:uid="{0C1A7EC2-22F4-49B4-965B-67BE4930429D}">
      <text>
        <t>[Threaded comment]
Your version of Excel allows you to read this threaded comment; however, any edits to it will get removed if the file is opened in a newer version of Excel. Learn more: https://go.microsoft.com/fwlink/?linkid=870924
Comment:
    Pateikta 03.01
Reply:
    Gautos pastabos. Laukiama Partnerio derinimo, tada pakartotinai bus siunčiama pirminiams.
Reply:
    03.07 pateikta po pastabų
Reply:
    03.15 suderinta</t>
      </text>
    </comment>
    <comment ref="Z152" authorId="82" shapeId="0" xr:uid="{F39084B6-7FCD-456A-9DE1-1E9229960C13}">
      <text>
        <t>[Threaded comment]
Your version of Excel allows you to read this threaded comment; however, any edits to it will get removed if the file is opened in a newer version of Excel. Learn more: https://go.microsoft.com/fwlink/?linkid=870924
Comment:
    Išsiųsta 03.07
Reply:
    Pasirašė sutikimą, plano ne, 03.18 paprašyta pasirašyti ir planą
Reply:
    Atsiuntė pasirašytus sprendinius 03.20</t>
      </text>
    </comment>
    <comment ref="AA152" authorId="83" shapeId="0" xr:uid="{3E350CD7-2C90-474C-81F0-552454A55A9E}">
      <text>
        <t>[Threaded comment]
Your version of Excel allows you to read this threaded comment; however, any edits to it will get removed if the file is opened in a newer version of Excel. Learn more: https://go.microsoft.com/fwlink/?linkid=870924
Comment:
    Partneris
Reply:
    Išsiųsta 03.07
Reply:
    Gauta 03.18</t>
      </text>
    </comment>
    <comment ref="AC152" authorId="84" shapeId="0" xr:uid="{5DC9CA1B-3C07-4CE1-B3A1-49447921914F}">
      <text>
        <t>[Threaded comment]
Your version of Excel allows you to read this threaded comment; however, any edits to it will get removed if the file is opened in a newer version of Excel. Learn more: https://go.microsoft.com/fwlink/?linkid=870924
Comment:
    Išsiųsta 03.12
Reply:
    Savivaldybe-
Telia+
Vandenys+
Seniunija+</t>
      </text>
    </comment>
    <comment ref="AE152" authorId="85" shapeId="0" xr:uid="{FDDDCAA4-A7A5-4D0A-AF82-48025BE49530}">
      <text>
        <t>[Threaded comment]
Your version of Excel allows you to read this threaded comment; however, any edits to it will get removed if the file is opened in a newer version of Excel. Learn more: https://go.microsoft.com/fwlink/?linkid=870924
Comment:
    Issiusta 03.12
Reply:
    1-6864 
Reply:
    Suderinta 04.02</t>
      </text>
    </comment>
    <comment ref="AF152" authorId="86" shapeId="0" xr:uid="{CCE460BE-243E-45DF-BFA9-1EEAF2DE3BD0}">
      <text>
        <t>[Threaded comment]
Your version of Excel allows you to read this threaded comment; however, any edits to it will get removed if the file is opened in a newer version of Excel. Learn more: https://go.microsoft.com/fwlink/?linkid=870924
Comment:
    Pateikta 03.08
Reply:
    03.14 suderinta</t>
      </text>
    </comment>
    <comment ref="AJ152" authorId="87" shapeId="0" xr:uid="{E2FCE63F-2E8D-46E8-B49D-E655CD928C87}">
      <text>
        <t>[Threaded comment]
Your version of Excel allows you to read this threaded comment; however, any edits to it will get removed if the file is opened in a newer version of Excel. Learn more: https://go.microsoft.com/fwlink/?linkid=870924
Comment:
    Pateikta 04.12
Reply:
    Patvirtinta 04.22</t>
      </text>
    </comment>
    <comment ref="E153" authorId="88" shapeId="0" xr:uid="{50AA3C78-D7DE-4CA9-BE15-E8FFA0121C9F}">
      <text>
        <t xml:space="preserve">[Threaded comment]
Your version of Excel allows you to read this threaded comment; however, any edits to it will get removed if the file is opened in a newer version of Excel. Learn more: https://go.microsoft.com/fwlink/?linkid=870924
Comment:
    Derinimai su institucijomis yra. Pateiktas servitutas savivaldybei 
Reply:
    Trūksta LAKD ir servituto (pateikta) </t>
      </text>
    </comment>
    <comment ref="Y153" authorId="89" shapeId="0" xr:uid="{BE5F8336-5B36-4030-9449-B6B5C11A4084}">
      <text>
        <t>[Threaded comment]
Your version of Excel allows you to read this threaded comment; however, any edits to it will get removed if the file is opened in a newer version of Excel. Learn more: https://go.microsoft.com/fwlink/?linkid=870924
Comment:
    Pateikta
Reply:
    Pateikta po pastabu del zenklo be metru</t>
      </text>
    </comment>
    <comment ref="AB153" authorId="90" shapeId="0" xr:uid="{1D912C78-1EF0-4B4A-83C0-4F053E27CED0}">
      <text>
        <t>[Threaded comment]
Your version of Excel allows you to read this threaded comment; however, any edits to it will get removed if the file is opened in a newer version of Excel. Learn more: https://go.microsoft.com/fwlink/?linkid=870924
Comment:
    Pateikta 02.06
Reply:
    Pas notarą (išsiųsta 02.28)
Reply:
    Sutartis bus parengta 03.06-03.08</t>
      </text>
    </comment>
    <comment ref="AC153" authorId="91" shapeId="0" xr:uid="{2E099F12-EC35-4940-ABB4-109296211E20}">
      <text>
        <t>[Threaded comment]
Your version of Excel allows you to read this threaded comment; however, any edits to it will get removed if the file is opened in a newer version of Excel. Learn more: https://go.microsoft.com/fwlink/?linkid=870924
Comment:
    Šiluma+
Telia+
Vandenys+</t>
      </text>
    </comment>
    <comment ref="AE153" authorId="92" shapeId="0" xr:uid="{1034C040-4DD7-47A0-B5C2-AA1BF20B390D}">
      <text>
        <t>[Threaded comment]
Your version of Excel allows you to read this threaded comment; however, any edits to it will get removed if the file is opened in a newer version of Excel. Learn more: https://go.microsoft.com/fwlink/?linkid=870924
Comment:
    Issiusta
Reply:
    03.05 gautas atsakymas, persiųsti Igniciui</t>
      </text>
    </comment>
    <comment ref="E154" authorId="93" shapeId="0" xr:uid="{E754BC03-47FD-4C5F-BE8E-CE9AA460F55F}">
      <text>
        <t xml:space="preserve">[Threaded comment]
Your version of Excel allows you to read this threaded comment; however, any edits to it will get removed if the file is opened in a newer version of Excel. Learn more: https://go.microsoft.com/fwlink/?linkid=870924
Comment:
    02-14 pateiksim pirminius po pastabų 
Reply:
    Pateikti pirminiai po pastabų, šiandien bus pateikta institucijoms drinti </t>
      </text>
    </comment>
    <comment ref="Y154" authorId="94" shapeId="0" xr:uid="{43CBE617-D4AB-473C-BE73-9A811193857A}">
      <text>
        <t>[Threaded comment]
Your version of Excel allows you to read this threaded comment; however, any edits to it will get removed if the file is opened in a newer version of Excel. Learn more: https://go.microsoft.com/fwlink/?linkid=870924
Comment:
    pateikta
Reply:
    Gautos pastabos
Reply:
    Pateikta po pastabu</t>
      </text>
    </comment>
    <comment ref="Z154" authorId="95" shapeId="0" xr:uid="{04A38F37-627B-4FCD-9818-51A29D3BE7EE}">
      <text>
        <t>[Threaded comment]
Your version of Excel allows you to read this threaded comment; however, any edits to it will get removed if the file is opened in a newer version of Excel. Learn more: https://go.microsoft.com/fwlink/?linkid=870924
Comment:
    Gauta 03-13</t>
      </text>
    </comment>
    <comment ref="AA154" authorId="96" shapeId="0" xr:uid="{9541D60E-F270-440A-ACEE-2CD9F83C46D3}">
      <text>
        <t>[Threaded comment]
Your version of Excel allows you to read this threaded comment; however, any edits to it will get removed if the file is opened in a newer version of Excel. Learn more: https://go.microsoft.com/fwlink/?linkid=870924
Comment:
    Gauta 03-13</t>
      </text>
    </comment>
    <comment ref="AB154" authorId="97" shapeId="0" xr:uid="{F103D151-9891-4A1C-8891-C0240A12AE73}">
      <text>
        <t>[Threaded comment]
Your version of Excel allows you to read this threaded comment; however, any edits to it will get removed if the file is opened in a newer version of Excel. Learn more: https://go.microsoft.com/fwlink/?linkid=870924
Comment:
    Nusiųsta nuomininkams suderinti
Reply:
    Pateikta savivaldybei 03/13
Reply:
    Savivaldybė 04.02 pateikė derinimo raštą sklypo nuomininkams, be kurio, pasak savivaldybes specialiasto, notaras nerengia sutarties, terminas 10 d.d.
Reply:
    Pateikta notarui 04.22</t>
      </text>
    </comment>
    <comment ref="AC154" authorId="98" shapeId="0" xr:uid="{17FCF0A7-7984-4DC0-81CE-052B9369317F}">
      <text>
        <t>[Threaded comment]
Your version of Excel allows you to read this threaded comment; however, any edits to it will get removed if the file is opened in a newer version of Excel. Learn more: https://go.microsoft.com/fwlink/?linkid=870924
Comment:
    Trūksta savivaldybės kelininko derinimo, išsiųsta 02.20
Reply:
    02.29 bandyta susisiekti, nepavyko
Reply:
    Suderinta</t>
      </text>
    </comment>
    <comment ref="AF154" authorId="99" shapeId="0" xr:uid="{7AA8E6DB-EAFB-4D4F-B61E-DA27EB2C7BB2}">
      <text>
        <t>[Threaded comment]
Your version of Excel allows you to read this threaded comment; however, any edits to it will get removed if the file is opened in a newer version of Excel. Learn more: https://go.microsoft.com/fwlink/?linkid=870924
Comment:
    Išsiųsta 02.20
Reply:
    Laukiame sprendimo rašto.
Reply:
    03.13 Gautas nepritarimas dėl ženklų Nr. 735.</t>
      </text>
    </comment>
    <comment ref="AJ154" authorId="100" shapeId="0" xr:uid="{6BDA4A33-A507-4C97-BF97-F28C534148FD}">
      <text>
        <t>[Threaded comment]
Your version of Excel allows you to read this threaded comment; however, any edits to it will get removed if the file is opened in a newer version of Excel. Learn more: https://go.microsoft.com/fwlink/?linkid=870924
Comment:
    Pateikta 05.14
Reply:
    Pateikta po pastabų 05.16</t>
      </text>
    </comment>
    <comment ref="D155" authorId="101" shapeId="0" xr:uid="{DA5AC814-9D0F-4713-ADF4-C882A083BCD3}">
      <text>
        <t xml:space="preserve">[Threaded comment]
Your version of Excel allows you to read this threaded comment; however, any edits to it will get removed if the file is opened in a newer version of Excel. Learn more: https://go.microsoft.com/fwlink/?linkid=870924
Comment:
    parengti brėžiniai,derinama MT vieta su sklp sav. </t>
      </text>
    </comment>
    <comment ref="E155" authorId="102" shapeId="0" xr:uid="{CB3268D9-ADDE-4F62-9C67-9B2FFA08A6BB}">
      <text>
        <t>[Threaded comment]
Your version of Excel allows you to read this threaded comment; however, any edits to it will get removed if the file is opened in a newer version of Excel. Learn more: https://go.microsoft.com/fwlink/?linkid=870924
Comment:
    Parengti brėžiniai 02-14 pateiksim derinti pirminius 
Reply:
    02-19 pateikti pirminiai derinimui</t>
      </text>
    </comment>
    <comment ref="L155" authorId="103" shapeId="0" xr:uid="{541F8629-0C00-47B7-9CBC-A339BB8A0749}">
      <text>
        <t>[Threaded comment]
Your version of Excel allows you to read this threaded comment; however, any edits to it will get removed if the file is opened in a newer version of Excel. Learn more: https://go.microsoft.com/fwlink/?linkid=870924
Comment:
    Derinama modulines vieta su savininku
Reply:
    Pateikta i RP 03.20</t>
      </text>
    </comment>
    <comment ref="AG155" authorId="104" shapeId="0" xr:uid="{758D2EE4-0F78-4ABF-A6D2-3E91BCA6864A}">
      <text>
        <t>[Threaded comment]
Your version of Excel allows you to read this threaded comment; however, any edits to it will get removed if the file is opened in a newer version of Excel. Learn more: https://go.microsoft.com/fwlink/?linkid=870924
Comment:
    KPD
Dubysos regioninis parkas</t>
      </text>
    </comment>
    <comment ref="E156" authorId="105" shapeId="0" xr:uid="{C3732AEE-55E1-4E87-B4D2-5BB3E6893BA4}">
      <text>
        <t>[Threaded comment]
Your version of Excel allows you to read this threaded comment; however, any edits to it will get removed if the file is opened in a newer version of Excel. Learn more: https://go.microsoft.com/fwlink/?linkid=870924
Comment:
    11.14 8JP-3609 
Reply:
    Taisomos pastabos
Reply:
    Rengiamas servitutas
Reply:
    Laukiam servituto sutikimo</t>
      </text>
    </comment>
    <comment ref="Y156" authorId="106" shapeId="0" xr:uid="{48194ABA-2EC2-4C45-83B9-0B2E816FCF97}">
      <text>
        <t>[Threaded comment]
Your version of Excel allows you to read this threaded comment; however, any edits to it will get removed if the file is opened in a newer version of Excel. Learn more: https://go.microsoft.com/fwlink/?linkid=870924
Comment:
    Pateikta
Reply:
    Gautos pastabos
Reply:
    Pateikta po pastabu
Reply:
    Pateikta po pastabu
Reply:
    suderinta</t>
      </text>
    </comment>
    <comment ref="AB156" authorId="107" shapeId="0" xr:uid="{08ABAA6E-0B29-40B1-9A88-FA4580B6E779}">
      <text>
        <t>[Threaded comment]
Your version of Excel allows you to read this threaded comment; however, any edits to it will get removed if the file is opened in a newer version of Excel. Learn more: https://go.microsoft.com/fwlink/?linkid=870924
Comment:
    Rengiama
Reply:
    3 servitutai
Reply:
    03.08 nusiųsta derinti Igničiui
Reply:
    03.12 gauta pasirasyti Ignicio
Reply:
    03.13 issiusta savininkui
Reply:
    03.19 paraginta pasirašyti
Reply:
    Pateikta savivaldybei 03.22
Reply:
    Visi derinimai yra, laukiame sprendimo dėl parkingo vietų.</t>
      </text>
    </comment>
    <comment ref="AC156" authorId="108" shapeId="0" xr:uid="{3E63C8A8-C6B4-4E9A-B5C7-8E72E0B04A3C}">
      <text>
        <t>[Threaded comment]
Your version of Excel allows you to read this threaded comment; however, any edits to it will get removed if the file is opened in a newer version of Excel. Learn more: https://go.microsoft.com/fwlink/?linkid=870924
Comment:
    Suderinta inžinerininkų
Reply:
    Laukiame atsakymo iš savivaldybės dėl parkingo vietų valstybinėje žemėje, rengiamas atskiras komisijos posėdis (data neaiški) dėl planuojamų parkingo vietų valstybinėje žemėje, kai visi planuojami įrengti įrenginiai yra užsakovo sklype.
Reply:
    Vyko posėdis 04.04, rengiamas atsakymo raštas, kuris mus turėtų pasiekti šią savaitę.
Reply:
    04.23 vyks posėdis.</t>
      </text>
    </comment>
    <comment ref="AF156" authorId="109" shapeId="0" xr:uid="{09E52F10-410C-44A1-89ED-7209404AB7AF}">
      <text>
        <t>[Threaded comment]
Your version of Excel allows you to read this threaded comment; however, any edits to it will get removed if the file is opened in a newer version of Excel. Learn more: https://go.microsoft.com/fwlink/?linkid=870924
Comment:
    Išsiųsta 02.20
Reply:
    Pateikta 03.07 po pastabų
Reply:
    laukiame tikslios posėdžio datos 03.18-03.22</t>
      </text>
    </comment>
    <comment ref="Y157" authorId="110" shapeId="0" xr:uid="{2B987589-11D3-49A8-9A67-D3C76490C544}">
      <text>
        <t>[Threaded comment]
Your version of Excel allows you to read this threaded comment; however, any edits to it will get removed if the file is opened in a newer version of Excel. Learn more: https://go.microsoft.com/fwlink/?linkid=870924
Comment:
    Pateikta 04.23</t>
      </text>
    </comment>
    <comment ref="Z157" authorId="111" shapeId="0" xr:uid="{E921092D-7525-4974-B76C-2301879A3296}">
      <text>
        <t>[Threaded comment]
Your version of Excel allows you to read this threaded comment; however, any edits to it will get removed if the file is opened in a newer version of Excel. Learn more: https://go.microsoft.com/fwlink/?linkid=870924
Comment:
    Išsiųsta 05.29</t>
      </text>
    </comment>
    <comment ref="AC157" authorId="112" shapeId="0" xr:uid="{AD95DA8B-45B0-4160-B09B-9DAC7C0BA430}">
      <text>
        <t>[Threaded comment]
Your version of Excel allows you to read this threaded comment; however, any edits to it will get removed if the file is opened in a newer version of Excel. Learn more: https://go.microsoft.com/fwlink/?linkid=870924
Comment:
    Išsiųsta 05.28
Reply:
    Savivaldybe+
Telia+
Vandenys+</t>
      </text>
    </comment>
    <comment ref="E158" authorId="113" shapeId="0" xr:uid="{D4FEBA99-BE65-40D8-BAFC-2AF4B5AE38F3}">
      <text>
        <t>[Threaded comment]
Your version of Excel allows you to read this threaded comment; however, any edits to it will get removed if the file is opened in a newer version of Excel. Learn more: https://go.microsoft.com/fwlink/?linkid=870924
Comment:
    Laukiam KPD derinimo ir savivaldybės ženklų derinimo 
Reply:
    Laukiam KPD derinimo</t>
      </text>
    </comment>
    <comment ref="G158" authorId="114" shapeId="0" xr:uid="{9EA38F5C-4C9C-4FB6-8502-7CA979BCCEB2}">
      <text>
        <t xml:space="preserve">[Threaded comment]
Your version of Excel allows you to read this threaded comment; however, any edits to it will get removed if the file is opened in a newer version of Excel. Learn more: https://go.microsoft.com/fwlink/?linkid=870924
Comment:
    Siunciant pirminius, prideti paulius.andriuska@ignitis.lt </t>
      </text>
    </comment>
    <comment ref="Y158" authorId="115" shapeId="0" xr:uid="{57D5DD17-629A-45BB-B411-3326AA90C28C}">
      <text>
        <t>[Threaded comment]
Your version of Excel allows you to read this threaded comment; however, any edits to it will get removed if the file is opened in a newer version of Excel. Learn more: https://go.microsoft.com/fwlink/?linkid=870924
Comment:
    pateikta
Reply:
    Suderinta</t>
      </text>
    </comment>
    <comment ref="AC158" authorId="116" shapeId="0" xr:uid="{3645CD4A-437A-40BA-A6E6-9440FD950EE3}">
      <text>
        <t>[Threaded comment]
Your version of Excel allows you to read this threaded comment; however, any edits to it will get removed if the file is opened in a newer version of Excel. Learn more: https://go.microsoft.com/fwlink/?linkid=870924
Comment:
    Išsiųsta po korekcijų 04.18
Reply:
    Telia+
Vandenys+
Seniūnija+
Paveldosauga-
Keliai-</t>
      </text>
    </comment>
    <comment ref="AG158" authorId="117" shapeId="0" xr:uid="{1E3E9241-1BE4-4267-BDE9-F175A5F68B3F}">
      <text>
        <t>[Threaded comment]
Your version of Excel allows you to read this threaded comment; however, any edits to it will get removed if the file is opened in a newer version of Excel. Learn more: https://go.microsoft.com/fwlink/?linkid=870924
Comment:
    Išsiųsta KPD 02.07 (reg. Nr. GTV-106)
Reply:
    Gautos pastabos 03.18
Reply:
    Pateikta savivaldybei 03.18
Pateiktas projektas VšĮ "Architektūros tyrimų centras" dėl ekspertizės kainos pasiūlymo 03.18
Reply:
    Pateikta KPD 03.28
Reply:
    Nauja registracija GTV-339  (pateikta po projekto korekcijos 04.26 )</t>
      </text>
    </comment>
    <comment ref="AJ158" authorId="118" shapeId="0" xr:uid="{15E4407A-C495-44C7-911A-CA24D89410F5}">
      <text>
        <t>[Threaded comment]
Your version of Excel allows you to read this threaded comment; however, any edits to it will get removed if the file is opened in a newer version of Excel. Learn more: https://go.microsoft.com/fwlink/?linkid=870924
Comment:
    Pateikta 05.17</t>
      </text>
    </comment>
    <comment ref="D159" authorId="119" shapeId="0" xr:uid="{C270ED9E-1319-4AE1-8DD4-1587D3FD93E5}">
      <text>
        <t xml:space="preserve">[Threaded comment]
Your version of Excel allows you to read this threaded comment; however, any edits to it will get removed if the file is opened in a newer version of Excel. Learn more: https://go.microsoft.com/fwlink/?linkid=870924
Comment:
    parengti brėžiniai 02-19 teiksim pirminiams </t>
      </text>
    </comment>
    <comment ref="E159" authorId="120" shapeId="0" xr:uid="{C01685F1-F3A9-4818-B80D-E6DAF534808A}">
      <text>
        <t xml:space="preserve">[Threaded comment]
Your version of Excel allows you to read this threaded comment; however, any edits to it will get removed if the file is opened in a newer version of Excel. Learn more: https://go.microsoft.com/fwlink/?linkid=870924
Comment:
    parengti brėžiniai 02-19 teiksim pirminiams </t>
      </text>
    </comment>
    <comment ref="L159" authorId="121" shapeId="0" xr:uid="{593690F9-A885-40B8-A22F-FE2448320DE9}">
      <text>
        <t>[Threaded comment]
Your version of Excel allows you to read this threaded comment; however, any edits to it will get removed if the file is opened in a newer version of Excel. Learn more: https://go.microsoft.com/fwlink/?linkid=870924
Comment:
    Pateikta Igniciui
Reply:
    Pateikta i RP 02-27
Reply:
    Pateikta po pastabų 03.01</t>
      </text>
    </comment>
    <comment ref="M159" authorId="122" shapeId="0" xr:uid="{0EE9AC55-C0F7-4860-B953-A6AAAFAC5255}">
      <text>
        <t>[Threaded comment]
Your version of Excel allows you to read this threaded comment; however, any edits to it will get removed if the file is opened in a newer version of Excel. Learn more: https://go.microsoft.com/fwlink/?linkid=870924
Comment:
    Atsiųs 03.04
Reply:
    Sutikimas gautas</t>
      </text>
    </comment>
    <comment ref="O159" authorId="123" shapeId="0" xr:uid="{DFC22072-595E-4478-B9F6-D03E5A2CDD5C}">
      <text>
        <t>[Threaded comment]
Your version of Excel allows you to read this threaded comment; however, any edits to it will get removed if the file is opened in a newer version of Excel. Learn more: https://go.microsoft.com/fwlink/?linkid=870924
Comment:
    Vandenys+
Savivaldybe+
Šiluma-
Reply:
    Šilumotiekis 03.05 atsiuntė pastabas</t>
      </text>
    </comment>
    <comment ref="Q159" authorId="124" shapeId="0" xr:uid="{8D49C9BB-2E7D-4528-83D6-7E9D37B28B50}">
      <text>
        <t>[Threaded comment]
Your version of Excel allows you to read this threaded comment; however, any edits to it will get removed if the file is opened in a newer version of Excel. Learn more: https://go.microsoft.com/fwlink/?linkid=870924
Comment:
    Išsiųsta 03.06 dėl kelio AZ</t>
      </text>
    </comment>
    <comment ref="R159" authorId="125" shapeId="0" xr:uid="{FA56B101-0F8F-4D49-A343-BB15761CFA51}">
      <text>
        <t>[Threaded comment]
Your version of Excel allows you to read this threaded comment; however, any edits to it will get removed if the file is opened in a newer version of Excel. Learn more: https://go.microsoft.com/fwlink/?linkid=870924
Comment:
    Regioninis parkas (išsiųsta 02.29)
Reply:
    Susisiekta 03.19, peržiūrės</t>
      </text>
    </comment>
    <comment ref="T159" authorId="126" shapeId="0" xr:uid="{A62C5F6A-9F59-463B-B319-3B29D93BE7EC}">
      <text>
        <t>[Threaded comment]
Your version of Excel allows you to read this threaded comment; however, any edits to it will get removed if the file is opened in a newer version of Excel. Learn more: https://go.microsoft.com/fwlink/?linkid=870924
Comment:
    Pateikta samatai 03.22</t>
      </text>
    </comment>
    <comment ref="U159" authorId="127" shapeId="0" xr:uid="{DDB3BD81-D1F9-4452-A048-3751A0524C7D}">
      <text>
        <t>[Threaded comment]
Your version of Excel allows you to read this threaded comment; however, any edits to it will get removed if the file is opened in a newer version of Excel. Learn more: https://go.microsoft.com/fwlink/?linkid=870924
Comment:
    Pateikti projektą tvirtinimui 03.26
Reply:
    Pateikta 03.27
Reply:
    Pateikta po pastabų 04.03
Reply:
    Patvirtinta 04.11</t>
      </text>
    </comment>
    <comment ref="Y159" authorId="128" shapeId="0" xr:uid="{22791ED1-3B8D-45D9-8A88-EB8077EDFA8A}">
      <text>
        <t>[Threaded comment]
Your version of Excel allows you to read this threaded comment; however, any edits to it will get removed if the file is opened in a newer version of Excel. Learn more: https://go.microsoft.com/fwlink/?linkid=870924
Comment:
    Pateikta
Reply:
    Pateikta po pastabu</t>
      </text>
    </comment>
    <comment ref="AA159" authorId="129" shapeId="0" xr:uid="{D6799D42-186E-4265-AAEE-EAFD1466CCB9}">
      <text>
        <t>[Threaded comment]
Your version of Excel allows you to read this threaded comment; however, any edits to it will get removed if the file is opened in a newer version of Excel. Learn more: https://go.microsoft.com/fwlink/?linkid=870924
Comment:
    Nusiųsta 02.29
Reply:
    Susisiekta 03.01, viskas tinka atsiųs sutikimus</t>
      </text>
    </comment>
    <comment ref="AC159" authorId="130" shapeId="0" xr:uid="{8E9AD506-5104-4EA3-8291-9F7892763706}">
      <text>
        <t>[Threaded comment]
Your version of Excel allows you to read this threaded comment; however, any edits to it will get removed if the file is opened in a newer version of Excel. Learn more: https://go.microsoft.com/fwlink/?linkid=870924
Comment:
    Trūksta šilumotiekio, išsiųsta 02.20
Reply:
    Bandyta susisiekti 02.29, nekelia
Reply:
    Šilumotiekis 03.05 atsiuntė pastabas</t>
      </text>
    </comment>
    <comment ref="AE159" authorId="131" shapeId="0" xr:uid="{1975908F-22C4-49C5-BAEC-03FC906163A6}">
      <text>
        <t>[Threaded comment]
Your version of Excel allows you to read this threaded comment; however, any edits to it will get removed if the file is opened in a newer version of Excel. Learn more: https://go.microsoft.com/fwlink/?linkid=870924
Comment:
    Išsiųsta 03.07 dėl kelio AZ
Reply:
    Terminas 04.04, bandyta susisiekti 04.02
Reply:
    Pasimetęs laiškas LAKD, išsiųsta pakartotinai 04.05, žadėjo suderinti skubos tvarka</t>
      </text>
    </comment>
    <comment ref="AG159" authorId="132" shapeId="0" xr:uid="{5CC45C82-734F-475C-B761-7925EA0059A4}">
      <text>
        <t>[Threaded comment]
Your version of Excel allows you to read this threaded comment; however, any edits to it will get removed if the file is opened in a newer version of Excel. Learn more: https://go.microsoft.com/fwlink/?linkid=870924
Comment:
    Regioninis parkas (išsiųsta 03.01)
Reply:
    Susisiekta 03.19, peržiūrės</t>
      </text>
    </comment>
    <comment ref="AJ159" authorId="133" shapeId="0" xr:uid="{03851C8F-AE95-45CC-8C12-5EE8D51CB290}">
      <text>
        <t>[Threaded comment]
Your version of Excel allows you to read this threaded comment; however, any edits to it will get removed if the file is opened in a newer version of Excel. Learn more: https://go.microsoft.com/fwlink/?linkid=870924
Comment:
    Pateikta 04.15
Reply:
    Gautos pastabos 04.19
Reply:
    Pateikta po pastabų 04.22
Reply:
    Patvirtinta 04.22</t>
      </text>
    </comment>
    <comment ref="E161" authorId="134" shapeId="0" xr:uid="{20D7A02F-EED4-4268-88B8-AB7A7226CC93}">
      <text>
        <t>[Threaded comment]
Your version of Excel allows you to read this threaded comment; however, any edits to it will get removed if the file is opened in a newer version of Excel. Learn more: https://go.microsoft.com/fwlink/?linkid=870924
Comment:
    Gautos pastabos 02-20</t>
      </text>
    </comment>
    <comment ref="Y161" authorId="135" shapeId="0" xr:uid="{412405C4-FABE-44BE-A81F-5C76F6F8491A}">
      <text>
        <t>[Threaded comment]
Your version of Excel allows you to read this threaded comment; however, any edits to it will get removed if the file is opened in a newer version of Excel. Learn more: https://go.microsoft.com/fwlink/?linkid=870924
Comment:
    Pateikta
Reply:
    Pateikta po pastabu</t>
      </text>
    </comment>
    <comment ref="Z161" authorId="136" shapeId="0" xr:uid="{592D0E18-8C35-4BC0-8306-EBEFD514A1DE}">
      <text>
        <t>[Threaded comment]
Your version of Excel allows you to read this threaded comment; however, any edits to it will get removed if the file is opened in a newer version of Excel. Learn more: https://go.microsoft.com/fwlink/?linkid=870924
Comment:
    Išsiųsta 03.01
Reply:
    Gauta 03.13</t>
      </text>
    </comment>
    <comment ref="AA161" authorId="137" shapeId="0" xr:uid="{036FCD8E-56A0-4E7C-B816-EEC0ACAB1888}">
      <text>
        <t>[Threaded comment]
Your version of Excel allows you to read this threaded comment; however, any edits to it will get removed if the file is opened in a newer version of Excel. Learn more: https://go.microsoft.com/fwlink/?linkid=870924
Comment:
    Išsiųsta 03.01
Reply:
    Gauta 03.13</t>
      </text>
    </comment>
    <comment ref="AC161" authorId="138" shapeId="0" xr:uid="{92F155E2-E7B9-4C2A-B904-E0D65DE558C6}">
      <text>
        <t>[Threaded comment]
Your version of Excel allows you to read this threaded comment; however, any edits to it will get removed if the file is opened in a newer version of Excel. Learn more: https://go.microsoft.com/fwlink/?linkid=870924
Comment:
    Išsiųsta 03.01
Reply:
    Kelininkas+
Telia+
Dujos+ (pateikta po pastabų 03.06, atsakymas negautas issiusta dar karta 03.19, reg. nr. P71674) 
Reply:
    Gautas dujų derinimas 03.20</t>
      </text>
    </comment>
    <comment ref="AD161" authorId="139" shapeId="0" xr:uid="{298337CE-932D-485E-B8CF-D1B4B0234A1A}">
      <text>
        <t>[Threaded comment]
Your version of Excel allows you to read this threaded comment; however, any edits to it will get removed if the file is opened in a newer version of Excel. Learn more: https://go.microsoft.com/fwlink/?linkid=870924
Comment:
    Pateikta 03.26</t>
      </text>
    </comment>
    <comment ref="AF161" authorId="140" shapeId="0" xr:uid="{467B4617-71E7-4321-B0A6-07C9A7935552}">
      <text>
        <t>[Threaded comment]
Your version of Excel allows you to read this threaded comment; however, any edits to it will get removed if the file is opened in a newer version of Excel. Learn more: https://go.microsoft.com/fwlink/?linkid=870924
Comment:
    Savivaldybe+
LAKD+</t>
      </text>
    </comment>
    <comment ref="AJ161" authorId="141" shapeId="0" xr:uid="{13D2E3FB-9A0F-49CC-865E-327F3EC214DD}">
      <text>
        <t>[Threaded comment]
Your version of Excel allows you to read this threaded comment; however, any edits to it will get removed if the file is opened in a newer version of Excel. Learn more: https://go.microsoft.com/fwlink/?linkid=870924
Comment:
    Pateikta 04.10
Reply:
    Pateikta po pastabų 04.11</t>
      </text>
    </comment>
    <comment ref="E162" authorId="142" shapeId="0" xr:uid="{8B9319F3-8482-4AC2-AAFA-C0CDC1939C44}">
      <text>
        <t>[Threaded comment]
Your version of Excel allows you to read this threaded comment; however, any edits to it will get removed if the file is opened in a newer version of Excel. Learn more: https://go.microsoft.com/fwlink/?linkid=870924
Comment:
    02-12 pateikti pirminiai
Reply:
    02-19 pateikti po pastabų</t>
      </text>
    </comment>
    <comment ref="Y162" authorId="143" shapeId="0" xr:uid="{BBA7D6A9-6393-4C69-8CBE-831BF1947D50}">
      <text>
        <t>[Threaded comment]
Your version of Excel allows you to read this threaded comment; however, any edits to it will get removed if the file is opened in a newer version of Excel. Learn more: https://go.microsoft.com/fwlink/?linkid=870924
Comment:
    Pateikta
Reply:
    Gautos pastabos
Reply:
    Pateikta po pastabu
Reply:
    Gautos pastabos
Reply:
    Pateikta po pastabu</t>
      </text>
    </comment>
    <comment ref="AC162" authorId="144" shapeId="0" xr:uid="{D5F584DD-F661-4895-9C13-75E9A3065BA1}">
      <text>
        <t>[Threaded comment]
Your version of Excel allows you to read this threaded comment; however, any edits to it will get removed if the file is opened in a newer version of Excel. Learn more: https://go.microsoft.com/fwlink/?linkid=870924
Comment:
    Vandenys+
Melioracija+
Telia+
Reply:
    Trūksta kelininko
Reply:
    Suderinta
Reply:
    Susiderinti zenklus su eso, išsiųsta 03.22 (P72304) 
Reply:
    Suderinta 03.22</t>
      </text>
    </comment>
    <comment ref="AF162" authorId="145" shapeId="0" xr:uid="{3EEB1A48-FE51-4B53-833D-C246DCBB5BE3}">
      <text>
        <t>[Threaded comment]
Your version of Excel allows you to read this threaded comment; however, any edits to it will get removed if the file is opened in a newer version of Excel. Learn more: https://go.microsoft.com/fwlink/?linkid=870924
Comment:
    Išsiųsta derinti 02.22
Reply:
    861293981 paskambint
Reply:
    Posėdis 03.12-03.15 (apie tikslią datą informuos)
Reply:
    Posėdis vyko 03.13, ženklinimas suderintas, laukiam sprendimo rašto.
Reply:
    Suderinta 03.19</t>
      </text>
    </comment>
    <comment ref="AJ162" authorId="146" shapeId="0" xr:uid="{ECB9423D-45D2-4C8D-A936-D201EC54519D}">
      <text>
        <t>[Threaded comment]
Your version of Excel allows you to read this threaded comment; however, any edits to it will get removed if the file is opened in a newer version of Excel. Learn more: https://go.microsoft.com/fwlink/?linkid=870924
Comment:
    Byla pateikta 03.26
Reply:
    Patvirtinta 04.03</t>
      </text>
    </comment>
    <comment ref="X163" authorId="147" shapeId="0" xr:uid="{EBF75E9B-5F81-4808-8E2A-4ABE00A3B861}">
      <text>
        <t>[Threaded comment]
Your version of Excel allows you to read this threaded comment; however, any edits to it will get removed if the file is opened in a newer version of Excel. Learn more: https://go.microsoft.com/fwlink/?linkid=870924
Comment:
    Iki 03.08 pateikti pirminiams</t>
      </text>
    </comment>
    <comment ref="Y163" authorId="148" shapeId="0" xr:uid="{4387F311-950C-439F-8302-16160819556E}">
      <text>
        <t>[Threaded comment]
Your version of Excel allows you to read this threaded comment; however, any edits to it will get removed if the file is opened in a newer version of Excel. Learn more: https://go.microsoft.com/fwlink/?linkid=870924
Comment:
    Pateikta 03.07
Reply:
    03.14 pateikta po pastabu
Reply:
    03.14 suderinta</t>
      </text>
    </comment>
    <comment ref="Z163" authorId="149" shapeId="0" xr:uid="{09E79E7E-843A-4990-A79B-9829C7D76562}">
      <text>
        <t>[Threaded comment]
Your version of Excel allows you to read this threaded comment; however, any edits to it will get removed if the file is opened in a newer version of Excel. Learn more: https://go.microsoft.com/fwlink/?linkid=870924
Comment:
    03.19
Reply:
    Gauta 03.21</t>
      </text>
    </comment>
    <comment ref="AA163" authorId="150" shapeId="0" xr:uid="{6D027718-8188-4AFC-BADE-A1A39B6D5491}">
      <text>
        <t>[Threaded comment]
Your version of Excel allows you to read this threaded comment; however, any edits to it will get removed if the file is opened in a newer version of Excel. Learn more: https://go.microsoft.com/fwlink/?linkid=870924
Comment:
    03.19
Reply:
    Gauta 03.21</t>
      </text>
    </comment>
    <comment ref="AC163" authorId="151" shapeId="0" xr:uid="{14E017EF-55EB-431E-B966-07AB8023B8CE}">
      <text>
        <t>[Threaded comment]
Your version of Excel allows you to read this threaded comment; however, any edits to it will get removed if the file is opened in a newer version of Excel. Learn more: https://go.microsoft.com/fwlink/?linkid=870924
Comment:
    03.19
Reply:
    Telia+
Vandenys+
Savivaldybe+</t>
      </text>
    </comment>
    <comment ref="AE163" authorId="152" shapeId="0" xr:uid="{85A0083D-5921-4A92-96F4-F6CD94DB1E52}">
      <text>
        <t>[Threaded comment]
Your version of Excel allows you to read this threaded comment; however, any edits to it will get removed if the file is opened in a newer version of Excel. Learn more: https://go.microsoft.com/fwlink/?linkid=870924
Comment:
    Išsiųsta 03.26</t>
      </text>
    </comment>
    <comment ref="AF163" authorId="153" shapeId="0" xr:uid="{DFFEB7F5-8BD5-41DB-A96E-02E1EBA41C39}">
      <text>
        <t>[Threaded comment]
Your version of Excel allows you to read this threaded comment; however, any edits to it will get removed if the file is opened in a newer version of Excel. Learn more: https://go.microsoft.com/fwlink/?linkid=870924
Comment:
    03.19
Reply:
    Gautos pastabos 03.26
Reply:
    Išsiųsta po pastabų 03.26
Reply:
    Suderinta 03.26</t>
      </text>
    </comment>
    <comment ref="AJ163" authorId="154" shapeId="0" xr:uid="{F8307DFD-8EB0-4282-AB05-EB17F7EB6325}">
      <text>
        <t>[Threaded comment]
Your version of Excel allows you to read this threaded comment; however, any edits to it will get removed if the file is opened in a newer version of Excel. Learn more: https://go.microsoft.com/fwlink/?linkid=870924
Comment:
    Pateikta 05.17
Reply:
    Pateikta po pastabu 06.03</t>
      </text>
    </comment>
    <comment ref="X164" authorId="155" shapeId="0" xr:uid="{8534E957-9654-4F62-8A88-6485248CD8F2}">
      <text>
        <t>[Threaded comment]
Your version of Excel allows you to read this threaded comment; however, any edits to it will get removed if the file is opened in a newer version of Excel. Learn more: https://go.microsoft.com/fwlink/?linkid=870924
Comment:
    03.05</t>
      </text>
    </comment>
    <comment ref="Y164" authorId="156" shapeId="0" xr:uid="{6E28F6ED-9507-45CD-8592-857C5F93F1E3}">
      <text>
        <t>[Threaded comment]
Your version of Excel allows you to read this threaded comment; however, any edits to it will get removed if the file is opened in a newer version of Excel. Learn more: https://go.microsoft.com/fwlink/?linkid=870924
Comment:
    Pateikta 03.06
Reply:
    Patvirtinta 03.07</t>
      </text>
    </comment>
    <comment ref="Z164" authorId="157" shapeId="0" xr:uid="{A228D357-C18B-40EE-A183-3D2167A3AA32}">
      <text>
        <t>[Threaded comment]
Your version of Excel allows you to read this threaded comment; however, any edits to it will get removed if the file is opened in a newer version of Excel. Learn more: https://go.microsoft.com/fwlink/?linkid=870924
Comment:
    Suderinta 03.07</t>
      </text>
    </comment>
    <comment ref="AB164" authorId="158" shapeId="0" xr:uid="{B306A0E6-5271-4625-9145-0D80EFD01F18}">
      <text>
        <t>[Threaded comment]
Your version of Excel allows you to read this threaded comment; however, any edits to it will get removed if the file is opened in a newer version of Excel. Learn more: https://go.microsoft.com/fwlink/?linkid=870924
Comment:
    Laukiam LAKD atsakymo
Reply:
    Pateiktas savivaldybei 04.03
Reply:
    04.22-04.27 atsiųs sprendimą.</t>
      </text>
    </comment>
    <comment ref="AC164" authorId="159" shapeId="0" xr:uid="{9E2C84F1-D7A2-4A05-9AF3-F5EB1DD3D2D7}">
      <text>
        <t>[Threaded comment]
Your version of Excel allows you to read this threaded comment; however, any edits to it will get removed if the file is opened in a newer version of Excel. Learn more: https://go.microsoft.com/fwlink/?linkid=870924
Comment:
    Išsiųsta 03.08
Reply:
    Telia+
Dujos+
Savivaldybe+</t>
      </text>
    </comment>
    <comment ref="AE164" authorId="160" shapeId="0" xr:uid="{83DBFC36-DCE7-4D90-89A0-5173FA66DD9D}">
      <text>
        <t>[Threaded comment]
Your version of Excel allows you to read this threaded comment; however, any edits to it will get removed if the file is opened in a newer version of Excel. Learn more: https://go.microsoft.com/fwlink/?linkid=870924
Comment:
    Išsiųsta 03.08
Reply:
    Suderinta 03.27</t>
      </text>
    </comment>
    <comment ref="AF164" authorId="161" shapeId="0" xr:uid="{B6E9FEBF-C041-4A66-94AE-B4A4A3B58F13}">
      <text>
        <t xml:space="preserve">[Threaded comment]
Your version of Excel allows you to read this threaded comment; however, any edits to it will get removed if the file is opened in a newer version of Excel. Learn more: https://go.microsoft.com/fwlink/?linkid=870924
Comment:
    Patvirtinta 03.08
Reply:
    LAKD+
Savivaldybe+ </t>
      </text>
    </comment>
    <comment ref="AG164" authorId="162" shapeId="0" xr:uid="{0CF7E58F-0AE1-4092-B58A-54600FDC58C7}">
      <text>
        <t>[Threaded comment]
Your version of Excel allows you to read this threaded comment; however, any edits to it will get removed if the file is opened in a newer version of Excel. Learn more: https://go.microsoft.com/fwlink/?linkid=870924
Comment:
    Saugomos teritorijos (išsiųsta 03.08)
Reply:
    Suderinta</t>
      </text>
    </comment>
    <comment ref="L165" authorId="163" shapeId="0" xr:uid="{93D99E4A-DB91-49A2-89D0-7DD508131EFD}">
      <text>
        <t>[Threaded comment]
Your version of Excel allows you to read this threaded comment; however, any edits to it will get removed if the file is opened in a newer version of Excel. Learn more: https://go.microsoft.com/fwlink/?linkid=870924
Comment:
    Pateikta 03.15 Igniciui
Reply:
    Pateikta 03.27
Reply:
    Ikelta po pastabu 04.03</t>
      </text>
    </comment>
    <comment ref="X165" authorId="164" shapeId="0" xr:uid="{ECE7C35D-1571-409C-9BF9-540B0F017795}">
      <text>
        <t>[Threaded comment]
Your version of Excel allows you to read this threaded comment; however, any edits to it will get removed if the file is opened in a newer version of Excel. Learn more: https://go.microsoft.com/fwlink/?linkid=870924
Comment:
    Reikia topo</t>
      </text>
    </comment>
    <comment ref="Y165" authorId="165" shapeId="0" xr:uid="{AC55C112-3435-49C3-8EC2-ACAE75B7AF00}">
      <text>
        <t>[Threaded comment]
Your version of Excel allows you to read this threaded comment; however, any edits to it will get removed if the file is opened in a newer version of Excel. Learn more: https://go.microsoft.com/fwlink/?linkid=870924
Comment:
    Pateikta 03.15
Reply:
    Suderinta 03.26</t>
      </text>
    </comment>
    <comment ref="AC165" authorId="166" shapeId="0" xr:uid="{77A28961-EF00-4C6A-8BBB-58364622DE3F}">
      <text>
        <t>[Threaded comment]
Your version of Excel allows you to read this threaded comment; however, any edits to it will get removed if the file is opened in a newer version of Excel. Learn more: https://go.microsoft.com/fwlink/?linkid=870924
Comment:
    Išsiųsta 04.05
Reply:
    Savivaldybe+
Telia-
Vandenys-</t>
      </text>
    </comment>
    <comment ref="AE165" authorId="167" shapeId="0" xr:uid="{D6264E05-A864-4538-9324-32FF8BB39786}">
      <text>
        <t>[Threaded comment]
Your version of Excel allows you to read this threaded comment; however, any edits to it will get removed if the file is opened in a newer version of Excel. Learn more: https://go.microsoft.com/fwlink/?linkid=870924
Comment:
    Pateikta 04.05</t>
      </text>
    </comment>
    <comment ref="AF165" authorId="168" shapeId="0" xr:uid="{4A2F0A6B-4163-4062-902D-EFE62DB0EFBD}">
      <text>
        <t>[Threaded comment]
Your version of Excel allows you to read this threaded comment; however, any edits to it will get removed if the file is opened in a newer version of Excel. Learn more: https://go.microsoft.com/fwlink/?linkid=870924
Comment:
    Pateikta 04.05</t>
      </text>
    </comment>
    <comment ref="Y166" authorId="169" shapeId="0" xr:uid="{D3B227FC-FFC0-49CE-87BF-2F3B008392DA}">
      <text>
        <t>[Threaded comment]
Your version of Excel allows you to read this threaded comment; however, any edits to it will get removed if the file is opened in a newer version of Excel. Learn more: https://go.microsoft.com/fwlink/?linkid=870924
Comment:
    Pateikta 02.28
Reply:
    Pateikta po pastabu 03.01
Reply:
    Suderinta</t>
      </text>
    </comment>
    <comment ref="Z166" authorId="170" shapeId="0" xr:uid="{5BF0F8D2-3759-4DB8-9A60-BD1B2A83758B}">
      <text>
        <t>[Threaded comment]
Your version of Excel allows you to read this threaded comment; however, any edits to it will get removed if the file is opened in a newer version of Excel. Learn more: https://go.microsoft.com/fwlink/?linkid=870924
Comment:
    Suderinta 03.07</t>
      </text>
    </comment>
    <comment ref="AA166" authorId="171" shapeId="0" xr:uid="{FC59DA01-2912-4401-B674-80D488C663B3}">
      <text>
        <t>[Threaded comment]
Your version of Excel allows you to read this threaded comment; however, any edits to it will get removed if the file is opened in a newer version of Excel. Learn more: https://go.microsoft.com/fwlink/?linkid=870924
Comment:
    Išsiųsta 03.15</t>
      </text>
    </comment>
    <comment ref="AC166" authorId="172" shapeId="0" xr:uid="{ADFB30A1-0468-40BD-8551-7E15F3A190C4}">
      <text>
        <t>[Threaded comment]
Your version of Excel allows you to read this threaded comment; however, any edits to it will get removed if the file is opened in a newer version of Excel. Learn more: https://go.microsoft.com/fwlink/?linkid=870924
Comment:
    Išsiųsta 03.07
Reply:
    Telia+
Vandenys+
Savivaldybe+</t>
      </text>
    </comment>
    <comment ref="AJ166" authorId="173" shapeId="0" xr:uid="{3DD4EA60-D00D-40D8-9C57-686C27ECB344}">
      <text>
        <t>[Threaded comment]
Your version of Excel allows you to read this threaded comment; however, any edits to it will get removed if the file is opened in a newer version of Excel. Learn more: https://go.microsoft.com/fwlink/?linkid=870924
Comment:
    Pateikta byla 03.27
Reply:
    Pateikta po pastabų 04.02</t>
      </text>
    </comment>
    <comment ref="Y167" authorId="174" shapeId="0" xr:uid="{CEF23E4E-4DAB-49F0-9779-B6A54B27B73A}">
      <text>
        <t>[Threaded comment]
Your version of Excel allows you to read this threaded comment; however, any edits to it will get removed if the file is opened in a newer version of Excel. Learn more: https://go.microsoft.com/fwlink/?linkid=870924
Comment:
    Pateikta 02.28
Reply:
    03.01 pateikta po pastabų
Reply:
    03.07 pateikta po pastabu
Reply:
    03.07 patvirtinta</t>
      </text>
    </comment>
    <comment ref="Z167" authorId="175" shapeId="0" xr:uid="{7D8C1B97-4E85-404B-BD73-6DE0DE19BF8A}">
      <text>
        <t>[Threaded comment]
Your version of Excel allows you to read this threaded comment; however, any edits to it will get removed if the file is opened in a newer version of Excel. Learn more: https://go.microsoft.com/fwlink/?linkid=870924
Comment:
    Gauta 03.07</t>
      </text>
    </comment>
    <comment ref="AB167" authorId="176" shapeId="0" xr:uid="{763FAAE0-84EE-4FF3-8ECF-7474D84844D6}">
      <text>
        <t>[Threaded comment]
Your version of Excel allows you to read this threaded comment; however, any edits to it will get removed if the file is opened in a newer version of Excel. Learn more: https://go.microsoft.com/fwlink/?linkid=870924
Comment:
    Teiksim gavę KPD atsakymą
Reply:
    Pateikta savivaldybei 04.10
Reply:
    Pateikta notarui 05.14</t>
      </text>
    </comment>
    <comment ref="AC167" authorId="177" shapeId="0" xr:uid="{3D1D711D-E0F5-4800-A2A3-79168DEE148E}">
      <text>
        <t>[Threaded comment]
Your version of Excel allows you to read this threaded comment; however, any edits to it will get removed if the file is opened in a newer version of Excel. Learn more: https://go.microsoft.com/fwlink/?linkid=870924
Comment:
    Išsiųsta 03.06
Reply:
    Telia+
Savivaldybe+ (paveldosauga)
Vandenys+
Šilumotiekis+
Savivaldybe+</t>
      </text>
    </comment>
    <comment ref="AE167" authorId="178" shapeId="0" xr:uid="{C8C4E4E9-1EDD-4378-8283-C84DDB10C1B6}">
      <text>
        <t>[Threaded comment]
Your version of Excel allows you to read this threaded comment; however, any edits to it will get removed if the file is opened in a newer version of Excel. Learn more: https://go.microsoft.com/fwlink/?linkid=870924
Comment:
    Pateikta 03.06 (dėl AZ)
Reply:
    Suderinta 03.27</t>
      </text>
    </comment>
    <comment ref="AF167" authorId="179" shapeId="0" xr:uid="{C31AEB3B-5E34-429B-B5B3-55927AFA7362}">
      <text>
        <t>[Threaded comment]
Your version of Excel allows you to read this threaded comment; however, any edits to it will get removed if the file is opened in a newer version of Excel. Learn more: https://go.microsoft.com/fwlink/?linkid=870924
Comment:
    Pateikta 03.07 (savivaldybe)
Reply:
    Prašymas savivaldybei pasimetęs, laukiame info kada duos atsakyma
Reply:
    Prašymas išnagrinėtas, laukiame pastabos.
Reply:
    Suderinta 04.17</t>
      </text>
    </comment>
    <comment ref="AG167" authorId="180" shapeId="0" xr:uid="{F0C4D9B2-2DF4-4743-84E0-714CA7DE1EF1}">
      <text>
        <t>[Threaded comment]
Your version of Excel allows you to read this threaded comment; however, any edits to it will get removed if the file is opened in a newer version of Excel. Learn more: https://go.microsoft.com/fwlink/?linkid=870924
Comment:
    KPD (išsiųsta 03.19)
Reply:
    Išsiųsta dėl tyrimu butinybes isvados
Reply:
    04.15 gautas leidimas atlikti a. tyrimus</t>
      </text>
    </comment>
    <comment ref="AJ167" authorId="181" shapeId="0" xr:uid="{2CC1693E-AFD9-470C-8A14-C99C462BB8A7}">
      <text>
        <t>[Threaded comment]
Your version of Excel allows you to read this threaded comment; however, any edits to it will get removed if the file is opened in a newer version of Excel. Learn more: https://go.microsoft.com/fwlink/?linkid=870924
Comment:
    Pateikta 06.03</t>
      </text>
    </comment>
    <comment ref="Y168" authorId="182" shapeId="0" xr:uid="{63A75B3A-34AF-4096-8D83-8B2A60BAA38A}">
      <text>
        <t>[Threaded comment]
Your version of Excel allows you to read this threaded comment; however, any edits to it will get removed if the file is opened in a newer version of Excel. Learn more: https://go.microsoft.com/fwlink/?linkid=870924
Comment:
    Pateikta 02.29
Reply:
    03.06 pateikta po pastabų</t>
      </text>
    </comment>
    <comment ref="Z168" authorId="183" shapeId="0" xr:uid="{A12C4CDD-2A54-4244-91D9-9963CF934F78}">
      <text>
        <t>[Threaded comment]
Your version of Excel allows you to read this threaded comment; however, any edits to it will get removed if the file is opened in a newer version of Excel. Learn more: https://go.microsoft.com/fwlink/?linkid=870924
Comment:
    Išsiųsta 03.07
Reply:
    Gauta 03.13</t>
      </text>
    </comment>
    <comment ref="AB168" authorId="184" shapeId="0" xr:uid="{CBDF7584-FB32-4E15-A240-D1B8103D9845}">
      <text>
        <t xml:space="preserve">[Threaded comment]
Your version of Excel allows you to read this threaded comment; however, any edits to it will get removed if the file is opened in a newer version of Excel. Learn more: https://go.microsoft.com/fwlink/?linkid=870924
Comment:
    03.14 Ignitis pasirase
Reply:
    03.19
03.22
Reply:
    Pavedimų kopijos gautos 04.17
Reply:
    Servitutai pateikti Alytaus 3-iajam notaru biurui 04.18 </t>
      </text>
    </comment>
    <comment ref="AC168" authorId="185" shapeId="0" xr:uid="{3B2ADD61-390E-435A-B7C1-240C59525E95}">
      <text>
        <t>[Threaded comment]
Your version of Excel allows you to read this threaded comment; however, any edits to it will get removed if the file is opened in a newer version of Excel. Learn more: https://go.microsoft.com/fwlink/?linkid=870924
Comment:
    Šilumotiekis+
Vandenys+
Kelininkas+
Telia+</t>
      </text>
    </comment>
    <comment ref="AF168" authorId="186" shapeId="0" xr:uid="{CD81C48F-5642-4D70-9E88-73408304A734}">
      <text>
        <t>[Threaded comment]
Your version of Excel allows you to read this threaded comment; however, any edits to it will get removed if the file is opened in a newer version of Excel. Learn more: https://go.microsoft.com/fwlink/?linkid=870924
Comment:
    03.07 Išsiųsta savivaldybei
Reply:
    laukiame tikslios posėdžio datos 03.18-03.22
Reply:
    Suderino su sąlyga pakeisti esamus ženklus.
Reply:
    Suderintas ženklinimas el. paštu.</t>
      </text>
    </comment>
    <comment ref="AJ168" authorId="187" shapeId="0" xr:uid="{9392CD53-11C2-4905-98A5-1BC309550E03}">
      <text>
        <t>[Threaded comment]
Your version of Excel allows you to read this threaded comment; however, any edits to it will get removed if the file is opened in a newer version of Excel. Learn more: https://go.microsoft.com/fwlink/?linkid=870924
Comment:
    Pateikta 05.14</t>
      </text>
    </comment>
    <comment ref="AK168" authorId="188" shapeId="0" xr:uid="{CC007830-B600-427C-A8B6-CC91F63A5269}">
      <text>
        <t>[Threaded comment]
Your version of Excel allows you to read this threaded comment; however, any edits to it will get removed if the file is opened in a newer version of Excel. Learn more: https://go.microsoft.com/fwlink/?linkid=870924
Comment:
    Pateikta 05.29</t>
      </text>
    </comment>
    <comment ref="L169" authorId="189" shapeId="0" xr:uid="{F3BB3B43-783B-4586-9E71-289496676FA5}">
      <text>
        <t>[Threaded comment]
Your version of Excel allows you to read this threaded comment; however, any edits to it will get removed if the file is opened in a newer version of Excel. Learn more: https://go.microsoft.com/fwlink/?linkid=870924
Comment:
    Pateikta Igničiui
Reply:
    Pateikta i RP
Reply:
    Gautos pastabos 03.11
Reply:
    Pateikta po pastabų 03.13
Reply:
    Gautos pastabos 03.14, pateiksime po pastabų 03.19 
Reply:
    Pateikta 03.19
Reply:
    Patvirtinta 03.20</t>
      </text>
    </comment>
    <comment ref="N169" authorId="190" shapeId="0" xr:uid="{AD4A049E-CC39-4238-8A38-8F2F939CB472}">
      <text>
        <t>[Threaded comment]
Your version of Excel allows you to read this threaded comment; however, any edits to it will get removed if the file is opened in a newer version of Excel. Learn more: https://go.microsoft.com/fwlink/?linkid=870924
Comment:
    Pateikta 04.25
Reply:
    Suderinta 05.09
Reply:
    išsiųsta notarui 1/2 (0 kompensacija), kitas išsiųstas eso pavedimui atlikti</t>
      </text>
    </comment>
    <comment ref="O169" authorId="191" shapeId="0" xr:uid="{A8A2D7E3-2810-4FDB-A3BD-EE756ADE2E41}">
      <text>
        <t xml:space="preserve">[Threaded comment]
Your version of Excel allows you to read this threaded comment; however, any edits to it will get removed if the file is opened in a newer version of Excel. Learn more: https://go.microsoft.com/fwlink/?linkid=870924
Comment:
    Išsiųsta 03.14
Reply:
    Telia+
Savivaldybe+
Vandenys+ </t>
      </text>
    </comment>
    <comment ref="U169" authorId="192" shapeId="0" xr:uid="{C2900195-D991-45C6-B796-E478A0213E1B}">
      <text>
        <t>[Threaded comment]
Your version of Excel allows you to read this threaded comment; however, any edits to it will get removed if the file is opened in a newer version of Excel. Learn more: https://go.microsoft.com/fwlink/?linkid=870924
Comment:
    Pateikta 08.02</t>
      </text>
    </comment>
    <comment ref="X169" authorId="193" shapeId="0" xr:uid="{EAFB0432-4F8F-4997-AFA2-50BF876F95CE}">
      <text>
        <t>[Threaded comment]
Your version of Excel allows you to read this threaded comment; however, any edits to it will get removed if the file is opened in a newer version of Excel. Learn more: https://go.microsoft.com/fwlink/?linkid=870924
Comment:
    03.05</t>
      </text>
    </comment>
    <comment ref="Y169" authorId="194" shapeId="0" xr:uid="{3C70E46C-D536-44C5-9B9E-D40265A26406}">
      <text>
        <t>[Threaded comment]
Your version of Excel allows you to read this threaded comment; however, any edits to it will get removed if the file is opened in a newer version of Excel. Learn more: https://go.microsoft.com/fwlink/?linkid=870924
Comment:
    Pateikta 03.05
Reply:
    Suderinta 03.07</t>
      </text>
    </comment>
    <comment ref="Z169" authorId="195" shapeId="0" xr:uid="{7C76AEC7-B995-4DBB-BE0F-D8A1BAC889B4}">
      <text>
        <t>[Threaded comment]
Your version of Excel allows you to read this threaded comment; however, any edits to it will get removed if the file is opened in a newer version of Excel. Learn more: https://go.microsoft.com/fwlink/?linkid=870924
Comment:
    Išsiųsta 03.19
Reply:
    Gauta 04.16</t>
      </text>
    </comment>
    <comment ref="AA169" authorId="196" shapeId="0" xr:uid="{785F6D5F-4F69-4635-BED4-5F2AAB18EE1F}">
      <text>
        <t>[Threaded comment]
Your version of Excel allows you to read this threaded comment; however, any edits to it will get removed if the file is opened in a newer version of Excel. Learn more: https://go.microsoft.com/fwlink/?linkid=870924
Comment:
    Išsiųsta 03.19</t>
      </text>
    </comment>
    <comment ref="AC169" authorId="197" shapeId="0" xr:uid="{D18F13AE-9658-419A-9554-84C5E39E2654}">
      <text>
        <t>[Threaded comment]
Your version of Excel allows you to read this threaded comment; however, any edits to it will get removed if the file is opened in a newer version of Excel. Learn more: https://go.microsoft.com/fwlink/?linkid=870924
Comment:
    03.14 išsiųsta
Reply:
    Telia+
Vandenys+
Savivaldybe+ (laiškas kad privačiuose sklypuose nederina)</t>
      </text>
    </comment>
    <comment ref="AF169" authorId="198" shapeId="0" xr:uid="{0E41B4B7-6428-48BF-89F6-AE7C2151C3A1}">
      <text>
        <t>[Threaded comment]
Your version of Excel allows you to read this threaded comment; however, any edits to it will get removed if the file is opened in a newer version of Excel. Learn more: https://go.microsoft.com/fwlink/?linkid=870924
Comment:
    Išsiųsta 03.14
Reply:
    Gautos pastabos, kad medžiaga (nuotraukos is google maps) pasenus, 04.08 vykome į vietą atnaujinti medžiagą, 04.09 teiksime derinti po pastabų.
Reply:
    Suderinta 04.18</t>
      </text>
    </comment>
    <comment ref="L170" authorId="199" shapeId="0" xr:uid="{86174B03-33CD-4960-84DA-6E0778709537}">
      <text>
        <t>[Threaded comment]
Your version of Excel allows you to read this threaded comment; however, any edits to it will get removed if the file is opened in a newer version of Excel. Learn more: https://go.microsoft.com/fwlink/?linkid=870924
Comment:
    Pateikta 03.27
Reply:
    Gautos pastabos 03.29, išsiųsta pakartotinai 03.29</t>
      </text>
    </comment>
    <comment ref="M170" authorId="200" shapeId="0" xr:uid="{2D29843E-420B-4268-8E36-12937BAD3B88}">
      <text>
        <t>[Threaded comment]
Your version of Excel allows you to read this threaded comment; however, any edits to it will get removed if the file is opened in a newer version of Excel. Learn more: https://go.microsoft.com/fwlink/?linkid=870924
Comment:
    Gauta 04.03</t>
      </text>
    </comment>
    <comment ref="O170" authorId="201" shapeId="0" xr:uid="{A3BAD507-47FF-40D5-AECD-94CF08F0DCD5}">
      <text>
        <t>[Threaded comment]
Your version of Excel allows you to read this threaded comment; however, any edits to it will get removed if the file is opened in a newer version of Excel. Learn more: https://go.microsoft.com/fwlink/?linkid=870924
Comment:
    Išsiųsta 04.03
Reply:
    Savivaldybe+
Telia+
Vandenys+
Reply:
    Savivaldybė prašo trasą kelti į žalią veją, derinamės įmanomus variantus. Važiuosime į objektą 04.25 susitikslinti šulinių žiedus po dangčiu.
Reply:
    Pateikta savivaldybei 05.01</t>
      </text>
    </comment>
    <comment ref="Y170" authorId="202" shapeId="0" xr:uid="{7310F75B-3BA3-4D87-B358-D47EC4EA2DF2}">
      <text>
        <t>[Threaded comment]
Your version of Excel allows you to read this threaded comment; however, any edits to it will get removed if the file is opened in a newer version of Excel. Learn more: https://go.microsoft.com/fwlink/?linkid=870924
Comment:
    Pateiktos abi dalys 03.21
Reply:
    Gautos pastabos 03.25, pateikta po pastabų 03.25
Reply:
    Suderinta 03.27</t>
      </text>
    </comment>
    <comment ref="Z170" authorId="203" shapeId="0" xr:uid="{BD7561A4-316C-4D22-883C-BFE080E4349A}">
      <text>
        <t>[Threaded comment]
Your version of Excel allows you to read this threaded comment; however, any edits to it will get removed if the file is opened in a newer version of Excel. Learn more: https://go.microsoft.com/fwlink/?linkid=870924
Comment:
    Gauta 04.03</t>
      </text>
    </comment>
    <comment ref="AA170" authorId="204" shapeId="0" xr:uid="{ADD0BF3B-59D3-491E-B81E-00AA5380425F}">
      <text>
        <t>[Threaded comment]
Your version of Excel allows you to read this threaded comment; however, any edits to it will get removed if the file is opened in a newer version of Excel. Learn more: https://go.microsoft.com/fwlink/?linkid=870924
Comment:
    Gauta 04.03</t>
      </text>
    </comment>
    <comment ref="AB170" authorId="205" shapeId="0" xr:uid="{731FA55E-EC80-4FEF-AFC7-A6AF9E0E4818}">
      <text>
        <t>[Threaded comment]
Your version of Excel allows you to read this threaded comment; however, any edits to it will get removed if the file is opened in a newer version of Excel. Learn more: https://go.microsoft.com/fwlink/?linkid=870924
Comment:
    Gautas raštas kad servituto nustatineti nereikia</t>
      </text>
    </comment>
    <comment ref="AC170" authorId="206" shapeId="0" xr:uid="{C6F2E168-3102-4D41-9497-D85D2FBF00C1}">
      <text>
        <t>[Threaded comment]
Your version of Excel allows you to read this threaded comment; however, any edits to it will get removed if the file is opened in a newer version of Excel. Learn more: https://go.microsoft.com/fwlink/?linkid=870924
Comment:
    Išsiųsta 04.03
Reply:
    Savivaldybe-
Telia+
Vandenys-</t>
      </text>
    </comment>
    <comment ref="AF170" authorId="207" shapeId="0" xr:uid="{3FFEFCA5-8680-4225-82B6-82CB780B94C0}">
      <text>
        <t>[Threaded comment]
Your version of Excel allows you to read this threaded comment; however, any edits to it will get removed if the file is opened in a newer version of Excel. Learn more: https://go.microsoft.com/fwlink/?linkid=870924
Comment:
    Pateikta 04.03
Reply:
    Išsiųsta 04.05 po pastabų (gautos 04.05)</t>
      </text>
    </comment>
    <comment ref="O171" authorId="208" shapeId="0" xr:uid="{02FA47CC-8EBE-4A04-9C8B-3EEDBABAC458}">
      <text>
        <t>[Threaded comment]
Your version of Excel allows you to read this threaded comment; however, any edits to it will get removed if the file is opened in a newer version of Excel. Learn more: https://go.microsoft.com/fwlink/?linkid=870924
Comment:
    Išsiųsta 07.25
Reply:
    Telia+
Vandenys+
Savivaldybe+</t>
      </text>
    </comment>
    <comment ref="X171" authorId="209" shapeId="0" xr:uid="{63C11F1A-E89B-4478-BF45-7581EA47B47F}">
      <text>
        <t>[Threaded comment]
Your version of Excel allows you to read this threaded comment; however, any edits to it will get removed if the file is opened in a newer version of Excel. Learn more: https://go.microsoft.com/fwlink/?linkid=870924
Comment:
    03.05</t>
      </text>
    </comment>
    <comment ref="Y171" authorId="210" shapeId="0" xr:uid="{A2143E3D-D97F-477B-AE0B-06894C30863F}">
      <text>
        <t>[Threaded comment]
Your version of Excel allows you to read this threaded comment; however, any edits to it will get removed if the file is opened in a newer version of Excel. Learn more: https://go.microsoft.com/fwlink/?linkid=870924
Comment:
    Pateikta 03.06
Reply:
    Gautos pastabos 03.07
Reply:
    Pateikta po pastabų
Reply:
    Suderinta 03.13</t>
      </text>
    </comment>
    <comment ref="Z171" authorId="211" shapeId="0" xr:uid="{A45154FB-7E6C-4A13-880D-910963987EE8}">
      <text>
        <t>[Threaded comment]
Your version of Excel allows you to read this threaded comment; however, any edits to it will get removed if the file is opened in a newer version of Excel. Learn more: https://go.microsoft.com/fwlink/?linkid=870924
Comment:
    Išsiųsta 03.13 
Reply:
    Gauta 03.14</t>
      </text>
    </comment>
    <comment ref="AA171" authorId="212" shapeId="0" xr:uid="{3373340B-29AE-4882-A4C3-022CC87F918A}">
      <text>
        <t>[Threaded comment]
Your version of Excel allows you to read this threaded comment; however, any edits to it will get removed if the file is opened in a newer version of Excel. Learn more: https://go.microsoft.com/fwlink/?linkid=870924
Comment:
    Išsiųsta 03.14
Reply:
    Gauta 03.15</t>
      </text>
    </comment>
    <comment ref="AC171" authorId="213" shapeId="0" xr:uid="{78061C00-2063-45FB-ABF8-961D968A1137}">
      <text>
        <t>[Threaded comment]
Your version of Excel allows you to read this threaded comment; however, any edits to it will get removed if the file is opened in a newer version of Excel. Learn more: https://go.microsoft.com/fwlink/?linkid=870924
Comment:
    Gauta 03.15
Reply:
    Telia+
Vandenys+
Savivaldybe+</t>
      </text>
    </comment>
    <comment ref="AF171" authorId="214" shapeId="0" xr:uid="{7A5E6FEE-9B48-48F2-8823-86EA627E4BD2}">
      <text>
        <t>[Threaded comment]
Your version of Excel allows you to read this threaded comment; however, any edits to it will get removed if the file is opened in a newer version of Excel. Learn more: https://go.microsoft.com/fwlink/?linkid=870924
Comment:
    Pateikta 03.19</t>
      </text>
    </comment>
    <comment ref="Y172" authorId="215" shapeId="0" xr:uid="{513F2F5F-EE11-460C-A324-96A18AC3932C}">
      <text>
        <t>[Threaded comment]
Your version of Excel allows you to read this threaded comment; however, any edits to it will get removed if the file is opened in a newer version of Excel. Learn more: https://go.microsoft.com/fwlink/?linkid=870924
Comment:
    Pateikta 03.26
Reply:
    Gautos pastabos 04.03, išsiųsta po pastabų 04.04
Reply:
    Suderinta 04.05</t>
      </text>
    </comment>
    <comment ref="Z172" authorId="216" shapeId="0" xr:uid="{230DFF62-C3D3-4329-B032-7C131A449182}">
      <text>
        <t>[Threaded comment]
Your version of Excel allows you to read this threaded comment; however, any edits to it will get removed if the file is opened in a newer version of Excel. Learn more: https://go.microsoft.com/fwlink/?linkid=870924
Comment:
    Išsiųsta 04.05</t>
      </text>
    </comment>
    <comment ref="AB172" authorId="217" shapeId="0" xr:uid="{DA4E1C12-5E95-4648-9FB0-E8FC64E2BF16}">
      <text>
        <t>[Threaded comment]
Your version of Excel allows you to read this threaded comment; however, any edits to it will get removed if the file is opened in a newer version of Excel. Learn more: https://go.microsoft.com/fwlink/?linkid=870924
Comment:
    Pateikta 05.14
Reply:
    Suderinta 06.26</t>
      </text>
    </comment>
    <comment ref="AC172" authorId="218" shapeId="0" xr:uid="{14A72C47-42DD-48CE-94A1-4E3B3C31265B}">
      <text>
        <t>[Threaded comment]
Your version of Excel allows you to read this threaded comment; however, any edits to it will get removed if the file is opened in a newer version of Excel. Learn more: https://go.microsoft.com/fwlink/?linkid=870924
Comment:
    Išsiųsta 05.02
Reply:
    Vandenys+
Telia+
Savivaldybe+
ESO+</t>
      </text>
    </comment>
    <comment ref="AF172" authorId="219" shapeId="0" xr:uid="{8A7B78F9-5218-4D7E-95E7-7119DEAEA650}">
      <text>
        <t>[Threaded comment]
Your version of Excel allows you to read this threaded comment; however, any edits to it will get removed if the file is opened in a newer version of Excel. Learn more: https://go.microsoft.com/fwlink/?linkid=870924
Comment:
    Išsiųsta 05.06</t>
      </text>
    </comment>
    <comment ref="L175" authorId="220" shapeId="0" xr:uid="{EE904E3B-B24D-4ECC-B26F-ADEFEA1EB4B8}">
      <text>
        <t>[Threaded comment]
Your version of Excel allows you to read this threaded comment; however, any edits to it will get removed if the file is opened in a newer version of Excel. Learn more: https://go.microsoft.com/fwlink/?linkid=870924
Comment:
    Pateikta 05.02
Reply:
    Patvirtinta 05.03</t>
      </text>
    </comment>
    <comment ref="M175" authorId="221" shapeId="0" xr:uid="{E8379B18-462D-49C3-91FF-0A6CC255CABA}">
      <text>
        <t>[Threaded comment]
Your version of Excel allows you to read this threaded comment; however, any edits to it will get removed if the file is opened in a newer version of Excel. Learn more: https://go.microsoft.com/fwlink/?linkid=870924
Comment:
    Išsiųsta 05.30</t>
      </text>
    </comment>
    <comment ref="O175" authorId="222" shapeId="0" xr:uid="{6A290A60-E6F1-4AD5-9373-A0B09D0D546C}">
      <text>
        <t>[Threaded comment]
Your version of Excel allows you to read this threaded comment; however, any edits to it will get removed if the file is opened in a newer version of Excel. Learn more: https://go.microsoft.com/fwlink/?linkid=870924
Comment:
    Pateikta 05.21
Reply:
    Vandenys+
Telia+
Savivaldybe+</t>
      </text>
    </comment>
    <comment ref="P175" authorId="223" shapeId="0" xr:uid="{D6A905DA-B6FF-4947-B5A3-ECC087EA245E}">
      <text>
        <t>[Threaded comment]
Your version of Excel allows you to read this threaded comment; however, any edits to it will get removed if the file is opened in a newer version of Excel. Learn more: https://go.microsoft.com/fwlink/?linkid=870924
Comment:
    Pateikta 05.30
Reply:
    Pakartotinai 06.20</t>
      </text>
    </comment>
    <comment ref="Y175" authorId="224" shapeId="0" xr:uid="{D322A6F6-BE22-4AA8-AE6D-09EF56B50CE3}">
      <text>
        <t>[Threaded comment]
Your version of Excel allows you to read this threaded comment; however, any edits to it will get removed if the file is opened in a newer version of Excel. Learn more: https://go.microsoft.com/fwlink/?linkid=870924
Comment:
    Pateikta 04.23</t>
      </text>
    </comment>
    <comment ref="Z175" authorId="225" shapeId="0" xr:uid="{E4D63DCF-AD0A-410A-BD2D-546BE17C154C}">
      <text>
        <t>[Threaded comment]
Your version of Excel allows you to read this threaded comment; however, any edits to it will get removed if the file is opened in a newer version of Excel. Learn more: https://go.microsoft.com/fwlink/?linkid=870924
Comment:
    Išsiųsta 05.02</t>
      </text>
    </comment>
    <comment ref="AA175" authorId="226" shapeId="0" xr:uid="{275E0939-7D22-41B8-B2CC-2AFACC6953A2}">
      <text>
        <t>[Threaded comment]
Your version of Excel allows you to read this threaded comment; however, any edits to it will get removed if the file is opened in a newer version of Excel. Learn more: https://go.microsoft.com/fwlink/?linkid=870924
Comment:
    Išsiųsta 05.30</t>
      </text>
    </comment>
    <comment ref="AC175" authorId="227" shapeId="0" xr:uid="{BF35973C-C6A5-4CB9-8F51-9CA5A4DCAEB6}">
      <text>
        <t>[Threaded comment]
Your version of Excel allows you to read this threaded comment; however, any edits to it will get removed if the file is opened in a newer version of Excel. Learn more: https://go.microsoft.com/fwlink/?linkid=870924
Comment:
    Pateikta 05.21
Reply:
    Vandenys+
Telia+
Savivaldybe+</t>
      </text>
    </comment>
    <comment ref="J176" authorId="228" shapeId="0" xr:uid="{670CA8DB-E301-4DB1-A4C1-5655F45C35DB}">
      <text>
        <t>[Threaded comment]
Your version of Excel allows you to read this threaded comment; however, any edits to it will get removed if the file is opened in a newer version of Excel. Learn more: https://go.microsoft.com/fwlink/?linkid=870924
Comment:
    TOPO UŽSAKYTA MB PAKAMANIS</t>
      </text>
    </comment>
    <comment ref="L176" authorId="229" shapeId="0" xr:uid="{4354940C-2AA2-459B-9E30-7ACD95D2D373}">
      <text>
        <t>[Threaded comment]
Your version of Excel allows you to read this threaded comment; however, any edits to it will get removed if the file is opened in a newer version of Excel. Learn more: https://go.microsoft.com/fwlink/?linkid=870924
Comment:
    Pateikta 05.02
Reply:
    Suderinta 05.07</t>
      </text>
    </comment>
    <comment ref="O176" authorId="230" shapeId="0" xr:uid="{3941C75D-3661-4A1E-900A-90202768E979}">
      <text>
        <t>[Threaded comment]
Your version of Excel allows you to read this threaded comment; however, any edits to it will get removed if the file is opened in a newer version of Excel. Learn more: https://go.microsoft.com/fwlink/?linkid=870924
Comment:
    Išsiųsta 05.06
Reply:
    Telia+
Vandenys+
Savivaldybė+
Šilumotiekis+</t>
      </text>
    </comment>
    <comment ref="P176" authorId="231" shapeId="0" xr:uid="{650873DE-1154-4B5C-9885-F30D2C21BE58}">
      <text>
        <t>[Threaded comment]
Your version of Excel allows you to read this threaded comment; however, any edits to it will get removed if the file is opened in a newer version of Excel. Learn more: https://go.microsoft.com/fwlink/?linkid=870924
Comment:
    Pateikta 05.21</t>
      </text>
    </comment>
    <comment ref="Y176" authorId="232" shapeId="0" xr:uid="{E4973EE1-D0F0-4BFF-AF57-D6FD9F08F44D}">
      <text>
        <t>[Threaded comment]
Your version of Excel allows you to read this threaded comment; however, any edits to it will get removed if the file is opened in a newer version of Excel. Learn more: https://go.microsoft.com/fwlink/?linkid=870924
Comment:
    Pateikta 04.23</t>
      </text>
    </comment>
    <comment ref="Z176" authorId="233" shapeId="0" xr:uid="{855F573C-837B-4DEA-9FE0-EA577893AF20}">
      <text>
        <t>[Threaded comment]
Your version of Excel allows you to read this threaded comment; however, any edits to it will get removed if the file is opened in a newer version of Excel. Learn more: https://go.microsoft.com/fwlink/?linkid=870924
Comment:
    Išsiųsta 05.02
Reply:
    Gauta 05.03</t>
      </text>
    </comment>
    <comment ref="AA176" authorId="234" shapeId="0" xr:uid="{A8791801-337A-4F50-9522-3AAA0F90863A}">
      <text>
        <t>[Threaded comment]
Your version of Excel allows you to read this threaded comment; however, any edits to it will get removed if the file is opened in a newer version of Excel. Learn more: https://go.microsoft.com/fwlink/?linkid=870924
Comment:
    Laukiame banko sutikimo iš partnerio</t>
      </text>
    </comment>
    <comment ref="AC176" authorId="235" shapeId="0" xr:uid="{F0717DBD-E299-4BEA-87DC-920452B0657C}">
      <text>
        <t>[Threaded comment]
Your version of Excel allows you to read this threaded comment; however, any edits to it will get removed if the file is opened in a newer version of Excel. Learn more: https://go.microsoft.com/fwlink/?linkid=870924
Comment:
    Išsiųsta 05.06
Reply:
    Telia+
Vandenys+
Šilumotiekis+</t>
      </text>
    </comment>
    <comment ref="J177" authorId="236" shapeId="0" xr:uid="{790DB4DE-13F3-4B3A-A624-2EDF86C66B22}">
      <text>
        <t>[Threaded comment]
Your version of Excel allows you to read this threaded comment; however, any edits to it will get removed if the file is opened in a newer version of Excel. Learn more: https://go.microsoft.com/fwlink/?linkid=870924
Comment:
    Gauta 04.29</t>
      </text>
    </comment>
    <comment ref="L177" authorId="237" shapeId="0" xr:uid="{E604394F-F4F2-479E-B226-DC3C2A74D4F5}">
      <text>
        <t>[Threaded comment]
Your version of Excel allows you to read this threaded comment; however, any edits to it will get removed if the file is opened in a newer version of Excel. Learn more: https://go.microsoft.com/fwlink/?linkid=870924
Comment:
    Pateikta 05.08
Reply:
    Suderinta 05.10</t>
      </text>
    </comment>
    <comment ref="O177" authorId="238" shapeId="0" xr:uid="{FFA8D06C-E46D-4F58-BE50-89BC022AE89F}">
      <text>
        <t>[Threaded comment]
Your version of Excel allows you to read this threaded comment; however, any edits to it will get removed if the file is opened in a newer version of Excel. Learn more: https://go.microsoft.com/fwlink/?linkid=870924
Comment:
    Pateikta 05.13
Reply:
    Savivaldybe+
Vandenys+
Telia+
Seniiunija-</t>
      </text>
    </comment>
    <comment ref="Y177" authorId="239" shapeId="0" xr:uid="{279B4CB7-4658-44D4-9E89-2E7D836440F5}">
      <text>
        <t>[Threaded comment]
Your version of Excel allows you to read this threaded comment; however, any edits to it will get removed if the file is opened in a newer version of Excel. Learn more: https://go.microsoft.com/fwlink/?linkid=870924
Comment:
    Pateikta 05.02
Reply:
    Pateikta po pastabų 05.08
Reply:
    Suderinta 05.09</t>
      </text>
    </comment>
    <comment ref="Z177" authorId="240" shapeId="0" xr:uid="{45D466DF-6752-4579-A308-C02AF04CF9DF}">
      <text>
        <t>[Threaded comment]
Your version of Excel allows you to read this threaded comment; however, any edits to it will get removed if the file is opened in a newer version of Excel. Learn more: https://go.microsoft.com/fwlink/?linkid=870924
Comment:
    Suderinta 05.10</t>
      </text>
    </comment>
    <comment ref="AC177" authorId="241" shapeId="0" xr:uid="{D5E55674-F9E5-45EA-95D1-5D27579D6394}">
      <text>
        <t>[Threaded comment]
Your version of Excel allows you to read this threaded comment; however, any edits to it will get removed if the file is opened in a newer version of Excel. Learn more: https://go.microsoft.com/fwlink/?linkid=870924
Comment:
    Išsiųsta 05.13
Reply:
    Savivaldybė +
Telia +
Vandenys+
Seniūnija -</t>
      </text>
    </comment>
    <comment ref="L178" authorId="242" shapeId="0" xr:uid="{353887E3-E5E5-44DC-B6AB-69835A9966E5}">
      <text>
        <t>[Threaded comment]
Your version of Excel allows you to read this threaded comment; however, any edits to it will get removed if the file is opened in a newer version of Excel. Learn more: https://go.microsoft.com/fwlink/?linkid=870924
Comment:
    Pateikta 05.10
Reply:
    Gautos pastabos 05.13</t>
      </text>
    </comment>
    <comment ref="O178" authorId="243" shapeId="0" xr:uid="{6656B86F-A47F-4BEA-9E11-3840507CB5C3}">
      <text>
        <t>[Threaded comment]
Your version of Excel allows you to read this threaded comment; however, any edits to it will get removed if the file is opened in a newer version of Excel. Learn more: https://go.microsoft.com/fwlink/?linkid=870924
Comment:
    Pateikta 05.27
Reply:
    Telia+
Vandenys+
Savivaldybe-</t>
      </text>
    </comment>
    <comment ref="Y178" authorId="244" shapeId="0" xr:uid="{D77F76D1-63F9-479B-AE82-01ED15714912}">
      <text>
        <t>[Threaded comment]
Your version of Excel allows you to read this threaded comment; however, any edits to it will get removed if the file is opened in a newer version of Excel. Learn more: https://go.microsoft.com/fwlink/?linkid=870924
Comment:
    Pateikta 05.08</t>
      </text>
    </comment>
    <comment ref="Z178" authorId="245" shapeId="0" xr:uid="{A90B3858-8F41-4941-9C47-4987139E2894}">
      <text>
        <t>[Threaded comment]
Your version of Excel allows you to read this threaded comment; however, any edits to it will get removed if the file is opened in a newer version of Excel. Learn more: https://go.microsoft.com/fwlink/?linkid=870924
Comment:
    Pateikta 05.27
Reply:
    suderinta</t>
      </text>
    </comment>
    <comment ref="AC178" authorId="246" shapeId="0" xr:uid="{B64C31B8-1EA8-4972-90D7-C4E56630E113}">
      <text>
        <t>[Threaded comment]
Your version of Excel allows you to read this threaded comment; however, any edits to it will get removed if the file is opened in a newer version of Excel. Learn more: https://go.microsoft.com/fwlink/?linkid=870924
Comment:
    Pateikta 05.27
Reply:
    Telia+
Savivaldybe-
Vandenys+</t>
      </text>
    </comment>
    <comment ref="AE178" authorId="247" shapeId="0" xr:uid="{72225C18-F00A-452B-9790-50CE7266ED03}">
      <text>
        <t>[Threaded comment]
Your version of Excel allows you to read this threaded comment; however, any edits to it will get removed if the file is opened in a newer version of Excel. Learn more: https://go.microsoft.com/fwlink/?linkid=870924
Comment:
    Pateikta 05.27</t>
      </text>
    </comment>
    <comment ref="AF178" authorId="248" shapeId="0" xr:uid="{8BC44947-52E4-422A-A0B4-846DE8EFFAE5}">
      <text>
        <t>[Threaded comment]
Your version of Excel allows you to read this threaded comment; however, any edits to it will get removed if the file is opened in a newer version of Excel. Learn more: https://go.microsoft.com/fwlink/?linkid=870924
Comment:
    Pateikta 05.27
Reply:
    suderinta</t>
      </text>
    </comment>
    <comment ref="J179" authorId="249" shapeId="0" xr:uid="{0D977252-6D01-4EC1-A72D-3292EAA34B96}">
      <text>
        <t>[Threaded comment]
Your version of Excel allows you to read this threaded comment; however, any edits to it will get removed if the file is opened in a newer version of Excel. Learn more: https://go.microsoft.com/fwlink/?linkid=870924
Comment:
    Gauta 05.01</t>
      </text>
    </comment>
    <comment ref="Y179" authorId="250" shapeId="0" xr:uid="{9F981EBF-1F32-4312-8058-AC8B66B4EF6D}">
      <text>
        <t>[Threaded comment]
Your version of Excel allows you to read this threaded comment; however, any edits to it will get removed if the file is opened in a newer version of Excel. Learn more: https://go.microsoft.com/fwlink/?linkid=870924
Comment:
    Pateikta 05.07
Reply:
    Suderinta 05.10</t>
      </text>
    </comment>
    <comment ref="Z179" authorId="251" shapeId="0" xr:uid="{23206A0E-4879-4721-AFBB-F06BEF2772F7}">
      <text>
        <t>[Threaded comment]
Your version of Excel allows you to read this threaded comment; however, any edits to it will get removed if the file is opened in a newer version of Excel. Learn more: https://go.microsoft.com/fwlink/?linkid=870924
Comment:
    Suderinta 05.10</t>
      </text>
    </comment>
    <comment ref="AC179" authorId="252" shapeId="0" xr:uid="{44E74AD3-0CF9-40E6-B730-F3E03BFC35EF}">
      <text>
        <t>[Threaded comment]
Your version of Excel allows you to read this threaded comment; however, any edits to it will get removed if the file is opened in a newer version of Excel. Learn more: https://go.microsoft.com/fwlink/?linkid=870924
Comment:
    Pateikta 05.10
Reply:
    Vandenys-
Telia+
ESO-
Reply:
    Pateikta ESO po pastabų 05.20</t>
      </text>
    </comment>
    <comment ref="J180" authorId="253" shapeId="0" xr:uid="{6966305D-DD0C-4337-87F6-7BD2C3D7EC05}">
      <text>
        <t>[Threaded comment]
Your version of Excel allows you to read this threaded comment; however, any edits to it will get removed if the file is opened in a newer version of Excel. Learn more: https://go.microsoft.com/fwlink/?linkid=870924
Comment:
    Pateikė Ignitis</t>
      </text>
    </comment>
    <comment ref="Y180" authorId="254" shapeId="0" xr:uid="{5C6FD767-7ED3-4FF5-B923-02876B3AE26C}">
      <text>
        <t>[Threaded comment]
Your version of Excel allows you to read this threaded comment; however, any edits to it will get removed if the file is opened in a newer version of Excel. Learn more: https://go.microsoft.com/fwlink/?linkid=870924
Comment:
    Pateikta 04.25
Reply:
    Suderinta 04.26</t>
      </text>
    </comment>
    <comment ref="Z180" authorId="255" shapeId="0" xr:uid="{713AE3D4-3BCD-4C1E-9AC5-4FE5987C36A8}">
      <text>
        <t>[Threaded comment]
Your version of Excel allows you to read this threaded comment; however, any edits to it will get removed if the file is opened in a newer version of Excel. Learn more: https://go.microsoft.com/fwlink/?linkid=870924
Comment:
    Išsiųsta 04.26
Reply:
    Gauta 05.03</t>
      </text>
    </comment>
    <comment ref="AA180" authorId="256" shapeId="0" xr:uid="{90270EFA-E3FE-4489-808D-6D35B32C35D3}">
      <text>
        <t>[Threaded comment]
Your version of Excel allows you to read this threaded comment; however, any edits to it will get removed if the file is opened in a newer version of Excel. Learn more: https://go.microsoft.com/fwlink/?linkid=870924
Comment:
    Išsiųsta 04.26
Reply:
    Gauta 05.03</t>
      </text>
    </comment>
    <comment ref="AC180" authorId="257" shapeId="0" xr:uid="{AF234881-9C65-43F1-91CA-E66F28BB2BE8}">
      <text>
        <t>[Threaded comment]
Your version of Excel allows you to read this threaded comment; however, any edits to it will get removed if the file is opened in a newer version of Excel. Learn more: https://go.microsoft.com/fwlink/?linkid=870924
Comment:
    Išsiųsta 04.29
Reply:
    Telia+
Vandenys+
ESO+</t>
      </text>
    </comment>
    <comment ref="AJ180" authorId="258" shapeId="0" xr:uid="{281222E9-DE25-4A7D-B31E-619D2F33F278}">
      <text>
        <t>[Threaded comment]
Your version of Excel allows you to read this threaded comment; however, any edits to it will get removed if the file is opened in a newer version of Excel. Learn more: https://go.microsoft.com/fwlink/?linkid=870924
Comment:
    Pateikta 05.14</t>
      </text>
    </comment>
    <comment ref="Y182" authorId="259" shapeId="0" xr:uid="{FF5340FB-E00B-4514-8C4A-F0A2B24D0945}">
      <text>
        <t>[Threaded comment]
Your version of Excel allows you to read this threaded comment; however, any edits to it will get removed if the file is opened in a newer version of Excel. Learn more: https://go.microsoft.com/fwlink/?linkid=870924
Comment:
    Pateikta 05.30</t>
      </text>
    </comment>
    <comment ref="Y183" authorId="260" shapeId="0" xr:uid="{576CBC04-8A0C-48AC-B1DE-C3D91959820B}">
      <text>
        <t>[Threaded comment]
Your version of Excel allows you to read this threaded comment; however, any edits to it will get removed if the file is opened in a newer version of Excel. Learn more: https://go.microsoft.com/fwlink/?linkid=870924
Comment:
    Pateikta 06.05</t>
      </text>
    </comment>
    <comment ref="O184" authorId="261" shapeId="0" xr:uid="{6724AC87-7DC5-4434-BD6C-A032DF41E26E}">
      <text>
        <t>[Threaded comment]
Your version of Excel allows you to read this threaded comment; however, any edits to it will get removed if the file is opened in a newer version of Excel. Learn more: https://go.microsoft.com/fwlink/?linkid=870924
Comment:
    Pateikta 07.16
Reply:
    Savivaldybe+
Telia+
Vandenys+
Šilumotiekis-</t>
      </text>
    </comment>
    <comment ref="Y184" authorId="262" shapeId="0" xr:uid="{AE432A81-B8D4-465A-AA4A-9A7DD0F0B7B6}">
      <text>
        <t>[Threaded comment]
Your version of Excel allows you to read this threaded comment; however, any edits to it will get removed if the file is opened in a newer version of Excel. Learn more: https://go.microsoft.com/fwlink/?linkid=870924
Comment:
    Pateikta 05.30</t>
      </text>
    </comment>
    <comment ref="AC184" authorId="263" shapeId="0" xr:uid="{1F858177-86ED-45F3-818C-1DC8466E8F61}">
      <text>
        <t>[Threaded comment]
Your version of Excel allows you to read this threaded comment; however, any edits to it will get removed if the file is opened in a newer version of Excel. Learn more: https://go.microsoft.com/fwlink/?linkid=870924
Comment:
    Pateikta 07.16
Reply:
    Savivaldybe+
Telia+
Vandenys+</t>
      </text>
    </comment>
    <comment ref="AE184" authorId="264" shapeId="0" xr:uid="{DE4D86CA-B4B6-4D17-9A40-F724D873FE5B}">
      <text>
        <t>[Threaded comment]
Your version of Excel allows you to read this threaded comment; however, any edits to it will get removed if the file is opened in a newer version of Excel. Learn more: https://go.microsoft.com/fwlink/?linkid=870924
Comment:
    Pateikta 07.30</t>
      </text>
    </comment>
    <comment ref="Y185" authorId="265" shapeId="0" xr:uid="{9D38D137-06A9-4851-B816-8554B352609B}">
      <text>
        <t>[Threaded comment]
Your version of Excel allows you to read this threaded comment; however, any edits to it will get removed if the file is opened in a newer version of Excel. Learn more: https://go.microsoft.com/fwlink/?linkid=870924
Comment:
    Pateikta 06.05</t>
      </text>
    </comment>
    <comment ref="C186" authorId="266" shapeId="0" xr:uid="{93D2AB81-43BB-4B7C-8BFA-65C427950913}">
      <text>
        <t>[Threaded comment]
Your version of Excel allows you to read this threaded comment; however, any edits to it will get removed if the file is opened in a newer version of Excel. Learn more: https://go.microsoft.com/fwlink/?linkid=870924
Comment:
    Užsakyta MB Pakamaris 05.22</t>
      </text>
    </comment>
    <comment ref="Y186" authorId="267" shapeId="0" xr:uid="{97E829D8-6EB6-4192-9307-4AA0E6AD61D0}">
      <text>
        <t>[Threaded comment]
Your version of Excel allows you to read this threaded comment; however, any edits to it will get removed if the file is opened in a newer version of Excel. Learn more: https://go.microsoft.com/fwlink/?linkid=870924
Comment:
    Pateikta 07.16</t>
      </text>
    </comment>
    <comment ref="AD186" authorId="268" shapeId="0" xr:uid="{63CF6FA8-4490-41AF-A19D-069C2FE2EBBE}">
      <text>
        <t xml:space="preserve">[Threaded comment]
Your version of Excel allows you to read this threaded comment; however, any edits to it will get removed if the file is opened in a newer version of Excel. Learn more: https://go.microsoft.com/fwlink/?linkid=870924
Comment:
    340030 </t>
      </text>
    </comment>
    <comment ref="O187" authorId="269" shapeId="0" xr:uid="{686954A0-19B3-4810-9775-9E74775D37A8}">
      <text>
        <t>[Threaded comment]
Your version of Excel allows you to read this threaded comment; however, any edits to it will get removed if the file is opened in a newer version of Excel. Learn more: https://go.microsoft.com/fwlink/?linkid=870924
Comment:
    Pateikta 07.16
Reply:
    Telia+
Vandenys+
Savivaldybe-</t>
      </text>
    </comment>
    <comment ref="Y187" authorId="270" shapeId="0" xr:uid="{61838990-DE83-421A-82FC-67B6E835634E}">
      <text>
        <t>[Threaded comment]
Your version of Excel allows you to read this threaded comment; however, any edits to it will get removed if the file is opened in a newer version of Excel. Learn more: https://go.microsoft.com/fwlink/?linkid=870924
Comment:
    Pateikta 07.05</t>
      </text>
    </comment>
    <comment ref="AC187" authorId="271" shapeId="0" xr:uid="{FF17E769-7B2E-40C1-B140-7FE4FA293894}">
      <text>
        <t>[Threaded comment]
Your version of Excel allows you to read this threaded comment; however, any edits to it will get removed if the file is opened in a newer version of Excel. Learn more: https://go.microsoft.com/fwlink/?linkid=870924
Comment:
    Pateikta 07.16</t>
      </text>
    </comment>
    <comment ref="O188" authorId="272" shapeId="0" xr:uid="{6999C0CE-0382-4943-A584-0284B356F1A0}">
      <text>
        <t>[Threaded comment]
Your version of Excel allows you to read this threaded comment; however, any edits to it will get removed if the file is opened in a newer version of Excel. Learn more: https://go.microsoft.com/fwlink/?linkid=870924
Comment:
    Pateikta 07.30
Reply:
    Telia-
Vandenys-
Savivaldybe-</t>
      </text>
    </comment>
    <comment ref="AC188" authorId="273" shapeId="0" xr:uid="{AC3ABE65-3010-476F-9992-F45396C25194}">
      <text>
        <t>[Threaded comment]
Your version of Excel allows you to read this threaded comment; however, any edits to it will get removed if the file is opened in a newer version of Excel. Learn more: https://go.microsoft.com/fwlink/?linkid=870924
Comment:
    Pateikta 07.30
Reply:
    Vandenys-
Savivaldybe-
Telia-
ESO-</t>
      </text>
    </comment>
    <comment ref="L192" authorId="274" shapeId="0" xr:uid="{4136313F-E89F-4FEC-80C6-5C559943820A}">
      <text>
        <t>[Threaded comment]
Your version of Excel allows you to read this threaded comment; however, any edits to it will get removed if the file is opened in a newer version of Excel. Learn more: https://go.microsoft.com/fwlink/?linkid=870924
Comment:
    Pateikta 07.02</t>
      </text>
    </comment>
    <comment ref="J193" authorId="275" shapeId="0" xr:uid="{F49A497D-D138-4974-A2DE-8FA544FDDC90}">
      <text>
        <t>[Threaded comment]
Your version of Excel allows you to read this threaded comment; however, any edits to it will get removed if the file is opened in a newer version of Excel. Learn more: https://go.microsoft.com/fwlink/?linkid=870924
Comment:
    Pakamaris 06.28
Reply:
    Darbinė 07.29</t>
      </text>
    </comment>
    <comment ref="Y194" authorId="276" shapeId="0" xr:uid="{C99561C6-8D5F-4335-A89D-5540DB2D6106}">
      <text>
        <t>[Threaded comment]
Your version of Excel allows you to read this threaded comment; however, any edits to it will get removed if the file is opened in a newer version of Excel. Learn more: https://go.microsoft.com/fwlink/?linkid=870924
Comment:
    Pateikta 07.26</t>
      </text>
    </comment>
    <comment ref="J195" authorId="277" shapeId="0" xr:uid="{6596F9F1-1AEE-4A22-86FF-CFADA9E6C7B3}">
      <text>
        <t>[Threaded comment]
Your version of Excel allows you to read this threaded comment; however, any edits to it will get removed if the file is opened in a newer version of Excel. Learn more: https://go.microsoft.com/fwlink/?linkid=870924
Comment:
    Geoprojektai 08.02</t>
      </text>
    </comment>
    <comment ref="AD195" authorId="278" shapeId="0" xr:uid="{CD0D2558-98B6-4394-B13D-0885F43D0A5D}">
      <text>
        <t xml:space="preserve">[Threaded comment]
Your version of Excel allows you to read this threaded comment; however, any edits to it will get removed if the file is opened in a newer version of Excel. Learn more: https://go.microsoft.com/fwlink/?linkid=870924
Comment:
    340019 </t>
      </text>
    </comment>
    <comment ref="J196" authorId="279" shapeId="0" xr:uid="{446E9883-51B2-4EF2-923D-C758A957F710}">
      <text>
        <t>[Threaded comment]
Your version of Excel allows you to read this threaded comment; however, any edits to it will get removed if the file is opened in a newer version of Excel. Learn more: https://go.microsoft.com/fwlink/?linkid=870924
Comment:
    Geoprojektai 08.02</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Ziede Rumsaite</author>
    <author>Vytautas Remeikis</author>
    <author>Tomas Ruzveltas</author>
    <author>tc={D5FFC02F-3ED6-4E14-8C2D-3F4483E78B66}</author>
    <author>tc={3F21700D-D22A-46D8-9C11-EC3AE97B1977}</author>
    <author>tc={22E1B9EA-DC61-4CAF-A34B-991507D8BC0A}</author>
    <author>tc={FC9DFC37-2684-4689-8FC4-35847F1CD88A}</author>
    <author>tc={BAFA3851-0346-48F2-9917-CCFF0C7FFD5E}</author>
    <author>tc={B9D068AF-E0CA-4ED6-A2C7-551CED340625}</author>
    <author>tc={4DF94031-50D5-4C3E-8EEB-89B88D007826}</author>
    <author>tc={C62B8AA2-F127-4F7A-B3A4-159580EDDC10}</author>
    <author>tc={B3445432-608E-40BE-8087-55E5BDA9E06F}</author>
    <author>tc={7CC4ED3A-FB5B-4C79-A202-0F7CEB32BD5F}</author>
    <author>tc={9F00D12B-0B76-46F1-8110-2C81E3C80CCB}</author>
    <author>tc={AF3107FC-A277-4F9F-9003-2F9A956B9A4B}</author>
    <author>tc={B4873871-EB60-4850-9BEA-1F97DF09A6F7}</author>
    <author>tc={75A49332-87F3-4A9B-9E87-488DEA8A30DC}</author>
    <author>tc={C51091CA-2670-4924-BBB4-4AB9711E2A87}</author>
    <author>tc={5EEB6663-1719-46FA-B136-68B3DBC3AD52}</author>
    <author>tc={FAB5699B-C44D-4A86-8DD4-6DA6F49ECD0B}</author>
    <author>tc={ABC36458-0F24-4293-A38A-52157613CAD4}</author>
    <author>tc={7EBB60CF-F483-44E1-8A2B-1E24573AEABA}</author>
    <author>tc={999EF05C-72AA-4240-AB65-8101D0189D27}</author>
    <author>tc={54279BDE-5064-45D5-B718-E1796F4FBB12}</author>
    <author>tc={8A9A346E-F82A-4398-80F2-5162D94D5F79}</author>
    <author>tc={D20E9185-DBBC-445D-BC22-D1C43F0C64AD}</author>
    <author>tc={25BC6593-E382-40F8-A463-A56EC1F8E97A}</author>
    <author>tc={2ED6439E-3D3A-4AB7-903B-03B0A3B1268B}</author>
    <author>tc={620E9DF1-883D-48E2-BC72-9BF8497FCF9A}</author>
    <author>tc={CE0B29E5-6C2C-48AA-8C8B-117DBFA3CF7D}</author>
    <author>tc={A1FC888C-4130-4B4B-965E-921BFB814CF9}</author>
    <author>tc={9121ADF3-FECF-4329-9666-B2C1F4A509C7}</author>
    <author>tc={79AE2663-7BC3-41C9-BE64-BB2FED0AF3E5}</author>
    <author>tc={5E2CCE8D-61D8-4819-A3FD-A7404452F93C}</author>
    <author>tc={00B3A466-3B5B-48FF-A458-96DE92A48FD0}</author>
    <author>tc={04A425C2-1430-4F64-A5BD-FFA66B371695}</author>
    <author>tc={EF977538-88EB-4FAD-B2A8-657CB4B6D12B}</author>
    <author>tc={DC462500-6139-4A5E-947E-FB67A8D945F9}</author>
    <author>tc={96512901-314A-4AA3-8FED-26A9AD9A28A6}</author>
    <author>tc={32DC5D4F-DBB2-4128-A420-B94B7AF500B1}</author>
    <author>tc={7AAACF7E-F022-4F61-8B01-A357345321BE}</author>
    <author>tc={255BAEEE-3CCD-4109-8C78-17FB24B938D7}</author>
    <author>Guest User</author>
    <author>tc={CE4792B1-2E04-4D33-BF1F-B99779C6D627}</author>
    <author>tc={576D9CE4-A398-46B4-BDDD-FD7752B3A440}</author>
    <author>tc={9E4398EA-AD3C-444D-90B4-A1B46BC78633}</author>
    <author>tc={24965359-1228-449F-804E-D944278F3CDD}</author>
    <author>tc={9B39C647-7E77-4753-BFA4-06158691C574}</author>
    <author>tc={D42B603C-BEDB-410A-A8FD-ECA9984B00F7}</author>
    <author>tc={0FD65450-5828-4611-92EF-278E88C97675}</author>
    <author>tc={4970F82F-722E-4611-B037-BB4588E386A9}</author>
    <author>tc={7315379E-2D75-4C5F-81E8-61B65C81DFC5}</author>
    <author>tc={4A602D4D-C65D-4AA0-AC63-7DBE7382E59B}</author>
    <author>tc={4ABB59BA-CB19-4F9F-83EA-1E88A90A761C}</author>
    <author>tc={FFF3B39E-9E14-4063-BC17-CCC521AACD30}</author>
    <author>Dovilė Anzelytė</author>
    <author>tc={F7C9EC4E-8C47-4708-AC3E-8A9E96DAF0FF}</author>
    <author>tc={E2420528-BDEF-4C9F-BCCF-5E23D89E048F}</author>
    <author>tc={0D11342A-3B5C-4ECF-A19A-0C9F3B6CF585}</author>
    <author>tc={2F958328-9311-43C1-83DA-FBF48DD591F4}</author>
    <author>tc={EB97E0FA-DB32-4BF0-BDD2-DF77A4BEF324}</author>
    <author>tc={F22C48ED-28E7-4CC8-A9FB-DED14EFF2D4A}</author>
    <author>tc={32E8162E-70A9-4797-937C-A4C7D39114B8}</author>
    <author>tc={8F28FAE3-A900-4CB7-910F-2AF59583A761}</author>
    <author>tc={DAF86564-C4C4-4E6E-BB9F-FE7ECDCB5495}</author>
    <author>tc={2831A335-811E-478B-AC7B-995A8DE4008D}</author>
    <author>tc={2BF656FF-A24A-4106-BD7B-E5C29AFA38B2}</author>
    <author>tc={DA885610-28A9-4EF6-B59D-5E71D7F411FF}</author>
    <author>tc={DFE6DB57-545E-40ED-B437-5AC73A374A8C}</author>
    <author>tc={DAB59166-A49F-4F75-AE93-9B7C0A59C2E6}</author>
    <author>tc={0FB2C619-ECBD-4329-AFC3-24FA49E725B7}</author>
    <author>tc={6561F1C4-A911-4EFA-8BCC-409C0AFF3FE0}</author>
    <author>tc={68B57C78-DB29-4F8F-B802-254EF74E295A}</author>
    <author>tc={D6573AAE-3334-4790-9ED5-EF86AA1EA247}</author>
    <author>tc={30EC0072-3555-4E9A-83E9-FA7BCF36B368}</author>
    <author>tc={E6932607-EBC3-4417-80A1-2E63224575D4}</author>
    <author>tc={378C8769-A127-4979-8827-1348C47FC54D}</author>
    <author>tc={4CF7678B-C677-4AEA-B050-3BFE7C784DB1}</author>
    <author>tc={A6B332A4-CFAC-4701-B3A3-70022BD5C68F}</author>
    <author>tc={D7554D73-6A0E-4527-9EB0-1C11B3D66959}</author>
    <author>tc={E00CBDF4-2B0D-4FC7-BC79-71CAF4AFC031}</author>
    <author>tc={C7088F64-7964-45A7-BAEE-ABED4343A69C}</author>
    <author>tc={F94C46EC-7704-43F9-AD16-EA3F4B5A13D7}</author>
    <author>tc={C05CE2C3-B8AD-40F2-8B35-756C2E21834F}</author>
    <author>tc={992AB101-1E49-4091-BD64-65EE2F0D06CB}</author>
    <author>tc={98B135FF-F8DE-4AE9-948C-65D43DFB15F9}</author>
    <author>tc={76A71344-4176-4B61-B94D-D5A76747E5DC}</author>
    <author>tc={DDC05F9B-0541-47D3-9260-8E0BE91A18A2}</author>
    <author>tc={13959B24-A23D-422F-AC74-42C1AC57934C}</author>
    <author>tc={8205D167-7698-4E5C-B2C3-78165D2D434B}</author>
    <author>tc={D30277A1-4380-40EE-A8C1-024DC6F56DB8}</author>
    <author>tc={16D6B89B-7DF3-4AC0-AAE3-A155732372A7}</author>
    <author>tc={62A99656-8B47-498F-90FC-87F75415C35C}</author>
    <author>tc={8B3A787E-68F6-4976-8BAC-2BAB6A477B75}</author>
    <author>tc={BC0E23E4-EA88-4613-B3F9-28EF8E92DBB6}</author>
    <author>tc={0F0E4492-4CA5-4551-BD5E-D43C8844E949}</author>
    <author>tc={408C99DC-A13C-4511-BD14-E5111CC5D796}</author>
    <author>tc={CF87F8CF-0158-4E64-BA80-CD84CFBD5318}</author>
    <author>tc={442F68D6-59AE-4AC2-BC18-21764F232891}</author>
    <author>tc={88A52B06-A216-4ACB-BE5D-0F14BE982FE8}</author>
    <author>tc={51DF5DF2-81C9-41E5-B784-653452FE9E10}</author>
    <author>tc={8E62A064-CD2F-4FEC-83ED-03C4042B0003}</author>
    <author>tc={24183CAF-1E3B-4856-B0CB-C0BEACB6EBBB}</author>
    <author>tc={EA36772B-FB2D-427A-A0D8-22D771C6DFE3}</author>
    <author>tc={F378970B-1B56-41A7-A1C1-C31BECB04618}</author>
    <author>tc={1E765D3F-D900-4E05-A6D9-5484FB02B6B3}</author>
    <author>tc={48285020-7909-42D9-A47A-5FDD4AA91C15}</author>
    <author>tc={C68083BA-17F0-41F1-B340-75C6A0A30B75}</author>
    <author>tc={BEE5F71F-F6EF-4F0A-BDD0-B70768B9A830}</author>
    <author>tc={5913D89C-7C1E-468A-81B9-5A805571F548}</author>
    <author>tc={DF77AAD6-E0A8-4125-9597-996646807039}</author>
    <author>tc={354A530C-9802-4B43-BB99-6DE4FFDA3224}</author>
    <author>tc={A6975E13-9EB4-41E1-B8C2-EE282F96319F}</author>
    <author>tc={972688FA-AC27-4E63-AAAF-648C66802D18}</author>
    <author>tc={BD11C464-A032-47C0-9CEF-8A259BF45E8F}</author>
    <author>tc={8975CF7E-4B47-46C1-BABD-064144525854}</author>
    <author>tc={003AC997-5342-4299-84DA-CD347A470AA9}</author>
    <author>tc={DC3DCBE5-F47A-4BB3-902D-EDBB2D4758D6}</author>
    <author>tc={7950D90E-1B20-4120-A0FC-11B4E1EF65D6}</author>
    <author>tc={9A086C02-9F24-4BC2-A563-C844F157EFC7}</author>
    <author>tc={A8C00832-216F-4A1C-B4FC-BC8094BCDFFF}</author>
    <author>tc={096CFD45-4A72-4676-BFC0-B60A0F9B393D}</author>
    <author>tc={6FB285EB-E63E-45A4-B2AE-D969250386FB}</author>
    <author>tc={92BD5327-8536-4AED-89EF-3894F589FA42}</author>
    <author>tc={10FFC880-F20C-4BB7-ADCA-F038A299A251}</author>
    <author>tc={E1C0EA22-2E81-439F-8FBB-F4BE75102CB5}</author>
    <author>tc={0D51FEF1-4B57-4F96-A25B-E61C9B58B860}</author>
    <author>tc={4CE64800-8D71-4C01-995B-60D9A7FCBC9F}</author>
    <author>tc={2475B1A7-1E00-4435-899D-6DDAF2DD188D}</author>
    <author>tc={E1B25965-5E20-4F1F-A335-C9209CF76409}</author>
    <author>tc={21E7D987-2B6A-49B2-812E-9C6F13B763C8}</author>
    <author>tc={03A58D84-442E-4D2A-A118-FE70A24AD7E1}</author>
    <author>tc={870A5B1F-C02A-4634-8D11-BA4401D5E087}</author>
    <author>tc={291320A9-966E-42EE-B7D2-5D805A7BBA11}</author>
    <author>tc={C32E38A1-78C0-415C-BE7D-D6F9A6B9BEE6}</author>
    <author>tc={268D2D31-CB85-455F-BBDA-3764EE3CE2A1}</author>
    <author>tc={8DA82B7E-93D0-4D14-9C01-2369FB652D8C}</author>
    <author>tc={1D10C955-25BC-4F68-BA27-7651DE0F4479}</author>
    <author>tc={893CFA93-6BD2-4A74-BF58-2BDF0C728A42}</author>
    <author>tc={620B61F7-6206-45B1-980C-9B443177E8E7}</author>
    <author>tc={DE061963-9668-4820-B30E-DB9129AC3304}</author>
    <author>tc={832EE923-8ECE-4612-BE51-74DA796C2E14}</author>
    <author>tc={E38F1B4E-0B03-48C9-AAC4-77ED783F5448}</author>
    <author>tc={424489B5-7DCE-4BBB-BAED-ED01ADDB65E4}</author>
    <author>tc={854939FA-605E-4EE6-82B1-701DDA546599}</author>
    <author>tc={A2204C7A-36BF-438E-BD18-2E7673B2818A}</author>
    <author>tc={0EA2657A-B433-4D95-937F-6798EBC19ED6}</author>
    <author>tc={F1DE3D0F-5F6D-4EEE-A852-24D2C66E7F59}</author>
    <author>tc={C6CA3927-AC88-4288-9317-0EF299691F15}</author>
    <author>tc={3315498E-317B-4765-BA27-805B4BD5E7CD}</author>
    <author>tc={B6B34DC8-1485-4BF6-A490-E4C3BE21E841}</author>
    <author>tc={2B223962-BB6B-4756-A63E-5EBF42D93AD9}</author>
    <author>tc={6BB4EECA-4561-4789-BA3D-61BBC9584F7F}</author>
    <author>tc={D69EFF97-DFEF-476A-97D0-A9056862704F}</author>
    <author>tc={FBCF7432-FA30-4A9E-878C-CE2D39465FED}</author>
    <author>tc={98D9C89E-471D-4706-A0C3-5BD2E096E95E}</author>
    <author>tc={98B111A1-0AD5-4B29-92A3-64AFB9A71628}</author>
    <author>Eimutis Šimkus</author>
    <author>tc={69A81D34-5EBD-42E3-945C-3E1E9B08F07D}</author>
    <author>tc={0587F74A-5A4C-48DB-9884-DCEC5F35526E}</author>
    <author>tc={717362B8-C8DF-4B8F-97E0-3070C6713AE0}</author>
    <author>tc={35C564BE-D520-49CD-889A-BBA5DEBEB9BC}</author>
    <author>tc={29E7B9BD-C2B2-4411-B436-B649BA7ABFDE}</author>
    <author>tc={CB387310-5F5A-481B-A457-A94DF1FECAC3}</author>
    <author>tc={430C30C4-4F68-4946-B46E-A5646FD0735C}</author>
    <author>tc={AD0379BA-F473-4E5A-A093-5324DAD856BC}</author>
    <author>tc={F391B192-DA83-43DD-B3CD-C24D4805CF24}</author>
    <author>tc={DECAC3BA-0713-4889-8358-D1E394CBEE40}</author>
    <author>tc={BD83A26F-6102-4B6E-857E-6D3A4C2889B5}</author>
    <author>tc={26A08821-77D9-4C9C-AF5A-4D2ECB46EB56}</author>
    <author>tc={312B8D6D-27E6-4108-A0A3-95C43B54762C}</author>
    <author>tc={6F8A58C3-E338-42F5-BDC4-F921F1AEDEC1}</author>
    <author>tc={48F73294-161F-4020-B672-1E1CE96BB0D9}</author>
    <author>tc={D5424202-7DC2-4069-AE3E-557AF003EEC6}</author>
    <author>tc={40877A9D-8BD0-4FC7-AC2C-00B36D8A887E}</author>
    <author>tc={DFB89DB9-4E0E-41C2-95B3-C9118C6875E0}</author>
    <author>tc={DE311E1C-E1D2-4EDE-9792-7EEFC369F2B1}</author>
    <author>tc={28B47E5D-CE79-411C-91EE-9BAA2E7124E6}</author>
    <author>tc={0BDA649B-BBDD-4412-B147-AA9C025BD2FA}</author>
    <author>tc={10621191-7784-4B7F-BE82-5BDC3F9A55C2}</author>
    <author>tc={4C20E548-3553-4D3D-8938-95A70B57FDCB}</author>
    <author>tc={824391F3-86CF-4039-B9B1-A6AB8A04B1EA}</author>
    <author>tc={17FA16D1-3CA4-4053-BEA9-060B274912C7}</author>
    <author>tc={D5DB7803-0103-4A21-A179-70DEE96566CE}</author>
    <author>tc={59E04934-7C5A-4B95-8037-FC40D63459A9}</author>
    <author>tc={106014CE-A885-4C25-9DEE-91D366A6573C}</author>
    <author>tc={DEDD4D0E-CB1E-464E-91C8-BA318E194918}</author>
    <author>tc={23AE468A-D74D-4B3D-8D4C-1952EEDC7863}</author>
    <author>tc={E486F42A-A399-443F-90E8-A5060164240D}</author>
    <author>tc={0F8D0773-7229-4580-ACBE-AE95EEBB3FFB}</author>
    <author>tc={77BB7E22-2264-432E-BCBA-34808BD40E6A}</author>
    <author>tc={B58D26F1-B4B7-4AED-B3F2-CB24E9260CAE}</author>
    <author>tc={10252EF2-F871-4FD8-B7A4-77F416EFB0AC}</author>
    <author>tc={0246ACA8-31A8-4B43-BF95-86AC22928A3C}</author>
    <author>tc={335C5718-70F2-4F47-AB88-2EEBF5B993A0}</author>
    <author>tc={76CFAB13-E5D7-4E84-B97E-D32EC56D6538}</author>
    <author>tc={621C6283-676E-4A22-A2C9-CD8B26465BB6}</author>
    <author>tc={51439FE1-8FD7-4FCF-BB70-AEB914E431CC}</author>
    <author>tc={358BBF7D-8DD4-4E40-B4E2-E09FCDAA5752}</author>
    <author>tc={256F3000-F3B3-44E9-B2DD-FED653FE8382}</author>
    <author>tc={0724607A-F0D4-4F6F-A3FB-DBBE5FEC037B}</author>
    <author>tc={ECE29B00-FAE0-4625-B973-38D5701CFC5A}</author>
    <author>tc={64CB8EE0-3246-4BBE-ACB8-0B39B1C8AA88}</author>
    <author>tc={B57F7087-49BF-4E69-9089-35C1A8A60967}</author>
    <author>tc={EF2CACB8-7D8E-4ED9-AA58-CB768A2BD287}</author>
    <author>tc={46CE37D9-F799-4458-9B8D-F05F1792BEE1}</author>
    <author>tc={D671F693-4C00-453C-9160-27EB392D6B0A}</author>
    <author>tc={DF33E336-E706-4171-A046-4D13741AA626}</author>
    <author>tc={038AF797-5DF8-4968-8311-7F7A98B6D1CD}</author>
    <author>tc={F57C19EA-7A37-46D2-BC0F-72C01C53D7B4}</author>
    <author>tc={DD8E8239-B6B5-4853-A13A-CD484420E53D}</author>
    <author>tc={1942DBCF-DF91-4BAB-9982-342CD1D5CE81}</author>
    <author>tc={5472F031-9315-494D-BD0B-85C5B3698796}</author>
    <author>tc={C6E5562F-0812-4ADB-B027-48B54E24BAA9}</author>
    <author>tc={5A4C7B4C-1637-4F06-8F75-AEAB4BED4199}</author>
    <author>tc={096FB3DB-0C2B-4F3D-AD90-1A5A8ED81B34}</author>
    <author>tc={DD48F387-F593-46E9-87EC-978C50A5AB16}</author>
    <author>tc={232923B6-C448-4770-8DE0-EA09EC9FDA4B}</author>
    <author>tc={BAC8AAA4-7287-472C-8E1F-3110219108BC}</author>
    <author>tc={6D9CEEB6-A774-4A6B-8F28-B94F54F4A0E4}</author>
    <author>tc={1E2DF802-6E23-49FC-89E0-A59FA0C3E307}</author>
    <author>tc={D050F954-85C0-4096-B1BA-D39FE75D011C}</author>
    <author>tc={8900AA3F-B65F-4249-BACA-D9373456F844}</author>
    <author>tc={4C730DDE-76FC-47D6-8351-9ECA0A50597A}</author>
    <author>tc={88499E3A-59C5-4119-99D7-9B9EAA617D8C}</author>
    <author>tc={AA9299A9-11C8-4FC9-A8C5-37CE83E940BE}</author>
    <author>tc={4BCBB2EE-167C-4E9F-BD83-A5A98E9999C1}</author>
    <author>tc={0FA81AFA-2F2C-44D7-BA15-2E5F35D3B93F}</author>
    <author>tc={B5786EA1-24E4-49ED-A180-B1223DADCC30}</author>
    <author>tc={6077752A-405B-44E1-B4F1-056ADCEA2258}</author>
    <author>tc={75E139E5-0DB4-4507-9FC2-4A1E214EA732}</author>
    <author>tc={C090DA0F-9BBF-493D-8277-DAB40D2E1A36}</author>
    <author>tc={44D19AEB-F2D1-40E0-B9F2-E12C5CD9EF01}</author>
    <author>tc={3268EF83-7688-44D7-81C1-1421909D3E48}</author>
    <author>tc={6AA75717-E867-4247-8E73-4A08D0309BCA}</author>
    <author>tc={5270A8F0-0146-48FC-A1BF-D311FBEF9599}</author>
    <author>tc={EA0B70C7-6E6C-4A23-8C75-4E0E04FB002E}</author>
    <author>tc={8BD4A7AC-4035-4D93-AF0E-FD153C6AF1B5}</author>
    <author>tc={57A2D727-E154-4ED9-BAFF-1509C5108741}</author>
    <author>tc={7673D3EA-09C8-4C19-991B-748BDB616A64}</author>
    <author>tc={9B01E203-4EE9-435F-AEC6-5F70B5DB7441}</author>
    <author>tc={1CD721B0-B819-4371-8AC9-CC0D4D306D8A}</author>
    <author>tc={B0387159-0BC7-4EB7-93C0-133152FD6D17}</author>
    <author>tc={D4C3B58B-8B1D-4DB4-9867-89328E2232A8}</author>
    <author>tc={B4204E1B-A800-4C2A-B024-9D42B51EB7E4}</author>
    <author>tc={28DBD3CC-76FC-4356-B189-4FAEDEE5B45E}</author>
    <author>tc={1516A432-C3EB-4476-8D6C-C8C3A2E2A425}</author>
    <author>tc={24F34116-E9D1-4AF7-8206-B537E1637BD2}</author>
    <author>tc={4270134E-B058-48CC-885E-389CD7889A8E}</author>
    <author>tc={1B840664-8791-4414-A370-29F70709A717}</author>
    <author>tc={B8BB0C72-51EC-4C7E-B7FE-52F1107479D8}</author>
    <author>tc={37AEB43C-1E70-4227-861B-061E88284E26}</author>
    <author>tc={0AE79E5A-8832-4012-9142-6616B015E542}</author>
    <author>tc={C4C37D32-8144-4BED-AE38-3B5FFAAC32E2}</author>
    <author>tc={BC792B20-AB3E-4852-A7F7-1D512517CC6F}</author>
    <author>tc={6150E54F-63F9-4D2A-8288-0F32F74E6115}</author>
    <author>tc={736B262C-7647-46AB-A862-ACBF56F263B4}</author>
    <author>tc={07BE5A9B-5EDA-4491-BA3B-4AA50B972863}</author>
    <author>tc={D2F8FCFC-2AB3-4C69-9669-D96CFAD3575A}</author>
    <author>tc={04845084-27F2-4B60-99FB-DCAF664013E3}</author>
    <author>tc={273E3581-29A8-4C05-A6DB-C23DF3B339FB}</author>
    <author>tc={A287DB63-653B-4C85-84D2-CC60AE3DD7D5}</author>
    <author>tc={783FCEB5-99FD-46F3-AC90-A7A02F3E5B42}</author>
    <author>tc={CC07F0D9-71F9-4800-8195-FE0B34DE07A3}</author>
    <author>tc={A1AA0268-ACCB-41BF-B96F-1264D97041DA}</author>
    <author>tc={06A5194E-7B08-455A-B1C5-7C12918EB15F}</author>
    <author>tc={F9F40A4B-7966-48F9-B400-6C8B2C93D750}</author>
    <author>tc={2D1492C2-E766-4D73-9CDB-BEC2C97AAFC4}</author>
    <author>tc={D799BEC4-E5FA-4295-8DBE-277169349787}</author>
    <author>tc={6CD1D588-C581-4DB2-B031-C44328A9CA07}</author>
    <author>tc={69D03DE5-62FE-48CD-8760-6C863DE70F2E}</author>
    <author>tc={3917AEBE-3824-4BCF-9E77-490519105D54}</author>
    <author>tc={A4842886-07D3-45AD-8919-F44E070CDCEB}</author>
    <author>tc={88708697-26FE-4DF7-824A-F6E1D395B977}</author>
    <author>tc={5B5BFBE4-AB07-4795-9A8A-17E67ADEA220}</author>
    <author>tc={20A3DF96-AB10-46FC-A479-02B58925D36C}</author>
    <author>tc={6CF5ED27-9C01-4468-B230-C52947B74284}</author>
    <author>tc={A6318D97-A5CA-40E4-93B9-0F4EF1C06897}</author>
    <author>tc={DB57C6C8-C02D-4497-8800-8172BCC80C1E}</author>
    <author>tc={6EB03155-449A-4F2E-BDB3-AE37D7843186}</author>
    <author>tc={44A5E1FC-FDA2-41FD-BEB0-27E14F2A9870}</author>
    <author>tc={0834B742-4997-4A42-A0F8-98F96896C28A}</author>
    <author>tc={55C97243-45D0-4E0B-A7FD-AAFA91B74E31}</author>
    <author>tc={FC039AB4-8B82-4D6D-9446-A9F576C5B07D}</author>
    <author>tc={9A9D445F-62EC-440D-B313-0F4BA1683222}</author>
    <author>tc={9EA84C59-50AB-4200-8480-79CD70D30BF6}</author>
    <author>tc={20186D6B-A022-485C-890F-C113407E5A17}</author>
    <author>tc={B62C7019-11EF-4EF9-9024-3183896A365F}</author>
    <author>tc={24CF9D7D-BA76-4A82-9ACB-7AED3AD6F29A}</author>
    <author>tc={3075FDD0-F1C3-43BB-A066-92B2E095001A}</author>
    <author>tc={5DF9B718-C44F-4C9F-BF0B-83DD74B46B91}</author>
    <author>tc={E230DAEE-D16F-401D-9346-1D1A5F6CF48C}</author>
    <author>tc={E4910653-8A0C-4535-A748-2357F1F539D5}</author>
    <author>tc={A96463FD-6850-42E2-9BEA-11C59D7B1FF9}</author>
    <author>tc={738A98B0-1FFA-4B5E-BCDD-1DDC64D06215}</author>
    <author>tc={EBAF0D73-3A1C-4680-BC80-1072792C5EE6}</author>
    <author>tc={0A23DC3D-2989-4534-9ADB-E4858CBDDFFE}</author>
    <author>tc={E9BC6D63-E261-4B51-9893-9531C5B2C159}</author>
    <author>tc={426984AA-28F7-4040-BD3D-852186C8FDB1}</author>
    <author>tc={7C7462FA-1B04-4694-BBD9-3D891D77F80A}</author>
    <author>tc={1F4A0B36-222D-4381-AA4C-529B5BB3B753}</author>
    <author>tc={27AC0F1C-08F2-4FDD-8292-75268D22012A}</author>
    <author>tc={A28DD519-F416-4198-A3D2-66D416F3AFAB}</author>
    <author>tc={2AAF330D-92E5-4F73-AD01-1E2987ACE343}</author>
    <author>tc={17710762-8D41-429C-AC9F-81700E4B6997}</author>
    <author>tc={8C73762B-61A8-4EFE-BCEA-D740239BA0E9}</author>
    <author>tc={A9A34921-2F5C-4086-ADF7-7D907E8809AE}</author>
    <author>tc={D6051E49-E37D-4979-9E04-1E765A0AD030}</author>
    <author>tc={364E25AA-6BF0-4583-8C4A-E5370BB17B7D}</author>
    <author>tc={0C825758-54C3-404A-86D1-DE4F24F25280}</author>
    <author>tc={32E9BF37-CE4C-4337-AD97-8F6CAF259BB4}</author>
    <author>tc={42BF05BB-618D-4089-8304-E4BD8B9C3A53}</author>
    <author>tc={017E3B58-76C2-4F4F-8BEC-62E47F3F2F72}</author>
    <author>tc={39E6F90C-F3E6-4462-A421-33B1F4CAF164}</author>
    <author>tc={F820D3E9-7B75-41D0-9C7C-5350087CB1D7}</author>
    <author>tc={75571684-0CD6-439E-951D-DA95DEC4E2D8}</author>
    <author>tc={C4D009AA-6C22-4E3B-B108-5330D022110A}</author>
    <author>tc={8E966D2F-944A-48BE-8821-1C0D4706866C}</author>
    <author>tc={2D5F5FB4-1DF6-44AA-88B0-DDD468479B52}</author>
    <author>tc={B2136E09-77D8-4A69-B6D3-D19C2B229F74}</author>
    <author>tc={B5DF0316-A308-4E38-8C4D-DA5597ABFD32}</author>
    <author>tc={D56597AE-E5B1-482D-BD1A-7A4C4CC37548}</author>
    <author>tc={4C0E42C9-B326-4D59-89DA-93931080B176}</author>
    <author>tc={DCBBD488-65E9-463F-B76C-87086EA2B5BA}</author>
    <author>tc={DFA9DAF4-9012-4B2E-B454-7CCC6A4BA97A}</author>
    <author>tc={38EB7816-EC9F-4ED9-8B38-7E89A9BF1DB6}</author>
    <author>tc={D52D5240-9140-49BC-9410-64B56E4C7137}</author>
    <author>tc={371D0DC1-43BA-4AC1-B3DA-9A2DC4D9470E}</author>
    <author>tc={9D90D652-BC04-430E-84FF-41B0457EBD1C}</author>
    <author>tc={5C946FB6-E63B-4CAF-B513-EC68D7042231}</author>
    <author>tc={F44A6A1B-AA02-44BC-ADA4-1026D2E5B005}</author>
    <author>tc={6F8CD0DE-5A04-48A1-B707-29336208830D}</author>
    <author>tc={88407AC0-3FC5-479A-8548-44F48F14A24C}</author>
    <author>tc={862A7D4F-016B-4108-B009-4793EB4ECD3E}</author>
    <author>tc={10E00342-9765-4367-A5F0-D0BC0B0686A1}</author>
    <author>tc={7E90B073-66B5-4DFB-8789-516EF319F5BC}</author>
    <author>tc={9FA14D4A-DE2A-49D2-AD48-88828920A960}</author>
    <author>tc={B2D42A04-036D-4108-A035-167F3D9F9F53}</author>
    <author>tc={86121E6E-8F24-4D2A-95B1-B60C6E0DDE61}</author>
    <author>tc={6E03909B-AFED-4A1C-A9EE-C9CE02D5272C}</author>
    <author>tc={03A46060-A262-4641-92EC-30CABC8F5848}</author>
    <author>tc={FEC214F3-E13C-4F9C-8D2B-6EEF304C2C08}</author>
    <author>tc={D3288705-A666-489F-AA8F-53041AAB54AF}</author>
    <author>tc={8AD4ACD8-DA42-48BE-9DE3-DABCEAA1A9E4}</author>
    <author>tc={96F9CD31-F285-4342-86B9-8F50214A157D}</author>
    <author>tc={1C380350-11BE-4DB0-B75A-F02FEDF326D3}</author>
    <author>tc={D946A98A-7BF3-4DB3-99E3-D13EF5A1FDF6}</author>
    <author>tc={3D727237-5EE6-4C09-BF2E-4165D89D43A4}</author>
    <author>tc={7EA6BC44-FE23-4908-9D66-874E6C82E57E}</author>
    <author>tc={E645EC2A-9FA2-485A-9B0C-3DBE38C23938}</author>
    <author>tc={50CAE786-8D04-459A-8775-8710D5CDC3FE}</author>
    <author>tc={7D67813C-88FF-49A6-B601-19CD8DBF63F1}</author>
    <author>tc={3F3FE709-DCE3-4517-ABA2-E63A9135A363}</author>
    <author>tc={399E10A5-DE51-400B-9CDF-4213415E14E8}</author>
    <author>tc={FCC7EF4D-2F7E-4930-8EB0-473D9AFE97BE}</author>
    <author>tc={03F762D2-4427-41DE-B07B-942D9C834E88}</author>
    <author>tc={45BC6D26-5F38-4D72-8AB0-616F97033F51}</author>
    <author>tc={F7758AE8-E4AB-42CE-A02A-BBB8F432A59B}</author>
    <author>tc={8391FAC6-B6EC-4E8C-B1FC-FD785D55586E}</author>
    <author>tc={3A3AFDD9-76EF-4160-A122-235BD0DE9057}</author>
    <author>tc={3CE6C322-3F4F-4076-82DC-D597B7B5DEA6}</author>
    <author>tc={4D4E5ABB-85D1-4439-ABB7-BEB1ACDB6B2A}</author>
    <author>tc={30C1C1D9-5C9B-4AA5-B043-321EBBC05B7D}</author>
    <author>tc={1887C1CD-64EB-47DB-A3F2-C4672E0C60A3}</author>
    <author>tc={90143AED-6931-4A68-BD5B-700C4E30756A}</author>
    <author>tc={BECC1D17-130D-4DF5-9EF0-F19F5B65C3B4}</author>
    <author>tc={FD9CB3A1-A8E0-4F34-A5C4-B1869035C247}</author>
    <author>tc={BDA17259-4D1E-4308-BC4B-4112B4CF0794}</author>
    <author>tc={77D9462F-4D48-4418-86AE-D932B46062C2}</author>
    <author>tc={EF6D7AC4-A937-41AA-A047-258B9298C017}</author>
    <author>tc={8CB813B8-CB4D-43DA-B441-0E28EEEF6BEE}</author>
    <author>tc={EC9C0B4E-C8A1-48EF-9B07-C62537242A50}</author>
    <author>tc={81A7DC59-5D33-4F6B-AF1B-CD6FE5048DAB}</author>
    <author>tc={6D1596C0-E92E-4FF9-9249-D2F13FF5EAB0}</author>
    <author>tc={0144FF9D-FFBD-4A9D-A327-73677A9A5A7E}</author>
    <author>tc={6FCF6951-40D3-4A47-966C-524AB93C42DB}</author>
    <author>tc={15F5A313-EB44-4A33-A547-CB0E111F8F60}</author>
    <author>tc={CD0B757F-C77D-474B-B12E-BE0B511FB8B7}</author>
    <author>tc={0F870D7F-20E8-4084-84C9-B7F09B870E7D}</author>
    <author>tc={69A98546-835A-4769-9484-B6FB6AED225E}</author>
    <author>tc={0B897AC6-D812-4286-B5C8-E1B20B848BEA}</author>
    <author>tc={8E00BEDA-E9C3-4009-B60A-199442CC77D7}</author>
    <author>tc={7E6DD767-5D63-48D4-9654-F5943BBCC753}</author>
    <author>tc={39C7961E-A99F-44F7-9A56-8A2C8CE1BF79}</author>
    <author>tc={4C5125F0-9B40-47A9-989D-F53397673D23}</author>
    <author>tc={9861FC9E-E1AB-4139-9EBF-626D72FAA562}</author>
    <author>tc={875F6AED-2786-4D33-AEAE-EF4EA9B9E45D}</author>
    <author>tc={451AC9A6-2DE1-4A4D-B016-7135D73981BB}</author>
    <author>tc={6459FB7D-F8F5-413B-8816-3C11401676A9}</author>
    <author>tc={3EEA1B15-8AF4-4CF9-8406-6F4D2739A02C}</author>
    <author>tc={A40D7653-33E1-4F05-9FD4-A32509DA8138}</author>
    <author>tc={E5E491C3-89E2-49B6-A483-316DAE80BBFA}</author>
    <author>tc={8593B528-5D73-4E4C-8F36-6CF3461F8C24}</author>
    <author>tc={DCA940D3-1021-4A85-93D2-0A15F5832FFC}</author>
    <author>tc={C0945AC5-5913-4C59-B76E-C3918BA73D99}</author>
    <author>tc={BEB0AE9E-6CC2-4B2C-B19C-754C0136A202}</author>
    <author>tc={F4E04B86-B7E2-4DCC-9D1C-00A8AC0D1AA6}</author>
    <author>tc={1681C3D8-EAE0-457C-BFD1-1CE7F0277914}</author>
    <author>tc={8D883EFB-5760-4C47-8EC5-6FA1A243E03A}</author>
    <author>tc={B0707BD2-8C9B-4458-91D5-4E199F7A31A5}</author>
    <author>tc={40F54050-2E2C-471D-922A-BB14CF235984}</author>
    <author>tc={A0E49365-D5A4-466F-A049-E3ACF3653501}</author>
    <author>tc={BD93C335-AF3D-4874-93EE-126382C6A044}</author>
    <author>tc={553F525F-07CE-4493-8F39-5F4395B8285D}</author>
    <author>tc={E5D330E4-1C5E-49B3-99C2-38046F5B0DFE}</author>
    <author>tc={F16544DA-C7F6-43D2-81EB-46516A121D78}</author>
    <author>tc={C3080990-A3AC-4319-94DC-86FA0C24F42E}</author>
    <author>tc={26A4AF15-ABAF-4889-82C0-0EB939A43CE2}</author>
    <author>tc={946AAF2D-BA2D-45DE-BB38-F7B01F7C23E6}</author>
    <author>tc={2A1D100A-4AB3-4D2D-A593-89FE6741E45E}</author>
    <author>tc={B0F1C3D4-7C1C-4A75-A52B-998AC5DEE1DF}</author>
    <author>tc={81B70045-301C-45DE-BF65-DD4C6F7915ED}</author>
    <author>tc={CA2BAB0C-E0FD-49CA-AAB3-3B3FEECE96DF}</author>
    <author>tc={A339E451-E7DF-43ED-AFD2-E94BC89EF1B9}</author>
    <author>tc={EC45801A-6905-42E5-BF4B-833CEFA0A7E8}</author>
    <author>tc={B4FAA429-693A-4096-A0D4-1C9A52C2289A}</author>
    <author>tc={A4312C71-B49F-492D-BFAB-04BB4AEC3525}</author>
    <author>tc={C8138E09-A967-47CC-83C7-11532862EC55}</author>
    <author>tc={6747787D-CF79-47FA-8B15-2C9B6AADEBE9}</author>
    <author>tc={761DA223-AA7D-4DFA-9931-92C76099D4DD}</author>
    <author>tc={48E2DF4B-8D90-4E70-B82F-7ABDA3DA66CC}</author>
    <author>tc={482AF240-8B97-4955-88DD-090C2B35E17A}</author>
    <author>tc={AB53878A-2056-48CB-8C46-0E16CB5CF4DD}</author>
    <author>tc={547A0CFC-B67C-4AA4-A22D-0E3B67B84302}</author>
    <author>tc={D9C68E74-816E-4796-80B0-16BD042326E7}</author>
    <author>tc={58621876-66E3-49C3-98DB-767A9051F872}</author>
    <author>tc={718D1F68-B716-4255-8E23-5E465C9F0FCB}</author>
    <author>tc={34E1E047-44E8-4E32-AF61-A911C9EC964B}</author>
    <author>tc={21E2A467-A0DE-46E2-BD87-70630289E02D}</author>
    <author>tc={B54D0435-45D3-42D5-9ECD-E3E9BBA2D1B8}</author>
    <author>tc={B11C4F96-A317-4CF3-948C-F67D2CC8EE19}</author>
    <author>tc={AACECE9A-DC89-4070-9E5D-4DF2DD2D2D0F}</author>
    <author>tc={A8053B23-41EC-42D2-9E0D-CD23FC75DECE}</author>
    <author>tc={EF0ADC49-370B-46B7-8198-81A08B28A66B}</author>
    <author>tc={72CCC1DE-2B06-4DBE-B260-FAAB6D62D263}</author>
    <author>tc={93E7B239-B2DD-405F-9986-0616F9CB1654}</author>
    <author>tc={496360CD-DBE7-4B98-A83C-B60781410832}</author>
    <author>tc={DCC95275-0C70-45CB-AA3E-DCA7B50944A4}</author>
    <author>tc={3B777A2B-0D04-4657-9C53-BECE32E3A9A7}</author>
    <author>tc={4D80FAAC-B788-4477-BBE6-4A52355FCC9B}</author>
    <author>tc={DD4205FD-0A8C-4557-8DB2-1F3FAA2795D6}</author>
    <author>tc={4674AD62-A433-4158-9B87-912E303B1C2E}</author>
    <author>tc={7963AE42-74E4-4CF9-8C1D-49290C24806B}</author>
    <author>tc={1D8ADF99-AFC6-46F4-91FF-B7B0BE815C7F}</author>
    <author>tc={FFE32A2C-7B36-45EE-8DAF-EDC6FC5F320E}</author>
    <author>tc={3B4AE131-10B6-4624-9CF3-4AF7999F6D16}</author>
    <author>tc={5F225658-EB36-4EC7-A635-1A64FCCF1F91}</author>
    <author>tc={0D52EB4B-7394-4B5C-BD87-40DA38208D04}</author>
    <author>tc={A146A39F-8115-4104-BD1E-ACA9570C3147}</author>
    <author>tc={5F81C484-F5E5-4617-8451-EA1A57CFAF77}</author>
    <author>tc={DEF01280-6C37-4D8A-BCAC-13BB43F9E4FD}</author>
    <author>tc={7F1EBB0E-CFE6-4BF9-A7F1-15A1470D6365}</author>
    <author>tc={C8E88EDA-D1C9-42D4-97A0-435232A5969E}</author>
    <author>tc={9DCDF56C-C211-499F-BFAB-57B97851CCF2}</author>
    <author>tc={2D7D9E78-C7DE-40D5-9D08-08FC0D2BE7B3}</author>
    <author>tc={735BD1AE-E50A-4A22-BBAE-4258E480FE5E}</author>
    <author>tc={48B2802C-6099-40B3-866F-8CC5BD073C3A}</author>
    <author>tc={CEA2DAD6-A3BE-4F2E-A802-B8C085A6D67D}</author>
    <author>tc={BFBCA5C7-7C37-4449-9983-FA96F8F2FCDC}</author>
    <author>tc={F6FE59E5-C0DC-4034-B7CC-B7D68B599815}</author>
    <author>tc={304A3EA1-03E6-4622-9981-3451D42F529F}</author>
    <author>tc={B0F66714-532C-404E-B92B-51A7CEE747EF}</author>
    <author>tc={C7B9923D-B345-4208-810C-3442504142C4}</author>
    <author>tc={3DFE56FD-42E2-42F8-ACE4-8434125C7CF9}</author>
    <author>tc={D796592F-410F-41C4-9861-5EBD857ADE9D}</author>
    <author>tc={9EAFD33E-9B59-4D8C-A6B4-62DE6D8BAA92}</author>
    <author>tc={3D15636B-8644-46A4-AC19-D01E317F4EF0}</author>
    <author>tc={868AA2BC-EDCF-4F6E-BFBB-4F483118F31E}</author>
    <author>tc={C6A2CB23-A715-4F2F-B4DA-E1744F904937}</author>
    <author>tc={E5D4452F-7D66-4894-95AB-2E8382CE7D57}</author>
    <author>tc={84891EA9-EB9A-4361-ACA0-2632AF3CAB77}</author>
    <author>tc={AFCB01E7-DC3E-443C-AE3E-23C250A4A1BB}</author>
    <author>tc={AFB9880E-59A0-4FD7-9144-FE77D29ADB02}</author>
    <author>tc={0B0AF893-15F3-4790-9B3F-935841E216A3}</author>
    <author>tc={78591E5E-2E5B-4F97-BC12-E7F61218DC11}</author>
    <author>tc={F02C88BC-A250-45DD-A19D-5A006E9FE529}</author>
    <author>tc={BE9D71B2-75FF-4E2E-8325-CCA1FD825139}</author>
    <author>tc={5AC0D359-85F4-4286-A2CF-197C8D5380AF}</author>
    <author>tc={67F27E44-095D-4D49-8058-C51D9598600F}</author>
    <author>tc={87EEF359-6FC8-4C57-83AA-D9096FFFF7E1}</author>
    <author>tc={5DC1A3ED-575D-45DA-8738-C3C2B2365578}</author>
    <author>tc={0A23F24B-5C87-47C0-B697-1A568CEB6361}</author>
    <author>tc={F45EDB7D-88AC-4A20-AB86-A9DB1646F397}</author>
    <author>tc={B4498EDD-0148-4472-9D04-283D69497057}</author>
    <author>tc={F1253C34-B88B-4551-9F74-2047C38D3762}</author>
    <author>tc={71F84AEA-5CB7-4913-800A-AFBE70212B7C}</author>
    <author>tc={55258DF3-CAFD-4FFB-BC86-BC8CA12FD1A5}</author>
    <author>tc={7C83C5FE-7391-4829-9812-734271A0B3F4}</author>
    <author>tc={F6F04A5B-C357-494D-8552-88C1D31F52C3}</author>
    <author>tc={D3AEC099-E389-4B95-B81A-5E576929DA41}</author>
    <author>tc={BA991F94-644C-40B1-B288-6A6CBEF6F42E}</author>
    <author>tc={D3E9F5B6-F278-45F6-8754-17DEAC935741}</author>
    <author>tc={EC639BC6-0233-4B07-B68E-3BDD274FE54F}</author>
    <author>tc={C140F5A7-2022-4A9C-AAF1-C308773D9321}</author>
    <author>tc={757984A9-FE2A-477E-8637-DB9676BEA03C}</author>
    <author>tc={279429C4-8753-4041-9B5E-2FFCAD4ACC64}</author>
    <author>tc={266E67EC-358C-4A18-B98A-AA9D000F02F2}</author>
    <author>tc={B9619102-F1C0-46DE-9116-6EF5D452BD3F}</author>
    <author>tc={E49F1A1A-E082-43A5-9C33-40FF3D477DCA}</author>
    <author>tc={E5016363-D14E-4D8E-80C3-226317D448C3}</author>
    <author>tc={FF6A511C-EAAF-4357-9168-6646807E29F0}</author>
    <author>tc={D4932813-E3AC-4D67-AF04-077C8DBF0BD5}</author>
    <author>tc={BE687DE6-DEE8-4FDC-9E2A-BA43B83457D8}</author>
    <author>tc={C6562D92-B562-4B05-AF92-100730DFAC2B}</author>
    <author>tc={6B681D53-AF78-446C-AE3B-1F7C624CF717}</author>
    <author>tc={322E2903-3D9A-49EC-AA5B-C65D59636109}</author>
    <author>tc={EBCD9CD2-5FFC-4D0A-9E75-A0270CE62B05}</author>
    <author>tc={EFAFAA77-25F2-4188-A944-8F75684D10DF}</author>
    <author>tc={67C10944-D1AB-44BC-9BB8-AF900CFBC4E1}</author>
    <author>tc={325791C9-6CB4-4CA6-B8F9-E6A5A29FD973}</author>
    <author>tc={08C819DE-73BD-4489-9063-CC0B6895F21D}</author>
    <author>tc={85ACEFEB-CD84-4E68-ADD2-225FF9EBEBE3}</author>
    <author>tc={E87CA760-2EC3-4712-B9A7-506756FD2955}</author>
    <author>tc={4DA5AC3A-C3B5-448A-AB0D-1B6D91417DFF}</author>
    <author>tc={0A366D3C-5CBE-4C6F-85DC-4A3EAB036BAF}</author>
    <author>tc={F62A3049-F250-492E-8FCC-7C601FBF8A85}</author>
    <author>tc={1593B0D5-B406-4A87-9433-85EADEDF59C1}</author>
    <author>tc={F7FA7C51-316B-44E7-B727-EBD6336D1F23}</author>
    <author>tc={D95FF9D4-F202-4F69-91BF-7D3C756BF67F}</author>
    <author>tc={F64AEA98-CBD1-4AA6-A34C-A5723C3A2100}</author>
    <author>tc={298348E5-0F6C-4951-866F-CC2D0AFDB8FC}</author>
    <author>tc={299B49B3-9E20-4B32-A2D6-A08BCC508E6F}</author>
    <author>tc={F58C4F60-C779-4F10-A417-369DCFA40A68}</author>
    <author>tc={EE292A9C-5722-4783-972C-C5392C507AE3}</author>
    <author>tc={A181016C-F812-4C7B-9B9E-85E2C31ACA4B}</author>
    <author>tc={DA5066E8-E338-4BFF-9963-B23D189C2076}</author>
    <author>tc={8FE9904A-197E-4FAC-977D-5731774ABC1B}</author>
    <author>tc={9F2CAFDA-E59D-4E48-835B-D8AB84DE37C5}</author>
    <author>tc={DD3C93EF-CCE4-4A8B-BCDA-5C027B9F2469}</author>
    <author>tc={EDC158B4-9B5C-40CE-80EB-FEB29C14BE9F}</author>
    <author>tc={455FBEBC-FA78-4BB1-963F-8CC2797F3089}</author>
    <author>tc={19330D65-55F9-4972-A8BB-3053F12E6CCC}</author>
    <author>tc={1E8857F6-5AAA-4C27-BC27-24CA15F934B2}</author>
    <author>tc={13724732-4FCF-418B-B744-8C1EBB1D8935}</author>
    <author>tc={0E885BE0-4586-4832-B82D-E1F6A686E6E2}</author>
    <author>tc={8D034D9A-DDD2-4114-88C2-5BB951BB6048}</author>
    <author>tc={92411E07-0B89-4CD5-ABB1-5B227BA10688}</author>
    <author>tc={AFDFE41C-CC76-4ABE-9451-616B18D2FF7C}</author>
    <author>tc={E52BAB7A-E176-43D2-ADF4-BE92054174A7}</author>
    <author>tc={075C3AF2-AA89-46B3-890E-4D6E6AAD11EA}</author>
    <author>tc={AB0ACFD5-E4C0-475B-BD6F-5E6383AE369D}</author>
    <author>tc={2D30B43E-F13D-4205-A16E-231BEDDCB35C}</author>
    <author>tc={D9E1C599-E0E2-49BA-BBCE-9872FF259EAF}</author>
    <author>tc={ED5166B1-9D4E-48D6-91A1-3C68FD7CE15F}</author>
    <author>tc={D21E86AC-918A-41B0-A235-79482E243870}</author>
    <author>tc={9665C3A5-51ED-4FDB-BF4A-55F004465F74}</author>
    <author>tc={71C45B4E-CB96-4410-8EAD-6A8B4D703E3A}</author>
    <author>tc={D036422E-5D02-4D1D-B1D1-C468A55F6B95}</author>
    <author>tc={AC8A96E0-B1EF-4078-87B2-02F6A223D1E0}</author>
    <author>tc={5BD81F29-77C6-49BE-A16C-C156D6CD71BC}</author>
    <author>tc={C875CE3E-484F-48DF-93B3-B8EA168E2AF6}</author>
    <author>tc={C6F3376E-F446-46DA-B66F-8DD01C507DD3}</author>
    <author>tc={6B921148-CF97-4023-A2B7-333E77F952C8}</author>
    <author>tc={693FE880-04E3-4238-8275-B546442543D5}</author>
    <author>tc={B968962B-1429-4A79-9A81-72A2BAABAA77}</author>
    <author>tc={492677E6-ACB8-4885-9DE1-EF6E53C2A37F}</author>
    <author>tc={5CEE4B2A-D03E-48EB-922B-953D58FBCF97}</author>
    <author>tc={9F4768E5-BC1C-46C3-9484-D2833A6E150C}</author>
    <author>tc={4619C013-0120-4BAF-A66C-2158C3429DD9}</author>
    <author>tc={4B0878CE-D3F8-40CF-951E-D19783426305}</author>
    <author>tc={D671540D-84DB-4740-B25F-0DF42872F05D}</author>
    <author>tc={CD075454-B9E0-40D6-AE31-C99869BD2D8D}</author>
    <author>tc={201C5E08-CFBE-4F94-B1C4-A832F5C6602F}</author>
    <author>tc={BACD0626-B0EA-4A55-974B-6F82542FA47C}</author>
    <author>tc={D276DAB0-4E7B-4719-8EDF-0D50CCC6BB4F}</author>
    <author>tc={0E9BE23A-C59D-4388-BD28-6C0C21BC274E}</author>
    <author>tc={847822B0-EA82-44E4-BFFD-D7695F050B67}</author>
    <author>tc={52A0FDB8-6894-4BBB-9C9C-11389135DBE7}</author>
    <author>tc={533FD830-4909-4668-93E9-20B7A92762BA}</author>
    <author>tc={9E68CB70-D6EB-45C6-88D0-6C5AC69027FE}</author>
    <author>tc={552B8438-DC2D-48B7-8172-CE8645C6F85C}</author>
    <author>tc={1EC2DA65-9CD4-4E04-84CD-95AB65C701F2}</author>
    <author>tc={C8644C7A-5989-4A0F-BBBB-756287B7ED44}</author>
    <author>tc={2493E950-1FA7-4780-A2D4-2AB7C5E8BB2C}</author>
    <author>tc={E125EE83-7B3A-465E-8CB8-4F4C9D5A7FF2}</author>
    <author>tc={790D8255-28C9-4F06-874E-20C05192F89B}</author>
    <author>tc={C2A940CD-7C6D-4324-874C-3AE7B1CD2B6B}</author>
    <author>tc={DC3943F1-D412-452A-8F7D-EE4B3E20D6BF}</author>
    <author>tc={79F13E59-20F8-4FBB-ADE3-7B81A8B1C930}</author>
    <author>tc={58AC0BB6-4C29-4C19-AF56-1A8F4B5673D7}</author>
    <author>tc={9A14CEAF-062F-4119-B0CC-95467662F88D}</author>
    <author>tc={335FB8A6-EAAC-43DB-A3BF-91BD0AF5ACC1}</author>
    <author>tc={B290C263-01AE-465A-9B8F-0FAFB9274D08}</author>
    <author>tc={43EB3DFC-31B2-4E72-B064-622DCDCAA1E1}</author>
    <author>tc={4B68ACEE-0231-42CB-B0BB-96E7E6FD93D4}</author>
    <author>tc={924BB26E-A1A1-40F4-8B5D-5746D868A565}</author>
    <author>tc={6822597E-244A-4BBD-9D2A-5918D5A50CA0}</author>
    <author>tc={3F5157B1-DAB5-4DE6-90F9-9E28EE7E9CF5}</author>
    <author>tc={EC76D415-AD03-4D69-9730-40A2E0F05678}</author>
    <author>tc={F27FA7B7-B900-46BC-A737-F8D8BB3C319B}</author>
    <author>tc={070CA224-E877-4472-905F-B53D047383C9}</author>
    <author>tc={5AA3508C-699B-4CEF-905F-696EE4901DD3}</author>
    <author>tc={A12CFDD5-8A79-4AC5-84F8-0B0FA6701375}</author>
    <author>tc={F9CD4FA9-99D5-4422-8662-8DD56C455A1B}</author>
    <author>tc={0C65A24A-60D3-4968-ACC5-1F3F9468F988}</author>
    <author>tc={7DB3E722-2D3E-42E5-B2AC-78DD3903924E}</author>
    <author>tc={C87115F8-91D6-404C-9289-A19F39763A32}</author>
    <author>tc={A937A408-1075-42C8-B997-1BE00245161A}</author>
    <author>tc={2D0FDA82-D0C5-4994-950E-7B5BD177A9A8}</author>
    <author>tc={205B6B8A-611D-4907-AC47-13FDBCB5D27D}</author>
    <author>tc={9C584FC8-D850-49DA-989E-23B9173BC2F3}</author>
    <author>tc={1D588E29-3E50-4BBC-AC23-9B431BEB636C}</author>
    <author>tc={39D5BB1D-3A91-445F-BB0D-0B3C681E6D57}</author>
    <author>tc={F456B60B-8376-47F6-A2ED-5A186F3284E5}</author>
    <author>tc={8C256C51-4834-4A97-ABC8-E0CA691108C3}</author>
    <author>tc={C13B5EBA-6DCE-4D2D-8209-5CB57EAF12B6}</author>
    <author>tc={70878DB0-89A9-4359-8B1A-C1D2442C362A}</author>
    <author>tc={90A2BF9D-303E-436B-9306-7663B877B530}</author>
    <author>tc={00069AF0-676D-4BE7-9794-E19DFE3C7ADE}</author>
    <author>tc={D9ABC277-87FB-4B99-8670-5B35DF00C2E1}</author>
    <author>tc={59AB11F5-C82B-46C5-88E8-6E4F9741E2FC}</author>
    <author>tc={7EC4F946-6814-431E-8783-1F9F31FEDEDA}</author>
    <author>tc={7C45FB3B-4753-4BE2-A96C-CFBF3BC03EC0}</author>
    <author>tc={66EB74B1-1FE6-4129-A371-D99E2FB5EBBE}</author>
    <author>tc={FF9EE297-01FC-4108-B878-E003E89F369E}</author>
    <author>tc={C923FE5B-E20C-4B49-A000-836671B99D9D}</author>
    <author>tc={5DB20C2C-EC72-4E5E-B998-BA676D00EC16}</author>
    <author>tc={6222E73D-70C9-4981-826A-F7357AD25D32}</author>
    <author>tc={D94C84EB-DAFC-4FFE-AF00-BC69A318F573}</author>
    <author>tc={80DA7245-FF3F-4A55-9C05-BE2AC53EF774}</author>
    <author>tc={CE346E81-B410-48A0-9502-9E45E9ECD975}</author>
    <author>tc={EE370A3D-F125-4F95-9918-B0AD647426C3}</author>
    <author>tc={EBBDD11D-2943-4659-9118-E74A138426A9}</author>
    <author>tc={F40F6CF3-DBE1-47C9-872B-D8149C665834}</author>
    <author>tc={EBC6E007-9FEE-4A68-8228-8FAD6BFE0A86}</author>
    <author>tc={CFB9C0D7-F107-42E2-8DEB-68020812AA34}</author>
    <author>tc={A7B619FD-6FA4-486C-8BF7-3018F35C3D5F}</author>
    <author>tc={17EC16CA-2B2A-483F-B1DF-8DF47BBD037A}</author>
    <author>tc={0B1CC0E2-ECD7-45F2-9F3D-671A527A5959}</author>
    <author>tc={DA0D0362-5FA8-4614-9A0C-A490E4723B9F}</author>
    <author>tc={0E9DBD81-3330-4EDD-B80A-9830AEA996A0}</author>
    <author>tc={51E19389-8BBD-454B-B7FF-F9EA4F18B8BE}</author>
    <author>tc={BF18BE23-D48D-438B-BB91-75D094548AF7}</author>
    <author>tc={3A502D97-BCAF-4763-A41C-FA58F6A01CA5}</author>
    <author>tc={F750692D-1C49-4768-97B9-38CBE2DF8A7D}</author>
    <author>tc={C6418B8F-E060-4BC7-844B-C5ED2E0283E6}</author>
    <author>tc={4ACF0867-A5D8-47E2-AD7B-043FBE285CFC}</author>
    <author>tc={7DBEC7CC-4CF9-4AAE-9BDB-5E245628F570}</author>
    <author>tc={6BF3AA89-99F1-4FBB-8EF4-435EA7F560C1}</author>
    <author>tc={D4842FC6-9C53-44B4-9633-1E435A539E32}</author>
    <author>tc={531F44AD-10DC-4D12-8361-05AE336E9F95}</author>
    <author>tc={C8781ACE-F5B6-4792-97A3-FAB9F9B1C481}</author>
    <author>tc={AD7C54C8-C1DD-4F2D-B52D-B2734CC3B59A}</author>
    <author>tc={DFAD7695-281E-4E1F-BDCB-D5392CE09A3B}</author>
    <author>tc={428FE123-9D33-47CC-A725-0D1BE7B5EE85}</author>
    <author>tc={B83487A0-D5E6-4F29-B01C-EAB130663E08}</author>
    <author>tc={D3A9DED5-5BA5-4B8B-A6E5-45C4084051A3}</author>
    <author>tc={FABB1D88-2B31-43B6-8449-46C7CF3536ED}</author>
    <author>tc={EEABF73E-3F7A-41E9-A7ED-9F07C0C618A4}</author>
    <author>tc={BC9C5B53-0FAA-4A7E-B2D4-0B64048011B7}</author>
    <author>tc={4B8F9FE3-7858-4666-A88C-EC0E98E6FF9B}</author>
    <author>tc={D84584C0-A46A-4B05-A6E0-E1EB3E437B80}</author>
    <author>tc={5C2B49F4-4931-4BFF-84DA-79E05E2E0CDC}</author>
    <author>tc={45B9ACBE-AFA1-4BBC-8DEF-E3AA19E36863}</author>
    <author>tc={5FABB52F-4CC3-410F-A7DD-97248E253441}</author>
    <author>tc={E937381B-34D0-49BB-A649-51A43EFAAB14}</author>
    <author>tc={AEA918C5-6F52-4A36-8FAB-88A03080F83E}</author>
    <author>tc={C95FE789-DB71-4BE8-BAD5-5882BE5C5915}</author>
    <author>tc={92A32B8A-2903-4D37-A627-CB1C3846934E}</author>
    <author>tc={DD2968B4-B3BC-446F-BA32-CEC63652C4E7}</author>
    <author>tc={8218433C-05F6-48B6-A0E0-330DA57AAA88}</author>
    <author>tc={BBD1E40E-852A-4B74-8060-BBBDBEACAA3C}</author>
    <author>tc={0B4026CF-3DA6-47CE-8EB4-1B2B513668A5}</author>
    <author>tc={58CAC558-F06D-44E0-96C9-619AE1A0A390}</author>
    <author>tc={B012B503-AECB-48A8-A29C-DFD3214D38FD}</author>
    <author>tc={76DF1F0E-4BF4-4E0E-965F-CE53C75881AB}</author>
    <author>tc={D13431F9-D705-4F3F-BDC7-CF8D36011558}</author>
    <author>tc={05615A9D-BE97-4DB4-B39F-5BAD414C27AC}</author>
    <author>tc={80C9DA6B-1160-432D-88BF-8EA0CFE00FE5}</author>
    <author>tc={AFC87D70-38FF-47F8-BE2F-50B88DEA8354}</author>
    <author>tc={608270BE-3F95-4047-8C25-C7529C1F940C}</author>
    <author>tc={F23FFE23-9F30-4648-AC45-3B146992228B}</author>
    <author>tc={1860BB2D-6401-456B-8ECD-6E1DD16E33E1}</author>
    <author>tc={A89BC96C-7B0C-45BB-B8D8-D315A1FFFE00}</author>
    <author>tc={6C3B2459-DB3C-4C19-9C9A-B8120C847B4D}</author>
    <author>tc={A9993B09-D1CB-4018-8F05-789EC31BAE76}</author>
    <author>tc={56FF60E0-80F6-4720-B9DF-E0E43B7FE493}</author>
    <author>tc={EE4A3E38-9D95-46B9-90A5-E414F5E52FA6}</author>
    <author>tc={78054D78-4843-4457-A5E9-3B1CA9E6380A}</author>
    <author>tc={3947FB72-C466-467C-87B5-9DAF7E76342F}</author>
    <author>tc={0208B607-8343-4193-AB12-9042D1AABCEB}</author>
    <author>tc={28184B96-B12E-41A4-B2F8-08C0EC955ECE}</author>
    <author>tc={38933472-A715-412E-A840-D5D0601F5AF7}</author>
    <author>tc={776816DC-8661-431D-94C8-BC48E0D59913}</author>
    <author>tc={12B65BB4-F568-405B-9D06-1DC0B288D3C8}</author>
    <author>tc={1637141D-4B3B-49CA-9C0B-EB127B6F907F}</author>
    <author>tc={5FD55F7E-3889-4B28-949E-C10541DD8233}</author>
    <author>tc={0F609B40-8F41-4BFC-AB2D-BEBE33884162}</author>
    <author>tc={DA6113E8-66A4-4322-A38F-D54426A8EF2D}</author>
    <author>tc={1ED216F2-60BF-4621-B743-73A64CBBB323}</author>
    <author>tc={C374160C-2307-42BA-8B0D-8FBBDF406601}</author>
    <author>tc={7E038E8F-745F-4508-9CE0-B157EB16F33D}</author>
    <author>tc={19E09E7E-EBA1-463C-8248-C3C86CF84DF7}</author>
    <author>tc={365B5174-0315-4E3D-8082-9730648E8908}</author>
    <author>tc={06ABE5C7-04DF-44EB-B1B8-1931B9EB820F}</author>
    <author>tc={D9AA74A6-BFDC-4737-8451-72DDCA23407C}</author>
    <author>tc={04092F88-005E-471F-BAF2-025E6C8FC01F}</author>
    <author>tc={CB3C5E0D-6F46-4D97-976D-8EB547167C1F}</author>
    <author>tc={85DE5462-AA4B-4848-9363-49248742687A}</author>
    <author>tc={59C92669-B549-49A5-913C-5A281034B1EE}</author>
    <author>tc={43E5260E-48D5-4D35-B027-A6F68387F91C}</author>
    <author>tc={C997BB2D-9B0C-45D5-A209-A4D6C24E302F}</author>
    <author>tc={E7513744-B7AA-4607-A35D-1534A68D3608}</author>
    <author>tc={744682AC-81E1-402D-AE29-643CE988E949}</author>
    <author>tc={2177FE99-A921-4676-B477-76E8ECB88D28}</author>
    <author>tc={2A15A89B-8583-47F1-A356-5885D5C7CA28}</author>
    <author>tc={4AF31AAA-30A2-4A71-B462-A16011D14F96}</author>
    <author>tc={FAD144EB-919F-4C09-A458-67F45D4E1B17}</author>
    <author>tc={DF3D3CEC-FD6B-45E8-A8D9-12D1E70F085F}</author>
    <author>tc={BD746792-4814-4663-841B-6CDFB7A51C0B}</author>
    <author>tc={9F9068C3-A8C7-4B06-B51C-756BAAB9B67D}</author>
    <author>tc={FC3EC682-C62D-43B5-B329-6F296361EB76}</author>
    <author>tc={FD8E0EBC-A6CF-4C58-8D5E-9B77D4B4307F}</author>
    <author>tc={8CDCA1C6-CC30-40D6-9FF1-655DF3723AB8}</author>
    <author>tc={E331778A-71A5-439D-83C7-97E85119BEAC}</author>
    <author>tc={9F0E3DD4-95F3-4ABB-96C4-9D256B330BFF}</author>
    <author>tc={0FE8EB52-B0EA-4F0B-8B4F-1F1F107FBC2D}</author>
    <author>tc={22CDC5C5-B251-4AF9-A108-D61DBA19D3D1}</author>
    <author>tc={0D053FE1-A95D-4CF7-8849-B0113F41DDE5}</author>
    <author>tc={3ACA6A1C-3F42-47FB-BFDE-BA84FB892570}</author>
    <author>tc={E40FD789-879C-4FC7-AC8B-E4BC4ED51454}</author>
    <author>tc={CFB5D45F-89EE-4938-ADE2-B92B640FA438}</author>
    <author>tc={9F19D946-E5B4-490C-AC3C-6295A0C45AF9}</author>
    <author>tc={4527AE96-3689-460D-A4E3-BCECE671D984}</author>
    <author>tc={83C12705-53C0-4274-8F93-98040EDEC739}</author>
    <author>tc={08BC935C-0A95-4179-9376-15141E7002F2}</author>
    <author>tc={863405E3-B156-4A39-8D7B-11D390F4C16B}</author>
    <author>tc={E40BAEF6-678D-4913-AB1C-47BDC372FA70}</author>
    <author>tc={5197D9A2-1937-4AF0-B5A5-51F2AB8ED128}</author>
    <author>tc={458AB83A-8468-46B4-AB84-DB06CD26796D}</author>
    <author>tc={9226DF95-D1AD-4E2C-949D-B42608EFA33E}</author>
    <author>tc={E1498E24-D674-4868-AD18-F48F159B01A8}</author>
    <author>tc={512DEFEA-DB60-4B3D-974A-52672B603B06}</author>
    <author>tc={E799BDA9-6050-41AA-B46D-D92A2F7322B1}</author>
    <author>tc={827BEC1A-662A-4C0D-95AD-C519C4634180}</author>
    <author>tc={33C3EA81-1640-4512-9DFD-C9B101B46CF2}</author>
    <author>tc={7E92D2BC-DE4A-4DA5-8307-8367A6CC48D0}</author>
    <author>tc={D9AA0247-FC2E-4B76-AB6A-758D2B613BBB}</author>
    <author>tc={BC0EBAD0-C048-4FCD-B0E9-958B40CE9223}</author>
    <author>tc={0C1B5D8D-C423-4FF7-BC5D-34AF8EEFD507}</author>
    <author>tc={729C1A2F-406B-476D-8E1A-2509F24DC982}</author>
    <author>tc={2D951BDA-D218-41B3-A498-CF62953C35D9}</author>
    <author>tc={3D31D97B-A426-40C0-90D5-68A51D08165E}</author>
    <author>tc={E9ABCC53-D0E3-4707-85B6-38C30539C910}</author>
    <author>tc={AE854241-F758-4F26-9278-263D2C474B73}</author>
    <author>tc={1BE8E278-4D4F-4E17-AA8A-04837D1A04E5}</author>
    <author>tc={BC0D8571-B50E-44F2-B529-EAD8EDFB59AC}</author>
    <author>tc={8A54DBBD-9C10-4302-A0B0-CE4CAF1E3E69}</author>
    <author>tc={3CC1B7AE-5BDA-4E2F-9D64-67C862303C23}</author>
    <author>tc={7B7EF833-7AE4-4473-8B05-348501125D73}</author>
    <author>tc={9EE80368-1EC2-4351-8995-0C616B299665}</author>
    <author>tc={B73387C2-4DC2-44A1-83C8-527743EA72F9}</author>
    <author>tc={582274D8-F44B-47BC-A4E5-18F733459B0E}</author>
    <author>tc={D6C381B5-B34F-4E42-BCB4-90894CCADD89}</author>
    <author>tc={C2F7A471-2922-4ACB-8B7D-A47CB1E58DBF}</author>
    <author>tc={631DE4E6-DC19-471D-8E1C-324BC621BCE7}</author>
    <author>tc={70DFF1AD-0A6A-4BC8-A7C3-179C06223DB4}</author>
    <author>tc={435089B8-C079-44CF-8075-61762D1592DB}</author>
    <author>tc={20AD6A5C-26B7-4779-8ADD-63952BE6F3C5}</author>
    <author>tc={14032781-5767-4ECD-8104-DC0EFBC8BF0B}</author>
    <author>tc={880423FB-3402-4C8F-9976-963C486FD985}</author>
    <author>tc={FA396C1B-9A7B-425C-876B-AD5DFD363D13}</author>
    <author>tc={0453AD69-E65D-4ECD-BE92-3CE80E3196CC}</author>
    <author>tc={2C91F25E-2CB4-4847-AA14-C5CA60212FE3}</author>
    <author>tc={C5278BDC-92F9-4474-BD68-5DB04B491D9A}</author>
    <author>tc={B096C0B0-0FA0-484F-837B-14CD02F02AB9}</author>
    <author>tc={C03F5DF5-4FBA-44D3-B685-CB0C9C721F90}</author>
    <author>tc={3C3A47E6-F16D-4174-871A-A16F2E291420}</author>
    <author>tc={87A1D920-88B7-4A39-8B30-B2055AD49615}</author>
    <author>tc={224C6D7F-A7D9-4BF7-AE30-E46B2A0AF5FD}</author>
    <author>tc={35CC4EF9-A64D-4D4B-A68E-B3A0E8E2E661}</author>
    <author>tc={AAD2B900-BD8E-4278-A581-15FDA85B3B66}</author>
    <author>tc={600F115A-04C9-4468-AE74-A99C72052784}</author>
    <author>tc={22E31A2C-4E37-42D2-AA7A-9B1EC0476C98}</author>
    <author>tc={A91AFD7F-E725-45D7-BC3C-36B8AFF8AB1A}</author>
    <author>tc={F84796B9-832C-43C7-9704-451819AEC6B7}</author>
    <author>tc={720AC565-7102-442F-AFD2-4501AABA4009}</author>
    <author>tc={B6ED27B3-798A-4E6D-98C2-FC3098204650}</author>
    <author>tc={5A35FF87-2BE7-49D1-A2CB-2158F0D71D54}</author>
    <author>tc={367C130B-DEDF-4AB9-9CC2-8171F2CAF496}</author>
    <author>tc={2B924098-66A8-4B7A-A825-1AD3C697BDD3}</author>
    <author>tc={A69D0232-8CAB-4E3A-811B-46919F2DAD00}</author>
    <author>tc={DB8B16E3-31AD-483E-B835-4FE5FDB92475}</author>
    <author>tc={BC9C7906-B57B-4780-A5C0-8D7D37C09BDA}</author>
    <author>tc={B53AEF16-E6AB-48CF-9CE9-FF17E4A38063}</author>
    <author>tc={8F3EA6A9-9503-407D-90CE-B15B4A870C4B}</author>
    <author>tc={2155E416-66FC-49E3-9ADB-8BA461F247A3}</author>
    <author>tc={C250402D-2085-42D3-8607-1C8DA8591BCE}</author>
    <author>tc={D7704138-71E0-4FC9-8010-141C6FD45871}</author>
    <author>tc={D385B32A-7F4B-499A-8AD0-3303969CEC9C}</author>
    <author>tc={B89A47FB-5717-4A21-912D-5EC108C3FCBE}</author>
    <author>tc={0333DD77-6BE9-4A97-90E0-B9F9CDE7E3DC}</author>
    <author>tc={9961247E-7B49-4CE6-B25B-0D53A8E623D7}</author>
    <author>tc={00D9CC60-62B1-4496-B5A2-9E56647D9BCE}</author>
    <author>tc={E8DF0314-B48A-4BE8-AE48-1FABA7A8A808}</author>
    <author>tc={F1F2CC25-EA61-41AC-8FF7-B499CBD50C10}</author>
    <author>tc={9A72398E-6630-4DFE-99F7-B2AD55E98E4D}</author>
    <author>tc={01BC74D7-07CE-4D75-BF16-A9551C34506C}</author>
    <author>tc={FA7E70C4-7426-4613-B81A-3A4C51E31676}</author>
    <author>tc={3DCAD1F0-01BB-4298-9820-BDE6B0A2D333}</author>
    <author>tc={033993A5-E9C5-481B-9659-5EC3785AE47E}</author>
    <author>tc={6FA34D3A-E81D-4CBE-8DE1-84F40C66F590}</author>
    <author>tc={678F1B88-D54E-4521-935D-B3E48EDC006A}</author>
    <author>tc={4CF775A7-8300-4E1A-AD2D-7E0A28C4AE0E}</author>
    <author>tc={04E4600F-574B-4DAA-A9CC-FB946F7083D3}</author>
    <author>tc={D77AAAEF-EA5E-4DE2-99C8-18F99BCA3E39}</author>
    <author>tc={37F1F708-B13E-495E-9483-796803F75ACE}</author>
    <author>tc={E76EE578-8F45-4EE3-963A-30C252F3D397}</author>
    <author>tc={E09ED1F3-D496-47FB-873F-DDFDA0A42B47}</author>
    <author>tc={DB7FBEEB-39C2-4C3C-9D45-108EE36C8FB3}</author>
    <author>tc={1D852619-2BE1-4BFD-A0A3-814D69FDE279}</author>
    <author>tc={48E595F8-31AE-4F36-9D88-BE1120832D39}</author>
    <author>tc={55F27DF0-9B16-484D-A85C-A3152C318778}</author>
    <author>tc={D10E2E21-EBBB-4535-A8B5-304135B50BB4}</author>
    <author>tc={B83758AD-DDE3-4570-AFF7-1649E3014AAF}</author>
    <author>tc={F466027C-F156-49A8-8454-E6FD1C68CF66}</author>
    <author>tc={18F1977E-59E4-4DD1-B1CB-A988C505FBA1}</author>
    <author>tc={F0976007-1ED1-445A-ABB4-A2132E8BE330}</author>
    <author>tc={ABBA5156-BE1C-473D-9E27-F17F2E930015}</author>
    <author>tc={F3EAE9B3-A252-42DA-94E4-D8B149C03798}</author>
    <author>tc={6C39296C-5657-4FB9-A3BB-C6E1C85E19E9}</author>
    <author>tc={6075A22C-28F0-4B75-8AD0-FDCA99AF78E8}</author>
    <author>tc={4533AE3F-688B-4738-8BE4-6FED4BEF06CF}</author>
    <author>tc={484CC497-0C39-4FFF-AD3B-00F4DF2F6AF1}</author>
    <author>tc={145045B7-E6C9-4B62-9FD2-E1A027E29856}</author>
    <author>tc={8D6EB9A5-14D9-458F-93EB-9697776E3749}</author>
    <author>tc={CFA4EDCE-F532-42E4-9101-F7D9F3FDCC46}</author>
    <author>tc={E3D08C5C-AD9A-4003-A72F-13EB47D3EFB0}</author>
    <author>tc={5CBD84B9-ACF9-4A14-96B0-AC8143A6D4D0}</author>
    <author>tc={EA36032B-C621-4FFE-92CF-593827682942}</author>
    <author>tc={180EC3A5-9570-468E-9B3F-5DC7719BBFF6}</author>
    <author>tc={082C286E-77D3-48BE-AA83-8AC8D36F5E0E}</author>
    <author>tc={DA92F2E5-E3F2-4BCA-A10F-E22C41C5A0E4}</author>
    <author>tc={651D3155-7AEF-472D-82F4-42C352E40CDE}</author>
    <author>tc={B577F607-F66E-437B-A71E-6FAC8724B907}</author>
    <author>tc={81F27D80-C6AD-4E7A-8728-AEE353E24076}</author>
    <author>tc={A19D59FC-4F46-461D-B55F-8D16F67B70FD}</author>
    <author>tc={711AD5FC-7A9C-4E83-B34C-6127AE7DB0CD}</author>
    <author>tc={97419740-F470-4FE6-8E38-E62F5CF6CA5A}</author>
    <author>tc={D2CA56B0-7874-45DF-B373-F4DF6BA97901}</author>
    <author>tc={D7CF5FF3-F7CC-4977-9C37-2307BFEA65FE}</author>
    <author>tc={58EC4D45-5540-4955-9FB8-6064D52556D6}</author>
    <author>tc={02E1E059-9B6F-4C9F-BCD5-A9086230B988}</author>
    <author>tc={FC0AA73A-8753-4640-9CA7-8010F06D83DD}</author>
    <author>tc={B4EB7358-7109-41B7-B643-6998392D1359}</author>
    <author>tc={2BF2653D-65A3-4813-AE8E-C6F157D4510F}</author>
    <author>tc={131D4E34-2CE7-4F7E-AA2B-23470D7F4060}</author>
    <author>tc={68065893-291E-4937-9E68-1608193D17C9}</author>
    <author>tc={87BA66D4-533A-4ADB-912A-77CD27B1DEAA}</author>
    <author>tc={67D1BDF4-715A-4DAA-8FC8-82DC3C9A1FE5}</author>
    <author>tc={698978A1-EF54-4082-9BC8-5DE1F267F347}</author>
    <author>tc={063AB398-F272-4ACE-B3C1-71E0C809E590}</author>
    <author>tc={8A3A3790-D8A5-403B-A95D-0FE0537FE59A}</author>
    <author>tc={480DD237-3D72-48EA-BFF7-AC78C66BFFFD}</author>
    <author>tc={91449DAA-4BE9-471A-83B3-8B7CDD204175}</author>
    <author>tc={2339DB82-6413-4A62-A978-4B8774207813}</author>
    <author>tc={15495705-79E8-432C-99FA-BCE77B9D4ADD}</author>
    <author>tc={A92DEFFA-8420-4126-99CC-3F057CADC5D4}</author>
    <author>tc={B75018C3-63AD-4E40-A1C5-DDA3A43CDD60}</author>
    <author>tc={BB0B4D8D-3E87-48D2-8C79-4D05B9BE1A8B}</author>
    <author>tc={EAC56797-432F-4A70-BC14-D020E8CBCF27}</author>
    <author>tc={835C0993-890F-48FE-B0BA-B867FA3D7B9D}</author>
    <author>tc={418FDF3B-F921-47EA-9EDC-4F8558A32307}</author>
    <author>tc={93C80919-360E-4583-9AD2-532EE2D97B6B}</author>
    <author>tc={524F1BA4-DBA8-46CB-92AA-91F9EEC4C7BF}</author>
    <author>tc={8E000776-964C-4CCF-89AC-0C10564CC56C}</author>
    <author>tc={03343AD8-EEE2-4D7A-9C0B-BB8B94B10E18}</author>
    <author>tc={13771022-80DD-44D8-9248-340DB619815B}</author>
    <author>tc={449A2DC3-C982-41C3-B470-77E795FB1A57}</author>
    <author>tc={50B2DE79-0B9D-4F07-8A1F-5B5A2C2A96D6}</author>
    <author>tc={84DB6083-856C-4A55-844E-3E48E98A98BF}</author>
    <author>tc={675AE926-8182-49C6-9B96-ECE1877D0840}</author>
    <author>tc={49D9198E-CB47-488B-AC3F-19CA1DC3551F}</author>
    <author>tc={4EBF48DE-D8D0-4723-837C-1FA672534DEF}</author>
    <author>tc={459AAEA4-278A-4B0B-AAC4-BBFE21961F85}</author>
    <author>tc={3100F9CB-AE06-4096-ABD0-2C2A6D3D1460}</author>
    <author>tc={EFE191AF-BA5A-4B68-91DC-6C95C1CDC5B0}</author>
    <author>tc={F58D964A-7417-4343-B789-37D6B0378DB3}</author>
    <author>tc={C489F109-A27F-4F15-A46D-4B5FECBBBC25}</author>
    <author>tc={15F63E8B-5669-4162-80C4-1DD7EE8D5D65}</author>
    <author>tc={1EE91944-26AE-490D-968D-87C3756A5147}</author>
    <author>tc={452C9E61-C1F2-44E7-A5AE-0B2D5FA4925E}</author>
    <author>tc={06C64584-DAEF-44D9-BB9D-AE0E86BC5EBC}</author>
    <author>tc={3705BE55-8E59-438C-9E0C-33123297D867}</author>
    <author>tc={CB2D2AE8-B05C-41DC-B9D1-D7A604DC26F5}</author>
    <author>tc={4823950D-ED20-426C-90EF-7CAC07FEE413}</author>
    <author>tc={962E938C-0576-441B-8AAE-3B50442E2905}</author>
    <author>tc={871DB8E0-F48B-4F06-9E53-603176F676F9}</author>
    <author>tc={1522DAF6-9566-48A5-87B1-1078DBF8B206}</author>
    <author>tc={6F1B5FD9-0683-46C6-8C53-5D8F4B01EBC5}</author>
    <author>tc={D9CA28BF-E369-4D45-A56F-D8F40071482B}</author>
    <author>tc={0C84507C-C3EE-40BD-BC40-8E853F52AFE1}</author>
    <author>tc={3EB567E6-8F9F-45E0-A11F-9C7977C21A41}</author>
    <author>tc={003EAC17-6266-4AE0-9B14-237766E06334}</author>
    <author>tc={F73FF8FB-5DB4-445E-B308-1D92D4A96E8A}</author>
    <author>tc={2C3F28E6-8513-40CE-9C14-9467CD18F809}</author>
    <author>tc={2F1E3713-EC98-4BE4-A2ED-23D99399ED63}</author>
    <author>tc={5E88135B-07B5-4426-B1F7-229620FCB138}</author>
    <author>tc={F4A2C5B1-310E-4D8B-85FB-12D34F473E87}</author>
    <author>tc={698BD903-8FFA-4418-8657-AE3D50C897A2}</author>
    <author>tc={7789317E-B1F4-4959-8CFF-837A77F5A17B}</author>
    <author>tc={007F6CE4-93BC-4482-BBFE-D7EFB71D95E1}</author>
    <author>tc={C1261CE2-2EB0-4F92-BADC-C9508C29608A}</author>
    <author>tc={75538B33-108F-4B31-82E6-03EE818474C5}</author>
    <author>tc={1D68F998-5A19-48A4-8344-248E44AD36B5}</author>
    <author>tc={62E81192-D26B-4163-8BCB-3C569AABBDA5}</author>
    <author>tc={5F557481-B56E-43EF-849C-7C76B738B953}</author>
    <author>tc={A843C345-78D1-41A8-9EA0-F1E846F03289}</author>
    <author>tc={D42A5C4B-33B1-4574-A8D8-046CA03AB74C}</author>
    <author>tc={87006ED9-2FB2-4879-9E7C-F50FF00577F7}</author>
    <author>tc={5A3A42E9-F984-45E9-9BE4-52148593465F}</author>
    <author>tc={CBC4AA55-39F0-4EC6-965F-9DD1133226DC}</author>
    <author>tc={6C54B1F6-1D00-4737-8BD0-34163195C6C8}</author>
    <author>tc={596D6527-ED0F-4540-8FD8-A3C5E6FADD3B}</author>
    <author>tc={968B9818-31F7-4B41-8725-36243E1475C0}</author>
    <author>tc={B84E9C20-E249-4B58-B860-D7F028AB78D4}</author>
    <author>tc={50A9C227-4ED3-4D14-9CD4-3209DC3B4B17}</author>
    <author>tc={E9E4FA32-46BA-438A-8937-E15643CD9627}</author>
    <author>tc={3FB1578E-0DD3-4E2D-B9B0-EF9D8B3E9FF3}</author>
    <author>tc={28627D45-6EAC-412B-8F31-8D3A595BD315}</author>
    <author>tc={95AC26DE-A19A-431B-BC89-3649077F5D0F}</author>
    <author>tc={6712F4FD-0156-4D0A-B23E-AB27E4709B50}</author>
    <author>tc={63538A91-D7BC-446A-9FD6-593B85297C47}</author>
    <author>tc={3F9EB575-DC7D-49B0-9577-EC5F227161A3}</author>
    <author>tc={9A32D3F5-1594-4FB7-960E-69CBC01CB696}</author>
    <author>tc={923BB10D-1150-42F9-9014-6B5B283ED45B}</author>
    <author>tc={41B3E15A-592F-46D9-848E-CE6BDB3A36D3}</author>
    <author>tc={059EAA00-E8CC-4285-A836-D175E20385BA}</author>
    <author>tc={22E033DA-AF03-44E4-9440-F6D5B0725E72}</author>
    <author>tc={D6739965-812C-4075-9CE0-B6F38D12D4CF}</author>
    <author>tc={7EDA6A85-989D-4E8E-B121-55BEFA25A3A5}</author>
    <author>tc={C693DA2A-E999-4824-A047-67FA2E37A768}</author>
    <author>tc={AF645F41-B83B-4870-827D-D3411201BD18}</author>
    <author>tc={0EEF2DD1-FDA8-460D-A1DB-EDDC2489AC01}</author>
    <author>tc={CCCB1397-DFF0-4A5E-A82F-EE6833E87A00}</author>
    <author>tc={2D4C71F7-E782-442A-8558-B08051D1B6A0}</author>
    <author>tc={D083E8F2-65C3-4AA5-92CB-ED3656E4B2C9}</author>
    <author>tc={670AC306-4617-4E73-BAF7-AC5969703D43}</author>
    <author>tc={B76C2A61-EECC-4B8A-84C5-8E70103B8C6B}</author>
    <author>tc={75394E08-C808-45A4-BFAA-555C873B5684}</author>
    <author>tc={7CB11712-3F91-48C8-AD5D-450426C6D393}</author>
    <author>tc={018655D9-D364-4B37-A011-837D5CE8ACD9}</author>
    <author>tc={B8C0B69F-60F5-4576-AE69-50BCA34D91D3}</author>
    <author>tc={3CD06B2C-A082-4F27-ACC0-F2582C671BA1}</author>
    <author>tc={30DF6E5D-17A1-471F-9224-C11803D81E94}</author>
    <author>tc={5902A166-1340-4F7A-8463-669F28B32A1C}</author>
    <author>tc={689D89CE-EDC5-4D39-9EA0-0209F11056CF}</author>
    <author>tc={4FA1BEDC-AFCF-47E3-B181-31E2DA406121}</author>
    <author>tc={284F6493-325D-4763-9400-321BD91142A6}</author>
    <author>tc={1D14AAF0-40B6-4840-B525-5B0039D38A96}</author>
    <author>tc={FD508578-1176-47C8-B99C-025F5DC4A3F1}</author>
    <author>tc={B71CF798-BDCA-4629-A87A-4273100920BC}</author>
    <author>tc={87A78FBE-5E74-450B-BF26-7330BF03B94E}</author>
    <author>tc={53F86A69-8A22-4442-B426-0A4F4A2CB3D3}</author>
    <author>tc={7288FE45-9D93-4E89-82E0-70EA787FEA7F}</author>
    <author>tc={56EB702C-64C3-4357-92E5-6EC880C01543}</author>
    <author>tc={560EF1FB-1311-4B08-BD03-4D6AAD8F5FBB}</author>
    <author>tc={1D94DA96-757D-43DB-832E-47CDF34FC454}</author>
    <author>tc={1B17CCC7-592D-4AC0-87FF-B3F6B216E628}</author>
    <author>tc={91027F76-5FC2-4F6F-9F78-83BB7346B0F4}</author>
    <author>tc={7C1C0C50-DBD6-4013-98D0-8635590293FE}</author>
    <author>tc={550BAC56-B67E-44F4-9AF9-45BB7DD6893E}</author>
    <author>tc={518E8572-E1B1-4F9C-8B6D-693E755B1F4A}</author>
    <author>tc={AFC96EDB-4E75-4D84-B153-C354E3680D7E}</author>
    <author>tc={0E70586E-9B21-4CBA-A47B-73A321308DB4}</author>
    <author>tc={47948B31-FEAF-4A0D-A16F-20B7D8A2C7E9}</author>
    <author>tc={8428CF29-6EBB-423E-B33C-23DD6FBA358C}</author>
    <author>tc={2BF74331-D551-4D85-ACDE-19370AC68C0D}</author>
    <author>tc={9C617D91-0601-40BB-830C-CCA478AE89B9}</author>
    <author>tc={88F04BF8-BE83-40D7-B565-4562ACECDFB8}</author>
    <author>tc={93F7D1CD-204B-4EA2-8131-4F0859667428}</author>
    <author>tc={2A9BEABB-5482-4519-942F-BA991E0303F9}</author>
    <author>tc={544AFBC6-72B5-4765-80FF-1E54DFB1E37D}</author>
    <author>tc={1284F94B-7ADA-4270-B331-AF78B4358F9D}</author>
    <author>tc={F8C2D0D3-C6E2-4C52-B4BB-B8D1734E629A}</author>
    <author>tc={03839136-8A11-413E-958E-89484B10EA0F}</author>
    <author>tc={2549D93B-63CB-47F7-8DEB-0AA6BE1F3B35}</author>
    <author>tc={2060EA14-2891-4126-AC86-B2B214C8AB77}</author>
    <author>tc={2748FC60-CDC1-44ED-ABB1-913E743C50B9}</author>
    <author>tc={0EF58C81-C751-4048-9C92-1ADF02D79E26}</author>
    <author>tc={5E062F25-09AD-4783-9B13-CD21A774CEE9}</author>
    <author>tc={CD2E6C55-6AFF-4B78-A29B-55E092DCE76F}</author>
    <author>tc={E8BE5FF2-2718-486B-A7BD-4E7A874FB0B5}</author>
    <author>tc={D16A1F20-E9B1-44E2-B5FC-10E0C17653FC}</author>
    <author>tc={F52E2DFF-28B3-4EF7-95BA-17C920C40AE1}</author>
    <author>tc={4751BBA2-B791-4E2B-91FF-D7928D628F22}</author>
    <author>tc={3A4A0462-D208-4772-AFEA-DE5864273C14}</author>
    <author>tc={04F14D0D-2300-416C-B26C-A2CD8A41805E}</author>
    <author>tc={D3CC4DAE-C3B1-40A0-8720-9A353ABE9F14}</author>
    <author>tc={3AE5F157-AB83-4933-A05E-6C334E7A3ED2}</author>
    <author>tc={628D99C6-CD94-412E-902B-56F11C2400B3}</author>
    <author>tc={9844BF7E-9C2D-4165-BC28-C9A5041890D4}</author>
    <author>tc={1DBD17FC-4387-433C-A7EB-78611786C332}</author>
    <author>tc={5322677D-C9E4-4533-8B1C-7D3EF3D094A4}</author>
    <author>tc={EC2EE779-0FC0-45FD-9929-272E486E6ACE}</author>
    <author>tc={DB00A5CE-6363-4160-BCE0-52275E49A94A}</author>
    <author>tc={50F79FA7-D8F0-43DB-A25A-9B7EB5A99065}</author>
    <author>tc={D06AA90D-5CED-4954-A696-EA2A1E88C590}</author>
    <author>tc={025A002C-9096-4576-8515-E8033CB9E87C}</author>
    <author>tc={754DDE97-78D1-4AFA-99B8-4E94380ECDD6}</author>
    <author>tc={51324B40-6F4C-4E1A-89A8-93E20A1FB551}</author>
    <author>tc={93A17A3D-FC02-4A45-B098-1F0B2E298B98}</author>
    <author>tc={D964AEFD-72BF-4EF0-8C16-07563600794A}</author>
    <author>tc={52E8FD62-3620-4609-A885-FADE0ADFE906}</author>
    <author>tc={E5D22224-CA00-4004-94B8-AEACCB71AE5B}</author>
    <author>tc={F610B5AE-FCCB-4288-A030-B313B7FC3CA9}</author>
    <author>tc={53032B65-252E-4521-A4D0-D04A4EB0E3E1}</author>
    <author>tc={3DE3D448-8056-4626-8568-CC4A84A5DB15}</author>
    <author>tc={298C1640-F5AD-4B39-A55D-67D99E4053BD}</author>
    <author>tc={0044F067-E3B6-481E-8990-3D08A038148B}</author>
    <author>tc={FF0359D6-91A9-4993-8616-360786921DF4}</author>
    <author>tc={D94A662C-C47D-4271-99EB-D719362CE715}</author>
    <author>tc={02FA6069-2A7A-4226-B150-00037697BA60}</author>
    <author>tc={42394BA4-5152-46E0-9D4A-FC90936AEA4A}</author>
    <author>tc={706A623D-5FF8-44A4-B401-BFA04C39D851}</author>
    <author>tc={DE605063-B406-4C94-BF23-10712EFCCF0D}</author>
    <author>tc={0C9FBEF8-F7F5-43D9-9400-FBC9F6C4CC1C}</author>
    <author>tc={568FAD22-A260-4B0A-8D9A-F6F5740F5BFD}</author>
    <author>tc={408B9F1A-2A0B-4535-AF20-E4885D90DFF8}</author>
    <author>tc={B20F55DA-A4D6-4191-B750-8F9FA4DC360A}</author>
    <author>tc={360A2EF5-94F2-4EDF-B60B-95E2A089B562}</author>
    <author>tc={8D4A246B-3AB8-4553-9667-9027ABF2F637}</author>
    <author>tc={8651ED27-774D-429D-8E6B-A37A15046584}</author>
    <author>tc={0985E606-0CF7-4C39-8E46-6DE296D966DE}</author>
    <author>tc={B3539784-E9CB-4456-BA48-836560524658}</author>
    <author>tc={6CD5B5C1-E91F-4265-A445-7F694DCB8214}</author>
    <author>tc={2B95470B-7A29-4993-AEA1-0FC1EEA24397}</author>
    <author>tc={F408CC9E-AFB4-4832-8EA7-69A43B75A200}</author>
    <author>tc={A9D7F9B2-CF70-4794-AF70-18716811E3E6}</author>
    <author>tc={41A0BB38-7886-47AC-8F1E-B9BDB3D35760}</author>
    <author>tc={0C794615-6005-42A0-B416-3DE1DE9350E4}</author>
    <author>tc={F50AB654-7EC6-4E4F-93B2-2392CF585C4E}</author>
    <author>tc={F477940A-9D93-4FCF-BE3E-38E9B9B05178}</author>
    <author>tc={B08B2955-2F4D-48B5-B0C8-8225BDE542B9}</author>
    <author>tc={6F8282F1-DDC9-42B3-8B8D-765B37E5A3EB}</author>
    <author>tc={630B5C28-F5A9-450D-A4FB-ED666338B046}</author>
    <author>tc={2B89843A-A7B7-4588-994D-D7CD35CC6977}</author>
    <author>tc={E1D3278C-5BF5-4649-92EE-A97D497228E5}</author>
    <author>tc={1DF76368-003A-40E8-BD53-EB4F26FAACFE}</author>
    <author>tc={CE2DA486-8B79-4EDD-A9DB-D87F57A8B82C}</author>
    <author>tc={FB88FC3A-85EC-4812-996C-F924CFCB7C44}</author>
    <author>tc={EC5E5C82-71D2-4088-9189-CAB17333E1CC}</author>
    <author>tc={71AFCC7A-B1D9-4BB4-9F04-CA18643ECDD4}</author>
    <author>tc={DEF08972-D049-4958-91BD-8D88CE9006D4}</author>
    <author>tc={633DFDA2-F338-4F60-8B04-1DC1B5E326A3}</author>
    <author>tc={3A84D79F-B9B3-441D-A463-F0DD7CDA18C0}</author>
    <author>tc={28C4F925-2A4D-40CD-AED0-CF4990E48F04}</author>
    <author>tc={631976E6-B813-4CAD-9EEF-590B7D555C32}</author>
    <author>tc={8E40A7AF-3141-4204-ABF9-15F8C3FF1F98}</author>
    <author>tc={0016A58F-A8DA-4D14-979E-0FB933821E7E}</author>
    <author>tc={51E326ED-51EF-476C-8CBD-A4ABF38C6629}</author>
    <author>tc={8B122663-935E-4ED9-89BB-0D7766943C45}</author>
    <author>tc={34831A7C-CA69-455D-B99B-515C20803A7D}</author>
    <author>tc={14798DCD-BE1F-4EBC-9853-367D1FE723BD}</author>
    <author>tc={373D5AB3-C31C-449C-AEEB-914A6D955955}</author>
    <author>tc={60B16D92-3FCB-430D-8F3E-55928DC0CE5D}</author>
    <author>tc={918EE441-4C22-446B-9F39-2956DD9637A6}</author>
    <author>tc={DBEBD811-C5FE-4D3C-B1A1-4437B2E7C472}</author>
    <author>tc={79F482B1-3FE3-47CD-B6EB-6C3253F784E5}</author>
    <author>tc={643E9C30-C7E6-48BE-B1B6-BFEA410988DC}</author>
    <author>tc={20C88F83-5589-401B-8271-EC2B26BA9936}</author>
    <author>tc={C52CE5D7-DFC1-4DF5-BED6-BF2DBF0AF913}</author>
    <author>tc={F78BC907-0C4F-49E4-ACF3-0468DD49969B}</author>
    <author>tc={0C7805F1-2833-48A9-85A7-8EA19E000D55}</author>
    <author>tc={F9BAF857-FFCF-49DB-9168-0E133336B5F0}</author>
    <author>tc={6F0A83E8-872C-40E2-A3A7-9AB736B7BA2A}</author>
    <author>tc={F055085A-3BC2-4618-A773-AF3FA169EE74}</author>
    <author>tc={996F78AD-8DD9-4C8F-8865-AD5E79C5B145}</author>
    <author>tc={9D5BA0E2-53EF-48A9-8D25-7AA6B4AD6302}</author>
    <author>tc={90F3BFC7-7CC6-4E58-9605-5B6D78F7CF50}</author>
    <author>tc={00AFC981-AECF-4BE2-B77C-E02590825DE5}</author>
    <author>tc={82EB7487-1201-45EC-9DE9-081C28B4B6D5}</author>
    <author>tc={036D98FF-13FF-4C87-9077-98EAD5EF0D6C}</author>
    <author>tc={DE811D4D-04C7-485A-8618-7E18F52AA997}</author>
    <author>tc={A21B721C-A96E-418B-A720-9ABAD85B3C65}</author>
    <author>tc={2C6EAED1-73D2-4825-B6A1-C95D06635C5F}</author>
    <author>tc={AB09E3A9-85DD-407E-8161-35CA3E89EA5A}</author>
    <author>tc={59E20DAA-355B-4D0B-98AA-E69AEEC107F5}</author>
    <author>tc={04F43984-8B84-4CF1-BF37-47AAF32EF513}</author>
    <author>tc={15460FA5-D6E9-4445-8252-C39670831481}</author>
    <author>tc={FEF19699-AB28-4E46-93B0-5ADA9152A980}</author>
    <author>tc={B94E563B-F5F0-43F3-8CAA-3B9796D669B4}</author>
    <author>tc={604B41D8-9E90-4D68-A069-275A5AE54540}</author>
    <author>tc={69117AE1-67FF-4D2B-B9F1-28F554853533}</author>
    <author>tc={7B9707C8-6016-407D-8D88-C55FAFCC997A}</author>
    <author>tc={63A5F784-B0AA-4FA4-A4EF-ECB7F698E1EF}</author>
    <author>tc={57B4A674-4081-45A4-AC20-4453E7DDD3D2}</author>
    <author>tc={DA36E547-E175-498A-AC34-94266BBB7F64}</author>
    <author>tc={647A1281-8311-4AF2-BED8-95581F2178E5}</author>
    <author>tc={D0553920-D494-40B3-A2A8-79CD2E320AF3}</author>
    <author>tc={F5E2DFA8-7868-4559-969A-5162ACB82F87}</author>
    <author>tc={372636D5-DB69-42A9-BCC7-09BDA91A7A38}</author>
    <author>tc={5F1D87CC-F8CC-4DD9-BC25-AE6539B928D8}</author>
    <author>tc={440F1AB1-E14B-45B1-B622-850C06F1AC50}</author>
    <author>tc={A11A2AE1-1D40-476A-A893-74A861AB1A37}</author>
    <author>tc={F5A9479A-13BE-41F7-A13A-E45B816D2791}</author>
    <author>tc={C5CDF66D-904A-41E4-950F-BE159DCD697A}</author>
    <author>tc={06BEEA7E-FF88-4692-809F-4A56941DC0E8}</author>
    <author>tc={29B9F2C1-A717-457E-A8F0-02769943C4C2}</author>
    <author>tc={2B508E76-3204-441F-BD3F-2B2F97D931C3}</author>
    <author>tc={D584B56D-0E2B-4CE4-B25C-164481A1D55A}</author>
    <author>tc={B97496B3-2E6B-4308-866D-FB88B192216C}</author>
    <author>tc={2E693E10-DCBC-4244-9D81-8D9CC43EEF71}</author>
    <author>tc={0E0C5909-92B7-410F-B41C-728AD483046E}</author>
    <author>tc={FA1268E6-B768-4CBB-BAF2-A8B1127ACA64}</author>
    <author>tc={45834E21-4096-4B3C-90C7-A8079B75BA75}</author>
    <author>tc={DB66FD55-B116-471B-962F-0FE3E8C9CF4A}</author>
    <author>tc={C49BFD14-B9F4-4F08-9589-9D663CE79854}</author>
    <author>tc={78A922CF-CE57-4CE8-B39F-DC5628FC57D6}</author>
    <author>tc={D4BAF82B-2649-4666-BB8A-1F3C499304B3}</author>
    <author>tc={2EFE152F-F5B6-4D23-A06C-4F8B2E170D8F}</author>
    <author>tc={71CF00D8-8449-4C9C-8F95-B9BA31A426E4}</author>
    <author>tc={46F51267-CB4B-46F0-A8F2-8576273AB524}</author>
    <author>tc={A36753F0-DA2D-4949-A451-03F687823B12}</author>
    <author>tc={D86311F1-8C55-49CF-8AB0-98888BA38198}</author>
    <author>tc={FFFD5590-9688-42FF-89C1-FE357D5B0F92}</author>
    <author>tc={D3AFBDB3-40E4-4E9F-9A76-475A4D0D74F3}</author>
    <author>tc={7CE90E9E-C0CC-4184-9138-83B3E6DA1A23}</author>
    <author>tc={4911D012-A016-4B9A-A2F1-832450342C97}</author>
    <author>tc={A3432B2E-4088-4E1E-B60A-0068F671DD3A}</author>
    <author>tc={B64B4AF5-7DA6-4760-859A-9B58BB952761}</author>
    <author>tc={69415E1B-77F1-48BE-AA0E-A376799CE050}</author>
    <author>tc={ED22936E-5224-49AE-AD54-37B608EC7C1B}</author>
    <author>tc={4132EB23-684D-44C3-A2D5-A51568C4D99B}</author>
    <author>tc={168E24AF-2AC9-4C47-8521-78FC0BAF95E0}</author>
    <author>tc={31C000E9-B7C5-4DE6-96C3-81E7E41506EC}</author>
    <author>tc={B6EBFB5A-B84A-4AC7-9440-D59546EFC484}</author>
    <author>tc={CB0E2B8D-B6E6-4B3C-BEEB-0B7E72769498}</author>
    <author>tc={D20D2F68-04F9-4502-A888-1C66CDF49842}</author>
    <author>tc={8679654D-DA75-478C-90D3-EFDDA2FB956B}</author>
    <author>tc={801F8808-26BA-4C8D-8682-B98F0DA49871}</author>
    <author>tc={E1C4729B-05AE-4CAB-80E1-4953D61DE4BF}</author>
    <author>tc={D54BACE1-2DFB-47E3-BF22-4248686A4284}</author>
    <author>tc={C0886513-87FE-4D84-8D95-DB2FAA233ADE}</author>
    <author>tc={427FB4DC-8002-4813-881C-63F045F49440}</author>
    <author>tc={4A6ADB4A-B4C9-49F5-9BE9-8E87FD549A60}</author>
    <author>tc={48D0967A-2A8B-4A4F-B08B-0B9D47D33B7F}</author>
    <author>tc={1E098A8E-8DF1-41CA-BE7A-8A798EEF50AA}</author>
    <author>tc={C6DA3D2A-E519-47BC-ACD8-DFF0184622BF}</author>
    <author>tc={DCCC346F-328E-4506-9A17-660173D6634E}</author>
    <author>tc={053C164D-DD0D-47E7-9EB2-4C672585CCC4}</author>
    <author>tc={54351A98-0685-4EC3-BEF1-611DE6720D66}</author>
    <author>tc={B07E2B33-1A74-4B50-A5FD-DB0F912CB61B}</author>
    <author>tc={7BB9E0E1-A12C-414B-ADEC-91850FA34BA5}</author>
    <author>tc={B7D9F7A4-B139-4083-83F2-98F7CB90E90F}</author>
    <author>tc={00D4D107-F135-4C0F-80B3-F0F4EEC3E477}</author>
    <author>tc={8B70E28F-F347-4996-9CA4-896563C27FD8}</author>
    <author>tc={FE37CC0F-E4E2-4F50-8DC2-04B5D98F8C00}</author>
    <author>tc={121B7232-9AA2-4622-96AF-04118C21A278}</author>
    <author>tc={D8C44621-45ED-4DA1-83DC-7D4DD1C332B0}</author>
    <author>tc={EA9F806A-934C-4CF0-A5D0-2DBFA014C001}</author>
    <author>tc={07E66AB4-8A52-4467-B53A-EAC256AC5826}</author>
    <author>tc={69388647-6454-4FCD-BE0D-7B2E4B8E49AC}</author>
    <author>tc={7E5603E1-583F-4817-B610-6F20D4D23EDD}</author>
    <author>tc={CF539314-A7AD-45E0-911D-2716236698E5}</author>
    <author>tc={D4FF0115-2E5B-4ECE-974D-A50404A4C380}</author>
    <author>tc={20DBDC32-BAAF-48E1-8682-7DE2E843A29F}</author>
    <author>tc={A2EC6052-F1E1-4D83-876A-8C987C21B389}</author>
    <author>tc={4766B3D6-EB64-4770-BA89-C66AB6A3343E}</author>
    <author>tc={19AD1F41-1AC3-459D-9405-FDBBEDE44188}</author>
    <author>tc={1103B502-5925-4D23-A2DB-C55083756383}</author>
    <author>tc={A7609DD6-F2B4-4CE5-A419-0B6F1C2E90DA}</author>
    <author>tc={5F15D057-2715-400F-9F9F-1D71EE52828E}</author>
    <author>tc={D1D0804C-F2EF-431F-816E-CC579C5DAA25}</author>
    <author>tc={9C6FFD9B-8E02-4BD1-A6EF-C70B09F06FBA}</author>
    <author>tc={122E5ED9-9727-4492-A856-DC8778E0C228}</author>
    <author>tc={AD40626E-154C-424F-B21A-A5B66139D8A2}</author>
    <author>tc={037BAF75-30C9-4F26-B2EF-CA4A4859CCEF}</author>
    <author>tc={4FA6B14A-075F-4F52-B5F5-42E6C8AC0739}</author>
    <author>tc={6104D95D-9AD1-474F-B833-6E39BC2933DC}</author>
    <author>tc={87CBEC32-0138-414C-8C78-458AC3C8B663}</author>
    <author>tc={2EDF2262-4BAB-4CD5-9A0B-1B3999C944EC}</author>
    <author>tc={B03EAFEE-D13E-48DD-A249-4B6FA96526CF}</author>
    <author>tc={CC0F6B23-2D6E-4A79-8C0F-FC951A399801}</author>
    <author>tc={4273647B-301D-4759-8370-CE8F27C6EB0C}</author>
    <author>tc={78622F68-9627-4F7B-B771-9C0834C07B10}</author>
    <author>tc={11A7E93A-C674-4B3E-B0F1-9423820D1415}</author>
    <author>tc={7D3056EA-F1C1-4536-9597-F4FEE4F072A9}</author>
    <author>tc={DC3C769D-AFC5-45A7-AF6F-15CA49A52450}</author>
    <author>tc={12AA3251-A66F-443E-8F74-77DBD554FD4B}</author>
    <author>tc={1B515D43-8B0E-4851-A51B-02EAE1A4A033}</author>
    <author>tc={3F570F5A-C56C-4E62-B913-5ADCF17851F8}</author>
    <author>tc={E9D1F841-261B-4AFD-B049-ED478A2C3F1D}</author>
    <author>tc={C6EEBD60-D0F9-44F3-BC56-B0B2D99E4C25}</author>
    <author>tc={356E1FB1-3DD3-4E2E-8115-164805789B82}</author>
    <author>tc={4D429A12-8C3F-4697-B4CA-39FFBA40DDF9}</author>
    <author>tc={EFF80222-6771-4776-B65C-9EF6FE7EDFB0}</author>
    <author>tc={8D078062-7042-4A55-BD9E-83F92A9DDA46}</author>
    <author>tc={1A7091D4-7724-4A58-9839-0EA241584A10}</author>
    <author>tc={D9E6B1E0-AA71-45A4-8072-3A30E57B06F8}</author>
    <author>tc={000888B7-E852-48C3-8571-0D1E072A210B}</author>
    <author>tc={4F7471CD-EF7F-4F4F-9138-1721EC58C992}</author>
    <author>tc={96FB6002-0A0C-472D-AFD1-72D000D8A19B}</author>
    <author>tc={8CB389B7-8F04-4F9E-86A7-555D51E7C03C}</author>
    <author>tc={8D60BF2F-7B0E-48E5-A0E3-A67D6F445AF6}</author>
    <author>tc={0D8C6552-6806-444B-824B-15E0F78FDCBC}</author>
    <author>tc={8E6EDC29-7CEA-453C-8772-2694E2803F2F}</author>
    <author>tc={7D1F0939-C1D0-4464-A0B9-38A6B1399CC7}</author>
    <author>tc={4146C00B-8184-4470-AE88-68E51EDE1537}</author>
    <author>tc={0DCE48D8-AC66-4A20-9CD4-391E44EADA59}</author>
    <author>tc={F174B88A-FD5D-4B7F-9BFC-5975C57BD093}</author>
    <author>tc={77EB881C-2427-417F-977B-E416625B83C1}</author>
    <author>tc={66D94116-AA47-46CD-B7D6-61DE193E00D2}</author>
    <author>tc={06AD7B6F-53FB-4FBC-9AE4-DADD4697E015}</author>
    <author>tc={F3795879-6C91-47BD-96AD-8D07DE2DBE21}</author>
    <author>tc={701CFBA6-A642-4102-88C6-E62D75B9E30F}</author>
    <author>tc={D16B4366-CECF-48A6-B052-7C6312690AFE}</author>
    <author>tc={477288D0-BB6C-4819-8B55-5407DE80755C}</author>
    <author>tc={85E5ABA0-1444-4C0D-B50D-AEC2B3E6EE76}</author>
    <author>tc={2549A4A3-4538-4B72-A1AB-E68C82DB42B0}</author>
    <author>tc={F6D3218B-9FD2-4DDD-8FE8-175CF03DA3FC}</author>
    <author>tc={734C2F89-9EB3-46E0-BCEF-D2878A183935}</author>
    <author>tc={EE01B3D3-3023-4839-93DE-9BB956410983}</author>
    <author>tc={A1DA9145-FCA6-45C5-BEA8-B7727C86188C}</author>
    <author>tc={ADBA609A-DFCE-4365-80C9-EE49A38E862F}</author>
    <author>tc={F9210D2A-AAD4-4CCE-A56A-991722EBC239}</author>
    <author>tc={06A816D1-EB47-4134-9496-4739DBFC929A}</author>
    <author>tc={7B38A820-05A0-4B7C-B503-0D4F193AB612}</author>
    <author>tc={341BAA69-CC7C-404F-B39F-C6F573E6FB09}</author>
    <author>tc={02462F80-4110-409E-9705-B89077EFB517}</author>
    <author>tc={705912E4-C1E2-4D52-A9B7-F766D5AE96D1}</author>
    <author>tc={4E541ACF-279A-4BF4-9B43-D593A14650FA}</author>
    <author>tc={AAC799EE-0889-49AD-9BAC-2EF1056CC0CD}</author>
    <author>tc={29807AF6-D50B-4883-9207-93F7A0253E98}</author>
    <author>tc={EDB6F40B-8C43-44B7-BD83-395360F9BC4E}</author>
    <author>tc={6DC51889-270C-4FE3-A6E2-1964F1C665BE}</author>
    <author>tc={4BFE8EA7-9098-40A9-84DF-B3456E460E98}</author>
    <author>tc={4DC3B3C8-FB16-463F-A928-4CD66B11E7B9}</author>
    <author>tc={EE659E78-C9D4-4B84-A533-DF89709E41C3}</author>
    <author>tc={C5BD6156-0BD9-4F04-BDD1-01524FCD944E}</author>
    <author>tc={F7373643-EDB0-4811-8376-1C6A8AE19EE5}</author>
    <author>tc={7C707E4F-C142-492D-8CBA-1BA7739BA8EF}</author>
    <author>tc={2AECCE16-E5C2-41A8-A463-D5D8A6583E7B}</author>
    <author>tc={CC4135E8-7B88-4ECC-9571-C77797B231A2}</author>
    <author>tc={2BC42FB7-3445-4664-8F54-7A6D984A9162}</author>
    <author>tc={BAFF2C02-AA06-4BDE-8C59-1E49C7990657}</author>
    <author>tc={CA5EFF10-8841-45CD-9C7A-19BD88396486}</author>
    <author>tc={E2F8CFD1-993E-4127-B113-76A6DB5892C8}</author>
    <author>tc={71F08D47-2D80-4F01-96C9-792FDA57B6C5}</author>
    <author>tc={41763FD1-9585-4F5E-924B-6A3CC6248EFE}</author>
    <author>tc={58F76F05-0476-41F8-84D7-A074A05FDD2F}</author>
    <author>tc={D022B93F-A24E-4A73-A17A-44637E434BE5}</author>
    <author>tc={047D2077-1D1F-4375-A6C2-3C3E3A21F2D9}</author>
    <author>tc={ADF0ED66-1FD3-4DE7-B153-25EF82B17557}</author>
    <author>tc={700E2B69-B77C-4C6D-9ECF-70E86090A47C}</author>
    <author>tc={B9C31B4E-B1EF-441D-B78F-105A002EE45A}</author>
    <author>tc={DCB1D307-330B-47BF-85D3-86087B6222C8}</author>
    <author>tc={6E7B69F2-F08E-48C4-A925-680C2228EE1A}</author>
    <author>tc={317ACCFC-4FC6-4D37-8A3A-E337A6527EA6}</author>
    <author>tc={397AAB27-5ADC-4647-9253-4B2E38B3AFB4}</author>
    <author>tc={61221A5F-8791-48B1-8C10-131035E96708}</author>
    <author>tc={86B75AC3-204D-45A8-8B00-46BFAE2919AB}</author>
    <author>tc={E776E176-0263-4D6D-A928-3C17E42729F9}</author>
    <author>tc={8BF0A695-BA6E-437A-9FBF-BD3AE1CDFFC9}</author>
    <author>tc={59E589ED-8C5A-4BD9-94AC-A33A7147BF30}</author>
    <author>tc={108302D7-9426-4383-9F52-13C0BE499059}</author>
    <author>tc={92DC1E0E-017E-43E1-9435-E819AC690B14}</author>
    <author>tc={D3AEEA9E-7ECD-4891-A54C-C588FFEAB530}</author>
    <author>tc={971F97EA-C96D-4330-B52F-3ADBCAA93557}</author>
    <author>tc={C7EBCDDF-F7DF-4FCE-87D8-51C75B982069}</author>
    <author>tc={391AF4C0-B8CD-450C-AF90-4D563DBEECE6}</author>
    <author>tc={E9ECEEEE-98D5-4BA8-8662-5E272DC5424B}</author>
    <author>tc={60D43D1F-2CF9-4764-8FD1-1F209694B55D}</author>
    <author>tc={4C43712D-5E65-44FF-95FD-622CF58B1AF0}</author>
    <author>tc={DB92F93B-F378-47AC-919D-0E2EF58E06D3}</author>
    <author>tc={41A0D998-85A8-424F-A75A-C66EC41F1ACD}</author>
    <author>tc={0140C6E5-21A5-4E05-81AF-24C836BBE333}</author>
    <author>tc={733D48FD-EDE1-4510-9DCF-92C268A33B20}</author>
    <author>tc={88B9327E-2CF5-418C-B89A-2F13C8BE0978}</author>
    <author>tc={7F1277DF-2343-458C-B1E8-4535DAF2C080}</author>
    <author>tc={93422DA9-CCF5-4B6C-BD6F-716FB6C1C19D}</author>
    <author>tc={34D777EA-D7F7-4D6C-A951-42747DE62F1C}</author>
    <author>tc={D2AF9CF7-042F-4EB7-9C8C-85FC16DCB852}</author>
    <author>tc={6F95B439-0E63-45BA-B3AE-D66DADC51D0D}</author>
    <author>tc={1BEBBD88-23F1-496E-8070-7D00B05B7C71}</author>
    <author>tc={6F7DE18C-7399-4F7D-9DF3-BFC9849201D2}</author>
    <author>tc={3D542CD3-B81D-4502-B2AF-489A7E34227D}</author>
    <author>tc={32259609-B05E-4514-9D91-4A9FF052CD14}</author>
    <author>tc={92AE58A2-8FDD-416C-A865-21301D125AB2}</author>
    <author>tc={935E8C5A-9D12-4736-82CD-5AC2A1EEAA2E}</author>
    <author>tc={D52DF002-18AA-42CA-B279-270D50ECCBD3}</author>
    <author>tc={E6D4E2C1-D1A4-4C03-97B7-2A8AAD4A6FFA}</author>
    <author>tc={D0DE0866-976B-43D6-83FB-7A04969AE4B4}</author>
    <author>tc={B9299796-5C9D-4B44-AD0D-AD69DEF26326}</author>
    <author>tc={A1D2B908-51B3-4553-9299-23C5D214BB72}</author>
    <author>tc={AFB67F30-3D68-4A20-B8F0-2BD1F6F14C2A}</author>
    <author>tc={23209C6C-024E-4B3C-9D45-5111D72409DC}</author>
    <author>tc={1F44B0F4-FA6B-4257-B53C-AED66B010284}</author>
    <author>tc={AF3FF06F-EC21-4D03-86D3-7CD87E1BA439}</author>
    <author>tc={C0B0FF8C-49F6-4AE6-8724-C17A0642A0FF}</author>
    <author>tc={5FD4A771-FA5A-4E6D-B085-0702C3FD81D3}</author>
    <author>tc={517C1E5B-3721-4DB3-8DB3-53DCAA336CD3}</author>
    <author>tc={77476D75-8423-4CF4-BD6A-82047D488514}</author>
    <author>tc={F723175A-EC37-4404-8AAC-CE1219BEF98C}</author>
    <author>tc={50233EAC-F40A-4128-8BED-173B6E25EA72}</author>
    <author>tc={282A2242-74AA-401F-8140-30D84B61764E}</author>
    <author>tc={72DC94A1-F7DC-4C0C-8A04-B18D2015E67C}</author>
    <author>tc={2A95CA82-B58D-46EF-B865-95169321A9A6}</author>
    <author>tc={6BCB63C2-2B80-4651-9D91-1959A8D63571}</author>
    <author>tc={F6F7A97F-F8FE-4825-B804-524C364AA490}</author>
    <author>tc={9955FC64-F91C-4F0D-BFDB-684B722E1892}</author>
    <author>tc={6FE4F1D0-898B-4A82-9175-C45F0E6ED76E}</author>
    <author>tc={21544754-67D5-4C2D-A639-CB269AFB278C}</author>
    <author>tc={12CA2033-9C2C-4FCC-B726-95CD67418D56}</author>
    <author>tc={F50ECEEE-D099-4C8A-9014-4103B49ED357}</author>
    <author>tc={532803C5-CA46-487E-95FE-94CC44F9E52B}</author>
    <author>tc={D954C6BB-46F2-483F-8C25-CDBC6BEEC615}</author>
    <author>tc={D185C662-CA29-48A4-B185-4B664524A474}</author>
    <author>tc={3AB33323-D447-400C-B562-5D4524C7134D}</author>
    <author>tc={01853B9D-4CE9-4EF6-B40F-9CE56F552BC0}</author>
    <author>tc={1A9A03EA-7364-4F09-9136-5CC22A929BA0}</author>
    <author>tc={38B036E1-7A80-4ECE-93DE-F15700686DF3}</author>
    <author>tc={612387D4-FD8F-4DA9-BFC2-D9E64A1BFA4F}</author>
    <author>tc={BC4CA0D8-D1C1-4E46-BE61-0B6890D22BD9}</author>
    <author>tc={9C86C140-16BC-4901-8707-5BF743D19AC1}</author>
    <author>tc={1604FADB-FAB2-4334-931E-4990A7D27AF4}</author>
    <author>tc={91368F72-77DD-4FA6-BA17-25DB73C2EA3E}</author>
    <author>tc={5573C70B-D83B-4873-9400-873D9D5094D9}</author>
    <author>tc={9ED79E73-C18B-45E4-A3E6-3CE333E13175}</author>
    <author>tc={7B0F53E7-AA1D-480A-82C0-A1DC75E0E82D}</author>
    <author>tc={0416785E-2845-48E1-BFF4-6DF117BAF4D3}</author>
    <author>tc={B64AE83A-0278-4D8C-8245-E0209497A0BC}</author>
    <author>tc={641A1B0E-CF5D-4F70-B181-4E8F7D35315B}</author>
  </authors>
  <commentList>
    <comment ref="X2" authorId="0" shapeId="0" xr:uid="{27E2F810-A0F6-403E-B5BC-FF7B4B0C8576}">
      <text>
        <r>
          <rPr>
            <b/>
            <sz val="9"/>
            <color indexed="81"/>
            <rFont val="Tahoma"/>
            <family val="2"/>
            <charset val="186"/>
          </rPr>
          <t>Ziede Rumsaite:</t>
        </r>
        <r>
          <rPr>
            <sz val="9"/>
            <color indexed="81"/>
            <rFont val="Tahoma"/>
            <family val="2"/>
            <charset val="186"/>
          </rPr>
          <t xml:space="preserve">
08 23 ikelta</t>
        </r>
      </text>
    </comment>
    <comment ref="AB2" authorId="0" shapeId="0" xr:uid="{5875D3A6-2132-4D4B-861E-B0780083A04E}">
      <text>
        <r>
          <rPr>
            <b/>
            <sz val="9"/>
            <color indexed="81"/>
            <rFont val="Tahoma"/>
            <family val="2"/>
            <charset val="186"/>
          </rPr>
          <t>Ziede Rumsaite:</t>
        </r>
        <r>
          <rPr>
            <sz val="9"/>
            <color indexed="81"/>
            <rFont val="Tahoma"/>
            <family val="2"/>
            <charset val="186"/>
          </rPr>
          <t xml:space="preserve">
08 18
</t>
        </r>
      </text>
    </comment>
    <comment ref="AE2" authorId="0" shapeId="0" xr:uid="{23963887-6BA6-4C66-876C-C1BE7A42A72D}">
      <text>
        <r>
          <rPr>
            <b/>
            <sz val="9"/>
            <color indexed="81"/>
            <rFont val="Tahoma"/>
            <family val="2"/>
            <charset val="186"/>
          </rPr>
          <t>Ziede Rumsaite:</t>
        </r>
        <r>
          <rPr>
            <sz val="9"/>
            <color indexed="81"/>
            <rFont val="Tahoma"/>
            <family val="2"/>
            <charset val="186"/>
          </rPr>
          <t xml:space="preserve">
08 18</t>
        </r>
      </text>
    </comment>
    <comment ref="AF2" authorId="0" shapeId="0" xr:uid="{F3A6C16F-0818-4FDD-A652-A9B0E3798D6B}">
      <text>
        <r>
          <rPr>
            <b/>
            <sz val="9"/>
            <color indexed="81"/>
            <rFont val="Tahoma"/>
            <family val="2"/>
            <charset val="186"/>
          </rPr>
          <t>Ziede Rumsaite:</t>
        </r>
        <r>
          <rPr>
            <sz val="9"/>
            <color indexed="81"/>
            <rFont val="Tahoma"/>
            <family val="2"/>
            <charset val="186"/>
          </rPr>
          <t xml:space="preserve">
08 18</t>
        </r>
      </text>
    </comment>
    <comment ref="AI2" authorId="0" shapeId="0" xr:uid="{D5F941C8-D373-497A-AB0C-797652D66F46}">
      <text>
        <r>
          <rPr>
            <b/>
            <sz val="9"/>
            <color indexed="81"/>
            <rFont val="Tahoma"/>
            <family val="2"/>
            <charset val="186"/>
          </rPr>
          <t>Ziede Rumsaite:</t>
        </r>
        <r>
          <rPr>
            <sz val="9"/>
            <color indexed="81"/>
            <rFont val="Tahoma"/>
            <family val="2"/>
            <charset val="186"/>
          </rPr>
          <t xml:space="preserve">
08 18</t>
        </r>
      </text>
    </comment>
    <comment ref="AU2" authorId="1" shapeId="0" xr:uid="{BC4A28C3-D37D-4F6A-A560-A997C7630FCD}">
      <text>
        <r>
          <rPr>
            <b/>
            <sz val="9"/>
            <color indexed="81"/>
            <rFont val="Tahoma"/>
            <family val="2"/>
            <charset val="186"/>
          </rPr>
          <t>Vytautas Remeikis:</t>
        </r>
        <r>
          <rPr>
            <sz val="9"/>
            <color indexed="81"/>
            <rFont val="Tahoma"/>
            <family val="2"/>
            <charset val="186"/>
          </rPr>
          <t xml:space="preserve">
32593957 yra
</t>
        </r>
      </text>
    </comment>
    <comment ref="C3" authorId="2" shapeId="0" xr:uid="{673B54F5-F04F-4607-B9A2-05EB01CD2EE7}">
      <text>
        <r>
          <rPr>
            <b/>
            <sz val="9"/>
            <color indexed="81"/>
            <rFont val="Tahoma"/>
            <family val="2"/>
            <charset val="186"/>
          </rPr>
          <t>Tomas Ruzveltas:</t>
        </r>
        <r>
          <rPr>
            <sz val="9"/>
            <color indexed="81"/>
            <rFont val="Tahoma"/>
            <family val="2"/>
            <charset val="186"/>
          </rPr>
          <t xml:space="preserve">
TEIKTI ŽYMAS</t>
        </r>
      </text>
    </comment>
    <comment ref="X3" authorId="0" shapeId="0" xr:uid="{76B75713-C97F-4AB0-9EF7-733FBAE77D59}">
      <text>
        <r>
          <rPr>
            <b/>
            <sz val="9"/>
            <color indexed="81"/>
            <rFont val="Tahoma"/>
            <family val="2"/>
            <charset val="186"/>
          </rPr>
          <t>Ziede Rumsaite:</t>
        </r>
        <r>
          <rPr>
            <sz val="9"/>
            <color indexed="81"/>
            <rFont val="Tahoma"/>
            <family val="2"/>
            <charset val="186"/>
          </rPr>
          <t xml:space="preserve">
09 08</t>
        </r>
      </text>
    </comment>
    <comment ref="X4" authorId="0" shapeId="0" xr:uid="{72A6309C-B6B8-444B-AD38-AE91861EDA45}">
      <text>
        <r>
          <rPr>
            <b/>
            <sz val="9"/>
            <color indexed="81"/>
            <rFont val="Tahoma"/>
            <family val="2"/>
            <charset val="186"/>
          </rPr>
          <t>Ziede Rumsaite:</t>
        </r>
        <r>
          <rPr>
            <sz val="9"/>
            <color indexed="81"/>
            <rFont val="Tahoma"/>
            <family val="2"/>
            <charset val="186"/>
          </rPr>
          <t xml:space="preserve">
09 15</t>
        </r>
      </text>
    </comment>
    <comment ref="AB4" authorId="0" shapeId="0" xr:uid="{3824B6C1-FA80-49BD-B3BE-41DD4E0A17B8}">
      <text>
        <r>
          <rPr>
            <b/>
            <sz val="9"/>
            <color indexed="81"/>
            <rFont val="Tahoma"/>
            <family val="2"/>
            <charset val="186"/>
          </rPr>
          <t>Ziede Rumsaite:</t>
        </r>
        <r>
          <rPr>
            <sz val="9"/>
            <color indexed="81"/>
            <rFont val="Tahoma"/>
            <family val="2"/>
            <charset val="186"/>
          </rPr>
          <t xml:space="preserve">
09 15</t>
        </r>
      </text>
    </comment>
    <comment ref="AE4" authorId="0" shapeId="0" xr:uid="{8F1B0F67-A62A-4DDA-8F79-68FF2E9275DC}">
      <text>
        <r>
          <rPr>
            <b/>
            <sz val="9"/>
            <color indexed="81"/>
            <rFont val="Tahoma"/>
            <family val="2"/>
            <charset val="186"/>
          </rPr>
          <t>Ziede Rumsaite:</t>
        </r>
        <r>
          <rPr>
            <sz val="9"/>
            <color indexed="81"/>
            <rFont val="Tahoma"/>
            <family val="2"/>
            <charset val="186"/>
          </rPr>
          <t xml:space="preserve">
09 15</t>
        </r>
      </text>
    </comment>
    <comment ref="AF4" authorId="0" shapeId="0" xr:uid="{EE812764-0496-49C2-A227-EAF91E9A712C}">
      <text>
        <r>
          <rPr>
            <b/>
            <sz val="9"/>
            <color indexed="81"/>
            <rFont val="Tahoma"/>
            <family val="2"/>
            <charset val="186"/>
          </rPr>
          <t>Ziede Rumsaite:</t>
        </r>
        <r>
          <rPr>
            <sz val="9"/>
            <color indexed="81"/>
            <rFont val="Tahoma"/>
            <family val="2"/>
            <charset val="186"/>
          </rPr>
          <t xml:space="preserve">
09 15</t>
        </r>
      </text>
    </comment>
    <comment ref="AJ4" authorId="0" shapeId="0" xr:uid="{DF464C83-D884-4959-B918-3864C42C2AB6}">
      <text>
        <r>
          <rPr>
            <b/>
            <sz val="9"/>
            <color indexed="81"/>
            <rFont val="Tahoma"/>
            <family val="2"/>
            <charset val="186"/>
          </rPr>
          <t>Ziede Rumsaite:</t>
        </r>
        <r>
          <rPr>
            <sz val="9"/>
            <color indexed="81"/>
            <rFont val="Tahoma"/>
            <family val="2"/>
            <charset val="186"/>
          </rPr>
          <t xml:space="preserve">
09 15</t>
        </r>
      </text>
    </comment>
    <comment ref="AN4" authorId="0" shapeId="0" xr:uid="{989610F9-2403-4DDF-A76D-C4465D123B27}">
      <text>
        <r>
          <rPr>
            <b/>
            <sz val="9"/>
            <color indexed="81"/>
            <rFont val="Tahoma"/>
            <family val="2"/>
            <charset val="186"/>
          </rPr>
          <t>Ziede Rumsaite:</t>
        </r>
        <r>
          <rPr>
            <sz val="9"/>
            <color indexed="81"/>
            <rFont val="Tahoma"/>
            <family val="2"/>
            <charset val="186"/>
          </rPr>
          <t xml:space="preserve">
09 15
</t>
        </r>
      </text>
    </comment>
    <comment ref="C5" authorId="2" shapeId="0" xr:uid="{3B687874-C409-40CB-B721-4B2EA572B2E2}">
      <text>
        <r>
          <rPr>
            <b/>
            <sz val="9"/>
            <color indexed="81"/>
            <rFont val="Tahoma"/>
            <family val="2"/>
            <charset val="186"/>
          </rPr>
          <t>Tomas Ruzveltas:</t>
        </r>
        <r>
          <rPr>
            <sz val="9"/>
            <color indexed="81"/>
            <rFont val="Tahoma"/>
            <family val="2"/>
            <charset val="186"/>
          </rPr>
          <t xml:space="preserve">
Žymos</t>
        </r>
      </text>
    </comment>
    <comment ref="AB5" authorId="0" shapeId="0" xr:uid="{86041213-62C0-499E-90A8-0D7F24119C59}">
      <text>
        <r>
          <rPr>
            <b/>
            <sz val="9"/>
            <color indexed="81"/>
            <rFont val="Tahoma"/>
            <family val="2"/>
            <charset val="186"/>
          </rPr>
          <t>Ziede Rumsaite:</t>
        </r>
        <r>
          <rPr>
            <sz val="9"/>
            <color indexed="81"/>
            <rFont val="Tahoma"/>
            <family val="2"/>
            <charset val="186"/>
          </rPr>
          <t xml:space="preserve">
08 27</t>
        </r>
      </text>
    </comment>
    <comment ref="AE5" authorId="0" shapeId="0" xr:uid="{884D47E5-4489-4D35-891D-28D1C18C8A79}">
      <text>
        <r>
          <rPr>
            <b/>
            <sz val="9"/>
            <color indexed="81"/>
            <rFont val="Tahoma"/>
            <family val="2"/>
            <charset val="186"/>
          </rPr>
          <t>Ziede Rumsaite:</t>
        </r>
        <r>
          <rPr>
            <sz val="9"/>
            <color indexed="81"/>
            <rFont val="Tahoma"/>
            <family val="2"/>
            <charset val="186"/>
          </rPr>
          <t xml:space="preserve">
08 27</t>
        </r>
      </text>
    </comment>
    <comment ref="AF5" authorId="0" shapeId="0" xr:uid="{6EC7F169-8305-4CDA-B494-7167225DB63C}">
      <text>
        <r>
          <rPr>
            <b/>
            <sz val="9"/>
            <color indexed="81"/>
            <rFont val="Tahoma"/>
            <family val="2"/>
            <charset val="186"/>
          </rPr>
          <t>Ziede Rumsaite:</t>
        </r>
        <r>
          <rPr>
            <sz val="9"/>
            <color indexed="81"/>
            <rFont val="Tahoma"/>
            <family val="2"/>
            <charset val="186"/>
          </rPr>
          <t xml:space="preserve">
08 27</t>
        </r>
      </text>
    </comment>
    <comment ref="X6" authorId="0" shapeId="0" xr:uid="{E01E300B-0C3D-4A51-8006-DD08B31D7DE9}">
      <text>
        <r>
          <rPr>
            <b/>
            <sz val="9"/>
            <color indexed="81"/>
            <rFont val="Tahoma"/>
            <family val="2"/>
            <charset val="186"/>
          </rPr>
          <t>Ziede Rumsaite:</t>
        </r>
        <r>
          <rPr>
            <sz val="9"/>
            <color indexed="81"/>
            <rFont val="Tahoma"/>
            <family val="2"/>
            <charset val="186"/>
          </rPr>
          <t xml:space="preserve">
09 05</t>
        </r>
      </text>
    </comment>
    <comment ref="Z6" authorId="0" shapeId="0" xr:uid="{3FD2D86D-029F-4FB6-B47C-57B6F46988A9}">
      <text>
        <r>
          <rPr>
            <b/>
            <sz val="9"/>
            <color indexed="81"/>
            <rFont val="Tahoma"/>
            <family val="2"/>
            <charset val="186"/>
          </rPr>
          <t>Ziede Rumsaite:</t>
        </r>
        <r>
          <rPr>
            <sz val="9"/>
            <color indexed="81"/>
            <rFont val="Tahoma"/>
            <family val="2"/>
            <charset val="186"/>
          </rPr>
          <t xml:space="preserve">
09 02</t>
        </r>
      </text>
    </comment>
    <comment ref="AB6" authorId="0" shapeId="0" xr:uid="{FC47CCFB-82E4-4864-AB37-D5F4A8236CF5}">
      <text>
        <r>
          <rPr>
            <b/>
            <sz val="9"/>
            <color indexed="81"/>
            <rFont val="Tahoma"/>
            <family val="2"/>
            <charset val="186"/>
          </rPr>
          <t>Ziede Rumsaite:</t>
        </r>
        <r>
          <rPr>
            <sz val="9"/>
            <color indexed="81"/>
            <rFont val="Tahoma"/>
            <family val="2"/>
            <charset val="186"/>
          </rPr>
          <t xml:space="preserve">
09 02</t>
        </r>
      </text>
    </comment>
    <comment ref="AE6" authorId="0" shapeId="0" xr:uid="{B4D159AD-955E-4BCA-B426-825DFC37204D}">
      <text>
        <r>
          <rPr>
            <b/>
            <sz val="9"/>
            <color indexed="81"/>
            <rFont val="Tahoma"/>
            <family val="2"/>
            <charset val="186"/>
          </rPr>
          <t>Ziede Rumsaite:</t>
        </r>
        <r>
          <rPr>
            <sz val="9"/>
            <color indexed="81"/>
            <rFont val="Tahoma"/>
            <family val="2"/>
            <charset val="186"/>
          </rPr>
          <t xml:space="preserve">
09 02</t>
        </r>
      </text>
    </comment>
    <comment ref="AF6" authorId="0" shapeId="0" xr:uid="{56B053D4-666D-4AD3-B953-C3A4721917A7}">
      <text>
        <r>
          <rPr>
            <b/>
            <sz val="9"/>
            <color indexed="81"/>
            <rFont val="Tahoma"/>
            <family val="2"/>
            <charset val="186"/>
          </rPr>
          <t>Ziede Rumsaite:</t>
        </r>
        <r>
          <rPr>
            <sz val="9"/>
            <color indexed="81"/>
            <rFont val="Tahoma"/>
            <family val="2"/>
            <charset val="186"/>
          </rPr>
          <t xml:space="preserve">
09 02</t>
        </r>
      </text>
    </comment>
    <comment ref="AH6" authorId="0" shapeId="0" xr:uid="{027EF024-96A7-43E2-A13A-447D23C2A3E0}">
      <text>
        <r>
          <rPr>
            <b/>
            <sz val="9"/>
            <color indexed="81"/>
            <rFont val="Tahoma"/>
            <family val="2"/>
            <charset val="186"/>
          </rPr>
          <t>Ziede Rumsaite:</t>
        </r>
        <r>
          <rPr>
            <sz val="9"/>
            <color indexed="81"/>
            <rFont val="Tahoma"/>
            <family val="2"/>
            <charset val="186"/>
          </rPr>
          <t xml:space="preserve">
09 14
</t>
        </r>
      </text>
    </comment>
    <comment ref="AI6" authorId="0" shapeId="0" xr:uid="{CF7EDF79-0270-48BC-AA84-38CCE5456959}">
      <text>
        <r>
          <rPr>
            <b/>
            <sz val="9"/>
            <color indexed="81"/>
            <rFont val="Tahoma"/>
            <family val="2"/>
            <charset val="186"/>
          </rPr>
          <t>Ziede Rumsaite:</t>
        </r>
        <r>
          <rPr>
            <sz val="9"/>
            <color indexed="81"/>
            <rFont val="Tahoma"/>
            <family val="2"/>
            <charset val="186"/>
          </rPr>
          <t xml:space="preserve">
09 02</t>
        </r>
      </text>
    </comment>
    <comment ref="X7" authorId="0" shapeId="0" xr:uid="{0D6BC176-B04E-47F4-B38E-5E88DB32BC3F}">
      <text>
        <r>
          <rPr>
            <b/>
            <sz val="9"/>
            <color indexed="81"/>
            <rFont val="Tahoma"/>
            <family val="2"/>
            <charset val="186"/>
          </rPr>
          <t>Ziede Rumsaite:</t>
        </r>
        <r>
          <rPr>
            <sz val="9"/>
            <color indexed="81"/>
            <rFont val="Tahoma"/>
            <family val="2"/>
            <charset val="186"/>
          </rPr>
          <t xml:space="preserve">
08 26</t>
        </r>
      </text>
    </comment>
    <comment ref="X8" authorId="0" shapeId="0" xr:uid="{F449A648-49A8-4830-AA15-110E6B62C533}">
      <text>
        <r>
          <rPr>
            <b/>
            <sz val="9"/>
            <color indexed="81"/>
            <rFont val="Tahoma"/>
            <family val="2"/>
            <charset val="186"/>
          </rPr>
          <t>Ziede Rumsaite:</t>
        </r>
        <r>
          <rPr>
            <sz val="9"/>
            <color indexed="81"/>
            <rFont val="Tahoma"/>
            <family val="2"/>
            <charset val="186"/>
          </rPr>
          <t xml:space="preserve">
08 26</t>
        </r>
      </text>
    </comment>
    <comment ref="X9" authorId="0" shapeId="0" xr:uid="{1AA9504D-4369-4C6C-A79D-A73DB01BBE14}">
      <text>
        <r>
          <rPr>
            <b/>
            <sz val="9"/>
            <color indexed="81"/>
            <rFont val="Tahoma"/>
            <family val="2"/>
            <charset val="186"/>
          </rPr>
          <t>Ziede Rumsaite:</t>
        </r>
        <r>
          <rPr>
            <sz val="9"/>
            <color indexed="81"/>
            <rFont val="Tahoma"/>
            <family val="2"/>
            <charset val="186"/>
          </rPr>
          <t xml:space="preserve">
08 26</t>
        </r>
      </text>
    </comment>
    <comment ref="AB9" authorId="0" shapeId="0" xr:uid="{2A67F326-9C70-4D86-A304-6E6C84224A25}">
      <text>
        <r>
          <rPr>
            <b/>
            <sz val="9"/>
            <color indexed="81"/>
            <rFont val="Tahoma"/>
            <family val="2"/>
            <charset val="186"/>
          </rPr>
          <t>Ziede Rumsaite:</t>
        </r>
        <r>
          <rPr>
            <sz val="9"/>
            <color indexed="81"/>
            <rFont val="Tahoma"/>
            <family val="2"/>
            <charset val="186"/>
          </rPr>
          <t xml:space="preserve">
09 05</t>
        </r>
      </text>
    </comment>
    <comment ref="AN9" authorId="0" shapeId="0" xr:uid="{6C9807FA-546C-4DC1-A14F-750E686FE916}">
      <text>
        <r>
          <rPr>
            <b/>
            <sz val="9"/>
            <color indexed="81"/>
            <rFont val="Tahoma"/>
            <family val="2"/>
            <charset val="186"/>
          </rPr>
          <t>Ziede Rumsaite:</t>
        </r>
        <r>
          <rPr>
            <sz val="9"/>
            <color indexed="81"/>
            <rFont val="Tahoma"/>
            <family val="2"/>
            <charset val="186"/>
          </rPr>
          <t xml:space="preserve">
09 01</t>
        </r>
      </text>
    </comment>
    <comment ref="X10" authorId="0" shapeId="0" xr:uid="{05D4E367-E188-4AAC-B182-DCC80D49A1C8}">
      <text>
        <r>
          <rPr>
            <b/>
            <sz val="9"/>
            <color indexed="81"/>
            <rFont val="Tahoma"/>
            <family val="2"/>
            <charset val="186"/>
          </rPr>
          <t>Ziede Rumsaite:</t>
        </r>
        <r>
          <rPr>
            <sz val="9"/>
            <color indexed="81"/>
            <rFont val="Tahoma"/>
            <family val="2"/>
            <charset val="186"/>
          </rPr>
          <t xml:space="preserve">
09 05</t>
        </r>
      </text>
    </comment>
    <comment ref="Z10" authorId="0" shapeId="0" xr:uid="{E8B5BA9D-2073-42C8-83D8-8CD3B4F3FC8B}">
      <text>
        <r>
          <rPr>
            <b/>
            <sz val="9"/>
            <color indexed="81"/>
            <rFont val="Tahoma"/>
            <family val="2"/>
            <charset val="186"/>
          </rPr>
          <t>Ziede Rumsaite:</t>
        </r>
        <r>
          <rPr>
            <sz val="9"/>
            <color indexed="81"/>
            <rFont val="Tahoma"/>
            <family val="2"/>
            <charset val="186"/>
          </rPr>
          <t xml:space="preserve">
09 01</t>
        </r>
      </text>
    </comment>
    <comment ref="AB10" authorId="0" shapeId="0" xr:uid="{E787086D-CBBD-4C2A-B8C2-5B66FDFAC68C}">
      <text>
        <r>
          <rPr>
            <b/>
            <sz val="9"/>
            <color indexed="81"/>
            <rFont val="Tahoma"/>
            <family val="2"/>
            <charset val="186"/>
          </rPr>
          <t>Ziede Rumsaite:</t>
        </r>
        <r>
          <rPr>
            <sz val="9"/>
            <color indexed="81"/>
            <rFont val="Tahoma"/>
            <family val="2"/>
            <charset val="186"/>
          </rPr>
          <t xml:space="preserve">
09 01</t>
        </r>
      </text>
    </comment>
    <comment ref="AE10" authorId="0" shapeId="0" xr:uid="{2E361F09-D890-434B-9F06-A5EF8FB8A17F}">
      <text>
        <r>
          <rPr>
            <b/>
            <sz val="9"/>
            <color indexed="81"/>
            <rFont val="Tahoma"/>
            <family val="2"/>
            <charset val="186"/>
          </rPr>
          <t>Ziede Rumsaite:</t>
        </r>
        <r>
          <rPr>
            <sz val="9"/>
            <color indexed="81"/>
            <rFont val="Tahoma"/>
            <family val="2"/>
            <charset val="186"/>
          </rPr>
          <t xml:space="preserve">
09 01</t>
        </r>
      </text>
    </comment>
    <comment ref="AF10" authorId="0" shapeId="0" xr:uid="{C9FD9148-FEB6-465B-ABF0-5B99B7606E86}">
      <text>
        <r>
          <rPr>
            <b/>
            <sz val="9"/>
            <color indexed="81"/>
            <rFont val="Tahoma"/>
            <family val="2"/>
            <charset val="186"/>
          </rPr>
          <t>Ziede Rumsaite:</t>
        </r>
        <r>
          <rPr>
            <sz val="9"/>
            <color indexed="81"/>
            <rFont val="Tahoma"/>
            <family val="2"/>
            <charset val="186"/>
          </rPr>
          <t xml:space="preserve">
09 01</t>
        </r>
      </text>
    </comment>
    <comment ref="C11" authorId="2" shapeId="0" xr:uid="{9CD28EF1-EDCC-4BD0-8A9D-EA97EEEC848D}">
      <text>
        <r>
          <rPr>
            <b/>
            <sz val="9"/>
            <color indexed="81"/>
            <rFont val="Tahoma"/>
            <family val="2"/>
            <charset val="186"/>
          </rPr>
          <t>Tomas Ruzveltas:</t>
        </r>
        <r>
          <rPr>
            <sz val="9"/>
            <color indexed="81"/>
            <rFont val="Tahoma"/>
            <family val="2"/>
            <charset val="186"/>
          </rPr>
          <t xml:space="preserve">
Žymas pateikti</t>
        </r>
      </text>
    </comment>
    <comment ref="X11" authorId="0" shapeId="0" xr:uid="{C0326C98-ACCB-49D6-A00F-116620F04FD9}">
      <text>
        <r>
          <rPr>
            <b/>
            <sz val="9"/>
            <color indexed="81"/>
            <rFont val="Tahoma"/>
            <family val="2"/>
            <charset val="186"/>
          </rPr>
          <t>Ziede Rumsaite:</t>
        </r>
        <r>
          <rPr>
            <sz val="9"/>
            <color indexed="81"/>
            <rFont val="Tahoma"/>
            <family val="2"/>
            <charset val="186"/>
          </rPr>
          <t xml:space="preserve">
09 14</t>
        </r>
      </text>
    </comment>
    <comment ref="Z11" authorId="0" shapeId="0" xr:uid="{3D110A85-0E4C-4BBC-A132-3FB28CD04A18}">
      <text>
        <r>
          <rPr>
            <b/>
            <sz val="9"/>
            <color indexed="81"/>
            <rFont val="Tahoma"/>
            <family val="2"/>
            <charset val="186"/>
          </rPr>
          <t>Ziede Rumsaite:</t>
        </r>
        <r>
          <rPr>
            <sz val="9"/>
            <color indexed="81"/>
            <rFont val="Tahoma"/>
            <family val="2"/>
            <charset val="186"/>
          </rPr>
          <t xml:space="preserve">
09 08</t>
        </r>
      </text>
    </comment>
    <comment ref="AB11" authorId="0" shapeId="0" xr:uid="{59EAE778-F85A-4995-9E8D-F76ADEB696CA}">
      <text>
        <r>
          <rPr>
            <b/>
            <sz val="9"/>
            <color indexed="81"/>
            <rFont val="Tahoma"/>
            <family val="2"/>
            <charset val="186"/>
          </rPr>
          <t>Ziede Rumsaite:</t>
        </r>
        <r>
          <rPr>
            <sz val="9"/>
            <color indexed="81"/>
            <rFont val="Tahoma"/>
            <family val="2"/>
            <charset val="186"/>
          </rPr>
          <t xml:space="preserve">
09 08</t>
        </r>
      </text>
    </comment>
    <comment ref="AE11" authorId="0" shapeId="0" xr:uid="{36FC6764-8515-4A26-99FA-7A7AC0443809}">
      <text>
        <r>
          <rPr>
            <b/>
            <sz val="9"/>
            <color indexed="81"/>
            <rFont val="Tahoma"/>
            <family val="2"/>
            <charset val="186"/>
          </rPr>
          <t>Ziede Rumsaite:</t>
        </r>
        <r>
          <rPr>
            <sz val="9"/>
            <color indexed="81"/>
            <rFont val="Tahoma"/>
            <family val="2"/>
            <charset val="186"/>
          </rPr>
          <t xml:space="preserve">
09 08</t>
        </r>
      </text>
    </comment>
    <comment ref="AF11" authorId="0" shapeId="0" xr:uid="{A0FE07D1-8C2D-4352-A038-AC547D400661}">
      <text>
        <r>
          <rPr>
            <b/>
            <sz val="9"/>
            <color indexed="81"/>
            <rFont val="Tahoma"/>
            <family val="2"/>
            <charset val="186"/>
          </rPr>
          <t>Ziede Rumsaite:</t>
        </r>
        <r>
          <rPr>
            <sz val="9"/>
            <color indexed="81"/>
            <rFont val="Tahoma"/>
            <family val="2"/>
            <charset val="186"/>
          </rPr>
          <t xml:space="preserve">
09 08</t>
        </r>
      </text>
    </comment>
    <comment ref="AH11" authorId="0" shapeId="0" xr:uid="{3A76D5A2-D20A-4FFE-B288-F6DCE1625A16}">
      <text>
        <r>
          <rPr>
            <b/>
            <sz val="9"/>
            <color indexed="81"/>
            <rFont val="Tahoma"/>
            <family val="2"/>
            <charset val="186"/>
          </rPr>
          <t>Ziede Rumsaite:</t>
        </r>
        <r>
          <rPr>
            <sz val="9"/>
            <color indexed="81"/>
            <rFont val="Tahoma"/>
            <family val="2"/>
            <charset val="186"/>
          </rPr>
          <t xml:space="preserve">
09 27</t>
        </r>
      </text>
    </comment>
    <comment ref="AI11" authorId="0" shapeId="0" xr:uid="{C5957742-34EE-4704-9996-55D55A456B9E}">
      <text>
        <r>
          <rPr>
            <b/>
            <sz val="9"/>
            <color indexed="81"/>
            <rFont val="Tahoma"/>
            <family val="2"/>
            <charset val="186"/>
          </rPr>
          <t>Ziede Rumsaite:</t>
        </r>
        <r>
          <rPr>
            <sz val="9"/>
            <color indexed="81"/>
            <rFont val="Tahoma"/>
            <family val="2"/>
            <charset val="186"/>
          </rPr>
          <t xml:space="preserve">
09 08</t>
        </r>
      </text>
    </comment>
    <comment ref="X12" authorId="0" shapeId="0" xr:uid="{5ADA364E-1694-400D-B57E-F525B283FAAE}">
      <text>
        <r>
          <rPr>
            <b/>
            <sz val="9"/>
            <color indexed="81"/>
            <rFont val="Tahoma"/>
            <family val="2"/>
            <charset val="186"/>
          </rPr>
          <t>Ziede Rumsaite:</t>
        </r>
        <r>
          <rPr>
            <sz val="9"/>
            <color indexed="81"/>
            <rFont val="Tahoma"/>
            <family val="2"/>
            <charset val="186"/>
          </rPr>
          <t xml:space="preserve">
09 14</t>
        </r>
      </text>
    </comment>
    <comment ref="X14" authorId="0" shapeId="0" xr:uid="{8A6EC60D-0ABF-43EA-94F2-ADACC6976192}">
      <text>
        <r>
          <rPr>
            <b/>
            <sz val="9"/>
            <color indexed="81"/>
            <rFont val="Tahoma"/>
            <family val="2"/>
            <charset val="186"/>
          </rPr>
          <t>Ziede Rumsaite:</t>
        </r>
        <r>
          <rPr>
            <sz val="9"/>
            <color indexed="81"/>
            <rFont val="Tahoma"/>
            <family val="2"/>
            <charset val="186"/>
          </rPr>
          <t xml:space="preserve">
09 16</t>
        </r>
      </text>
    </comment>
    <comment ref="C15" authorId="2" shapeId="0" xr:uid="{16EEEFA2-4F0E-4A85-AA93-03F88CE4B59F}">
      <text>
        <r>
          <rPr>
            <b/>
            <sz val="9"/>
            <color indexed="81"/>
            <rFont val="Tahoma"/>
            <family val="2"/>
            <charset val="186"/>
          </rPr>
          <t>Tomas Ruzveltas:</t>
        </r>
        <r>
          <rPr>
            <sz val="9"/>
            <color indexed="81"/>
            <rFont val="Tahoma"/>
            <family val="2"/>
            <charset val="186"/>
          </rPr>
          <t xml:space="preserve">
03 16 pasirašo servit</t>
        </r>
      </text>
    </comment>
    <comment ref="O15" authorId="0" shapeId="0" xr:uid="{6887D984-2E48-4496-A77D-20669CFB0D20}">
      <text>
        <r>
          <rPr>
            <b/>
            <sz val="9"/>
            <color indexed="81"/>
            <rFont val="Tahoma"/>
            <family val="2"/>
            <charset val="186"/>
          </rPr>
          <t>Ziede Rumsaite:</t>
        </r>
        <r>
          <rPr>
            <sz val="9"/>
            <color indexed="81"/>
            <rFont val="Tahoma"/>
            <family val="2"/>
            <charset val="186"/>
          </rPr>
          <t xml:space="preserve">
ikelta</t>
        </r>
      </text>
    </comment>
    <comment ref="C16" authorId="0" shapeId="0" xr:uid="{FA294AF0-4860-4A9B-B27C-2786A3EC17FB}">
      <text>
        <r>
          <rPr>
            <b/>
            <sz val="9"/>
            <color indexed="81"/>
            <rFont val="Tahoma"/>
            <family val="2"/>
            <charset val="186"/>
          </rPr>
          <t>Ziede Rumsaite:</t>
        </r>
        <r>
          <rPr>
            <sz val="9"/>
            <color indexed="81"/>
            <rFont val="Tahoma"/>
            <family val="2"/>
            <charset val="186"/>
          </rPr>
          <t xml:space="preserve">
pateikta tvirtinimui</t>
        </r>
      </text>
    </comment>
    <comment ref="AH16" authorId="0" shapeId="0" xr:uid="{6E6E501A-9CA7-41C4-8BB6-55FC4989EBCC}">
      <text>
        <r>
          <rPr>
            <b/>
            <sz val="9"/>
            <color indexed="81"/>
            <rFont val="Tahoma"/>
            <family val="2"/>
            <charset val="186"/>
          </rPr>
          <t>Ziede Rumsaite:</t>
        </r>
        <r>
          <rPr>
            <sz val="9"/>
            <color indexed="81"/>
            <rFont val="Tahoma"/>
            <family val="2"/>
            <charset val="186"/>
          </rPr>
          <t xml:space="preserve">
11 22 pateikta</t>
        </r>
      </text>
    </comment>
    <comment ref="AN16" authorId="0" shapeId="0" xr:uid="{95546FBC-44C9-4C77-AB09-3823E5B89573}">
      <text>
        <r>
          <rPr>
            <b/>
            <sz val="9"/>
            <color indexed="81"/>
            <rFont val="Tahoma"/>
            <family val="2"/>
            <charset val="186"/>
          </rPr>
          <t>Ziede Rumsaite:</t>
        </r>
        <r>
          <rPr>
            <sz val="9"/>
            <color indexed="81"/>
            <rFont val="Tahoma"/>
            <family val="2"/>
            <charset val="186"/>
          </rPr>
          <t xml:space="preserve">
11 04</t>
        </r>
      </text>
    </comment>
    <comment ref="X17" authorId="0" shapeId="0" xr:uid="{0EB67532-40E3-419E-8B8B-BA9E9B033EC1}">
      <text>
        <r>
          <rPr>
            <b/>
            <sz val="9"/>
            <color indexed="81"/>
            <rFont val="Tahoma"/>
            <family val="2"/>
            <charset val="186"/>
          </rPr>
          <t>Ziede Rumsaite:</t>
        </r>
        <r>
          <rPr>
            <sz val="9"/>
            <color indexed="81"/>
            <rFont val="Tahoma"/>
            <family val="2"/>
            <charset val="186"/>
          </rPr>
          <t xml:space="preserve">
10 17</t>
        </r>
      </text>
    </comment>
    <comment ref="AB17" authorId="0" shapeId="0" xr:uid="{C5D5C471-CB82-437C-A09A-7DEA63BBC1F2}">
      <text>
        <r>
          <rPr>
            <b/>
            <sz val="9"/>
            <color indexed="81"/>
            <rFont val="Tahoma"/>
            <family val="2"/>
            <charset val="186"/>
          </rPr>
          <t>Ziede Rumsaite:</t>
        </r>
        <r>
          <rPr>
            <sz val="9"/>
            <color indexed="81"/>
            <rFont val="Tahoma"/>
            <family val="2"/>
            <charset val="186"/>
          </rPr>
          <t xml:space="preserve">
10 14</t>
        </r>
      </text>
    </comment>
    <comment ref="AE17" authorId="0" shapeId="0" xr:uid="{5933F83D-5B3F-4CDD-B250-21295176DE24}">
      <text>
        <r>
          <rPr>
            <b/>
            <sz val="9"/>
            <color indexed="81"/>
            <rFont val="Tahoma"/>
            <family val="2"/>
            <charset val="186"/>
          </rPr>
          <t>Ziede Rumsaite:</t>
        </r>
        <r>
          <rPr>
            <sz val="9"/>
            <color indexed="81"/>
            <rFont val="Tahoma"/>
            <family val="2"/>
            <charset val="186"/>
          </rPr>
          <t xml:space="preserve">
10 14</t>
        </r>
      </text>
    </comment>
    <comment ref="AF17" authorId="0" shapeId="0" xr:uid="{EA3E1CAE-7EEC-4177-937E-DECD9305FC2C}">
      <text>
        <r>
          <rPr>
            <b/>
            <sz val="9"/>
            <color indexed="81"/>
            <rFont val="Tahoma"/>
            <family val="2"/>
            <charset val="186"/>
          </rPr>
          <t>Ziede Rumsaite:</t>
        </r>
        <r>
          <rPr>
            <sz val="9"/>
            <color indexed="81"/>
            <rFont val="Tahoma"/>
            <family val="2"/>
            <charset val="186"/>
          </rPr>
          <t xml:space="preserve">
10 14</t>
        </r>
      </text>
    </comment>
    <comment ref="AH17" authorId="0" shapeId="0" xr:uid="{BDE01954-4440-4F1E-8C8F-8DD6A70F4938}">
      <text>
        <r>
          <rPr>
            <b/>
            <sz val="9"/>
            <color indexed="81"/>
            <rFont val="Tahoma"/>
            <family val="2"/>
            <charset val="186"/>
          </rPr>
          <t>Ziede Rumsaite:</t>
        </r>
        <r>
          <rPr>
            <sz val="9"/>
            <color indexed="81"/>
            <rFont val="Tahoma"/>
            <family val="2"/>
            <charset val="186"/>
          </rPr>
          <t xml:space="preserve">
10 19</t>
        </r>
      </text>
    </comment>
    <comment ref="AN17" authorId="0" shapeId="0" xr:uid="{D6B90D29-5ECD-46C7-9030-E87449BBBD7D}">
      <text>
        <r>
          <rPr>
            <b/>
            <sz val="9"/>
            <color indexed="81"/>
            <rFont val="Tahoma"/>
            <family val="2"/>
            <charset val="186"/>
          </rPr>
          <t>Ziede Rumsaite:</t>
        </r>
        <r>
          <rPr>
            <sz val="9"/>
            <color indexed="81"/>
            <rFont val="Tahoma"/>
            <family val="2"/>
            <charset val="186"/>
          </rPr>
          <t xml:space="preserve">
10 14</t>
        </r>
      </text>
    </comment>
    <comment ref="C18" authorId="2" shapeId="0" xr:uid="{CE207758-1842-450E-956E-D67C2FB336E1}">
      <text>
        <r>
          <rPr>
            <b/>
            <sz val="9"/>
            <color indexed="81"/>
            <rFont val="Tahoma"/>
            <family val="2"/>
            <charset val="186"/>
          </rPr>
          <t>Tomas Ruzveltas:</t>
        </r>
        <r>
          <rPr>
            <sz val="9"/>
            <color indexed="81"/>
            <rFont val="Tahoma"/>
            <family val="2"/>
            <charset val="186"/>
          </rPr>
          <t xml:space="preserve">
AZ ar reikia ?</t>
        </r>
      </text>
    </comment>
    <comment ref="X19" authorId="0" shapeId="0" xr:uid="{19343418-997E-4640-8D43-05796686DBC6}">
      <text>
        <r>
          <rPr>
            <b/>
            <sz val="9"/>
            <color indexed="81"/>
            <rFont val="Tahoma"/>
            <family val="2"/>
            <charset val="186"/>
          </rPr>
          <t>Ziede Rumsaite:</t>
        </r>
        <r>
          <rPr>
            <sz val="9"/>
            <color indexed="81"/>
            <rFont val="Tahoma"/>
            <family val="2"/>
            <charset val="186"/>
          </rPr>
          <t xml:space="preserve">
10 12</t>
        </r>
      </text>
    </comment>
    <comment ref="Z20" authorId="0" shapeId="0" xr:uid="{67395A55-5957-486D-B890-14B3766A9955}">
      <text>
        <r>
          <rPr>
            <b/>
            <sz val="9"/>
            <color indexed="81"/>
            <rFont val="Tahoma"/>
            <family val="2"/>
            <charset val="186"/>
          </rPr>
          <t>Ziede Rumsaite:</t>
        </r>
        <r>
          <rPr>
            <sz val="9"/>
            <color indexed="81"/>
            <rFont val="Tahoma"/>
            <family val="2"/>
            <charset val="186"/>
          </rPr>
          <t xml:space="preserve">
10 17</t>
        </r>
      </text>
    </comment>
    <comment ref="AB20" authorId="0" shapeId="0" xr:uid="{7365562D-9EC8-400E-BE5F-1E439FFF49F7}">
      <text>
        <r>
          <rPr>
            <b/>
            <sz val="9"/>
            <color indexed="81"/>
            <rFont val="Tahoma"/>
            <family val="2"/>
            <charset val="186"/>
          </rPr>
          <t>Ziede Rumsaite:</t>
        </r>
        <r>
          <rPr>
            <sz val="9"/>
            <color indexed="81"/>
            <rFont val="Tahoma"/>
            <family val="2"/>
            <charset val="186"/>
          </rPr>
          <t xml:space="preserve">
10 17</t>
        </r>
      </text>
    </comment>
    <comment ref="AF20" authorId="0" shapeId="0" xr:uid="{B5501443-697D-4FFA-B3D8-CF1253C3FE7A}">
      <text>
        <r>
          <rPr>
            <b/>
            <sz val="9"/>
            <color indexed="81"/>
            <rFont val="Tahoma"/>
            <family val="2"/>
            <charset val="186"/>
          </rPr>
          <t>Ziede Rumsaite:</t>
        </r>
        <r>
          <rPr>
            <sz val="9"/>
            <color indexed="81"/>
            <rFont val="Tahoma"/>
            <family val="2"/>
            <charset val="186"/>
          </rPr>
          <t xml:space="preserve">
10 17</t>
        </r>
      </text>
    </comment>
    <comment ref="AH21" authorId="0" shapeId="0" xr:uid="{B0C6E3D6-FB65-4874-87BC-5E81B81FAEB3}">
      <text>
        <r>
          <rPr>
            <b/>
            <sz val="9"/>
            <color indexed="81"/>
            <rFont val="Tahoma"/>
            <family val="2"/>
            <charset val="186"/>
          </rPr>
          <t>Ziede Rumsaite:</t>
        </r>
        <r>
          <rPr>
            <sz val="9"/>
            <color indexed="81"/>
            <rFont val="Tahoma"/>
            <family val="2"/>
            <charset val="186"/>
          </rPr>
          <t xml:space="preserve">
10 27</t>
        </r>
      </text>
    </comment>
    <comment ref="C22" authorId="0" shapeId="0" xr:uid="{247E1F47-7531-4E46-8AD2-D7AB71E4263B}">
      <text>
        <r>
          <rPr>
            <b/>
            <sz val="9"/>
            <color indexed="81"/>
            <rFont val="Tahoma"/>
            <family val="2"/>
            <charset val="186"/>
          </rPr>
          <t>Ziede Rumsaite:</t>
        </r>
        <r>
          <rPr>
            <sz val="9"/>
            <color indexed="81"/>
            <rFont val="Tahoma"/>
            <family val="2"/>
            <charset val="186"/>
          </rPr>
          <t xml:space="preserve">
pateiktos žymos</t>
        </r>
      </text>
    </comment>
    <comment ref="AK22" authorId="0" shapeId="0" xr:uid="{76D6092A-44A6-4722-9E5C-F57D5F62AFEA}">
      <text>
        <r>
          <rPr>
            <b/>
            <sz val="9"/>
            <color indexed="81"/>
            <rFont val="Tahoma"/>
            <family val="2"/>
            <charset val="186"/>
          </rPr>
          <t>Ziede Rumsaite:</t>
        </r>
        <r>
          <rPr>
            <sz val="9"/>
            <color indexed="81"/>
            <rFont val="Tahoma"/>
            <family val="2"/>
            <charset val="186"/>
          </rPr>
          <t xml:space="preserve">
pateiktas nžt</t>
        </r>
      </text>
    </comment>
    <comment ref="C23" authorId="2" shapeId="0" xr:uid="{890EFEA4-3D76-4BFF-9B14-D78375C19005}">
      <text>
        <r>
          <rPr>
            <b/>
            <sz val="9"/>
            <color indexed="81"/>
            <rFont val="Tahoma"/>
            <family val="2"/>
            <charset val="186"/>
          </rPr>
          <t>Tomas Ruzveltas:</t>
        </r>
        <r>
          <rPr>
            <sz val="9"/>
            <color indexed="81"/>
            <rFont val="Tahoma"/>
            <family val="2"/>
            <charset val="186"/>
          </rPr>
          <t xml:space="preserve">
peteiktas raštas dėl žymų</t>
        </r>
      </text>
    </comment>
    <comment ref="X23" authorId="0" shapeId="0" xr:uid="{81CD9C60-0353-4F12-801C-88BCD57F624C}">
      <text>
        <r>
          <rPr>
            <b/>
            <sz val="9"/>
            <color indexed="81"/>
            <rFont val="Tahoma"/>
            <family val="2"/>
            <charset val="186"/>
          </rPr>
          <t>Ziede Rumsaite:</t>
        </r>
        <r>
          <rPr>
            <sz val="9"/>
            <color indexed="81"/>
            <rFont val="Tahoma"/>
            <family val="2"/>
            <charset val="186"/>
          </rPr>
          <t xml:space="preserve">
10 12</t>
        </r>
      </text>
    </comment>
    <comment ref="C26" authorId="0" shapeId="0" xr:uid="{CECBFA97-66A6-481A-85A7-A4F84D4AA29B}">
      <text>
        <r>
          <rPr>
            <b/>
            <sz val="9"/>
            <color indexed="81"/>
            <rFont val="Tahoma"/>
            <family val="2"/>
            <charset val="186"/>
          </rPr>
          <t>Ziede Rumsaite:</t>
        </r>
        <r>
          <rPr>
            <sz val="9"/>
            <color indexed="81"/>
            <rFont val="Tahoma"/>
            <family val="2"/>
            <charset val="186"/>
          </rPr>
          <t xml:space="preserve">
trūksta nžt</t>
        </r>
      </text>
    </comment>
    <comment ref="C27" authorId="0" shapeId="0" xr:uid="{5AB6BAB2-BBCC-4728-AD75-E01783185F48}">
      <text>
        <r>
          <rPr>
            <b/>
            <sz val="9"/>
            <color indexed="81"/>
            <rFont val="Tahoma"/>
            <family val="2"/>
            <charset val="186"/>
          </rPr>
          <t>Ziede Rumsaite:</t>
        </r>
        <r>
          <rPr>
            <sz val="9"/>
            <color indexed="81"/>
            <rFont val="Tahoma"/>
            <family val="2"/>
            <charset val="186"/>
          </rPr>
          <t xml:space="preserve">
REGISTRUOTI ŽYMAS</t>
        </r>
      </text>
    </comment>
    <comment ref="C28" authorId="0" shapeId="0" xr:uid="{93C7AA02-832B-4DFF-8859-5376FA42B053}">
      <text>
        <r>
          <rPr>
            <b/>
            <sz val="9"/>
            <color indexed="81"/>
            <rFont val="Tahoma"/>
            <family val="2"/>
            <charset val="186"/>
          </rPr>
          <t>Ziede Rumsaite:</t>
        </r>
        <r>
          <rPr>
            <sz val="9"/>
            <color indexed="81"/>
            <rFont val="Tahoma"/>
            <family val="2"/>
            <charset val="186"/>
          </rPr>
          <t xml:space="preserve">
įkelta</t>
        </r>
      </text>
    </comment>
    <comment ref="X29" authorId="0" shapeId="0" xr:uid="{4865C924-1500-41C6-A68A-16578D2A9129}">
      <text>
        <r>
          <rPr>
            <b/>
            <sz val="9"/>
            <color indexed="81"/>
            <rFont val="Tahoma"/>
            <family val="2"/>
            <charset val="186"/>
          </rPr>
          <t>Ziede Rumsaite:</t>
        </r>
        <r>
          <rPr>
            <sz val="9"/>
            <color indexed="81"/>
            <rFont val="Tahoma"/>
            <family val="2"/>
            <charset val="186"/>
          </rPr>
          <t xml:space="preserve">
10 17</t>
        </r>
      </text>
    </comment>
    <comment ref="C31" authorId="2" shapeId="0" xr:uid="{9198CF4B-CB44-49E7-813A-018B2A8FEE34}">
      <text>
        <r>
          <rPr>
            <b/>
            <sz val="9"/>
            <color indexed="81"/>
            <rFont val="Tahoma"/>
            <family val="2"/>
            <charset val="186"/>
          </rPr>
          <t>Tomas Ruzveltas:</t>
        </r>
        <r>
          <rPr>
            <sz val="9"/>
            <color indexed="81"/>
            <rFont val="Tahoma"/>
            <family val="2"/>
            <charset val="186"/>
          </rPr>
          <t xml:space="preserve">
Turi atšaukti paraišką</t>
        </r>
      </text>
    </comment>
    <comment ref="C33" authorId="0" shapeId="0" xr:uid="{FB0B6C04-F4ED-44AE-82B5-9A185DA06184}">
      <text>
        <r>
          <rPr>
            <b/>
            <sz val="9"/>
            <color indexed="81"/>
            <rFont val="Tahoma"/>
            <family val="2"/>
            <charset val="186"/>
          </rPr>
          <t>Ziede Rumsaite:</t>
        </r>
        <r>
          <rPr>
            <sz val="9"/>
            <color indexed="81"/>
            <rFont val="Tahoma"/>
            <family val="2"/>
            <charset val="186"/>
          </rPr>
          <t xml:space="preserve">
Laukiu nžr sutikimo</t>
        </r>
      </text>
    </comment>
    <comment ref="AB33" authorId="0" shapeId="0" xr:uid="{61EB1D88-4739-4A2B-99EF-855452679F9F}">
      <text>
        <r>
          <rPr>
            <b/>
            <sz val="9"/>
            <color indexed="81"/>
            <rFont val="Tahoma"/>
            <family val="2"/>
            <charset val="186"/>
          </rPr>
          <t>Ziede Rumsaite:</t>
        </r>
        <r>
          <rPr>
            <sz val="9"/>
            <color indexed="81"/>
            <rFont val="Tahoma"/>
            <family val="2"/>
            <charset val="186"/>
          </rPr>
          <t xml:space="preserve">
11 29
</t>
        </r>
      </text>
    </comment>
    <comment ref="AE33" authorId="0" shapeId="0" xr:uid="{1F39D220-25CC-4A58-9C4F-32DFDA6EDBE0}">
      <text>
        <r>
          <rPr>
            <b/>
            <sz val="9"/>
            <color indexed="81"/>
            <rFont val="Tahoma"/>
            <family val="2"/>
            <charset val="186"/>
          </rPr>
          <t>Ziede Rumsaite:</t>
        </r>
        <r>
          <rPr>
            <sz val="9"/>
            <color indexed="81"/>
            <rFont val="Tahoma"/>
            <family val="2"/>
            <charset val="186"/>
          </rPr>
          <t xml:space="preserve">
11 29</t>
        </r>
      </text>
    </comment>
    <comment ref="AF33" authorId="0" shapeId="0" xr:uid="{C00632E7-0E5F-452F-82DD-2021F78146FE}">
      <text>
        <r>
          <rPr>
            <b/>
            <sz val="9"/>
            <color indexed="81"/>
            <rFont val="Tahoma"/>
            <family val="2"/>
            <charset val="186"/>
          </rPr>
          <t>Ziede Rumsaite:</t>
        </r>
        <r>
          <rPr>
            <sz val="9"/>
            <color indexed="81"/>
            <rFont val="Tahoma"/>
            <family val="2"/>
            <charset val="186"/>
          </rPr>
          <t xml:space="preserve">
11 29</t>
        </r>
      </text>
    </comment>
    <comment ref="AH33" authorId="0" shapeId="0" xr:uid="{2649F46D-7A51-45D4-A556-5D84876DF775}">
      <text>
        <r>
          <rPr>
            <b/>
            <sz val="9"/>
            <color indexed="81"/>
            <rFont val="Tahoma"/>
            <family val="2"/>
            <charset val="186"/>
          </rPr>
          <t>Ziede Rumsaite:</t>
        </r>
        <r>
          <rPr>
            <sz val="9"/>
            <color indexed="81"/>
            <rFont val="Tahoma"/>
            <family val="2"/>
            <charset val="186"/>
          </rPr>
          <t xml:space="preserve">
12 14</t>
        </r>
      </text>
    </comment>
    <comment ref="C35" authorId="0" shapeId="0" xr:uid="{2B7107B2-176B-458B-B1F0-7FBF6D5C10F7}">
      <text>
        <r>
          <rPr>
            <b/>
            <sz val="9"/>
            <color indexed="81"/>
            <rFont val="Tahoma"/>
            <family val="2"/>
            <charset val="186"/>
          </rPr>
          <t>Ziede Rumsaite:</t>
        </r>
        <r>
          <rPr>
            <sz val="9"/>
            <color indexed="81"/>
            <rFont val="Tahoma"/>
            <family val="2"/>
            <charset val="186"/>
          </rPr>
          <t xml:space="preserve">
įkelta tvirtint</t>
        </r>
      </text>
    </comment>
    <comment ref="X35" authorId="0" shapeId="0" xr:uid="{30657D73-3E68-4F0A-A7B8-1B518433C899}">
      <text>
        <r>
          <rPr>
            <b/>
            <sz val="9"/>
            <color indexed="81"/>
            <rFont val="Tahoma"/>
            <family val="2"/>
            <charset val="186"/>
          </rPr>
          <t>Ziede Rumsaite:</t>
        </r>
        <r>
          <rPr>
            <sz val="9"/>
            <color indexed="81"/>
            <rFont val="Tahoma"/>
            <family val="2"/>
            <charset val="186"/>
          </rPr>
          <t xml:space="preserve">
11 17 pateikta</t>
        </r>
      </text>
    </comment>
    <comment ref="AB38" authorId="0" shapeId="0" xr:uid="{9A48D1A0-04FC-4FFC-8988-B4ACAB8CC4BB}">
      <text>
        <r>
          <rPr>
            <b/>
            <sz val="9"/>
            <color indexed="81"/>
            <rFont val="Tahoma"/>
            <family val="2"/>
            <charset val="186"/>
          </rPr>
          <t>Ziede Rumsaite:</t>
        </r>
        <r>
          <rPr>
            <sz val="9"/>
            <color indexed="81"/>
            <rFont val="Tahoma"/>
            <family val="2"/>
            <charset val="186"/>
          </rPr>
          <t xml:space="preserve">
01 11</t>
        </r>
      </text>
    </comment>
    <comment ref="C39" authorId="0" shapeId="0" xr:uid="{CFE301A2-B513-4086-A081-41E6C487FB3B}">
      <text>
        <r>
          <rPr>
            <b/>
            <sz val="9"/>
            <color indexed="81"/>
            <rFont val="Tahoma"/>
            <family val="2"/>
            <charset val="186"/>
          </rPr>
          <t>Ziede Rumsaite:</t>
        </r>
        <r>
          <rPr>
            <sz val="9"/>
            <color indexed="81"/>
            <rFont val="Tahoma"/>
            <family val="2"/>
            <charset val="186"/>
          </rPr>
          <t xml:space="preserve">
pateikta tvirtint</t>
        </r>
      </text>
    </comment>
    <comment ref="C41" authorId="0" shapeId="0" xr:uid="{3B1DEF3F-C81A-4C57-94B6-24D08520719C}">
      <text>
        <r>
          <rPr>
            <b/>
            <sz val="9"/>
            <color indexed="81"/>
            <rFont val="Tahoma"/>
            <family val="2"/>
            <charset val="186"/>
          </rPr>
          <t>Ziede Rumsaite:</t>
        </r>
        <r>
          <rPr>
            <sz val="9"/>
            <color indexed="81"/>
            <rFont val="Tahoma"/>
            <family val="2"/>
            <charset val="186"/>
          </rPr>
          <t xml:space="preserve">
pateikta eso, atiduota statybai</t>
        </r>
      </text>
    </comment>
    <comment ref="C42" authorId="0" shapeId="0" xr:uid="{1B026573-D51E-444F-B562-C1F375E0B127}">
      <text>
        <r>
          <rPr>
            <b/>
            <sz val="9"/>
            <color indexed="81"/>
            <rFont val="Tahoma"/>
            <family val="2"/>
            <charset val="186"/>
          </rPr>
          <t>Ziede Rumsaite:</t>
        </r>
        <r>
          <rPr>
            <sz val="9"/>
            <color indexed="81"/>
            <rFont val="Tahoma"/>
            <family val="2"/>
            <charset val="186"/>
          </rPr>
          <t xml:space="preserve">
teiks projektą kai patvirtins pratęsimą</t>
        </r>
      </text>
    </comment>
    <comment ref="K43" authorId="3" shapeId="0" xr:uid="{D5FFC02F-3ED6-4E14-8C2D-3F4483E78B66}">
      <text>
        <t xml:space="preserve">[Threaded comment]
Your version of Excel allows you to read this threaded comment; however, any edits to it will get removed if the file is opened in a newer version of Excel. Learn more: https://go.microsoft.com/fwlink/?linkid=870924
Comment:
    07-29 pateiktas savivaldybei servitutas, vėliau patikti papildyti dokumentai
Reply:
    10 14 pateiktas projektas 
Reply:
    10 21 parašytas email notarei dėl servituto pasirašymo. 
Reply:
    Užsakovė turi atsisakyti objekto
Reply:
    Karolis Janonis 2024-11-04 08:34:56Kol kas darbus stabdome, laukiame atsakymo iš kliento </t>
      </text>
    </comment>
    <comment ref="C45" authorId="0" shapeId="0" xr:uid="{1ECE9382-C5F2-480D-A1AE-CED2DE857BD3}">
      <text>
        <r>
          <rPr>
            <b/>
            <sz val="9"/>
            <color indexed="81"/>
            <rFont val="Tahoma"/>
            <family val="2"/>
            <charset val="186"/>
          </rPr>
          <t>Ziede Rumsaite:</t>
        </r>
        <r>
          <rPr>
            <sz val="9"/>
            <color indexed="81"/>
            <rFont val="Tahoma"/>
            <family val="2"/>
            <charset val="186"/>
          </rPr>
          <t xml:space="preserve">
derina inst.</t>
        </r>
      </text>
    </comment>
    <comment ref="C48" authorId="2" shapeId="0" xr:uid="{1B69B4FA-BC66-4951-B842-71C92603602E}">
      <text>
        <r>
          <rPr>
            <b/>
            <sz val="9"/>
            <color indexed="81"/>
            <rFont val="Tahoma"/>
            <family val="2"/>
            <charset val="186"/>
          </rPr>
          <t>Tomas Ruzveltas:</t>
        </r>
        <r>
          <rPr>
            <sz val="9"/>
            <color indexed="81"/>
            <rFont val="Tahoma"/>
            <family val="2"/>
            <charset val="186"/>
          </rPr>
          <t xml:space="preserve">
KPD
Kauno kolegija derinimas</t>
        </r>
      </text>
    </comment>
    <comment ref="E48" authorId="2" shapeId="0" xr:uid="{D8FFCEF7-E771-42D0-BD0E-F5968EF56E3C}">
      <text>
        <r>
          <rPr>
            <b/>
            <sz val="9"/>
            <color indexed="81"/>
            <rFont val="Tahoma"/>
            <family val="2"/>
            <charset val="186"/>
          </rPr>
          <t>Tomas Ruzveltas:</t>
        </r>
        <r>
          <rPr>
            <sz val="9"/>
            <color indexed="81"/>
            <rFont val="Tahoma"/>
            <family val="2"/>
            <charset val="186"/>
          </rPr>
          <t xml:space="preserve">
naujos TS</t>
        </r>
      </text>
    </comment>
    <comment ref="O48" authorId="0" shapeId="0" xr:uid="{80D02AB0-F13B-43F1-BEA6-87D22FD0407C}">
      <text>
        <r>
          <rPr>
            <b/>
            <sz val="9"/>
            <color indexed="81"/>
            <rFont val="Tahoma"/>
            <family val="2"/>
            <charset val="186"/>
          </rPr>
          <t>Ziede Rumsaite:</t>
        </r>
        <r>
          <rPr>
            <sz val="9"/>
            <color indexed="81"/>
            <rFont val="Tahoma"/>
            <family val="2"/>
            <charset val="186"/>
          </rPr>
          <t xml:space="preserve">
turi atšaukt, nes yra nauja užduotis</t>
        </r>
      </text>
    </comment>
    <comment ref="E49" authorId="2" shapeId="0" xr:uid="{B1DE84A4-5F8F-413D-87D2-7F6F7D0A7373}">
      <text>
        <r>
          <rPr>
            <b/>
            <sz val="9"/>
            <color indexed="81"/>
            <rFont val="Tahoma"/>
            <family val="2"/>
            <charset val="186"/>
          </rPr>
          <t>Tomas Ruzveltas:</t>
        </r>
        <r>
          <rPr>
            <sz val="9"/>
            <color indexed="81"/>
            <rFont val="Tahoma"/>
            <family val="2"/>
            <charset val="186"/>
          </rPr>
          <t xml:space="preserve">
Pas notarą servitutas</t>
        </r>
      </text>
    </comment>
    <comment ref="C50" authorId="0" shapeId="0" xr:uid="{BA2973AE-6A15-4732-A886-0F5CC1292E05}">
      <text>
        <r>
          <rPr>
            <b/>
            <sz val="9"/>
            <color indexed="81"/>
            <rFont val="Tahoma"/>
            <family val="2"/>
            <charset val="186"/>
          </rPr>
          <t>Ziede Rumsaite:</t>
        </r>
        <r>
          <rPr>
            <sz val="9"/>
            <color indexed="81"/>
            <rFont val="Tahoma"/>
            <family val="2"/>
            <charset val="186"/>
          </rPr>
          <t xml:space="preserve">
derinama su inst+ gyv.</t>
        </r>
      </text>
    </comment>
    <comment ref="C52" authorId="2" shapeId="0" xr:uid="{993857E8-46DA-4A1C-9255-A1131D54B8D3}">
      <text>
        <r>
          <rPr>
            <b/>
            <sz val="9"/>
            <color indexed="81"/>
            <rFont val="Tahoma"/>
            <family val="2"/>
            <charset val="186"/>
          </rPr>
          <t>Tomas Ruzveltas:</t>
        </r>
        <r>
          <rPr>
            <sz val="9"/>
            <color indexed="81"/>
            <rFont val="Tahoma"/>
            <family val="2"/>
            <charset val="186"/>
          </rPr>
          <t xml:space="preserve">
Pateiktas tvirtinti projektas</t>
        </r>
      </text>
    </comment>
    <comment ref="C53" authorId="2" shapeId="0" xr:uid="{38DC92AD-70FF-4642-86E8-162057EE1616}">
      <text>
        <r>
          <rPr>
            <b/>
            <sz val="9"/>
            <color indexed="81"/>
            <rFont val="Tahoma"/>
            <family val="2"/>
            <charset val="186"/>
          </rPr>
          <t>Tomas Ruzveltas:</t>
        </r>
        <r>
          <rPr>
            <sz val="9"/>
            <color indexed="81"/>
            <rFont val="Tahoma"/>
            <family val="2"/>
            <charset val="186"/>
          </rPr>
          <t xml:space="preserve">
Reikia derinti su gyv.
GA raštas</t>
        </r>
      </text>
    </comment>
    <comment ref="E53" authorId="2" shapeId="0" xr:uid="{2364DAA1-88CE-4BBF-867B-EE80E3EB7AB9}">
      <text>
        <r>
          <rPr>
            <b/>
            <sz val="9"/>
            <color indexed="81"/>
            <rFont val="Tahoma"/>
            <family val="2"/>
            <charset val="186"/>
          </rPr>
          <t>Tomas Ruzveltas:</t>
        </r>
        <r>
          <rPr>
            <sz val="9"/>
            <color indexed="81"/>
            <rFont val="Tahoma"/>
            <family val="2"/>
            <charset val="186"/>
          </rPr>
          <t xml:space="preserve">
Teikiam projektą</t>
        </r>
      </text>
    </comment>
    <comment ref="C55" authorId="2" shapeId="0" xr:uid="{A2AD3F14-CA19-4861-BC37-29E8BD930676}">
      <text>
        <r>
          <rPr>
            <b/>
            <sz val="9"/>
            <color indexed="81"/>
            <rFont val="Tahoma"/>
            <family val="2"/>
            <charset val="186"/>
          </rPr>
          <t>Tomas Ruzveltas:</t>
        </r>
        <r>
          <rPr>
            <sz val="9"/>
            <color indexed="81"/>
            <rFont val="Tahoma"/>
            <family val="2"/>
            <charset val="186"/>
          </rPr>
          <t xml:space="preserve">
Derina su užsakovu dėl KAS</t>
        </r>
      </text>
    </comment>
    <comment ref="C56" authorId="2" shapeId="0" xr:uid="{E2EEFDF2-E5B3-4CE5-B101-D65A9EB1536A}">
      <text>
        <r>
          <rPr>
            <b/>
            <sz val="9"/>
            <color indexed="81"/>
            <rFont val="Tahoma"/>
            <family val="2"/>
            <charset val="186"/>
          </rPr>
          <t>Tomas Ruzveltas:</t>
        </r>
        <r>
          <rPr>
            <sz val="9"/>
            <color indexed="81"/>
            <rFont val="Tahoma"/>
            <family val="2"/>
            <charset val="186"/>
          </rPr>
          <t xml:space="preserve">
Fausta derina su gyventojais</t>
        </r>
      </text>
    </comment>
    <comment ref="C57" authorId="0" shapeId="0" xr:uid="{68D2105C-E3D4-4BEF-B194-60A584FCFB9D}">
      <text>
        <r>
          <rPr>
            <b/>
            <sz val="9"/>
            <color indexed="81"/>
            <rFont val="Tahoma"/>
            <family val="2"/>
            <charset val="186"/>
          </rPr>
          <t>Ziede Rumsaite:</t>
        </r>
        <r>
          <rPr>
            <sz val="9"/>
            <color indexed="81"/>
            <rFont val="Tahoma"/>
            <family val="2"/>
            <charset val="186"/>
          </rPr>
          <t xml:space="preserve">
pateikta tvirtint</t>
        </r>
      </text>
    </comment>
    <comment ref="O57" authorId="0" shapeId="0" xr:uid="{98788D40-E1F7-494E-8B03-7B68C1BC9944}">
      <text>
        <r>
          <rPr>
            <b/>
            <sz val="9"/>
            <color indexed="81"/>
            <rFont val="Tahoma"/>
            <family val="2"/>
            <charset val="186"/>
          </rPr>
          <t>Ziede Rumsaite:</t>
        </r>
        <r>
          <rPr>
            <sz val="9"/>
            <color indexed="81"/>
            <rFont val="Tahoma"/>
            <family val="2"/>
            <charset val="186"/>
          </rPr>
          <t xml:space="preserve">
pateikt po patvirtinimo</t>
        </r>
      </text>
    </comment>
    <comment ref="C58" authorId="2" shapeId="0" xr:uid="{8E24F8AF-57F7-4354-B371-7864014BD99C}">
      <text>
        <r>
          <rPr>
            <b/>
            <sz val="9"/>
            <color indexed="81"/>
            <rFont val="Tahoma"/>
            <family val="2"/>
            <charset val="186"/>
          </rPr>
          <t>Tomas Ruzveltas:</t>
        </r>
        <r>
          <rPr>
            <sz val="9"/>
            <color indexed="81"/>
            <rFont val="Tahoma"/>
            <family val="2"/>
            <charset val="186"/>
          </rPr>
          <t xml:space="preserve">
KPD</t>
        </r>
      </text>
    </comment>
    <comment ref="C59" authorId="2" shapeId="0" xr:uid="{65B321BD-3814-4169-988F-3993F128FCB4}">
      <text>
        <r>
          <rPr>
            <b/>
            <sz val="9"/>
            <color indexed="81"/>
            <rFont val="Tahoma"/>
            <family val="2"/>
            <charset val="186"/>
          </rPr>
          <t>Tomas Ruzveltas:</t>
        </r>
        <r>
          <rPr>
            <sz val="9"/>
            <color indexed="81"/>
            <rFont val="Tahoma"/>
            <family val="2"/>
            <charset val="186"/>
          </rPr>
          <t xml:space="preserve">
sutartis</t>
        </r>
      </text>
    </comment>
    <comment ref="C60" authorId="2" shapeId="0" xr:uid="{460C9163-AE27-4F0D-A582-F523D3675392}">
      <text>
        <r>
          <rPr>
            <b/>
            <sz val="9"/>
            <color indexed="81"/>
            <rFont val="Tahoma"/>
            <family val="2"/>
            <charset val="186"/>
          </rPr>
          <t>Tomas Ruzveltas:</t>
        </r>
        <r>
          <rPr>
            <sz val="9"/>
            <color indexed="81"/>
            <rFont val="Tahoma"/>
            <family val="2"/>
            <charset val="186"/>
          </rPr>
          <t xml:space="preserve">
03 16 pasirašo servitut</t>
        </r>
      </text>
    </comment>
    <comment ref="E61" authorId="2" shapeId="0" xr:uid="{B9B2200C-294F-427D-8708-FD745694212F}">
      <text>
        <r>
          <rPr>
            <b/>
            <sz val="9"/>
            <color indexed="81"/>
            <rFont val="Tahoma"/>
            <family val="2"/>
            <charset val="186"/>
          </rPr>
          <t>Tomas Ruzveltas:</t>
        </r>
        <r>
          <rPr>
            <sz val="9"/>
            <color indexed="81"/>
            <rFont val="Tahoma"/>
            <family val="2"/>
            <charset val="186"/>
          </rPr>
          <t xml:space="preserve">
Pateikti pirminiai</t>
        </r>
      </text>
    </comment>
    <comment ref="E62" authorId="2" shapeId="0" xr:uid="{F71C7833-E836-4EFE-8E4D-9223A55EDBEC}">
      <text>
        <r>
          <rPr>
            <b/>
            <sz val="9"/>
            <color indexed="81"/>
            <rFont val="Tahoma"/>
            <family val="2"/>
            <charset val="186"/>
          </rPr>
          <t>Tomas Ruzveltas:</t>
        </r>
        <r>
          <rPr>
            <sz val="9"/>
            <color indexed="81"/>
            <rFont val="Tahoma"/>
            <family val="2"/>
            <charset val="186"/>
          </rPr>
          <t xml:space="preserve">
pateikta konkursinė</t>
        </r>
      </text>
    </comment>
    <comment ref="C64" authorId="2" shapeId="0" xr:uid="{72A0E932-1E89-42DE-8D93-1CAF9277F8D7}">
      <text>
        <r>
          <rPr>
            <b/>
            <sz val="9"/>
            <color indexed="81"/>
            <rFont val="Tahoma"/>
            <family val="2"/>
            <charset val="186"/>
          </rPr>
          <t>Tomas Ruzveltas:</t>
        </r>
        <r>
          <rPr>
            <sz val="9"/>
            <color indexed="81"/>
            <rFont val="Tahoma"/>
            <family val="2"/>
            <charset val="186"/>
          </rPr>
          <t xml:space="preserve">
servitutas pateikti nžt 03-15</t>
        </r>
      </text>
    </comment>
    <comment ref="E64" authorId="2" shapeId="0" xr:uid="{1F9D6FB1-FE13-413D-B231-88CC7AB527F0}">
      <text>
        <r>
          <rPr>
            <b/>
            <sz val="9"/>
            <color indexed="81"/>
            <rFont val="Tahoma"/>
            <family val="2"/>
            <charset val="186"/>
          </rPr>
          <t>Tomas Ruzveltas:</t>
        </r>
        <r>
          <rPr>
            <sz val="9"/>
            <color indexed="81"/>
            <rFont val="Tahoma"/>
            <family val="2"/>
            <charset val="186"/>
          </rPr>
          <t xml:space="preserve">
servitutai pas nžt</t>
        </r>
      </text>
    </comment>
    <comment ref="E65" authorId="2" shapeId="0" xr:uid="{F31510EF-FDC8-4656-B6F2-5BD6EEB2F674}">
      <text>
        <r>
          <rPr>
            <b/>
            <sz val="9"/>
            <color indexed="81"/>
            <rFont val="Tahoma"/>
            <family val="2"/>
          </rPr>
          <t>Tomas Ruzveltas:</t>
        </r>
        <r>
          <rPr>
            <sz val="9"/>
            <color indexed="81"/>
            <rFont val="Tahoma"/>
            <family val="2"/>
          </rPr>
          <t xml:space="preserve">
Pas notarą</t>
        </r>
      </text>
    </comment>
    <comment ref="C66" authorId="2" shapeId="0" xr:uid="{9E211097-A23A-4BE3-83FB-72E2A3043E35}">
      <text>
        <r>
          <rPr>
            <b/>
            <sz val="9"/>
            <color indexed="81"/>
            <rFont val="Tahoma"/>
            <family val="2"/>
            <charset val="186"/>
          </rPr>
          <t>Tomas Ruzveltas:</t>
        </r>
        <r>
          <rPr>
            <sz val="9"/>
            <color indexed="81"/>
            <rFont val="Tahoma"/>
            <family val="2"/>
            <charset val="186"/>
          </rPr>
          <t xml:space="preserve">
derina inst</t>
        </r>
      </text>
    </comment>
    <comment ref="E67" authorId="2" shapeId="0" xr:uid="{04707E92-8A6C-42AE-8AD1-56856FCF9AD9}">
      <text>
        <r>
          <rPr>
            <b/>
            <sz val="9"/>
            <color indexed="81"/>
            <rFont val="Tahoma"/>
            <family val="2"/>
            <charset val="186"/>
          </rPr>
          <t>Tomas Ruzveltas:</t>
        </r>
        <r>
          <rPr>
            <sz val="9"/>
            <color indexed="81"/>
            <rFont val="Tahoma"/>
            <family val="2"/>
            <charset val="186"/>
          </rPr>
          <t xml:space="preserve">
Pateitka tvirtint</t>
        </r>
      </text>
    </comment>
    <comment ref="E69" authorId="2" shapeId="0" xr:uid="{23F2EEEF-E065-4ADE-AE3D-897677EC22D6}">
      <text>
        <r>
          <rPr>
            <b/>
            <sz val="9"/>
            <color indexed="81"/>
            <rFont val="Tahoma"/>
            <family val="2"/>
            <charset val="186"/>
          </rPr>
          <t>Tomas Ruzveltas:</t>
        </r>
        <r>
          <rPr>
            <sz val="9"/>
            <color indexed="81"/>
            <rFont val="Tahoma"/>
            <family val="2"/>
            <charset val="186"/>
          </rPr>
          <t xml:space="preserve">
KPD</t>
        </r>
      </text>
    </comment>
    <comment ref="E70" authorId="2" shapeId="0" xr:uid="{594A72C1-A07B-49EB-81CA-88C6AA1B61B2}">
      <text>
        <r>
          <rPr>
            <b/>
            <sz val="9"/>
            <color indexed="81"/>
            <rFont val="Tahoma"/>
            <family val="2"/>
            <charset val="186"/>
          </rPr>
          <t>Tomas Ruzveltas:</t>
        </r>
        <r>
          <rPr>
            <sz val="9"/>
            <color indexed="81"/>
            <rFont val="Tahoma"/>
            <family val="2"/>
            <charset val="186"/>
          </rPr>
          <t xml:space="preserve">
derinimai su gyv</t>
        </r>
      </text>
    </comment>
    <comment ref="AH70" authorId="4" shapeId="0" xr:uid="{3F21700D-D22A-46D8-9C11-EC3AE97B1977}">
      <text>
        <t>[Threaded comment]
Your version of Excel allows you to read this threaded comment; however, any edits to it will get removed if the file is opened in a newer version of Excel. Learn more: https://go.microsoft.com/fwlink/?linkid=870924
Comment:
    Nzt pakitusi trasa ikelta 12 08</t>
      </text>
    </comment>
    <comment ref="C74" authorId="0" shapeId="0" xr:uid="{D8414C5B-FEA1-46FA-9755-4994D7493E94}">
      <text>
        <r>
          <rPr>
            <b/>
            <sz val="9"/>
            <color indexed="81"/>
            <rFont val="Tahoma"/>
            <family val="2"/>
            <charset val="186"/>
          </rPr>
          <t>Ziede Rumsaite:</t>
        </r>
        <r>
          <rPr>
            <sz val="9"/>
            <color indexed="81"/>
            <rFont val="Tahoma"/>
            <family val="2"/>
            <charset val="186"/>
          </rPr>
          <t xml:space="preserve">
Pakeistos sąlygos, keičiamas tik automatas spintoje, projektas nereikalingas.</t>
        </r>
      </text>
    </comment>
    <comment ref="E78" authorId="2" shapeId="0" xr:uid="{05371FCE-49F7-4185-868F-0D79110AB102}">
      <text>
        <r>
          <rPr>
            <b/>
            <sz val="9"/>
            <color indexed="81"/>
            <rFont val="Tahoma"/>
            <family val="2"/>
            <charset val="186"/>
          </rPr>
          <t>Tomas Ruzveltas:</t>
        </r>
        <r>
          <rPr>
            <sz val="9"/>
            <color indexed="81"/>
            <rFont val="Tahoma"/>
            <family val="2"/>
            <charset val="186"/>
          </rPr>
          <t xml:space="preserve">
derinam su telia</t>
        </r>
      </text>
    </comment>
    <comment ref="E80" authorId="2" shapeId="0" xr:uid="{4789F076-C367-4E63-A91A-1DA13D2D663F}">
      <text>
        <r>
          <rPr>
            <b/>
            <sz val="9"/>
            <color indexed="81"/>
            <rFont val="Tahoma"/>
            <family val="2"/>
            <charset val="186"/>
          </rPr>
          <t>Tomas Ruzveltas:</t>
        </r>
        <r>
          <rPr>
            <sz val="9"/>
            <color indexed="81"/>
            <rFont val="Tahoma"/>
            <family val="2"/>
            <charset val="186"/>
          </rPr>
          <t xml:space="preserve">
institucijos</t>
        </r>
      </text>
    </comment>
    <comment ref="E81" authorId="2" shapeId="0" xr:uid="{53844E44-1FB9-4E71-9D30-A0C643AF1F34}">
      <text>
        <r>
          <rPr>
            <b/>
            <sz val="9"/>
            <color indexed="81"/>
            <rFont val="Tahoma"/>
            <family val="2"/>
            <charset val="186"/>
          </rPr>
          <t>Tomas Ruzveltas:</t>
        </r>
        <r>
          <rPr>
            <sz val="9"/>
            <color indexed="81"/>
            <rFont val="Tahoma"/>
            <family val="2"/>
            <charset val="186"/>
          </rPr>
          <t xml:space="preserve">
derina su sklp. Sav.</t>
        </r>
      </text>
    </comment>
    <comment ref="E82" authorId="2" shapeId="0" xr:uid="{120B19F0-F8A0-40D8-B266-B22A21CC5BCE}">
      <text>
        <r>
          <rPr>
            <b/>
            <sz val="9"/>
            <color indexed="81"/>
            <rFont val="Tahoma"/>
            <family val="2"/>
            <charset val="186"/>
          </rPr>
          <t>Tomas Ruzveltas:</t>
        </r>
        <r>
          <rPr>
            <sz val="9"/>
            <color indexed="81"/>
            <rFont val="Tahoma"/>
            <family val="2"/>
            <charset val="186"/>
          </rPr>
          <t xml:space="preserve">
keičiasi ts</t>
        </r>
      </text>
    </comment>
    <comment ref="E87" authorId="2" shapeId="0" xr:uid="{0CC4C908-1886-47A6-AAE9-9F73BD8D5C33}">
      <text>
        <r>
          <rPr>
            <b/>
            <sz val="9"/>
            <color indexed="81"/>
            <rFont val="Tahoma"/>
            <family val="2"/>
          </rPr>
          <t>Tomas Ruzveltas:</t>
        </r>
        <r>
          <rPr>
            <sz val="9"/>
            <color indexed="81"/>
            <rFont val="Tahoma"/>
            <family val="2"/>
          </rPr>
          <t xml:space="preserve">
Pas notarą</t>
        </r>
      </text>
    </comment>
    <comment ref="C88" authorId="0" shapeId="0" xr:uid="{6BD14AEF-1273-4689-B079-7ECD54298338}">
      <text>
        <r>
          <rPr>
            <b/>
            <sz val="9"/>
            <color indexed="81"/>
            <rFont val="Tahoma"/>
            <family val="2"/>
            <charset val="186"/>
          </rPr>
          <t>Ziede Rumsaite:</t>
        </r>
        <r>
          <rPr>
            <sz val="9"/>
            <color indexed="81"/>
            <rFont val="Tahoma"/>
            <family val="2"/>
            <charset val="186"/>
          </rPr>
          <t xml:space="preserve">
Turi pakeis sąlygas</t>
        </r>
      </text>
    </comment>
    <comment ref="C94" authorId="0" shapeId="0" xr:uid="{A7406548-4049-4BD4-84B8-7867B3D77D64}">
      <text>
        <r>
          <rPr>
            <b/>
            <sz val="9"/>
            <color indexed="81"/>
            <rFont val="Tahoma"/>
            <family val="2"/>
            <charset val="186"/>
          </rPr>
          <t>Ziede Rumsaite:</t>
        </r>
        <r>
          <rPr>
            <sz val="9"/>
            <color indexed="81"/>
            <rFont val="Tahoma"/>
            <family val="2"/>
            <charset val="186"/>
          </rPr>
          <t xml:space="preserve">
pirminiai
</t>
        </r>
      </text>
    </comment>
    <comment ref="C100" authorId="0" shapeId="0" xr:uid="{4F27218E-30D4-4891-9FF3-25235A0F4473}">
      <text>
        <r>
          <rPr>
            <b/>
            <sz val="9"/>
            <color indexed="81"/>
            <rFont val="Tahoma"/>
            <family val="2"/>
            <charset val="186"/>
          </rPr>
          <t>Ziede Rumsaite:</t>
        </r>
        <r>
          <rPr>
            <sz val="9"/>
            <color indexed="81"/>
            <rFont val="Tahoma"/>
            <family val="2"/>
            <charset val="186"/>
          </rPr>
          <t xml:space="preserve">
pateikti pirminiai
Servitutas pasirašytas</t>
        </r>
      </text>
    </comment>
    <comment ref="E100" authorId="0" shapeId="0" xr:uid="{CDE830D5-1CB4-4CB5-A018-838052ED708A}">
      <text>
        <r>
          <rPr>
            <b/>
            <sz val="9"/>
            <color indexed="81"/>
            <rFont val="Tahoma"/>
            <family val="2"/>
            <charset val="186"/>
          </rPr>
          <t>Ziede Rumsaite:</t>
        </r>
        <r>
          <rPr>
            <sz val="9"/>
            <color indexed="81"/>
            <rFont val="Tahoma"/>
            <family val="2"/>
            <charset val="186"/>
          </rPr>
          <t xml:space="preserve">
03 13 pateikta</t>
        </r>
      </text>
    </comment>
    <comment ref="E103" authorId="2" shapeId="0" xr:uid="{9036B7A9-F93B-44D2-9AD4-D5C8CE2CAB68}">
      <text>
        <r>
          <rPr>
            <b/>
            <sz val="9"/>
            <color indexed="81"/>
            <rFont val="Tahoma"/>
            <family val="2"/>
          </rPr>
          <t>Tomas Ruzveltas:</t>
        </r>
        <r>
          <rPr>
            <sz val="9"/>
            <color indexed="81"/>
            <rFont val="Tahoma"/>
            <family val="2"/>
          </rPr>
          <t xml:space="preserve">
Perderinama SUVA</t>
        </r>
      </text>
    </comment>
    <comment ref="K112" authorId="5" shapeId="0" xr:uid="{22E1B9EA-DC61-4CAF-A34B-991507D8BC0A}">
      <text>
        <t>[Threaded comment]
Your version of Excel allows you to read this threaded comment; however, any edits to it will get removed if the file is opened in a newer version of Excel. Learn more: https://go.microsoft.com/fwlink/?linkid=870924
Comment:
    Ko dar truksta projekto pridavimui, ar servitutas patvirtintas? Koks sprendimas, kad musu kabeliai lipa ant kitu kabeliu?
Reply:
    Ieva teikė savivaldybei SB ir nieko negavau
Reply:
    Taiso pastabas
Reply:
    Pateiktas projektas tvirtinimui 09-27
Reply:
    Nepateiktas, pasigilinti kodėl
Reply:
    Nebuvo gautas Dextera NT derinimas, susisiekta telefonų ir persiųsta pakartotinai 10-07
Reply:
    Dextera 10-17 turi atsiųsti sutikimą
Reply:
    Dextera 10.21 atsius pasirasyta SB ir reiks teikti KMS
Reply:
    Servitutas pateiktas savivaldybei
Reply:
    11-29 Tautvydas turi paskambinti į savivaldybę
Reply:
    Susisiekta, KMS laukia kol jiems NŽT atsiųs esamo (persidengiančio su nauju) servituto sutartį, kai jį gaus, naujas servitutas bus tvirtinamas
Reply:
    KMS informaciją gavo, servitutas bus tvirtinamas, tačiau tik kitais metais
Reply:
    KMS kontaktas Deimantė Terechovienė +370 37 42 53 63 
Reply:
    Gavus GeoMatininką, reikės nusiųsti specialistei planą iš GeoMatininko, jeigu viskas sutaps paleisim pasirašinėt sutartį
Reply:
    Gytis reikia 01-27 į geomatininką
Reply:
    Parengtas geomatininko planas
Reply:
    Įkeltas servitutas pasirašyti ESO
Reply:
    Pateiktas servitutas kompensacijai
Reply:
    Pateiktas projektas su garantiniu po pastabų
Reply:
    GARANTINIS</t>
      </text>
    </comment>
    <comment ref="O112" authorId="6" shapeId="0" xr:uid="{FC9DFC37-2684-4689-8FC4-35847F1CD88A}">
      <text>
        <t>[Threaded comment]
Your version of Excel allows you to read this threaded comment; however, any edits to it will get removed if the file is opened in a newer version of Excel. Learn more: https://go.microsoft.com/fwlink/?linkid=870924
Comment:
    2024.07.10 įkeltas pretęsimas del servituto
Reply:
    2024.07.19 įkeltas pretęsimas del servituto
Reply:
    2024.08.13 Įkeltas preatesimas</t>
      </text>
    </comment>
    <comment ref="AK112" authorId="7" shapeId="0" xr:uid="{BAFA3851-0346-48F2-9917-CCFF0C7FFD5E}">
      <text>
        <t>[Threaded comment]
Your version of Excel allows you to read this threaded comment; however, any edits to it will get removed if the file is opened in a newer version of Excel. Learn more: https://go.microsoft.com/fwlink/?linkid=870924
Comment:
    07-11 savivaldybei pateiktas servitutas
Reply:
    07.15 Pateikta Dexterai
Reply:
    2024.07.31 pateiktas sb gginteriorhome@gmail.com 
Reply:
    10,23 pateikta savivaldybei</t>
      </text>
    </comment>
    <comment ref="C118" authorId="0" shapeId="0" xr:uid="{A3AA439A-485D-4811-B516-E2AAA6224430}">
      <text>
        <r>
          <rPr>
            <b/>
            <sz val="9"/>
            <color indexed="81"/>
            <rFont val="Tahoma"/>
            <family val="2"/>
            <charset val="186"/>
          </rPr>
          <t>Ziede Rumsaite:</t>
        </r>
        <r>
          <rPr>
            <sz val="9"/>
            <color indexed="81"/>
            <rFont val="Tahoma"/>
            <family val="2"/>
            <charset val="186"/>
          </rPr>
          <t xml:space="preserve">
Kai patvirtins informuot klientą</t>
        </r>
      </text>
    </comment>
    <comment ref="C120" authorId="0" shapeId="0" xr:uid="{AE4E5CF5-6909-47A0-B0E9-F9C0FE238DA4}">
      <text>
        <r>
          <rPr>
            <b/>
            <sz val="9"/>
            <color indexed="81"/>
            <rFont val="Tahoma"/>
            <family val="2"/>
            <charset val="186"/>
          </rPr>
          <t>Ziede Rumsaite:</t>
        </r>
        <r>
          <rPr>
            <sz val="9"/>
            <color indexed="81"/>
            <rFont val="Tahoma"/>
            <family val="2"/>
            <charset val="186"/>
          </rPr>
          <t xml:space="preserve">
12 12 pateikta nžt</t>
        </r>
      </text>
    </comment>
    <comment ref="E120" authorId="0" shapeId="0" xr:uid="{4E5E4BCC-5C51-4E0B-8FDB-E3E23014FD77}">
      <text>
        <r>
          <rPr>
            <b/>
            <sz val="9"/>
            <color indexed="81"/>
            <rFont val="Tahoma"/>
            <family val="2"/>
            <charset val="186"/>
          </rPr>
          <t>Ziede Rumsaite:</t>
        </r>
        <r>
          <rPr>
            <sz val="9"/>
            <color indexed="81"/>
            <rFont val="Tahoma"/>
            <family val="2"/>
            <charset val="186"/>
          </rPr>
          <t xml:space="preserve">
servitutas pas savivaldybę tvirtinami</t>
        </r>
      </text>
    </comment>
    <comment ref="AH120" authorId="8" shapeId="0" xr:uid="{B9D068AF-E0CA-4ED6-A2C7-551CED340625}">
      <text>
        <t>[Threaded comment]
Your version of Excel allows you to read this threaded comment; however, any edits to it will get removed if the file is opened in a newer version of Excel. Learn more: https://go.microsoft.com/fwlink/?linkid=870924
Comment:
    Ikeliau I geoportal 12 11 diena</t>
      </text>
    </comment>
    <comment ref="AK120" authorId="9" shapeId="0" xr:uid="{4DF94031-50D5-4C3E-8EEB-89B88D007826}">
      <text>
        <t>[Threaded comment]
Your version of Excel allows you to read this threaded comment; however, any edits to it will get removed if the file is opened in a newer version of Excel. Learn more: https://go.microsoft.com/fwlink/?linkid=870924
Comment:
    Servitutą pasirašė 3 iš 3
Reply:
    Servituta pataisiau 12 08</t>
      </text>
    </comment>
    <comment ref="C123" authorId="0" shapeId="0" xr:uid="{D6C93516-1256-40DB-A145-78550A0CA4B9}">
      <text>
        <r>
          <rPr>
            <b/>
            <sz val="9"/>
            <color indexed="81"/>
            <rFont val="Tahoma"/>
            <family val="2"/>
            <charset val="186"/>
          </rPr>
          <t xml:space="preserve">Ziede Rumsaite:
</t>
        </r>
        <r>
          <rPr>
            <sz val="9"/>
            <color indexed="81"/>
            <rFont val="Tahoma"/>
            <family val="2"/>
            <charset val="186"/>
          </rPr>
          <t>kpd</t>
        </r>
      </text>
    </comment>
    <comment ref="C125" authorId="0" shapeId="0" xr:uid="{C9CEDE43-17D5-4D34-A43C-7626099EBD51}">
      <text>
        <r>
          <rPr>
            <b/>
            <sz val="9"/>
            <color indexed="81"/>
            <rFont val="Tahoma"/>
            <family val="2"/>
            <charset val="186"/>
          </rPr>
          <t>Ziede Rumsaite:</t>
        </r>
        <r>
          <rPr>
            <sz val="9"/>
            <color indexed="81"/>
            <rFont val="Tahoma"/>
            <family val="2"/>
            <charset val="186"/>
          </rPr>
          <t xml:space="preserve">
09 26 kpd</t>
        </r>
      </text>
    </comment>
    <comment ref="E125" authorId="0" shapeId="0" xr:uid="{0F97049F-4380-4D8E-8199-5EBB3818F5D7}">
      <text>
        <r>
          <rPr>
            <b/>
            <sz val="9"/>
            <color indexed="81"/>
            <rFont val="Tahoma"/>
            <family val="2"/>
            <charset val="186"/>
          </rPr>
          <t>Ziede Rumsaite:</t>
        </r>
        <r>
          <rPr>
            <sz val="9"/>
            <color indexed="81"/>
            <rFont val="Tahoma"/>
            <family val="2"/>
            <charset val="186"/>
          </rPr>
          <t xml:space="preserve">
servitutas pas notarą</t>
        </r>
      </text>
    </comment>
    <comment ref="C127" authorId="0" shapeId="0" xr:uid="{8D92777F-A985-489E-A2CC-2663129E8A3F}">
      <text>
        <r>
          <rPr>
            <b/>
            <sz val="9"/>
            <color indexed="81"/>
            <rFont val="Tahoma"/>
            <family val="2"/>
            <charset val="186"/>
          </rPr>
          <t>Ziede Rumsaite:</t>
        </r>
        <r>
          <rPr>
            <sz val="9"/>
            <color indexed="81"/>
            <rFont val="Tahoma"/>
            <family val="2"/>
            <charset val="186"/>
          </rPr>
          <t xml:space="preserve">
Sklypo savininkės sutikimo reikia</t>
        </r>
      </text>
    </comment>
    <comment ref="E129" authorId="2" shapeId="0" xr:uid="{27C13C47-CCA8-46A2-8AB2-222D631DAEA5}">
      <text>
        <r>
          <rPr>
            <b/>
            <sz val="9"/>
            <color indexed="81"/>
            <rFont val="Tahoma"/>
            <family val="2"/>
          </rPr>
          <t>Tomas Ruzveltas:</t>
        </r>
        <r>
          <rPr>
            <sz val="9"/>
            <color indexed="81"/>
            <rFont val="Tahoma"/>
            <family val="2"/>
          </rPr>
          <t xml:space="preserve">
Vytas taiso RAA/ servitutas</t>
        </r>
      </text>
    </comment>
    <comment ref="K129" authorId="10" shapeId="0" xr:uid="{C62B8AA2-F127-4F7A-B3A4-159580EDDC10}">
      <text>
        <t>[Threaded comment]
Your version of Excel allows you to read this threaded comment; however, any edits to it will get removed if the file is opened in a newer version of Excel. Learn more: https://go.microsoft.com/fwlink/?linkid=870924
Comment:
    Kokia situacija su servitutu, ar tennisspace atsake, ko dar truksta is derinimu ar kitu doku, kad pateikti projekta?
Reply:
    113 sklypo sutikimo reikia
Reply:
    Perduota Irmiui dėl užklausimo Tennisspace
Reply:
    Laukiam sutikimo iš tennisspace, kostas turi skambinti sostenai
Reply:
    Sutikimas gautas is Tennis space, Eimutis daro byla, neprisiskambinu Sostenai pasakyt, kad kreiptusi i notara
Reply:
    Pateiktas servitutas notarei
Reply:
    10-14 teiksim bylą 
Reply:
    Pateiktas projektas
Reply:
    Reikia nuomininkų suderinimo ant servituto
Reply:
    Servitutas jau pasirašytas. Trūko parašo ant brėžinio iš Čimonės, sutartis buvo pasirašyta. Susiskambinau, 11-04 pateikiau brėžinį pasirašymui el. paštu.
Reply:
    Taiso pastabas
Reply:
     Iš sostenos gavom suderinimą. Pateikta Kauno energijai 11-11. Likę sulaukt jų pritarimo ir teiksim pilną proj.
Reply:
    Parašiau pakartotinai laišką 11-21
Reply:
    Gavau nepritarimą iš Kauno Energijos. Bandysiu šiandien skambintis su sklp. Sav. ir praeit su senu Kauno energijos suderinimu jei sklp. Savininkas derins sprendinius.
Reply:
    Klausimas pas Znuta dėl šulinio. 11-28 prikabino prie laiško P. Stašiūna dėl nuomonės/patarimo.
Reply:
    11-29 gavau atsakymą iš P. Stašiūno dėl gręžimo, šiandien peržiūrėsiu viską, galimai liks paimt vieną sutikimą dėl a.z. Ir bus galima teikt pilną proj.
Reply:
    Apsitart su Tomu
Reply:
    Išsiųsta Dudkevičienei 12-04 su papildomais komentarais ir su senu suderinimu.
Reply:
    Ar gautas KE pritarimas ?
Reply:
    Negautas, šiandien skambinsiu.
Reply:
    Tarp šventiniu laikotarpiu KE nekėlė, šiandien pasiskambinsiu.
Reply:
    Kalbėjau su KE. Sakė neranda laiško, persiųsti. 01-10 persiunčiau.
Reply:
    Pateikta byla pakartotinai</t>
      </text>
    </comment>
    <comment ref="O129" authorId="11" shapeId="0" xr:uid="{B3445432-608E-40BE-8087-55E5BDA9E06F}">
      <text>
        <t>[Threaded comment]
Your version of Excel allows you to read this threaded comment; however, any edits to it will get removed if the file is opened in a newer version of Excel. Learn more: https://go.microsoft.com/fwlink/?linkid=870924
Comment:
    2024.06.11 įkeltas pratesimas
Reply:
    2024.07.12 įkeltas pratęsimas
Reply:
    2024.08.12 įkeltas pratesimas
Reply:
    2024.09.18 Įkeltas pratęsimas</t>
      </text>
    </comment>
    <comment ref="X129" authorId="12" shapeId="0" xr:uid="{7CC4ED3A-FB5B-4C79-A202-0F7CEB32BD5F}">
      <text>
        <t>[Threaded comment]
Your version of Excel allows you to read this threaded comment; however, any edits to it will get removed if the file is opened in a newer version of Excel. Learn more: https://go.microsoft.com/fwlink/?linkid=870924
Comment:
    2024.07.03 pateikta po pastabų
Reply:
    2024.07.10 sudrinta</t>
      </text>
    </comment>
    <comment ref="AH129" authorId="13" shapeId="0" xr:uid="{9F00D12B-0B76-46F1-8110-2C81E3C80CCB}">
      <text>
        <t>[Threaded comment]
Your version of Excel allows you to read this threaded comment; however, any edits to it will get removed if the file is opened in a newer version of Excel. Learn more: https://go.microsoft.com/fwlink/?linkid=870924
Comment:
    2024.07.03 gautas suva</t>
      </text>
    </comment>
    <comment ref="AJ129" authorId="14" shapeId="0" xr:uid="{AF3107FC-A277-4F9F-9003-2F9A956B9A4B}">
      <text>
        <t>[Threaded comment]
Your version of Excel allows you to read this threaded comment; however, any edits to it will get removed if the file is opened in a newer version of Excel. Learn more: https://go.microsoft.com/fwlink/?linkid=870924
Comment:
    11-11 pateikta
Reply:
    12-04 išsiųsta 
Reply:
    01-20 suderino</t>
      </text>
    </comment>
    <comment ref="AK129" authorId="15" shapeId="0" xr:uid="{B4873871-EB60-4850-9BEA-1F97DF09A6F7}">
      <text>
        <t xml:space="preserve">[Threaded comment]
Your version of Excel allows you to read this threaded comment; however, any edits to it will get removed if the file is opened in a newer version of Excel. Learn more: https://go.microsoft.com/fwlink/?linkid=870924
Comment:
    09-30 pateikta 22-am not. biurui
Reply:
    Servitutas pasirasytas 2024-10-23 Kauno 22-ajame notaru biure
  </t>
      </text>
    </comment>
    <comment ref="E130" authorId="2" shapeId="0" xr:uid="{9172E3E8-162F-4699-B055-6C868926A806}">
      <text>
        <r>
          <rPr>
            <b/>
            <sz val="9"/>
            <color indexed="81"/>
            <rFont val="Tahoma"/>
            <family val="2"/>
          </rPr>
          <t xml:space="preserve">Tomas Ruzveltas:
</t>
        </r>
        <r>
          <rPr>
            <sz val="9"/>
            <color indexed="81"/>
            <rFont val="Tahoma"/>
            <family val="2"/>
            <charset val="186"/>
          </rPr>
          <t>SUVA</t>
        </r>
      </text>
    </comment>
    <comment ref="AH130" authorId="16" shapeId="0" xr:uid="{75A49332-87F3-4A9B-9E87-488DEA8A30DC}">
      <text>
        <t>[Threaded comment]
Your version of Excel allows you to read this threaded comment; however, any edits to it will get removed if the file is opened in a newer version of Excel. Learn more: https://go.microsoft.com/fwlink/?linkid=870924
Comment:
    Prasymas pateiktas 12 07</t>
      </text>
    </comment>
    <comment ref="C131" authorId="0" shapeId="0" xr:uid="{53B662C0-6A36-4B3C-A2FE-7059CDBD963B}">
      <text>
        <r>
          <rPr>
            <b/>
            <sz val="9"/>
            <color indexed="81"/>
            <rFont val="Tahoma"/>
            <family val="2"/>
            <charset val="186"/>
          </rPr>
          <t>Ziede Rumsaite:</t>
        </r>
        <r>
          <rPr>
            <sz val="9"/>
            <color indexed="81"/>
            <rFont val="Tahoma"/>
            <family val="2"/>
            <charset val="186"/>
          </rPr>
          <t xml:space="preserve">
Pirminiai</t>
        </r>
      </text>
    </comment>
    <comment ref="C132" authorId="0" shapeId="0" xr:uid="{F12D8FDA-ECE7-4718-993A-A3A94CA28F90}">
      <text>
        <r>
          <rPr>
            <b/>
            <sz val="9"/>
            <color indexed="81"/>
            <rFont val="Tahoma"/>
            <family val="2"/>
            <charset val="186"/>
          </rPr>
          <t>Ziede Rumsaite:</t>
        </r>
        <r>
          <rPr>
            <sz val="9"/>
            <color indexed="81"/>
            <rFont val="Tahoma"/>
            <family val="2"/>
            <charset val="186"/>
          </rPr>
          <t xml:space="preserve">
pateikti pirminiai</t>
        </r>
      </text>
    </comment>
    <comment ref="AE132" authorId="17" shapeId="0" xr:uid="{C51091CA-2670-4924-BBB4-4AB9711E2A87}">
      <text>
        <t>[Threaded comment]
Your version of Excel allows you to read this threaded comment; however, any edits to it will get removed if the file is opened in a newer version of Excel. Learn more: https://go.microsoft.com/fwlink/?linkid=870924
Comment:
    Isiūsta 20231116</t>
      </text>
    </comment>
    <comment ref="K138" authorId="18" shapeId="0" xr:uid="{5EEB6663-1719-46FA-B136-68B3DBC3AD52}">
      <text>
        <t>[Threaded comment]
Your version of Excel allows you to read this threaded comment; however, any edits to it will get removed if the file is opened in a newer version of Excel. Learn more: https://go.microsoft.com/fwlink/?linkid=870924
Comment:
    Pateikta SUVA
Reply:
    09-17 planas teikti pirminius
Reply:
    09-23 pateiks pirminius
Reply:
    Laukiam kol Ovidijus perderins topo 
Reply:
    Pateikti pirminiai
Reply:
    10 14 pateikta po pastabų pirminiai
Reply:
    10 15 patvirtinti pirminiai
Reply:
    10 21 pateiktas br klientui susiderinimui, kai gausim teiksim bylą
Reply:
    10 28 dar neatsakė
Reply:
    11 04 priminimo laiškas
Reply:
    11 06 pateiktas tvirtinimui
Reply:
    Kai gausim spintos pasiūlymą kelsim po pastabų
Reply:
    11 11 pateikta po pastabų
Reply:
    11-15 paatvirtinta</t>
      </text>
    </comment>
    <comment ref="C141" authorId="0" shapeId="0" xr:uid="{D5391A81-8D92-48E1-BF58-3193C06BEE30}">
      <text>
        <r>
          <rPr>
            <b/>
            <sz val="9"/>
            <color indexed="81"/>
            <rFont val="Tahoma"/>
            <family val="2"/>
            <charset val="186"/>
          </rPr>
          <t>Ziede Rumsaite:</t>
        </r>
        <r>
          <rPr>
            <sz val="9"/>
            <color indexed="81"/>
            <rFont val="Tahoma"/>
            <family val="2"/>
            <charset val="186"/>
          </rPr>
          <t xml:space="preserve">
11 16 išsiųsta</t>
        </r>
      </text>
    </comment>
    <comment ref="C142" authorId="0" shapeId="0" xr:uid="{C4B48FE0-D9A1-4C6F-B3C0-CD513A83FAAA}">
      <text>
        <r>
          <rPr>
            <b/>
            <sz val="9"/>
            <color indexed="81"/>
            <rFont val="Tahoma"/>
            <family val="2"/>
            <charset val="186"/>
          </rPr>
          <t>Ziede Rumsaite:</t>
        </r>
        <r>
          <rPr>
            <sz val="9"/>
            <color indexed="81"/>
            <rFont val="Tahoma"/>
            <family val="2"/>
            <charset val="186"/>
          </rPr>
          <t xml:space="preserve">
Pateikta tvirtint</t>
        </r>
      </text>
    </comment>
    <comment ref="K144" authorId="19" shapeId="0" xr:uid="{FAB5699B-C44D-4A86-8DD4-6DA6F49ECD0B}">
      <text>
        <t>[Threaded comment]
Your version of Excel allows you to read this threaded comment; however, any edits to it will get removed if the file is opened in a newer version of Excel. Learn more: https://go.microsoft.com/fwlink/?linkid=870924
Comment:
    Servitutai pateikti savivaldybei, vienas gautas, vieno laukiame
Reply:
    Pateikta užklausa savivaldybei, Vainoro reikalavimu formuojamas dar vienas servitutas
Reply:
    10 22 pateiktas sb po pastabų
Reply:
    10 28 priminta dėl servituto tivis sistemoje
Reply:
    11 09 pateiktas servitutas savivaldybei
Reply:
    Pateikta savivaldybei su nuomininko parašu
Reply:
    Vis dar negavom nieko iš savivaldybės? Jau pora mėnesių praėjo. Neaišku ar paeis dėl to pačio tęst
Reply:
    Reikia perprojektuoti
Reply:
    Išsiųsta derinti nauji sprendiniai
Reply:
    Gavau pasimetusius raštus iš savivaldybės dėl servitutų. Reikia perdaryti per geomatininką ir vieną kompensaciją perskaičiuot.
Reply:
    Pateikti nauji servituto dokumentai savivaldybei
Reply:
    Gauti raštai, perduota mokėjimams. Trūksta SUVA, bet negaliu pateikt nes neturim ESO suderinto plano, peduota kad pasirašytu.
Reply:
    Viskas yra, perduoti servitutai notarui</t>
      </text>
    </comment>
    <comment ref="AH144" authorId="20" shapeId="0" xr:uid="{ABC36458-0F24-4293-A38A-52157613CAD4}">
      <text>
        <t xml:space="preserve">[Threaded comment]
Your version of Excel allows you to read this threaded comment; however, any edits to it will get removed if the file is opened in a newer version of Excel. Learn more: https://go.microsoft.com/fwlink/?linkid=870924
Comment:
    07-02
366541 </t>
      </text>
    </comment>
    <comment ref="AJ144" authorId="21" shapeId="0" xr:uid="{7EBB60CF-F483-44E1-8A2B-1E24573AEABA}">
      <text>
        <t>[Threaded comment]
Your version of Excel allows you to read this threaded comment; however, any edits to it will get removed if the file is opened in a newer version of Excel. Learn more: https://go.microsoft.com/fwlink/?linkid=870924
Comment:
    Isiusta kauno energijai uzklausa dėl altitudziu</t>
      </text>
    </comment>
    <comment ref="AK144" authorId="22" shapeId="0" xr:uid="{999EF05C-72AA-4240-AB65-8101D0189D27}">
      <text>
        <t>[Threaded comment]
Your version of Excel allows you to read this threaded comment; however, any edits to it will get removed if the file is opened in a newer version of Excel. Learn more: https://go.microsoft.com/fwlink/?linkid=870924
Comment:
    Servitutai padaryti, Laukiu spendimo is BFII UAB, Dar servitutą turi pasirasyti užsakovas</t>
      </text>
    </comment>
    <comment ref="E145" authorId="0" shapeId="0" xr:uid="{7225AF3D-671D-4F28-A569-731C2AE4F102}">
      <text>
        <r>
          <rPr>
            <b/>
            <sz val="9"/>
            <color indexed="81"/>
            <rFont val="Tahoma"/>
            <family val="2"/>
            <charset val="186"/>
          </rPr>
          <t>Ziede Rumsaite:</t>
        </r>
        <r>
          <rPr>
            <sz val="9"/>
            <color indexed="81"/>
            <rFont val="Tahoma"/>
            <family val="2"/>
            <charset val="186"/>
          </rPr>
          <t xml:space="preserve">
servitutai pas savivaldybę</t>
        </r>
      </text>
    </comment>
    <comment ref="K145" authorId="23" shapeId="0" xr:uid="{54279BDE-5064-45D5-B718-E1796F4FBB12}">
      <text>
        <t>[Threaded comment]
Your version of Excel allows you to read this threaded comment; however, any edits to it will get removed if the file is opened in a newer version of Excel. Learn more: https://go.microsoft.com/fwlink/?linkid=870924
Comment:
    Ar bus daromas objektas? Jei bus, ko truksta, kad pateikti pilna projekta, kaip su servitutu?
Reply:
    OBJEKTAS ATŠAUKTAS</t>
      </text>
    </comment>
    <comment ref="O145" authorId="24" shapeId="0" xr:uid="{8A9A346E-F82A-4398-80F2-5162D94D5F79}">
      <text>
        <t>[Threaded comment]
Your version of Excel allows you to read this threaded comment; however, any edits to it will get removed if the file is opened in a newer version of Excel. Learn more: https://go.microsoft.com/fwlink/?linkid=870924
Comment:
    2024.07.29 Įkeltas pratesimas
Reply:
    2024.09.05 įkeltas pratesimas</t>
      </text>
    </comment>
    <comment ref="E147" authorId="25" shapeId="0" xr:uid="{D20E9185-DBBC-445D-BC22-D1C43F0C64AD}">
      <text>
        <t>[Threaded comment]
Your version of Excel allows you to read this threaded comment; however, any edits to it will get removed if the file is opened in a newer version of Excel. Learn more: https://go.microsoft.com/fwlink/?linkid=870924
Comment:
    Servitutai pas savivaldybę</t>
      </text>
    </comment>
    <comment ref="K147" authorId="26" shapeId="0" xr:uid="{25BC6593-E382-40F8-A463-A56EC1F8E97A}">
      <text>
        <t>[Threaded comment]
Your version of Excel allows you to read this threaded comment; however, any edits to it will get removed if the file is opened in a newer version of Excel. Learn more: https://go.microsoft.com/fwlink/?linkid=870924
Comment:
    Ko truksta, kad pateikti pilna projekta?
Reply:
    Pasitikrinti ar tas ISAK yra suderinimas ir pateikti servitutą notarams
Reply:
    Vytautas 09-18 teikia notarui servitutą
Reply:
    Pateiktas servitutas 22a not biurą
Reply:
    Gytis daro byla
Reply:
    Kostas turi peržiūrėti bylą ir pateikti į TIVĮ. Laukiam servituto
Reply:
    Pateikta byla ESO be SERVITUTO
Reply:
    Pateiktos pastabos objekto aplanke. Laukiam servituto
Reply:
    Pateiktas projektas po pastabu, servitutai pasirasyti</t>
      </text>
    </comment>
    <comment ref="O147" authorId="27" shapeId="0" xr:uid="{2ED6439E-3D3A-4AB7-903B-03B0A3B1268B}">
      <text>
        <t>[Threaded comment]
Your version of Excel allows you to read this threaded comment; however, any edits to it will get removed if the file is opened in a newer version of Excel. Learn more: https://go.microsoft.com/fwlink/?linkid=870924
Comment:
    2024.05.20 įkeltas pratesimas
Reply:
    2024.06.19 įkeltas pratesimas
Reply:
    2024.07.19 įkeltas pratesimas
Reply:
    2024.08.20 įkeltas pratesimas
Reply:
    2024.09.18 Įkeltas Pratesimas</t>
      </text>
    </comment>
    <comment ref="U147" authorId="28" shapeId="0" xr:uid="{620E9DF1-883D-48E2-BC72-9BF8497FCF9A}">
      <text>
        <t>[Threaded comment]
Your version of Excel allows you to read this threaded comment; however, any edits to it will get removed if the file is opened in a newer version of Excel. Learn more: https://go.microsoft.com/fwlink/?linkid=870924
Comment:
    Informacinis pateiktas 2024.06.21</t>
      </text>
    </comment>
    <comment ref="X147" authorId="29" shapeId="0" xr:uid="{CE0B29E5-6C2C-48AA-8C8B-117DBFA3CF7D}">
      <text>
        <t>[Threaded comment]
Your version of Excel allows you to read this threaded comment; however, any edits to it will get removed if the file is opened in a newer version of Excel. Learn more: https://go.microsoft.com/fwlink/?linkid=870924
Comment:
    Suderinta 2024.05.24</t>
      </text>
    </comment>
    <comment ref="AH147" authorId="30" shapeId="0" xr:uid="{A1FC888C-4130-4B4B-965E-921BFB814CF9}">
      <text>
        <t xml:space="preserve">[Threaded comment]
Your version of Excel allows you to read this threaded comment; however, any edits to it will get removed if the file is opened in a newer version of Excel. Learn more: https://go.microsoft.com/fwlink/?linkid=870924
Comment:
    2024.05.08 pateikta į geoportalą 313910 
Reply:
    Gautas 2024-07-16 </t>
      </text>
    </comment>
    <comment ref="AK147" authorId="31" shapeId="0" xr:uid="{9121ADF3-FECF-4329-9666-B2C1F4A509C7}">
      <text>
        <t>[Threaded comment]
Your version of Excel allows you to read this threaded comment; however, any edits to it will get removed if the file is opened in a newer version of Excel. Learn more: https://go.microsoft.com/fwlink/?linkid=870924
Comment:
    2024.06.03 Pateiktas kompensacijai
Reply:
    2024.06.04 Gautas Aktas
2024.06.05 Servitutas pateiktas KMSA
Reply:
    2024.09.18 Servitutas pateiktas  notarams
Reply:
    Pasirasoma 2024-10-16</t>
      </text>
    </comment>
    <comment ref="C149" authorId="0" shapeId="0" xr:uid="{2FE9019B-F6FB-47C1-A9B1-9E2F656BD19C}">
      <text>
        <r>
          <rPr>
            <b/>
            <sz val="9"/>
            <color indexed="81"/>
            <rFont val="Tahoma"/>
            <family val="2"/>
            <charset val="186"/>
          </rPr>
          <t>Ziede Rumsaite:</t>
        </r>
        <r>
          <rPr>
            <sz val="9"/>
            <color indexed="81"/>
            <rFont val="Tahoma"/>
            <family val="2"/>
            <charset val="186"/>
          </rPr>
          <t xml:space="preserve">
2023 11 27 kpd</t>
        </r>
      </text>
    </comment>
    <comment ref="AN149" authorId="32" shapeId="0" xr:uid="{79AE2663-7BC3-41C9-BE64-BB2FED0AF3E5}">
      <text>
        <t>[Threaded comment]
Your version of Excel allows you to read this threaded comment; however, any edits to it will get removed if the file is opened in a newer version of Excel. Learn more: https://go.microsoft.com/fwlink/?linkid=870924
Comment:
    Išsiūsta 11 27</t>
      </text>
    </comment>
    <comment ref="C150" authorId="0" shapeId="0" xr:uid="{B86D6023-EEBD-49BA-8249-30262604CAB0}">
      <text>
        <r>
          <rPr>
            <b/>
            <sz val="9"/>
            <color indexed="81"/>
            <rFont val="Tahoma"/>
            <family val="2"/>
            <charset val="186"/>
          </rPr>
          <t>Ziede Rumsaite:</t>
        </r>
        <r>
          <rPr>
            <sz val="9"/>
            <color indexed="81"/>
            <rFont val="Tahoma"/>
            <family val="2"/>
            <charset val="186"/>
          </rPr>
          <t xml:space="preserve">
pirminiai
</t>
        </r>
      </text>
    </comment>
    <comment ref="C153" authorId="0" shapeId="0" xr:uid="{DBC25DC7-D1EC-459B-9DE8-32F90FF8DAA7}">
      <text>
        <r>
          <rPr>
            <b/>
            <sz val="9"/>
            <color indexed="81"/>
            <rFont val="Tahoma"/>
            <family val="2"/>
            <charset val="186"/>
          </rPr>
          <t>Ziede Rumsaite:</t>
        </r>
        <r>
          <rPr>
            <sz val="9"/>
            <color indexed="81"/>
            <rFont val="Tahoma"/>
            <family val="2"/>
            <charset val="186"/>
          </rPr>
          <t xml:space="preserve">
pateikti pirminiai</t>
        </r>
      </text>
    </comment>
    <comment ref="E153" authorId="0" shapeId="0" xr:uid="{8A0C3CD2-2461-4874-BD0C-74D72B060561}">
      <text>
        <r>
          <rPr>
            <b/>
            <sz val="9"/>
            <color indexed="81"/>
            <rFont val="Tahoma"/>
            <family val="2"/>
            <charset val="186"/>
          </rPr>
          <t>Ziede Rumsaite:</t>
        </r>
        <r>
          <rPr>
            <sz val="9"/>
            <color indexed="81"/>
            <rFont val="Tahoma"/>
            <family val="2"/>
            <charset val="186"/>
          </rPr>
          <t xml:space="preserve">
03 13 pateikta</t>
        </r>
      </text>
    </comment>
    <comment ref="E154" authorId="33" shapeId="0" xr:uid="{5E2CCE8D-61D8-4819-A3FD-A7404452F93C}">
      <text>
        <t>[Threaded comment]
Your version of Excel allows you to read this threaded comment; however, any edits to it will get removed if the file is opened in a newer version of Excel. Learn more: https://go.microsoft.com/fwlink/?linkid=870924
Comment:
    SUVA</t>
      </text>
    </comment>
    <comment ref="C155" authorId="0" shapeId="0" xr:uid="{7C54EDD8-C608-4108-9F30-8B201C2F9682}">
      <text>
        <r>
          <rPr>
            <b/>
            <sz val="9"/>
            <color indexed="81"/>
            <rFont val="Tahoma"/>
            <family val="2"/>
            <charset val="186"/>
          </rPr>
          <t>Ziede Rumsaite:</t>
        </r>
        <r>
          <rPr>
            <sz val="9"/>
            <color indexed="81"/>
            <rFont val="Tahoma"/>
            <family val="2"/>
            <charset val="186"/>
          </rPr>
          <t xml:space="preserve">
pas klientą</t>
        </r>
      </text>
    </comment>
    <comment ref="E156" authorId="34" shapeId="0" xr:uid="{00B3A466-3B5B-48FF-A458-96DE92A48FD0}">
      <text>
        <t>[Threaded comment]
Your version of Excel allows you to read this threaded comment; however, any edits to it will get removed if the file is opened in a newer version of Excel. Learn more: https://go.microsoft.com/fwlink/?linkid=870924
Comment:
    SUVA</t>
      </text>
    </comment>
    <comment ref="K156" authorId="35" shapeId="0" xr:uid="{04A425C2-1430-4F64-A5BD-FFA66B371695}">
      <text>
        <t>[Threaded comment]
Your version of Excel allows you to read this threaded comment; however, any edits to it will get removed if the file is opened in a newer version of Excel. Learn more: https://go.microsoft.com/fwlink/?linkid=870924
Comment:
    Taiso pastabas Žiedė
Reply:
    Greičiausiai bus atštaukta, nes yra susijusi užduotis 164M
Reply:
    Parašytas komentaras į tivis</t>
      </text>
    </comment>
    <comment ref="C158" authorId="0" shapeId="0" xr:uid="{24588DA4-4070-49EB-A74F-C181E1376622}">
      <text>
        <r>
          <rPr>
            <b/>
            <sz val="9"/>
            <color indexed="81"/>
            <rFont val="Tahoma"/>
            <family val="2"/>
            <charset val="186"/>
          </rPr>
          <t>Ziede Rumsaite:</t>
        </r>
        <r>
          <rPr>
            <sz val="9"/>
            <color indexed="81"/>
            <rFont val="Tahoma"/>
            <family val="2"/>
            <charset val="186"/>
          </rPr>
          <t xml:space="preserve">
GEOPORTAL</t>
        </r>
      </text>
    </comment>
    <comment ref="C159" authorId="0" shapeId="0" xr:uid="{83A00266-A9AD-46B9-A518-0ABAFEE98803}">
      <text>
        <r>
          <rPr>
            <b/>
            <sz val="9"/>
            <color indexed="81"/>
            <rFont val="Tahoma"/>
            <family val="2"/>
            <charset val="186"/>
          </rPr>
          <t>Ziede Rumsaite:</t>
        </r>
        <r>
          <rPr>
            <sz val="9"/>
            <color indexed="81"/>
            <rFont val="Tahoma"/>
            <family val="2"/>
            <charset val="186"/>
          </rPr>
          <t xml:space="preserve">
pirminiai</t>
        </r>
      </text>
    </comment>
    <comment ref="C160" authorId="0" shapeId="0" xr:uid="{7AA218A4-0D3F-4B2F-BB40-B1D60662591C}">
      <text>
        <r>
          <rPr>
            <b/>
            <sz val="9"/>
            <color indexed="81"/>
            <rFont val="Tahoma"/>
            <family val="2"/>
            <charset val="186"/>
          </rPr>
          <t>Ziede Rumsaite:</t>
        </r>
        <r>
          <rPr>
            <sz val="9"/>
            <color indexed="81"/>
            <rFont val="Tahoma"/>
            <family val="2"/>
            <charset val="186"/>
          </rPr>
          <t xml:space="preserve">
pirminiai</t>
        </r>
      </text>
    </comment>
    <comment ref="C161" authorId="0" shapeId="0" xr:uid="{C4942F8A-655A-4AC7-9758-98BEE98FFA53}">
      <text>
        <r>
          <rPr>
            <b/>
            <sz val="9"/>
            <color indexed="81"/>
            <rFont val="Tahoma"/>
            <family val="2"/>
            <charset val="186"/>
          </rPr>
          <t>Ziede Rumsaite:</t>
        </r>
        <r>
          <rPr>
            <sz val="9"/>
            <color indexed="81"/>
            <rFont val="Tahoma"/>
            <family val="2"/>
            <charset val="186"/>
          </rPr>
          <t xml:space="preserve">
pirminiai</t>
        </r>
      </text>
    </comment>
    <comment ref="E161" authorId="36" shapeId="0" xr:uid="{EF977538-88EB-4FAD-B2A8-657CB4B6D12B}">
      <text>
        <t>[Threaded comment]
Your version of Excel allows you to read this threaded comment; however, any edits to it will get removed if the file is opened in a newer version of Excel. Learn more: https://go.microsoft.com/fwlink/?linkid=870924
Comment:
    SUVA</t>
      </text>
    </comment>
    <comment ref="K161" authorId="37" shapeId="0" xr:uid="{DC462500-6139-4A5E-947E-FB67A8D945F9}">
      <text>
        <t>[Threaded comment]
Your version of Excel allows you to read this threaded comment; however, any edits to it will get removed if the file is opened in a newer version of Excel. Learn more: https://go.microsoft.com/fwlink/?linkid=870924
Comment:
    Derina pirminius
Reply:
    Teiks pilną projektą
Reply:
    09 20 pateiktas pilnas projektas
Reply:
    Reikia pataisyti pastabas. EIMUTIS
Reply:
    Pateikta po pastabu
Reply:
    Patvirtinta</t>
      </text>
    </comment>
    <comment ref="K163" authorId="38" shapeId="0" xr:uid="{96512901-314A-4AA3-8FED-26A9AD9A28A6}">
      <text>
        <t>[Threaded comment]
Your version of Excel allows you to read this threaded comment; however, any edits to it will get removed if the file is opened in a newer version of Excel. Learn more: https://go.microsoft.com/fwlink/?linkid=870924
Comment:
    Servitutai pateikti savivaldybei, derina pirminius. Ginčas su nuomininkais teisme
Reply:
    Atnaujinimas perduotas Simonženčiui
Reply:
    10 22 kreipiausi į mano būstas dėl susirinkimo su gyventojais organizavimo
Reply:
    Mano būstas neatsakė dar 10 28
Reply:
    Klausimas pas ESO, sakė gal jungsis iš vidaus tinklo, atsakys Lapkričio viduryje
Reply:
    Laukiam atsakymo iš ESO</t>
      </text>
    </comment>
    <comment ref="C165" authorId="39" shapeId="0" xr:uid="{32DC5D4F-DBB2-4128-A420-B94B7AF500B1}">
      <text>
        <t>[Threaded comment]
Your version of Excel allows you to read this threaded comment; however, any edits to it will get removed if the file is opened in a newer version of Excel. Learn more: https://go.microsoft.com/fwlink/?linkid=870924
Comment:
    Pateikta nzt 02 27</t>
      </text>
    </comment>
    <comment ref="E165" authorId="40" shapeId="0" xr:uid="{7AAACF7E-F022-4F61-8B01-A357345321BE}">
      <text>
        <t>[Threaded comment]
Your version of Excel allows you to read this threaded comment; however, any edits to it will get removed if the file is opened in a newer version of Excel. Learn more: https://go.microsoft.com/fwlink/?linkid=870924
Comment:
    SUVA</t>
      </text>
    </comment>
    <comment ref="K165" authorId="41" shapeId="0" xr:uid="{255BAEEE-3CCD-4109-8C78-17FB24B938D7}">
      <text>
        <t>[Threaded comment]
Your version of Excel allows you to read this threaded comment; however, any edits to it will get removed if the file is opened in a newer version of Excel. Learn more: https://go.microsoft.com/fwlink/?linkid=870924
Comment:
    Taiso pastabas Žiedė
Reply:
    Taiso pastabas 09-20
Reply:
    09-23 teiks projektą po pastabų</t>
      </text>
    </comment>
    <comment ref="Z165" authorId="42" shapeId="0" xr:uid="{2ED23EE7-C750-4E6A-B976-153B80F60943}">
      <text>
        <r>
          <rPr>
            <sz val="11"/>
            <color rgb="FF000000"/>
            <rFont val="Calibri"/>
            <family val="2"/>
            <charset val="1"/>
          </rPr>
          <t>Unknown User:
Vyksta derinimas su klientais. Pakolkas 4 iš 9 klientų nori keisti KAS-1 poziciją. Laukiama kitų atsamkymų.</t>
        </r>
      </text>
    </comment>
    <comment ref="O166" authorId="43" shapeId="0" xr:uid="{CE4792B1-2E04-4D33-BF1F-B99779C6D627}">
      <text>
        <t>[Threaded comment]
Your version of Excel allows you to read this threaded comment; however, any edits to it will get removed if the file is opened in a newer version of Excel. Learn more: https://go.microsoft.com/fwlink/?linkid=870924
Comment:
    2024.05.20 įkeltas pratesimas
Reply:
    2024.06.19 įkeltas pratesimas
Reply:
    2024.07.18 įkeltas pratesimas
Reply:
    2024.08.13  įkeltas pratesimas</t>
      </text>
    </comment>
    <comment ref="Q166" authorId="44" shapeId="0" xr:uid="{576D9CE4-A398-46B4-BDDD-FD7752B3A440}">
      <text>
        <t>[Threaded comment]
Your version of Excel allows you to read this threaded comment; however, any edits to it will get removed if the file is opened in a newer version of Excel. Learn more: https://go.microsoft.com/fwlink/?linkid=870924
Comment:
    2024.06.07</t>
      </text>
    </comment>
    <comment ref="X166" authorId="45" shapeId="0" xr:uid="{9E4398EA-AD3C-444D-90B4-A1B46BC78633}">
      <text>
        <t>[Threaded comment]
Your version of Excel allows you to read this threaded comment; however, any edits to it will get removed if the file is opened in a newer version of Excel. Learn more: https://go.microsoft.com/fwlink/?linkid=870924
Comment:
    2024.05.28 pateikti
Reply:
    2024.05.31 Gautos pastabos
2024.05.31 Pateikta po pastabų
Reply:
    2024.05.31 suderinta</t>
      </text>
    </comment>
    <comment ref="Z166" authorId="46" shapeId="0" xr:uid="{24965359-1228-449F-804E-D944278F3CDD}">
      <text>
        <t>[Threaded comment]
Your version of Excel allows you to read this threaded comment; however, any edits to it will get removed if the file is opened in a newer version of Excel. Learn more: https://go.microsoft.com/fwlink/?linkid=870924
Comment:
    2024.06.04 pateikta pauliusmalickas@gmail.com
Reply:
    2024.06.14 suderinta</t>
      </text>
    </comment>
    <comment ref="AB166" authorId="47" shapeId="0" xr:uid="{9B39C647-7E77-4753-BFA4-06158691C574}">
      <text>
        <t>[Threaded comment]
Your version of Excel allows you to read this threaded comment; however, any edits to it will get removed if the file is opened in a newer version of Excel. Learn more: https://go.microsoft.com/fwlink/?linkid=870924
Comment:
    2024.05.29 pateikta Vainorui
Reply:
    mts.isankstiniaiderinimai@kaunas.lt.
Reply:
    2024.05.31 suderinta</t>
      </text>
    </comment>
    <comment ref="AE166" authorId="48" shapeId="0" xr:uid="{D42B603C-BEDB-410A-A8FD-ECA9984B00F7}">
      <text>
        <t>[Threaded comment]
Your version of Excel allows you to read this threaded comment; however, any edits to it will get removed if the file is opened in a newer version of Excel. Learn more: https://go.microsoft.com/fwlink/?linkid=870924
Comment:
    2024.05.29 Pateikta pakartotinai
Reply:
    2024.05.31 gautos pastabos
Reply:
    2024.06.04 pateikta po pastabų
Reply:
    2024.06.06 pastabos
Reply:
    2024.06.06 pateikta pakartotinai
Reply:
    2024.06.07 suderinta</t>
      </text>
    </comment>
    <comment ref="AF166" authorId="49" shapeId="0" xr:uid="{0FD65450-5828-4611-92EF-278E88C97675}">
      <text>
        <t>[Threaded comment]
Your version of Excel allows you to read this threaded comment; however, any edits to it will get removed if the file is opened in a newer version of Excel. Learn more: https://go.microsoft.com/fwlink/?linkid=870924
Comment:
    2024.05.29 pateikta
Reply:
    2024.05.31 pastabos pateiktos
Reply:
    2024.06.04 pateikta po pastabų
Reply:
    2024.06.10 suderinta</t>
      </text>
    </comment>
    <comment ref="AH166" authorId="50" shapeId="0" xr:uid="{4970F82F-722E-4611-B037-BB4588E386A9}">
      <text>
        <t>[Threaded comment]
Your version of Excel allows you to read this threaded comment; however, any edits to it will get removed if the file is opened in a newer version of Excel. Learn more: https://go.microsoft.com/fwlink/?linkid=870924
Comment:
    2024.06.15 pateikta 318200 
Reply:
    2024.08.06 suderinta</t>
      </text>
    </comment>
    <comment ref="AJ166" authorId="51" shapeId="0" xr:uid="{7315379E-2D75-4C5F-81E8-61B65C81DFC5}">
      <text>
        <t>[Threaded comment]
Your version of Excel allows you to read this threaded comment; however, any edits to it will get removed if the file is opened in a newer version of Excel. Learn more: https://go.microsoft.com/fwlink/?linkid=870924
Comment:
    2024.05.29 pateikta derinti
Reply:
    2024.06.05 pastabos
2024.06.05 pateikta po pastabų
Reply:
    2024.06.14 Priminta
Reply:
    2024.06.14 suderinta</t>
      </text>
    </comment>
    <comment ref="AN166" authorId="52" shapeId="0" xr:uid="{4A602D4D-C65D-4AA0-AC63-7DBE7382E59B}">
      <text>
        <t>[Threaded comment]
Your version of Excel allows you to read this threaded comment; however, any edits to it will get removed if the file is opened in a newer version of Excel. Learn more: https://go.microsoft.com/fwlink/?linkid=870924
Comment:
    2024.05.29 Pateikta
Reply:
    2024.06.06 suderinta</t>
      </text>
    </comment>
    <comment ref="AU166" authorId="53" shapeId="0" xr:uid="{4ABB59BA-CB19-4F9F-83EA-1E88A90A761C}">
      <text>
        <t>[Threaded comment]
Your version of Excel allows you to read this threaded comment; however, any edits to it will get removed if the file is opened in a newer version of Excel. Learn more: https://go.microsoft.com/fwlink/?linkid=870924
Comment:
    2024.08.20. pateikta
Reply:
    2024.08.20 atlikta
2024.08.20 pateikta</t>
      </text>
    </comment>
    <comment ref="E168" authorId="54" shapeId="0" xr:uid="{FFF3B39E-9E14-4063-BC17-CCC521AACD30}">
      <text>
        <t>[Threaded comment]
Your version of Excel allows you to read this threaded comment; however, any edits to it will get removed if the file is opened in a newer version of Excel. Learn more: https://go.microsoft.com/fwlink/?linkid=870924
Comment:
    SUVA</t>
      </text>
    </comment>
    <comment ref="Z168" authorId="55" shapeId="0" xr:uid="{614D452B-6663-4D14-B2DB-0B9E1224EDC8}">
      <text>
        <r>
          <rPr>
            <b/>
            <sz val="9"/>
            <color indexed="81"/>
            <rFont val="Tahoma"/>
            <family val="2"/>
            <charset val="186"/>
          </rPr>
          <t>Dovilė Anzelytė:</t>
        </r>
        <r>
          <rPr>
            <sz val="9"/>
            <color indexed="81"/>
            <rFont val="Tahoma"/>
            <family val="2"/>
            <charset val="186"/>
          </rPr>
          <t xml:space="preserve">
03 18</t>
        </r>
      </text>
    </comment>
    <comment ref="AB168" authorId="55" shapeId="0" xr:uid="{05EE87A6-CE48-41C9-9D03-AB74DCA6328F}">
      <text>
        <r>
          <rPr>
            <b/>
            <sz val="9"/>
            <color indexed="81"/>
            <rFont val="Tahoma"/>
            <family val="2"/>
            <charset val="186"/>
          </rPr>
          <t>Dovilė Anzelytė:</t>
        </r>
        <r>
          <rPr>
            <sz val="9"/>
            <color indexed="81"/>
            <rFont val="Tahoma"/>
            <family val="2"/>
            <charset val="186"/>
          </rPr>
          <t xml:space="preserve">
03 18</t>
        </r>
      </text>
    </comment>
    <comment ref="AE168" authorId="55" shapeId="0" xr:uid="{3AB7A62C-8C94-471A-8D63-598623CFBBAB}">
      <text>
        <r>
          <rPr>
            <b/>
            <sz val="9"/>
            <color indexed="81"/>
            <rFont val="Tahoma"/>
            <family val="2"/>
            <charset val="186"/>
          </rPr>
          <t>Dovilė Anzelytė:</t>
        </r>
        <r>
          <rPr>
            <sz val="9"/>
            <color indexed="81"/>
            <rFont val="Tahoma"/>
            <family val="2"/>
            <charset val="186"/>
          </rPr>
          <t xml:space="preserve">
03 18
</t>
        </r>
      </text>
    </comment>
    <comment ref="AF168" authorId="55" shapeId="0" xr:uid="{9AD6F11B-55AE-4C03-8065-27F0923B1D89}">
      <text>
        <r>
          <rPr>
            <b/>
            <sz val="9"/>
            <color indexed="81"/>
            <rFont val="Tahoma"/>
            <family val="2"/>
            <charset val="186"/>
          </rPr>
          <t>Dovilė Anzelytė:</t>
        </r>
        <r>
          <rPr>
            <sz val="9"/>
            <color indexed="81"/>
            <rFont val="Tahoma"/>
            <family val="2"/>
            <charset val="186"/>
          </rPr>
          <t xml:space="preserve">
03 18</t>
        </r>
      </text>
    </comment>
    <comment ref="AH168" authorId="56" shapeId="0" xr:uid="{F7C9EC4E-8C47-4708-AC3E-8A9E96DAF0FF}">
      <text>
        <t>[Threaded comment]
Your version of Excel allows you to read this threaded comment; however, any edits to it will get removed if the file is opened in a newer version of Excel. Learn more: https://go.microsoft.com/fwlink/?linkid=870924
Comment:
    03-09</t>
      </text>
    </comment>
    <comment ref="E170" authorId="0" shapeId="0" xr:uid="{70AB1768-3ADA-4ED0-8ADD-A4E9F7951ED9}">
      <text>
        <r>
          <rPr>
            <b/>
            <sz val="9"/>
            <color indexed="81"/>
            <rFont val="Tahoma"/>
            <family val="2"/>
            <charset val="186"/>
          </rPr>
          <t>Ziede Rumsaite:</t>
        </r>
        <r>
          <rPr>
            <sz val="9"/>
            <color indexed="81"/>
            <rFont val="Tahoma"/>
            <family val="2"/>
            <charset val="186"/>
          </rPr>
          <t xml:space="preserve">
03 18 geoportal
</t>
        </r>
      </text>
    </comment>
    <comment ref="AB170" authorId="55" shapeId="0" xr:uid="{BE1B5487-A302-468D-9AFB-DA610F955C73}">
      <text>
        <r>
          <rPr>
            <b/>
            <sz val="9"/>
            <color indexed="81"/>
            <rFont val="Tahoma"/>
            <family val="2"/>
            <charset val="186"/>
          </rPr>
          <t>Dovilė Anzelytė:</t>
        </r>
        <r>
          <rPr>
            <sz val="9"/>
            <color indexed="81"/>
            <rFont val="Tahoma"/>
            <family val="2"/>
            <charset val="186"/>
          </rPr>
          <t xml:space="preserve">
03-12</t>
        </r>
      </text>
    </comment>
    <comment ref="AE170" authorId="55" shapeId="0" xr:uid="{BF52542C-12BD-47E3-BCC3-443F9BF6B33D}">
      <text>
        <r>
          <rPr>
            <b/>
            <sz val="9"/>
            <color indexed="81"/>
            <rFont val="Tahoma"/>
            <family val="2"/>
            <charset val="186"/>
          </rPr>
          <t>Dovilė Anzelytė:</t>
        </r>
        <r>
          <rPr>
            <sz val="9"/>
            <color indexed="81"/>
            <rFont val="Tahoma"/>
            <family val="2"/>
            <charset val="186"/>
          </rPr>
          <t xml:space="preserve">
03-13</t>
        </r>
      </text>
    </comment>
    <comment ref="AF170" authorId="55" shapeId="0" xr:uid="{4235E0B0-4948-40E5-AB97-23311F5E6A60}">
      <text>
        <r>
          <rPr>
            <b/>
            <sz val="9"/>
            <color indexed="81"/>
            <rFont val="Tahoma"/>
            <family val="2"/>
            <charset val="186"/>
          </rPr>
          <t>Dovilė Anzelytė:</t>
        </r>
        <r>
          <rPr>
            <sz val="9"/>
            <color indexed="81"/>
            <rFont val="Tahoma"/>
            <family val="2"/>
            <charset val="186"/>
          </rPr>
          <t xml:space="preserve">
03-12</t>
        </r>
      </text>
    </comment>
    <comment ref="E171" authorId="57" shapeId="0" xr:uid="{E2420528-BDEF-4C9F-BCCF-5E23D89E048F}">
      <text>
        <t>[Threaded comment]
Your version of Excel allows you to read this threaded comment; however, any edits to it will get removed if the file is opened in a newer version of Excel. Learn more: https://go.microsoft.com/fwlink/?linkid=870924
Comment:
    Pirminiai pateikti ESO tvirtinimui</t>
      </text>
    </comment>
    <comment ref="K171" authorId="58" shapeId="0" xr:uid="{0D11342A-3B5C-4ECF-A19A-0C9F3B6CF585}">
      <text>
        <t>[Threaded comment]
Your version of Excel allows you to read this threaded comment; however, any edits to it will get removed if the file is opened in a newer version of Excel. Learn more: https://go.microsoft.com/fwlink/?linkid=870924
Comment:
    Sito objekto nerandu TIVIS, ka su juo daryt, ko truksta iki pabaigos?</t>
      </text>
    </comment>
    <comment ref="O171" authorId="59" shapeId="0" xr:uid="{2F958328-9311-43C1-83DA-FBF48DD591F4}">
      <text>
        <t>[Threaded comment]
Your version of Excel allows you to read this threaded comment; however, any edits to it will get removed if the file is opened in a newer version of Excel. Learn more: https://go.microsoft.com/fwlink/?linkid=870924
Comment:
    2024.05.17 Įkelktas pratesimas
Reply:
    2024.06.19 Įkelktas pratesimas</t>
      </text>
    </comment>
    <comment ref="AB171" authorId="55" shapeId="0" xr:uid="{05158CC2-5CCD-42FC-8792-319379695CA9}">
      <text>
        <r>
          <rPr>
            <b/>
            <sz val="9"/>
            <color indexed="81"/>
            <rFont val="Tahoma"/>
            <family val="2"/>
          </rPr>
          <t>Dovilė Anzelytė:</t>
        </r>
        <r>
          <rPr>
            <sz val="9"/>
            <color indexed="81"/>
            <rFont val="Tahoma"/>
            <family val="2"/>
          </rPr>
          <t xml:space="preserve">
04 03</t>
        </r>
      </text>
    </comment>
    <comment ref="AE171" authorId="55" shapeId="0" xr:uid="{60C57FBA-3840-4C3B-B8B2-3F9F5913C328}">
      <text>
        <r>
          <rPr>
            <b/>
            <sz val="9"/>
            <color indexed="81"/>
            <rFont val="Tahoma"/>
            <family val="2"/>
          </rPr>
          <t>Dovilė Anzelytė:</t>
        </r>
        <r>
          <rPr>
            <sz val="9"/>
            <color indexed="81"/>
            <rFont val="Tahoma"/>
            <family val="2"/>
          </rPr>
          <t xml:space="preserve">
04 03</t>
        </r>
      </text>
    </comment>
    <comment ref="AF171" authorId="55" shapeId="0" xr:uid="{1C12BC53-820E-473D-9428-A33949732251}">
      <text>
        <r>
          <rPr>
            <b/>
            <sz val="9"/>
            <color indexed="81"/>
            <rFont val="Tahoma"/>
            <family val="2"/>
          </rPr>
          <t>Dovilė Anzelytė:</t>
        </r>
        <r>
          <rPr>
            <sz val="9"/>
            <color indexed="81"/>
            <rFont val="Tahoma"/>
            <family val="2"/>
          </rPr>
          <t xml:space="preserve">
04 03</t>
        </r>
      </text>
    </comment>
    <comment ref="AH171" authorId="60" shapeId="0" xr:uid="{EB97E0FA-DB32-4BF0-BDD2-DF77A4BEF324}">
      <text>
        <t xml:space="preserve">[Threaded comment]
Your version of Excel allows you to read this threaded comment; however, any edits to it will get removed if the file is opened in a newer version of Excel. Learn more: https://go.microsoft.com/fwlink/?linkid=870924
Comment:
    2024.04.15 311629 </t>
      </text>
    </comment>
    <comment ref="K172" authorId="61" shapeId="0" xr:uid="{F22C48ED-28E7-4CC8-A9FB-DED14EFF2D4A}">
      <text>
        <t>[Threaded comment]
Your version of Excel allows you to read this threaded comment; however, any edits to it will get removed if the file is opened in a newer version of Excel. Learn more: https://go.microsoft.com/fwlink/?linkid=870924
Comment:
    Kaip su KPD, ko dar truksta, kad pateikt pilna byla?
Reply:
    Atmetė KPD. Reikia normalų aprašymą padaryti su ardomais kiekiais ir vizulkėm. Kaip 200 ir 219
Reply:
    Kostas taiso aprašą
Reply:
    Pateikta KPD po pastabu
Reply:
    Kostas turi susisiekti su KPD dėl tvarkybos darbų
Reply:
    Kostas turi užsakyti tvarkybos projektą
Reply:
    Yra perduota architekturostyrimai, kad parengtu tvarkybos projekta
Reply:
    Bendrauta su Architektūros tyrimais dėl projekto sprendinių KPD saugomoj zonoj, išsiųstas prašymas surinkti informaciją dėl potencialių archeologinių radinių kasimo vietose, kad galėtume įsivertinti rizikas
Reply:
    Laukiam archeologų ekspertizės
Reply:
    Laukiam archeologų ekspertizės
Reply:
    Ekspertizė gauta, kaip su KPD derinimu ?
Reply:
    Laukiam Vainoro atsakymo, nes archeologai liepė vertybines tvoras atskiasti iš abiejų pusių, kad kabelį prakišti, o Vainoras neleidžia ardyti gatvės vienoje tvoros pusėje.
Reply:
    Atsakymas dar negautas.
Reply:
    Vainoras suderino, nusiųsta KPD
Reply:
    KPD atsakymas dar negautas
Reply:
    KPD pametė laišką, 02-03 pateikiau per naują
Reply:
    KPD suderino, pateikta SUVA
Reply:
    Pateikta byla be SUVA
Reply:
    Gautos pastabos, laukiam SUVA 
Reply:
    Gauta SUVA, pateikta byla
Reply:
    Pateikta po pastabų</t>
      </text>
    </comment>
    <comment ref="O172" authorId="62" shapeId="0" xr:uid="{32E8162E-70A9-4797-937C-A4C7D39114B8}">
      <text>
        <t>[Threaded comment]
Your version of Excel allows you to read this threaded comment; however, any edits to it will get removed if the file is opened in a newer version of Excel. Learn more: https://go.microsoft.com/fwlink/?linkid=870924
Comment:
    2024.05.20 įkeltas pratesimas
Reply:
    2024.06.21 įkeltas pratesimas
Reply:
    2024.07.05 Įkeltas pratesimas
Reply:
    2024.08.27 įkeltas pratesimas</t>
      </text>
    </comment>
    <comment ref="X172" authorId="63" shapeId="0" xr:uid="{8F28FAE3-A900-4CB7-910F-2AF59583A761}">
      <text>
        <t>[Threaded comment]
Your version of Excel allows you to read this threaded comment; however, any edits to it will get removed if the file is opened in a newer version of Excel. Learn more: https://go.microsoft.com/fwlink/?linkid=870924
Comment:
    2024.06.13 įkelti pirminiai
Reply:
    2024.06.14 patvirtinti</t>
      </text>
    </comment>
    <comment ref="Z172" authorId="64" shapeId="0" xr:uid="{DAF86564-C4C4-4E6E-BB9F-FE7ECDCB5495}">
      <text>
        <t>[Threaded comment]
Your version of Excel allows you to read this threaded comment; however, any edits to it will get removed if the file is opened in a newer version of Excel. Learn more: https://go.microsoft.com/fwlink/?linkid=870924
Comment:
    2024.06.19 pateikta derinti  aldonassj@hotmail.com
Reply:
    2024.07.12 skambinta nekėlė, Pakartotas laiškas
Reply:
    2024.07.13 gautas derinimas</t>
      </text>
    </comment>
    <comment ref="AA172" authorId="65" shapeId="0" xr:uid="{2831A335-811E-478B-AC7B-995A8DE4008D}">
      <text>
        <t xml:space="preserve">[Threaded comment]
Your version of Excel allows you to read this threaded comment; however, any edits to it will get removed if the file is opened in a newer version of Excel. Learn more: https://go.microsoft.com/fwlink/?linkid=870924
Comment:
    Bus sutikiimas  Lietuvos jėzuitų provincija, a.k. 191893936
Reply:
    2024.07.17 Pateiktas sutikimas Aldonas Gudaitis &lt;aldonassj@hotmail.com&gt;
Reply:
    2024.07.25 pakartota dėl sutikimo
Reply:
    2024.07.29 gauta
</t>
      </text>
    </comment>
    <comment ref="AB172" authorId="66" shapeId="0" xr:uid="{2BF656FF-A24A-4106-BD7B-E5C29AFA38B2}">
      <text>
        <t>[Threaded comment]
Your version of Excel allows you to read this threaded comment; however, any edits to it will get removed if the file is opened in a newer version of Excel. Learn more: https://go.microsoft.com/fwlink/?linkid=870924
Comment:
    2024.06.19 pateikta derinti
Reply:
    2024.06.21 suderino</t>
      </text>
    </comment>
    <comment ref="AE172" authorId="67" shapeId="0" xr:uid="{DA885610-28A9-4EF6-B59D-5E71D7F411FF}">
      <text>
        <t xml:space="preserve">[Threaded comment]
Your version of Excel allows you to read this threaded comment; however, any edits to it will get removed if the file is opened in a newer version of Excel. Learn more: https://go.microsoft.com/fwlink/?linkid=870924
Comment:
    2024.06.19 pateikta derinti
Reply:
    2024.06.21 suderino
</t>
      </text>
    </comment>
    <comment ref="AF172" authorId="68" shapeId="0" xr:uid="{DFE6DB57-545E-40ED-B437-5AC73A374A8C}">
      <text>
        <t>[Threaded comment]
Your version of Excel allows you to read this threaded comment; however, any edits to it will get removed if the file is opened in a newer version of Excel. Learn more: https://go.microsoft.com/fwlink/?linkid=870924
Comment:
    2024.06.19 pateikta derinti
Reply:
    2024.06.20 suderinta</t>
      </text>
    </comment>
    <comment ref="AH172" authorId="69" shapeId="0" xr:uid="{DAB59166-A49F-4F75-AE93-9B7C0A59C2E6}">
      <text>
        <t xml:space="preserve">[Threaded comment]
Your version of Excel allows you to read this threaded comment; however, any edits to it will get removed if the file is opened in a newer version of Excel. Learn more: https://go.microsoft.com/fwlink/?linkid=870924
Comment:
    347011 </t>
      </text>
    </comment>
    <comment ref="AJ172" authorId="70" shapeId="0" xr:uid="{0FB2C619-ECBD-4329-AFC3-24FA49E725B7}">
      <text>
        <t>[Threaded comment]
Your version of Excel allows you to read this threaded comment; however, any edits to it will get removed if the file is opened in a newer version of Excel. Learn more: https://go.microsoft.com/fwlink/?linkid=870924
Comment:
    2024.06.19 pateikta derinti
Reply:
    2024.06.21 pateikė pastabas</t>
      </text>
    </comment>
    <comment ref="AN172" authorId="71" shapeId="0" xr:uid="{6561F1C4-A911-4EFA-8BCC-409C0AFF3FE0}">
      <text>
        <t>[Threaded comment]
Your version of Excel allows you to read this threaded comment; however, any edits to it will get removed if the file is opened in a newer version of Excel. Learn more: https://go.microsoft.com/fwlink/?linkid=870924
Comment:
    2024.06.19 pateikta derinti
Reply:
    2024.07.10 pakartota
Reply:
    2024.07.13 NeSuderinta (Reikia aprašo)
Reply:
    2024.07.25 pakartota
Reply:
    2024.08.02 pakartota
Reply:
    Suderinta</t>
      </text>
    </comment>
    <comment ref="AH173" authorId="42" shapeId="0" xr:uid="{23F02B9F-0BE3-4D21-AC0E-D5AC714A4A9D}">
      <text>
        <r>
          <rPr>
            <sz val="11"/>
            <color rgb="FF000000"/>
            <rFont val="Calibri"/>
            <family val="2"/>
            <charset val="1"/>
          </rPr>
          <t>Unknown User:
03-26</t>
        </r>
      </text>
    </comment>
    <comment ref="K174" authorId="72" shapeId="0" xr:uid="{68B57C78-DB29-4F8F-B802-254EF74E295A}">
      <text>
        <t>[Threaded comment]
Your version of Excel allows you to read this threaded comment; however, any edits to it will get removed if the file is opened in a newer version of Excel. Learn more: https://go.microsoft.com/fwlink/?linkid=870924
Comment:
    Ko dar truksta iki pilnos bylos pateikimo? Kaip reikalai su servitutu?
Reply:
    Topografijos ir bus galima daryti
Reply:
    Užklausta Geoprojektų dėl topo
Reply:
    Neįsileido į teritoriją matininko reikia keisti sąlygas
Reply:
    Perduota TIVIS dėl TS keitimo</t>
      </text>
    </comment>
    <comment ref="O174" authorId="73" shapeId="0" xr:uid="{D6573AAE-3334-4790-9ED5-EF86AA1EA247}">
      <text>
        <t>[Threaded comment]
Your version of Excel allows you to read this threaded comment; however, any edits to it will get removed if the file is opened in a newer version of Excel. Learn more: https://go.microsoft.com/fwlink/?linkid=870924
Comment:
    2024.05.30 įkeltas pratesimas
Reply:
    2024.07.06 įkeltas pratesimas
Reply:
    2024.07.29 Įkeltas pratesimas
Reply:
    2024.09.05 įkeltas sewrvitutas</t>
      </text>
    </comment>
    <comment ref="E175" authorId="74" shapeId="0" xr:uid="{30EC0072-3555-4E9A-83E9-FA7BCF36B368}">
      <text>
        <t>[Threaded comment]
Your version of Excel allows you to read this threaded comment; however, any edits to it will get removed if the file is opened in a newer version of Excel. Learn more: https://go.microsoft.com/fwlink/?linkid=870924
Comment:
    Išsiųsti perderinimai 10-01</t>
      </text>
    </comment>
    <comment ref="K175" authorId="75" shapeId="0" xr:uid="{E6932607-EBC3-4417-80A1-2E63224575D4}">
      <text>
        <t>[Threaded comment]
Your version of Excel allows you to read this threaded comment; however, any edits to it will get removed if the file is opened in a newer version of Excel. Learn more: https://go.microsoft.com/fwlink/?linkid=870924
Comment:
    Reikia pataisyti pirminiu pastabas, ko dar truksta is derinimu, kad pateikti pilna byla?
Reply:
    Kostas susižiūri derinmus, judina projektą
Reply:
    SUVA gauta, pirminiai pateikti po pastabu, po patvirtintu pirminiu formuoti ir kelti byla
Reply:
    Eimutis daro bylą
Reply:
    Trūksta Vainoro ir SUVA
Reply:
    10-08 teikiam SUVA 331720 
Reply:
    SUVA terminas 10-22
Reply:
    SUVA vėluoja
Reply:
    Pateiktas projektas tvirtinimui
Reply:
    Taiso pastabas, SUVA yra
Reply:
    Darau vizualizaciją
Reply:
    Pateikta byla
Reply:
    Pataisytos bylos pastabos
Reply:
    Pateikta byla po pastabų
Reply:
    Pateikta byla po pastabų 
Reply:
    11-26 pateiks po pastabų</t>
      </text>
    </comment>
    <comment ref="O175" authorId="76" shapeId="0" xr:uid="{378C8769-A127-4979-8827-1348C47FC54D}">
      <text>
        <t>[Threaded comment]
Your version of Excel allows you to read this threaded comment; however, any edits to it will get removed if the file is opened in a newer version of Excel. Learn more: https://go.microsoft.com/fwlink/?linkid=870924
Comment:
    2024.08.01 Įkeltas pratesimas
Reply:
    2024.09.05 įkeltas pratesimas</t>
      </text>
    </comment>
    <comment ref="X175" authorId="77" shapeId="0" xr:uid="{4CF7678B-C677-4AEA-B050-3BFE7C784DB1}">
      <text>
        <t xml:space="preserve">[Threaded comment]
Your version of Excel allows you to read this threaded comment; however, any edits to it will get removed if the file is opened in a newer version of Excel. Learn more: https://go.microsoft.com/fwlink/?linkid=870924
Comment:
    Koreguojamos sąlygos, pagal pakeistus sprendinius, įkelti derinimui po sąlygų korekcijos. Sąlygos po korekcijos bus pridėtos prie bendrų dokumentų. </t>
      </text>
    </comment>
    <comment ref="AB175" authorId="55" shapeId="0" xr:uid="{D600C7FB-DFA3-40DD-BBF4-4351BA0C5399}">
      <text>
        <r>
          <rPr>
            <b/>
            <sz val="9"/>
            <color indexed="81"/>
            <rFont val="Tahoma"/>
            <family val="2"/>
            <charset val="186"/>
          </rPr>
          <t>Dovilė Anzelytė:</t>
        </r>
        <r>
          <rPr>
            <sz val="9"/>
            <color indexed="81"/>
            <rFont val="Tahoma"/>
            <family val="2"/>
            <charset val="186"/>
          </rPr>
          <t xml:space="preserve">
keitėsi sprendiniai</t>
        </r>
      </text>
    </comment>
    <comment ref="K176" authorId="78" shapeId="0" xr:uid="{A6B332A4-CFAC-4701-B3A3-70022BD5C68F}">
      <text>
        <t>[Threaded comment]
Your version of Excel allows you to read this threaded comment; however, any edits to it will get removed if the file is opened in a newer version of Excel. Learn more: https://go.microsoft.com/fwlink/?linkid=870924
Comment:
    TIVIS matau projektas patvirtintas, ka dar reikia padaryt sitam objekte?
Reply:
    Šitas OBJ perderinamas. Liko Aplinkos apsaugos skyriaus derinimas. Dar reikia pateikti SUVĄ
Reply:
    Pateikta SUVA
Reply:
    Teiks projektą be SUVA
Reply:
    Laukiam SUVA, kad būtų galima pateikti projektą po korekcijos. Vėluoja 3d.d.
Reply:
    Pateikta į tivis tikrinimui 10 14
Reply:
    Projekto korekcijai pritarta. Perduota rangai 10 18</t>
      </text>
    </comment>
    <comment ref="O176" authorId="79" shapeId="0" xr:uid="{D7554D73-6A0E-4527-9EB0-1C11B3D66959}">
      <text>
        <t xml:space="preserve">[Threaded comment]
Your version of Excel allows you to read this threaded comment; however, any edits to it will get removed if the file is opened in a newer version of Excel. Learn more: https://go.microsoft.com/fwlink/?linkid=870924
Comment:
    2024.09.09 įkeltas pratesims </t>
      </text>
    </comment>
    <comment ref="AB176" authorId="55" shapeId="0" xr:uid="{9264EAF4-00B4-4A8F-9452-3A1731829C6F}">
      <text>
        <r>
          <rPr>
            <b/>
            <sz val="9"/>
            <color indexed="81"/>
            <rFont val="Tahoma"/>
            <family val="2"/>
            <charset val="186"/>
          </rPr>
          <t>Dovilė Anzelytė:</t>
        </r>
        <r>
          <rPr>
            <sz val="9"/>
            <color indexed="81"/>
            <rFont val="Tahoma"/>
            <family val="2"/>
            <charset val="186"/>
          </rPr>
          <t xml:space="preserve">
03 18</t>
        </r>
      </text>
    </comment>
    <comment ref="AE176" authorId="55" shapeId="0" xr:uid="{9113079E-0E97-488B-AA36-1E60E5962214}">
      <text>
        <r>
          <rPr>
            <b/>
            <sz val="9"/>
            <color indexed="81"/>
            <rFont val="Tahoma"/>
            <family val="2"/>
            <charset val="186"/>
          </rPr>
          <t>Dovilė Anzelytė:</t>
        </r>
        <r>
          <rPr>
            <sz val="9"/>
            <color indexed="81"/>
            <rFont val="Tahoma"/>
            <family val="2"/>
            <charset val="186"/>
          </rPr>
          <t xml:space="preserve">
03 18</t>
        </r>
      </text>
    </comment>
    <comment ref="AF176" authorId="55" shapeId="0" xr:uid="{31811E6C-AB89-4498-BB58-7713EF15AB7C}">
      <text>
        <r>
          <rPr>
            <b/>
            <sz val="9"/>
            <color indexed="81"/>
            <rFont val="Tahoma"/>
            <family val="2"/>
            <charset val="186"/>
          </rPr>
          <t>Dovilė Anzelytė:</t>
        </r>
        <r>
          <rPr>
            <sz val="9"/>
            <color indexed="81"/>
            <rFont val="Tahoma"/>
            <family val="2"/>
            <charset val="186"/>
          </rPr>
          <t xml:space="preserve">
03 18</t>
        </r>
      </text>
    </comment>
    <comment ref="AH176" authorId="80" shapeId="0" xr:uid="{E00CBDF4-2B0D-4FC7-BC79-71CAF4AFC031}">
      <text>
        <t xml:space="preserve">[Threaded comment]
Your version of Excel allows you to read this threaded comment; however, any edits to it will get removed if the file is opened in a newer version of Excel. Learn more: https://go.microsoft.com/fwlink/?linkid=870924
Comment:
    328855 </t>
      </text>
    </comment>
    <comment ref="AN176" authorId="55" shapeId="0" xr:uid="{9C740DA9-6496-4DB8-8E01-C534BC8748CF}">
      <text>
        <r>
          <rPr>
            <b/>
            <sz val="9"/>
            <color indexed="81"/>
            <rFont val="Tahoma"/>
            <family val="2"/>
            <charset val="186"/>
          </rPr>
          <t>Dovilė Anzelytė:</t>
        </r>
        <r>
          <rPr>
            <sz val="9"/>
            <color indexed="81"/>
            <rFont val="Tahoma"/>
            <family val="2"/>
            <charset val="186"/>
          </rPr>
          <t xml:space="preserve">
03 18</t>
        </r>
      </text>
    </comment>
    <comment ref="E177" authorId="0" shapeId="0" xr:uid="{BAC559E6-0B42-44AB-80E4-CB19C63CA131}">
      <text>
        <r>
          <rPr>
            <b/>
            <sz val="9"/>
            <color indexed="81"/>
            <rFont val="Tahoma"/>
            <family val="2"/>
            <charset val="186"/>
          </rPr>
          <t>Ziede Rumsaite:</t>
        </r>
        <r>
          <rPr>
            <sz val="9"/>
            <color indexed="81"/>
            <rFont val="Tahoma"/>
            <family val="2"/>
            <charset val="186"/>
          </rPr>
          <t xml:space="preserve">
03 28 geoportal</t>
        </r>
      </text>
    </comment>
    <comment ref="Z177" authorId="42" shapeId="0" xr:uid="{31A3D3D1-CA9C-4CCD-9E48-7777597E78B3}">
      <text>
        <r>
          <rPr>
            <sz val="11"/>
            <color rgb="FF000000"/>
            <rFont val="Calibri"/>
            <family val="2"/>
            <charset val="1"/>
          </rPr>
          <t>Klaudijus: išsiūsta 03-19
pasirašyta 03-21</t>
        </r>
      </text>
    </comment>
    <comment ref="AB177" authorId="42" shapeId="0" xr:uid="{EEA8E0A6-45DA-4088-9341-37E0A527E37B}">
      <text>
        <r>
          <rPr>
            <sz val="11"/>
            <color rgb="FF000000"/>
            <rFont val="Calibri"/>
            <family val="2"/>
            <charset val="1"/>
          </rPr>
          <t>Klaudijus: išsiūsta 03-20
pasirašyta 03-25</t>
        </r>
      </text>
    </comment>
    <comment ref="AE177" authorId="42" shapeId="0" xr:uid="{43D8B3BF-49AA-4E54-98AD-B0F0D7B4EAAC}">
      <text>
        <r>
          <rPr>
            <sz val="11"/>
            <color rgb="FF000000"/>
            <rFont val="Calibri"/>
            <family val="2"/>
            <charset val="1"/>
          </rPr>
          <t>Klaudijus: išsiūsta 03-20
pasirašyta 03-25</t>
        </r>
      </text>
    </comment>
    <comment ref="AF177" authorId="42" shapeId="0" xr:uid="{6B8C12D5-0FD3-4201-B15C-94E24007B73F}">
      <text>
        <r>
          <rPr>
            <sz val="11"/>
            <color rgb="FF000000"/>
            <rFont val="Calibri"/>
            <family val="2"/>
            <charset val="1"/>
          </rPr>
          <t>Klaudijus: išsiūsta 03-20
pasirašyta 03-27</t>
        </r>
      </text>
    </comment>
    <comment ref="AI177" authorId="42" shapeId="0" xr:uid="{134DEB8A-4836-49BB-8F50-3CCD04E67D86}">
      <text>
        <r>
          <rPr>
            <sz val="11"/>
            <color rgb="FF000000"/>
            <rFont val="Calibri"/>
            <family val="2"/>
            <charset val="1"/>
          </rPr>
          <t>Klaudijus: išsiūsta 03-20
pasirašyta 03-21</t>
        </r>
      </text>
    </comment>
    <comment ref="E178" authorId="81" shapeId="0" xr:uid="{C7088F64-7964-45A7-BAEE-ABED4343A69C}">
      <text>
        <t>[Threaded comment]
Your version of Excel allows you to read this threaded comment; however, any edits to it will get removed if the file is opened in a newer version of Excel. Learn more: https://go.microsoft.com/fwlink/?linkid=870924
Comment:
    Taiso trasą</t>
      </text>
    </comment>
    <comment ref="K178" authorId="82" shapeId="0" xr:uid="{F94C46EC-7704-43F9-AD16-EA3F4B5A13D7}">
      <text>
        <t>[Threaded comment]
Your version of Excel allows you to read this threaded comment; however, any edits to it will get removed if the file is opened in a newer version of Excel. Learn more: https://go.microsoft.com/fwlink/?linkid=870924
Comment:
    Pataisyti tik pastabas projektui ar dar truksta gauti kokius nors derinimus?
Reply:
    2024-09-16 pateikta pilna byla po pastabų
Reply:
    Pateikti eso komercinį spintos pasiūlymą
Reply:
    Kostas gauna iš Meiluyčio kompercinį pasioūlymą ir teikia ESO bylą
Reply:
    Gavau aš. Pateikiau projekta po pastabų
Reply:
    Užklausta Znuto ką darom dėl pasiūlymo
Reply:
    Pateiktas projektas su pasiūlymais</t>
      </text>
    </comment>
    <comment ref="O178" authorId="83" shapeId="0" xr:uid="{C05CE2C3-B8AD-40F2-8B35-756C2E21834F}">
      <text>
        <t>[Threaded comment]
Your version of Excel allows you to read this threaded comment; however, any edits to it will get removed if the file is opened in a newer version of Excel. Learn more: https://go.microsoft.com/fwlink/?linkid=870924
Comment:
    2024.05.30 įkeltas pratesimas
Reply:
    Primeluota dėl dujų
Reply:
    2024.07.31 Įkeltas pratesimas
Reply:
    2024.09.04 Įkeltas pratesimas
Reply:
    Atmetė
2024.09.05 Pateikta pakartotinai</t>
      </text>
    </comment>
    <comment ref="X178" authorId="84" shapeId="0" xr:uid="{992AB101-1E49-4091-BD64-65EE2F0D06CB}">
      <text>
        <t>[Threaded comment]
Your version of Excel allows you to read this threaded comment; however, any edits to it will get removed if the file is opened in a newer version of Excel. Learn more: https://go.microsoft.com/fwlink/?linkid=870924
Comment:
    2024.05.29 pateikta
Reply:
    2024.05.31 pateikta po pastabų
Reply:
    2024.06.03 pastabos
2024.06.05 pateikta po pastabų
Reply:
    2024.06.06 pateiktos pastabos
Reply:
    2024.06.06 pateiktos pastabos
2024.06.10 pateikta po pastabų
Reply:
    2024.06.19 Pateikta po pastabų
Reply:
    2024.06.20 gautos pastabos
Reply:
    2024.07.02 suderinti pirminiai</t>
      </text>
    </comment>
    <comment ref="Z178" authorId="85" shapeId="0" xr:uid="{98B135FF-F8DE-4AE9-948C-65D43DFB15F9}">
      <text>
        <t xml:space="preserve">[Threaded comment]
Your version of Excel allows you to read this threaded comment; however, any edits to it will get removed if the file is opened in a newer version of Excel. Learn more: https://go.microsoft.com/fwlink/?linkid=870924
Comment:
    2024.06.19 Pateikta info@kaunobustai.lt
Reply:
    2024.06.21 priminta suderinti
Reply:
    2024.07.05 Suderinta </t>
      </text>
    </comment>
    <comment ref="AB178" authorId="86" shapeId="0" xr:uid="{76A71344-4176-4B61-B94D-D5A76747E5DC}">
      <text>
        <t>[Threaded comment]
Your version of Excel allows you to read this threaded comment; however, any edits to it will get removed if the file is opened in a newer version of Excel. Learn more: https://go.microsoft.com/fwlink/?linkid=870924
Comment:
    2024.05.29 pateikta
Reply:
    mts.isankstiniaiderinimai@kaunas.lt.
Reply:
    2024.06.10 priminta
Reply:
    2024.06.10 suderinta</t>
      </text>
    </comment>
    <comment ref="AE178" authorId="87" shapeId="0" xr:uid="{DDC05F9B-0541-47D3-9260-8E0BE91A18A2}">
      <text>
        <t>[Threaded comment]
Your version of Excel allows you to read this threaded comment; however, any edits to it will get removed if the file is opened in a newer version of Excel. Learn more: https://go.microsoft.com/fwlink/?linkid=870924
Comment:
    2024.05.29 pateikta
Reply:
    2024.05.31 suderinta</t>
      </text>
    </comment>
    <comment ref="AF178" authorId="88" shapeId="0" xr:uid="{13959B24-A23D-422F-AC74-42C1AC57934C}">
      <text>
        <t>[Threaded comment]
Your version of Excel allows you to read this threaded comment; however, any edits to it will get removed if the file is opened in a newer version of Excel. Learn more: https://go.microsoft.com/fwlink/?linkid=870924
Comment:
    2024.05.29 pateikta
Reply:
    2024.05.31 suderinta</t>
      </text>
    </comment>
    <comment ref="AH178" authorId="89" shapeId="0" xr:uid="{8205D167-7698-4E5C-B2C3-78165D2D434B}">
      <text>
        <t>[Threaded comment]
Your version of Excel allows you to read this threaded comment; however, any edits to it will get removed if the file is opened in a newer version of Excel. Learn more: https://go.microsoft.com/fwlink/?linkid=870924
Comment:
    2024.07.08 pateikta 320480 (SAV-320480 )
Reply:
    2024.08.09 suderino</t>
      </text>
    </comment>
    <comment ref="AJ178" authorId="90" shapeId="0" xr:uid="{D30277A1-4380-40EE-A8C1-024DC6F56DB8}">
      <text>
        <t>[Threaded comment]
Your version of Excel allows you to read this threaded comment; however, any edits to it will get removed if the file is opened in a newer version of Excel. Learn more: https://go.microsoft.com/fwlink/?linkid=870924
Comment:
    2024.05.29 pateikta
Reply:
    2024.06.03 suderinta</t>
      </text>
    </comment>
    <comment ref="AN178" authorId="91" shapeId="0" xr:uid="{16D6B89B-7DF3-4AC0-AAE3-A155732372A7}">
      <text>
        <t>[Threaded comment]
Your version of Excel allows you to read this threaded comment; however, any edits to it will get removed if the file is opened in a newer version of Excel. Learn more: https://go.microsoft.com/fwlink/?linkid=870924
Comment:
    2024.05.29 pateikta
Reply:
    2024.06.03 suderinta</t>
      </text>
    </comment>
    <comment ref="E179" authorId="92" shapeId="0" xr:uid="{62A99656-8B47-498F-90FC-87F75415C35C}">
      <text>
        <t xml:space="preserve">[Threaded comment]
Your version of Excel allows you to read this threaded comment; however, any edits to it will get removed if the file is opened in a newer version of Excel. Learn more: https://go.microsoft.com/fwlink/?linkid=870924
Comment:
    Panašs projektas:
\\serv2003\Archyvas\Projektu_Valdymas\03 OBJEKTAI\01 METINIAI 2022M\NV\660NV-22M.zip\
</t>
      </text>
    </comment>
    <comment ref="K179" authorId="93" shapeId="0" xr:uid="{8B3A787E-68F6-4976-8BAC-2BAB6A477B75}">
      <text>
        <t>[Threaded comment]
Your version of Excel allows you to read this threaded comment; however, any edits to it will get removed if the file is opened in a newer version of Excel. Learn more: https://go.microsoft.com/fwlink/?linkid=870924
Comment:
    Ar galima pateikti pirminius? Kaip su servitutu, kiek liko dar zmoniu surinkt, gal galima apeit kazkaip?
Reply:
    Negalima apeiti reikia važiuoti į vieta ir aiškintis neŽinomus tinklus. Yra biosyd laiškas ir su kuo derinta su kuo ne \\serv2003\Projektavimas\ESO metinis Centras\178 A. Juozapavičiaus pr. 7T-2, Kaunas, Kauno m. sav\10 Kontaktai
Reply:
    Ieva siuntinėjo derinimus, bet beveik nieko negavo atgal
Reply:
    TIVIS perduotas sklp. Nuomininko nepritarimas
Reply:
    Janonis klausia kokiu pasiulymu turime
Reply:
    Perduoti užsakovui infor apie nderinimą
Reply:
    Kostas turi perduoti užsakovui info dėl projekto
Reply:
    Susisiekta su Klientu, sake pasikalbes su Biosyyd ir atskambins
Reply:
    Dar atsakymas is kliento nera gautas
Reply:
    Arnas užsiima situacijos aiškinimu
Reply:
    Situacija kaip ir aiški, parašytas laiškas klientui su situacijos paaiškinimu, reikalingas kliento indėlis į derinimą su sklypais. Kitas momentas, kodėl ESO neatšaukia objekto? Davė 2 prijungimo taškus, abejais atvejais dėl sklypų savininkų prieštaravimų projektavimas sustojo, prieštaravimai perduoti ESO, bet nuo 10.07 d. niekas nevyksta
Reply:
    Parašytas komentaras į TIVIS su info
Reply:
    Bendrauju su klientu dėl sprendinių, kolkas jokio sprendimo neturim
Reply:
    Užklausta ESO dėlužduoties atšaukimo
Reply:
    ESO užduotį paliko aktyvią. Iš kliento žinių nėra.
Reply:
    Parašytas eso komentaras pakartotinai dėl užduoties atšaukimo
Reply:
    01-28 ESO susitinka su klientu. Informuos dėl tolimesnių veiksmų
Reply:
    ATŠAUKTA</t>
      </text>
    </comment>
    <comment ref="O179" authorId="94" shapeId="0" xr:uid="{BC0E23E4-EA88-4613-B3F9-28EF8E92DBB6}">
      <text>
        <t>[Threaded comment]
Your version of Excel allows you to read this threaded comment; however, any edits to it will get removed if the file is opened in a newer version of Excel. Learn more: https://go.microsoft.com/fwlink/?linkid=870924
Comment:
    2024.06.10 įkeltas pratesimas
Reply:
    2024.07.10 Pratesimas dėl derinimo su sklypo nuomininkais
Reply:
    2024.08.12 Įkeltas pratesimas
Reply:
    2024.08.23 Įkeltas pratęsimas</t>
      </text>
    </comment>
    <comment ref="Q179" authorId="95" shapeId="0" xr:uid="{0F0E4492-4CA5-4551-BD5E-D43C8844E949}">
      <text>
        <t>[Threaded comment]
Your version of Excel allows you to read this threaded comment; however, any edits to it will get removed if the file is opened in a newer version of Excel. Learn more: https://go.microsoft.com/fwlink/?linkid=870924
Comment:
    2024.06.07</t>
      </text>
    </comment>
    <comment ref="Z179" authorId="96" shapeId="0" xr:uid="{408C99DC-A13C-4511-BD14-E5111CC5D796}">
      <text>
        <t>[Threaded comment]
Your version of Excel allows you to read this threaded comment; however, any edits to it will get removed if the file is opened in a newer version of Excel. Learn more: https://go.microsoft.com/fwlink/?linkid=870924
Comment:
    2024.07.26 Gautas derinimas</t>
      </text>
    </comment>
    <comment ref="K180" authorId="97" shapeId="0" xr:uid="{CF87F8CF-0158-4E64-BA80-CD84CFBD5318}">
      <text>
        <t>[Threaded comment]
Your version of Excel allows you to read this threaded comment; however, any edits to it will get removed if the file is opened in a newer version of Excel. Learn more: https://go.microsoft.com/fwlink/?linkid=870924
Comment:
    Servitutas pas savivaldybę, SUVA, narvelio pasiūlimas gautas
Reply:
    SUVA atmetė, nes vyksta teisminiai procesai. Su savivaldybės atstove neina susisiekti
Reply:
    10 17 parašytas laiškas į savivaldybę. Klientas nežino koks teisminis procesas, jis jame nedalyvauja.
Reply:
    ESO PV informuotas, savivaldybė neatrašė dar
Reply:
    ESO PV informuotas, savivaldybė neatrašė dar
Reply:
    ESO PV sakė perduos savo vadovams, kad spręstų situaciją. Kol kas skundų nerašom</t>
      </text>
    </comment>
    <comment ref="AB180" authorId="55" shapeId="0" xr:uid="{9E489B0E-E9FF-46F3-B268-0DA5074A231D}">
      <text>
        <r>
          <rPr>
            <b/>
            <sz val="9"/>
            <color indexed="81"/>
            <rFont val="Tahoma"/>
            <family val="2"/>
          </rPr>
          <t>Dovilė Anzelytė:</t>
        </r>
        <r>
          <rPr>
            <sz val="9"/>
            <color indexed="81"/>
            <rFont val="Tahoma"/>
            <family val="2"/>
          </rPr>
          <t xml:space="preserve">
0402</t>
        </r>
      </text>
    </comment>
    <comment ref="AF180" authorId="55" shapeId="0" xr:uid="{3817611C-CC43-4CB1-96D8-F7F7C089FFC9}">
      <text>
        <r>
          <rPr>
            <b/>
            <sz val="9"/>
            <color indexed="81"/>
            <rFont val="Tahoma"/>
            <family val="2"/>
          </rPr>
          <t>Dovilė Anzelytė:</t>
        </r>
        <r>
          <rPr>
            <sz val="9"/>
            <color indexed="81"/>
            <rFont val="Tahoma"/>
            <family val="2"/>
          </rPr>
          <t xml:space="preserve">
04 02</t>
        </r>
      </text>
    </comment>
    <comment ref="AN180" authorId="55" shapeId="0" xr:uid="{67204330-EE9F-4DF9-9464-4EF60C2B629F}">
      <text>
        <r>
          <rPr>
            <b/>
            <sz val="9"/>
            <color indexed="81"/>
            <rFont val="Tahoma"/>
            <family val="2"/>
            <charset val="186"/>
          </rPr>
          <t>Dovilė Anzelytė:</t>
        </r>
        <r>
          <rPr>
            <sz val="9"/>
            <color indexed="81"/>
            <rFont val="Tahoma"/>
            <family val="2"/>
            <charset val="186"/>
          </rPr>
          <t xml:space="preserve">
04 03</t>
        </r>
      </text>
    </comment>
    <comment ref="E181" authorId="98" shapeId="0" xr:uid="{442F68D6-59AE-4AC2-BC18-21764F232891}">
      <text>
        <t>[Threaded comment]
Your version of Excel allows you to read this threaded comment; however, any edits to it will get removed if the file is opened in a newer version of Excel. Learn more: https://go.microsoft.com/fwlink/?linkid=870924
Comment:
    Turi keisti trasą.</t>
      </text>
    </comment>
    <comment ref="K181" authorId="99" shapeId="0" xr:uid="{88A52B06-A216-4ACB-BE5D-0F14BE982FE8}">
      <text>
        <t>[Threaded comment]
Your version of Excel allows you to read this threaded comment; however, any edits to it will get removed if the file is opened in a newer version of Excel. Learn more: https://go.microsoft.com/fwlink/?linkid=870924
Comment:
    Be servituto dar truksta kazkokiu suderinimu?
Reply:
    parašyta
Reply:
    Vytautas skambina dėl kompensacijos ir po gavimo teikia KMS
Reply:
    Gauta komp. Aktas, pateiktas servitutas KMS
Reply:
    Gytis daro bylą,laukiam SERVITUTO
Reply:
    Gytis siunčia informacinius daro pilną bylą
Reply:
    Pateiktas projektas
Reply:
    Gytis taiso pastabas
Reply:
    Ištaisytas projektas, trūksta servituto - Tautvydas pateikęs
Reply:
    Buvo gautas kms pastaba, kad sklypas priklauso ne klientui, paprasyta pas klienta pateikti nuomos sutarti, laukiam kol atsius
Reply:
    Nuomos sutartis nusiųsta savivaldybei
Reply:
    Susisiekta su KMS, turėtų būti patvirtintas šia savaitę
Reply:
    Patvirtinto dar negavau, skambinsiu dar kartą
Reply:
    Gautas patvirtintas iš savivaldybės, nusiųstas notarui 12.09
Reply:
    Pas notare suderintas sandorio laikas 2024-12-17 13.30 val.
Reply:
    Įkelta byla su suva ir servitutu
Reply:
    Gauta pastaba, kad netinka vienas informacinis reikia servituto.
Reply:
    Parašytas ESO komentaras dėl informacinio laiško, laukiam ats</t>
      </text>
    </comment>
    <comment ref="O181" authorId="100" shapeId="0" xr:uid="{51DF5DF2-81C9-41E5-B784-653452FE9E10}">
      <text>
        <t>[Threaded comment]
Your version of Excel allows you to read this threaded comment; however, any edits to it will get removed if the file is opened in a newer version of Excel. Learn more: https://go.microsoft.com/fwlink/?linkid=870924
Comment:
    2024.05.31 įkeltas pratesimas
Reply:
    2024.07.26 įkeltas pratesimas
Reply:
    2024.08.28 Įkeltas pratesimas</t>
      </text>
    </comment>
    <comment ref="X181" authorId="101" shapeId="0" xr:uid="{8E62A064-CD2F-4FEC-83ED-03C4042B0003}">
      <text>
        <t xml:space="preserve">[Threaded comment]
Your version of Excel allows you to read this threaded comment; however, any edits to it will get removed if the file is opened in a newer version of Excel. Learn more: https://go.microsoft.com/fwlink/?linkid=870924
Comment:
    2024.07.08 patvirtino su pastaba: Tvirtinu su pastaba: TR montuoti 315A saugiklį vietoje 250A. Vaizduokite KS-4237 demontavimą/keitimą. </t>
      </text>
    </comment>
    <comment ref="Z181" authorId="102" shapeId="0" xr:uid="{24183CAF-1E3B-4856-B0CB-C0BEACB6EBBB}">
      <text>
        <t>[Threaded comment]
Your version of Excel allows you to read this threaded comment; however, any edits to it will get removed if the file is opened in a newer version of Excel. Learn more: https://go.microsoft.com/fwlink/?linkid=870924
Comment:
    2024.08.20 Pateikta užsakovui
Reply:
    gintare.gudziuniene@antej.lt
Reply:
    066360152
Reply:
    2024.08.20 gauta</t>
      </text>
    </comment>
    <comment ref="AA181" authorId="103" shapeId="0" xr:uid="{EA36772B-FB2D-427A-A0D8-22D771C6DFE3}">
      <text>
        <t>[Threaded comment]
Your version of Excel allows you to read this threaded comment; however, any edits to it will get removed if the file is opened in a newer version of Excel. Learn more: https://go.microsoft.com/fwlink/?linkid=870924
Comment:
    Sutikimai pateikti
Reply:
    +37069901000 Edvinas Pranciulis 
Reply:
    Du saklypus turi
Reply:
    07-22 sklypo savininkas Edvinas Pranciulis  kalbėsis su architektu dėl kabelio klojimo, tada pasiskambinti, ką bus nutaręs (įkeltas susirašinėjimo laiškas prie projekto). Jis turi pasirašyti du sutikimus ir ant SB. 2024.07.26 Skambinta ir pasakė kad nieko dar nežiūrėjo, dabar paskambinti 08-05 Tada bus galimą formuoti servitutą ir teikti KMSA. 2024.08.05 pasirašė</t>
      </text>
    </comment>
    <comment ref="AF181" authorId="104" shapeId="0" xr:uid="{F378970B-1B56-41A7-A1C1-C31BECB04618}">
      <text>
        <t>[Threaded comment]
Your version of Excel allows you to read this threaded comment; however, any edits to it will get removed if the file is opened in a newer version of Excel. Learn more: https://go.microsoft.com/fwlink/?linkid=870924
Comment:
    07-24 gautas derinimas</t>
      </text>
    </comment>
    <comment ref="AH181" authorId="105" shapeId="0" xr:uid="{1E765D3F-D900-4E05-A6D9-5484FB02B6B3}">
      <text>
        <t>[Threaded comment]
Your version of Excel allows you to read this threaded comment; however, any edits to it will get removed if the file is opened in a newer version of Excel. Learn more: https://go.microsoft.com/fwlink/?linkid=870924
Comment:
    2024.09.10 327762  (SAV-327762 )</t>
      </text>
    </comment>
    <comment ref="AK181" authorId="106" shapeId="0" xr:uid="{48285020-7909-42D9-A47A-5FDD4AA91C15}">
      <text>
        <t xml:space="preserve">[Threaded comment]
Your version of Excel allows you to read this threaded comment; however, any edits to it will get removed if the file is opened in a newer version of Excel. Learn more: https://go.microsoft.com/fwlink/?linkid=870924
Comment:
    2024.09.19 SB Pateiktas Kauno savivaldybei
Reply:
    Atiduotas nagrineti, 837425363
Nera suderinti planai
Nera suprantama kas ir kur vedama, truksta pastatu zymu.
Prasymo isduotas uzsakovas vienas, o jis neturi teises tame sklype pagal israsa
</t>
      </text>
    </comment>
    <comment ref="AN181" authorId="107" shapeId="0" xr:uid="{C68083BA-17F0-41F1-B340-75C6A0A30B75}">
      <text>
        <t xml:space="preserve">[Threaded comment]
Your version of Excel allows you to read this threaded comment; however, any edits to it will get removed if the file is opened in a newer version of Excel. Learn more: https://go.microsoft.com/fwlink/?linkid=870924
Comment:
    07-17 gautas KPD derinimas </t>
      </text>
    </comment>
    <comment ref="K182" authorId="108" shapeId="0" xr:uid="{BEE5F71F-F6EF-4F0A-BDD0-B70768B9A830}">
      <text>
        <t>[Threaded comment]
Your version of Excel allows you to read this threaded comment; however, any edits to it will get removed if the file is opened in a newer version of Excel. Learn more: https://go.microsoft.com/fwlink/?linkid=870924
Comment:
    Kai pasirasys servituta ar dar kazko truksta, kad pateikti pilna projekta?
Reply:
    Skambinau notarei sakė dokumentus gavo
Reply:
    Daugiau nieko netruks, bus galimą teikti pilną bylą
Reply:
    Pateikim bylą be servituto tikrinimui
Reply:
    Po patvirtinto servituto bus galima tvirtinti bylą
Reply:
    11.11 bus pasirasomas servitutas
Reply:
    Pateikta byla</t>
      </text>
    </comment>
    <comment ref="O182" authorId="109" shapeId="0" xr:uid="{5913D89C-7C1E-468A-81B9-5A805571F548}">
      <text>
        <t>[Threaded comment]
Your version of Excel allows you to read this threaded comment; however, any edits to it will get removed if the file is opened in a newer version of Excel. Learn more: https://go.microsoft.com/fwlink/?linkid=870924
Comment:
    2024.06.14 Įkeltas pratesimas dėl servituto
Reply:
    2024.07.15 pateikta pratesimas
Reply:
    2024.08.13 pateikta pratesimas
Reply:
    2024-09-25 įkeltas pratęsimas</t>
      </text>
    </comment>
    <comment ref="X182" authorId="110" shapeId="0" xr:uid="{DF77AAD6-E0A8-4125-9597-996646807039}">
      <text>
        <t>[Threaded comment]
Your version of Excel allows you to read this threaded comment; however, any edits to it will get removed if the file is opened in a newer version of Excel. Learn more: https://go.microsoft.com/fwlink/?linkid=870924
Comment:
    2024.06.14 pateikti pirminiai
Reply:
    2024.06.27 suderinta</t>
      </text>
    </comment>
    <comment ref="Z182" authorId="111" shapeId="0" xr:uid="{354A530C-9802-4B43-BB99-6DE4FFDA3224}">
      <text>
        <t>[Threaded comment]
Your version of Excel allows you to read this threaded comment; however, any edits to it will get removed if the file is opened in a newer version of Excel. Learn more: https://go.microsoft.com/fwlink/?linkid=870924
Comment:
    2024.06.14 pateikta  jelkyte1@gmail.com
Reply:
    2024.06.14 Pateikti nauji sprendiniai
Reply:
    2024.06.14 pažadėjo 17 diena atsiųsti
Reply:
    2024.06.17 suderino</t>
      </text>
    </comment>
    <comment ref="AB182" authorId="112" shapeId="0" xr:uid="{A6975E13-9EB4-41E1-B8C2-EE282F96319F}">
      <text>
        <t>[Threaded comment]
Your version of Excel allows you to read this threaded comment; however, any edits to it will get removed if the file is opened in a newer version of Excel. Learn more: https://go.microsoft.com/fwlink/?linkid=870924
Comment:
    2024.06.14 pateikta
Reply:
    2024.06.14 Pateikti nauji sprendiniai
Reply:
    2024.06.18 Blogai nurodytas sklypo ribos. Spintą statyti 50/50 ant sklypo ir valstybinės žemės ribos.
Reply:
    2024.06.19 pateikta pakartotinai
Reply:
    2024.06.20 vainoras nederina</t>
      </text>
    </comment>
    <comment ref="AE182" authorId="113" shapeId="0" xr:uid="{972688FA-AC27-4E63-AAAF-648C66802D18}">
      <text>
        <t>[Threaded comment]
Your version of Excel allows you to read this threaded comment; however, any edits to it will get removed if the file is opened in a newer version of Excel. Learn more: https://go.microsoft.com/fwlink/?linkid=870924
Comment:
    2024.06.14 pateikta
Reply:
    2024.06.14 Pateikti nauji sprendiniai
Reply:
    2024.06.18 suderinta</t>
      </text>
    </comment>
    <comment ref="AF182" authorId="114" shapeId="0" xr:uid="{BD11C464-A032-47C0-9CEF-8A259BF45E8F}">
      <text>
        <t>[Threaded comment]
Your version of Excel allows you to read this threaded comment; however, any edits to it will get removed if the file is opened in a newer version of Excel. Learn more: https://go.microsoft.com/fwlink/?linkid=870924
Comment:
    2024.06.14 pateikta
Reply:
    2024.06.14 Pateikti nauji sprendiniai
Reply:
    2024.06.18 suderinta</t>
      </text>
    </comment>
    <comment ref="AH182" authorId="115" shapeId="0" xr:uid="{8975CF7E-4B47-46C1-BABD-064144525854}">
      <text>
        <t>[Threaded comment]
Your version of Excel allows you to read this threaded comment; however, any edits to it will get removed if the file is opened in a newer version of Excel. Learn more: https://go.microsoft.com/fwlink/?linkid=870924
Comment:
    Pateikta 07-10 320869 
Reply:
    2024.08.09 gauta</t>
      </text>
    </comment>
    <comment ref="AK182" authorId="116" shapeId="0" xr:uid="{003AC997-5342-4299-84DA-CD347A470AA9}">
      <text>
        <t>[Threaded comment]
Your version of Excel allows you to read this threaded comment; however, any edits to it will get removed if the file is opened in a newer version of Excel. Learn more: https://go.microsoft.com/fwlink/?linkid=870924
Comment:
    2024,09,03 Gautas pritarimas iš KMSA</t>
      </text>
    </comment>
    <comment ref="K183" authorId="117" shapeId="0" xr:uid="{DC3DCBE5-F47A-4BB3-902D-EDBB2D4758D6}">
      <text>
        <t>[Threaded comment]
Your version of Excel allows you to read this threaded comment; however, any edits to it will get removed if the file is opened in a newer version of Excel. Learn more: https://go.microsoft.com/fwlink/?linkid=870924
Comment:
    Užsakytas papildymas 07-16 Geoveda
Reply:
    Ko truksta, kad pateikti pilna projekto byla?
Reply:
    Ar yra savivaldybės derinimas ?
Reply:
    Nera. Parašiau priminimą
Reply:
    Perašytas į tivis komentaras dėl TS keitimo
Reply:
    Gauto naujos TS, sprendiniai pakoreguoti, Vytautas perteikes visiem perderint/suderint
Reply:
    Gytis patikrins ar gauti derinimai. Laukiam Vainoro pritarimo
Reply:
    10-03 gytis pateikė Vainorui popastabų perderinti
Reply:
    Negautas Vainoro atsakymas
Reply:
    Gytis skambina vainorui dėl derinimo
Reply:
    Pateikta byla
Reply:
    Taiso pastabas
Reply:
    Gausim suva ir kelsim po pastabu (vėluojama 3 d.d.) 
Reply:
    SUVA gautas teikti po pastabų
Reply:
    Pateikta byla po pastabų</t>
      </text>
    </comment>
    <comment ref="O183" authorId="118" shapeId="0" xr:uid="{7950D90E-1B20-4120-A0FC-11B4E1EF65D6}">
      <text>
        <t>[Threaded comment]
Your version of Excel allows you to read this threaded comment; however, any edits to it will get removed if the file is opened in a newer version of Excel. Learn more: https://go.microsoft.com/fwlink/?linkid=870924
Comment:
    2024.06.14 Įkeltas pratesimas. Meluota dėl geoportalo
Reply:
    2024.07.15 vėl meluota dėl geoportalo
Reply:
    2024.08.14 vėl meluota 
Reply:
    2024.09.23 Įkeltas pratęsimas</t>
      </text>
    </comment>
    <comment ref="X183" authorId="119" shapeId="0" xr:uid="{9A086C02-9F24-4BC2-A563-C844F157EFC7}">
      <text>
        <t xml:space="preserve">[Threaded comment]
Your version of Excel allows you to read this threaded comment; however, any edits to it will get removed if the file is opened in a newer version of Excel. Learn more: https://go.microsoft.com/fwlink/?linkid=870924
Comment:
    2024.08.14 Įkelti pirminiai
Reply:
    2024.08.19 patvirtino
</t>
      </text>
    </comment>
    <comment ref="Z183" authorId="120" shapeId="0" xr:uid="{A8C00832-216F-4A1C-B4FC-BC8094BCDFFF}">
      <text>
        <t>[Threaded comment]
Your version of Excel allows you to read this threaded comment; however, any edits to it will get removed if the file is opened in a newer version of Excel. Learn more: https://go.microsoft.com/fwlink/?linkid=870924
Comment:
    2024.08.14 pateikta  ausradrakse@gmail.com
Reply:
    2024.08.14 suderinta
Reply:
    2024.09.24 pakartota perderinimui
Reply:
    09.26 suderinta</t>
      </text>
    </comment>
    <comment ref="AB183" authorId="121" shapeId="0" xr:uid="{096CFD45-4A72-4676-BFC0-B60A0F9B393D}">
      <text>
        <t>[Threaded comment]
Your version of Excel allows you to read this threaded comment; however, any edits to it will get removed if the file is opened in a newer version of Excel. Learn more: https://go.microsoft.com/fwlink/?linkid=870924
Comment:
    2024.08.14 Pateikta
Reply:
    2024.09.17 priminta
Reply:
    2024.09.24 pakartota perderinimui
Reply:
    10.21 priminta
Reply:
    10.22 suderinta</t>
      </text>
    </comment>
    <comment ref="AE183" authorId="122" shapeId="0" xr:uid="{6FB285EB-E63E-45A4-B2AE-D969250386FB}">
      <text>
        <t>[Threaded comment]
Your version of Excel allows you to read this threaded comment; however, any edits to it will get removed if the file is opened in a newer version of Excel. Learn more: https://go.microsoft.com/fwlink/?linkid=870924
Comment:
    2024.08.14 Pateikta
Reply:
    2024.08.14 suderinta</t>
      </text>
    </comment>
    <comment ref="AF183" authorId="123" shapeId="0" xr:uid="{92BD5327-8536-4AED-89EF-3894F589FA42}">
      <text>
        <t>[Threaded comment]
Your version of Excel allows you to read this threaded comment; however, any edits to it will get removed if the file is opened in a newer version of Excel. Learn more: https://go.microsoft.com/fwlink/?linkid=870924
Comment:
    2024.08.14 Pateikta
Reply:
    2024.08.19 Gautos pastabos. Pateikta po pastabų
Reply:
    2024.09.24 pateikta po pastabų
Reply:
    09.30 suderinta</t>
      </text>
    </comment>
    <comment ref="AH183" authorId="124" shapeId="0" xr:uid="{10FFC880-F20C-4BB7-ADCA-F038A299A251}">
      <text>
        <t xml:space="preserve">[Threaded comment]
Your version of Excel allows you to read this threaded comment; however, any edits to it will get removed if the file is opened in a newer version of Excel. Learn more: https://go.microsoft.com/fwlink/?linkid=870924
Comment:
    10.22
SAV-333518 </t>
      </text>
    </comment>
    <comment ref="AJ183" authorId="125" shapeId="0" xr:uid="{E1C0EA22-2E81-439F-8FBB-F4BE75102CB5}">
      <text>
        <t xml:space="preserve">[Threaded comment]
Your version of Excel allows you to read this threaded comment; however, any edits to it will get removed if the file is opened in a newer version of Excel. Learn more: https://go.microsoft.com/fwlink/?linkid=870924
Comment:
    2024.08.14 Pateikta
Reply:
    2024.09.02 suderinta
</t>
      </text>
    </comment>
    <comment ref="K184" authorId="126" shapeId="0" xr:uid="{0D51FEF1-4B57-4F96-A25B-E61C9B58B860}">
      <text>
        <t>[Threaded comment]
Your version of Excel allows you to read this threaded comment; however, any edits to it will get removed if the file is opened in a newer version of Excel. Learn more: https://go.microsoft.com/fwlink/?linkid=870924
Comment:
    Ko truksta, kad pataisyti pirminiu pastabas? Ko dar truksta is derinimu ir kad pateikti pilna projekta?
Reply:
    Reikia užsakovo derinimo. Tada pateikti institucijoms perderinti ir dėl apskitų iškėlimo suderinti su dviem namais. Užsakovui priminiau dėl derinimo
Reply:
    Vytas derina su užsakovu
Reply:
    Eimutis tikrina sutikimus ir rengia projektą
Reply:
    Nėra perderinimų, 10-02 išsiųsta
Reply:
    Gauti institucijų derinimai
Reply:
    10-17 vyksiu pas gyventojus paimt parašų ant brėžinių dėl apskaitos iškėlimo
Reply:
    Pateikti pirminiai
Reply:
    Reikės pataisyti abonentinių kabelių trasa BR01 pagal gyventojų pageidavimus
Reply:
    Reikia ruošti bylą
Reply:
    Pateikta byla
Reply:
    SS - Projektas bus tvirtinamas, kai bus savivaldybės sutikimas.
Reply:
    SUVA vėluoja 5d.d.
Reply:
    SUVA vėluoja 11 d.d.
Reply:
    SUVA gautas teikiam pilną bylą
Reply:
    Pateikta byla
Reply:
    Taisomos bylos pastabos (trūksta sutikimų dėl AZ)
Reply:
    Projektas pateiktas po pastabų</t>
      </text>
    </comment>
    <comment ref="O184" authorId="127" shapeId="0" xr:uid="{4CE64800-8D71-4C01-995B-60D9A7FCBC9F}">
      <text>
        <t>[Threaded comment]
Your version of Excel allows you to read this threaded comment; however, any edits to it will get removed if the file is opened in a newer version of Excel. Learn more: https://go.microsoft.com/fwlink/?linkid=870924
Comment:
    2024.06.15 Įkeltas pratesimas. Meluota dėl geoportalo
Reply:
    2024.07.17 įkeltas pratesimas
Reply:
    2024.09.24 įkeltas pratesimas</t>
      </text>
    </comment>
    <comment ref="X184" authorId="128" shapeId="0" xr:uid="{2475B1A7-1E00-4435-899D-6DDAF2DD188D}">
      <text>
        <t>[Threaded comment]
Your version of Excel allows you to read this threaded comment; however, any edits to it will get removed if the file is opened in a newer version of Excel. Learn more: https://go.microsoft.com/fwlink/?linkid=870924
Comment:
    2024.06.13 įkelti pirminiai
Reply:
    2024.06.17 ESO pastabos: ESO p[astabos:Pagal ribų aktą Eigulių g. 28 turi 3 kW 1F ir 16 A automatinį jungiklį, taip pat pasitikslinkite dėlEigulių g. 24 su PV. Patikslinkite schemoje nurodant kas yra demontuojama (atjungiami esamų Klientų atvadai) ir perkeliama į proj. KS/KAS-1. Esamų Klientų perkeliamos apskaitos turi būti vaizduojamos naujai. Brėžinyje nurodykite JM1.</t>
      </text>
    </comment>
    <comment ref="Z184" authorId="129" shapeId="0" xr:uid="{E1B25965-5E20-4F1F-A335-C9209CF76409}">
      <text>
        <t>[Threaded comment]
Your version of Excel allows you to read this threaded comment; however, any edits to it will get removed if the file is opened in a newer version of Excel. Learn more: https://go.microsoft.com/fwlink/?linkid=870924
Comment:
    2024.06.15 pateikta grazina@valatkiene.lt
Reply:
    2024.06.27 Užsakovas suderino bet reikės keisti spintos vietą
Reply:
    2024.08.13 Pateikta užsakovui
Reply:
    10,21 suderinta</t>
      </text>
    </comment>
    <comment ref="AB184" authorId="130" shapeId="0" xr:uid="{21E7D987-2B6A-49B2-812E-9C6F13B763C8}">
      <text>
        <t>[Threaded comment]
Your version of Excel allows you to read this threaded comment; however, any edits to it will get removed if the file is opened in a newer version of Excel. Learn more: https://go.microsoft.com/fwlink/?linkid=870924
Comment:
    2024.06.15 pateikta
Reply:
    2024.06.17 Apskaitos spintą statyti ant sklypo ir valstybins žemės ribos 50/50
Reply:
    Gauta 10-09</t>
      </text>
    </comment>
    <comment ref="AE184" authorId="131" shapeId="0" xr:uid="{03A58D84-442E-4D2A-A118-FE70A24AD7E1}">
      <text>
        <t>[Threaded comment]
Your version of Excel allows you to read this threaded comment; however, any edits to it will get removed if the file is opened in a newer version of Excel. Learn more: https://go.microsoft.com/fwlink/?linkid=870924
Comment:
    2024.06.15 pateikta
Reply:
    2024.06.20 suderino bet keisis sprendinai
Reply:
    Išsiųsta 10-02, skambinta 10-14, sakė dar nepriėjo prie projekto, apsikrovė</t>
      </text>
    </comment>
    <comment ref="AF184" authorId="132" shapeId="0" xr:uid="{870A5B1F-C02A-4634-8D11-BA4401D5E087}">
      <text>
        <t>[Threaded comment]
Your version of Excel allows you to read this threaded comment; however, any edits to it will get removed if the file is opened in a newer version of Excel. Learn more: https://go.microsoft.com/fwlink/?linkid=870924
Comment:
    2024.06.15 pateikta
Reply:
    Gautas perderinimas 10-09</t>
      </text>
    </comment>
    <comment ref="AH184" authorId="133" shapeId="0" xr:uid="{291320A9-966E-42EE-B7D2-5D805A7BBA11}">
      <text>
        <t xml:space="preserve">[Threaded comment]
Your version of Excel allows you to read this threaded comment; however, any edits to it will get removed if the file is opened in a newer version of Excel. Learn more: https://go.microsoft.com/fwlink/?linkid=870924
Comment:
    SAV-332907 </t>
      </text>
    </comment>
    <comment ref="K185" authorId="134" shapeId="0" xr:uid="{C32E38A1-78C0-415C-BE7D-D6F9A6B9BEE6}">
      <text>
        <t>[Threaded comment]
Your version of Excel allows you to read this threaded comment; however, any edits to it will get removed if the file is opened in a newer version of Excel. Learn more: https://go.microsoft.com/fwlink/?linkid=870924
Comment:
    Ko dar truksta, kad pirminius pateikti ir paskui pilna byla pateikti?
Reply:
    Gytis žino. Pateiks užsakovui ir tada bus galima pateikti pirminius
Reply:
    Kostas pateiks pirminius
Reply:
    Pateikti pirminiai, pateikta institucijoms
Reply:
    Vainoras nederina, parasyta i TIVIS ir Egidijui
Reply:
    Laukiam TS korekcijos
Reply:
    Užsakovas prašė informuoti, kada ESO patvirtins projekta 
Gerda &lt;gerda@saulesprojektas.lt&gt;
Reply:
    10-07 pateiktos naujos TS
Reply:
    Nuvyktą į vietą padarytos trasos nuotraukos
Reply:
    Užsakyta topo 10-14 pas Pakamarį
Reply:
    Laukiam topo
Reply:
    Sukelta topo reikia daryti
Reply:
    Sprendiniai patengti, laukiam kliento pritarimo ir teiksim pirminius
Reply:
    Pateikti pirminiai po pastabu
Reply:
    Paruoštas servitutas, laukiam derinimų
Reply:
    Trūksta Kauno energijos derinimo
Reply:
    Išsiųsta savivaldybei derint 11.27d
Reply:
    Servitutai pateikti kompensacijai
Reply:
    Nuomininkams pateikti servitutai, vienas atostogauja iki 12.10. Turėtų 10-11d atsiųst
Reply:
    Ar gauti nuomininkų suderinimai ?
Reply:
    Kompensacijos atmetė servitutus, pateikti ESO pasirašyt per naujo
Reply:
    Pateikta nuomininkam per naujo pasirašyt, pateikta kompensacijai
Reply:
    Šiandien skambinsiu nuomininkam
Reply:
    01.07 skambinau, sakė 01.09 atsiųs.
Reply:
    Gauti nuomininkų parašai.
Reply:
    Servitutai + SUVA
Reply:
    SUVA gauta, liko servitutai, rengiu byla.
Reply:
    Reikia sutikslint dangas kokias atstatyt su užsakovu.
Reply:
    Pateikta byla be servituto
Reply:
    Bylai pastabų ESO neturi, trūksta servituto
Reply:
    01-27 Gytis pateiks į geomatininką
Reply:
    Pateikta geomatininke, reikia pateikt ESO
Reply:
    Pateikti servitutai ESO
Reply:
    ESO servitutus pasirašė
Reply:
    Pateikta kompensacijom
Reply:
    Vėl savivaldybė atmetė. Trūksta kelių patalpų derinimų ir SB turi būti ant orto
Reply:
    Išsiųsta derinti servitutą LSMU 02-25. Neina padaryti servituto ant orto, savivaldybė be orto nederins.
Reply:
    Ligoninė susisiekė, suderins jei užtikrinsim kad įvažiavimas į vidinį kiemą nebus uždarytas. Buvau objekte su Znutu ir Stašiūnu, daug ten klaustukų iš techninės pusės, laukiu jų sprendimo ar darom ar ne.
Reply:
    Dėl sąlygų keitimo klausimas pas Karolį. Dėl esamų sprendinių klausimas pas Stašiūną
Reply:
    Pateiktos naujos TS
Reply:
    Rengiami sprendiniai
Reply:
    Pateikta derint
Reply:
    Trūksta KPD ir Kauno energijos
Reply:
    Trūksta energijos, skambinta 05-14, paprašė pakartoti laišką.
Reply:
    Derinimai gauti, pateikta suva
Reply:
    Pateikta tvirtinimui</t>
      </text>
    </comment>
    <comment ref="O185" authorId="135" shapeId="0" xr:uid="{268D2D31-CB85-455F-BBDA-3764EE3CE2A1}">
      <text>
        <t>[Threaded comment]
Your version of Excel allows you to read this threaded comment; however, any edits to it will get removed if the file is opened in a newer version of Excel. Learn more: https://go.microsoft.com/fwlink/?linkid=870924
Comment:
    2024.05.17 įkeltas pratesimas
Reply:
    2024.06.15 įkeltas pratesimas
Reply:
    2024.07.17 įkeltas pratesimas
Reply:
    2024.08.13 įkeltas pratesimas
Reply:
    2024-09-25 įkeltas pratęsimas</t>
      </text>
    </comment>
    <comment ref="Z185" authorId="136" shapeId="0" xr:uid="{8DA82B7E-93D0-4D14-9C01-2369FB652D8C}">
      <text>
        <t>[Threaded comment]
Your version of Excel allows you to read this threaded comment; however, any edits to it will get removed if the file is opened in a newer version of Excel. Learn more: https://go.microsoft.com/fwlink/?linkid=870924
Comment:
    2024.08.01 Pateikta susiderinti vietai
Reply:
    2024.08.13 atsiuntė kad dar svarsto spintos vietą
Reply:
    2024.09.18 pateikta
gerda@saulesprojektas.lt
Reply:
    2024.09.19 suderinta</t>
      </text>
    </comment>
    <comment ref="AB185" authorId="137" shapeId="0" xr:uid="{1D10C955-25BC-4F68-BA27-7651DE0F4479}">
      <text>
        <t>[Threaded comment]
Your version of Excel allows you to read this threaded comment; however, any edits to it will get removed if the file is opened in a newer version of Excel. Learn more: https://go.microsoft.com/fwlink/?linkid=870924
Comment:
    11.27 pateikta
Reply:
    12.04 suderinta</t>
      </text>
    </comment>
    <comment ref="AE185" authorId="138" shapeId="0" xr:uid="{893CFA93-6BD2-4A74-BF58-2BDF0C728A42}">
      <text>
        <t>[Threaded comment]
Your version of Excel allows you to read this threaded comment; however, any edits to it will get removed if the file is opened in a newer version of Excel. Learn more: https://go.microsoft.com/fwlink/?linkid=870924
Comment:
    11.12 pateikta
Reply:
    11.15 suderinta</t>
      </text>
    </comment>
    <comment ref="AF185" authorId="139" shapeId="0" xr:uid="{620B61F7-6206-45B1-980C-9B443177E8E7}">
      <text>
        <t>[Threaded comment]
Your version of Excel allows you to read this threaded comment; however, any edits to it will get removed if the file is opened in a newer version of Excel. Learn more: https://go.microsoft.com/fwlink/?linkid=870924
Comment:
    11.12 pateikta
Reply:
    11.21 suderinta</t>
      </text>
    </comment>
    <comment ref="AH185" authorId="140" shapeId="0" xr:uid="{DE061963-9668-4820-B30E-DB9129AC3304}">
      <text>
        <t>[Threaded comment]
Your version of Excel allows you to read this threaded comment; however, any edits to it will get removed if the file is opened in a newer version of Excel. Learn more: https://go.microsoft.com/fwlink/?linkid=870924
Comment:
    05-27
361419</t>
      </text>
    </comment>
    <comment ref="AJ185" authorId="141" shapeId="0" xr:uid="{832EE923-8ECE-4612-BE51-74DA796C2E14}">
      <text>
        <t>[Threaded comment]
Your version of Excel allows you to read this threaded comment; however, any edits to it will get removed if the file is opened in a newer version of Excel. Learn more: https://go.microsoft.com/fwlink/?linkid=870924
Comment:
    11.12 pateikta
Reply:
    11.26 suderinta
Reply:
    Pateikta 04-16
Reply:
    Gautos pastabos 04-17, atsakyta argumentuojant sprendinius, bet į atsakymą KE nesureagavo. Siųstas priminimas 04-30, atsakymo nėra</t>
      </text>
    </comment>
    <comment ref="AK185" authorId="142" shapeId="0" xr:uid="{E38F1B4E-0B03-48C9-AAC4-77ED783F5448}">
      <text>
        <t>[Threaded comment]
Your version of Excel allows you to read this threaded comment; however, any edits to it will get removed if the file is opened in a newer version of Excel. Learn more: https://go.microsoft.com/fwlink/?linkid=870924
Comment:
    info@zemprojektas.lt
valdas@ardynas.lt</t>
      </text>
    </comment>
    <comment ref="AN185" authorId="143" shapeId="0" xr:uid="{424489B5-7DCE-4BBB-BAED-ED01ADDB65E4}">
      <text>
        <t>[Threaded comment]
Your version of Excel allows you to read this threaded comment; however, any edits to it will get removed if the file is opened in a newer version of Excel. Learn more: https://go.microsoft.com/fwlink/?linkid=870924
Comment:
    12.04 pateikta
Reply:
    Po korekcijos pateikta 05-09</t>
      </text>
    </comment>
    <comment ref="E186" authorId="144" shapeId="0" xr:uid="{854939FA-605E-4EE6-82B1-701DDA546599}">
      <text>
        <t>[Threaded comment]
Your version of Excel allows you to read this threaded comment; however, any edits to it will get removed if the file is opened in a newer version of Excel. Learn more: https://go.microsoft.com/fwlink/?linkid=870924
Comment:
    Nesutinka sklp. Sav., pateikta info ESO</t>
      </text>
    </comment>
    <comment ref="K186" authorId="145" shapeId="0" xr:uid="{A2204C7A-36BF-438E-BD18-2E7673B2818A}">
      <text>
        <t>[Threaded comment]
Your version of Excel allows you to read this threaded comment; however, any edits to it will get removed if the file is opened in a newer version of Excel. Learn more: https://go.microsoft.com/fwlink/?linkid=870924
Comment:
    Pirminiai patvirtinti, ko truksta, kad pateikti pilna projketa?
Reply:
    Kostas susižiūri pats info.
Reply:
    Tatvydas daro bylą ir teiksim į ESO, trūksta SUVA
Reply:
    Pateiktas projektas tvirtinimui
Reply:
    Taiso pastabas
Reply:
    Viskas pataisyta, gaunas SUVA, teikiam pakartotinai
Reply:
    SUVA vėluoja 4d.d.
Reply:
    SUVA gautas eimutis turi pateikti bylą
Reply:
    Eimutis taiso pastabą ir teiks bylą
Reply:
    Pateikta
Reply:
    Patvirtintas, perduota žymos</t>
      </text>
    </comment>
    <comment ref="O186" authorId="146" shapeId="0" xr:uid="{0EA2657A-B433-4D95-937F-6798EBC19ED6}">
      <text>
        <t>[Threaded comment]
Your version of Excel allows you to read this threaded comment; however, any edits to it will get removed if the file is opened in a newer version of Excel. Learn more: https://go.microsoft.com/fwlink/?linkid=870924
Comment:
    2024.05.17 įkeltas pratesimas
Reply:
    2024.06.17 Įkeltas pratesimas
Reply:
    2024.07.18 Įkeltas pratesimas
Reply:
    2024.08.13. Įkeltas pratesimas
Reply:
    2024-09-25 įkeltas pratesimas</t>
      </text>
    </comment>
    <comment ref="X186" authorId="147" shapeId="0" xr:uid="{F1DE3D0F-5F6D-4EEE-A852-24D2C66E7F59}">
      <text>
        <t>[Threaded comment]
Your version of Excel allows you to read this threaded comment; however, any edits to it will get removed if the file is opened in a newer version of Excel. Learn more: https://go.microsoft.com/fwlink/?linkid=870924
Comment:
    2024.08. 27 Pateikta eso pirminiai
Reply:
    2024.08.28 Gautos pastabos</t>
      </text>
    </comment>
    <comment ref="Z186" authorId="148" shapeId="0" xr:uid="{C6CA3927-AC88-4288-9317-0EF299691F15}">
      <text>
        <t>[Threaded comment]
Your version of Excel allows you to read this threaded comment; however, any edits to it will get removed if the file is opened in a newer version of Excel. Learn more: https://go.microsoft.com/fwlink/?linkid=870924
Comment:
    2024.08.28 Pateikta  ignas.stasiukonis@gmail.com
Reply:
    2024.08.29 suderino</t>
      </text>
    </comment>
    <comment ref="AB186" authorId="149" shapeId="0" xr:uid="{3315498E-317B-4765-BA27-805B4BD5E7CD}">
      <text>
        <t>[Threaded comment]
Your version of Excel allows you to read this threaded comment; however, any edits to it will get removed if the file is opened in a newer version of Excel. Learn more: https://go.microsoft.com/fwlink/?linkid=870924
Comment:
    2024.08.28 Pateikta
Reply:
    2024.09.02 suderinta</t>
      </text>
    </comment>
    <comment ref="AE186" authorId="150" shapeId="0" xr:uid="{B6B34DC8-1485-4BF6-A490-E4C3BE21E841}">
      <text>
        <t>[Threaded comment]
Your version of Excel allows you to read this threaded comment; however, any edits to it will get removed if the file is opened in a newer version of Excel. Learn more: https://go.microsoft.com/fwlink/?linkid=870924
Comment:
    2024.08.28 Pateikta
Reply:
    2024.08.29 suderinta</t>
      </text>
    </comment>
    <comment ref="AF186" authorId="151" shapeId="0" xr:uid="{2B223962-BB6B-4756-A63E-5EBF42D93AD9}">
      <text>
        <t>[Threaded comment]
Your version of Excel allows you to read this threaded comment; however, any edits to it will get removed if the file is opened in a newer version of Excel. Learn more: https://go.microsoft.com/fwlink/?linkid=870924
Comment:
    2024.08.28 Pateikta
Reply:
    2024.09.03 suderinta</t>
      </text>
    </comment>
    <comment ref="AH186" authorId="152" shapeId="0" xr:uid="{6BB4EECA-4561-4789-BA3D-61BBC9584F7F}">
      <text>
        <t>[Threaded comment]
Your version of Excel allows you to read this threaded comment; however, any edits to it will get removed if the file is opened in a newer version of Excel. Learn more: https://go.microsoft.com/fwlink/?linkid=870924
Comment:
    2024.09.10 pateikta 327832 (SAV-327832 )</t>
      </text>
    </comment>
    <comment ref="E187" authorId="0" shapeId="0" xr:uid="{FFF96F83-EBCA-4793-8828-2359975A52B9}">
      <text>
        <r>
          <rPr>
            <b/>
            <sz val="9"/>
            <color indexed="81"/>
            <rFont val="Tahoma"/>
            <family val="2"/>
            <charset val="186"/>
          </rPr>
          <t>Ziede Rumsaite:</t>
        </r>
        <r>
          <rPr>
            <sz val="9"/>
            <color indexed="81"/>
            <rFont val="Tahoma"/>
            <family val="2"/>
            <charset val="186"/>
          </rPr>
          <t xml:space="preserve">
03 18 pirminiai</t>
        </r>
      </text>
    </comment>
    <comment ref="K187" authorId="153" shapeId="0" xr:uid="{D69EFF97-DFEF-476A-97D0-A9056862704F}">
      <text>
        <t xml:space="preserve">[Threaded comment]
Your version of Excel allows you to read this threaded comment; however, any edits to it will get removed if the file is opened in a newer version of Excel. Learn more: https://go.microsoft.com/fwlink/?linkid=870924
Comment:
    Ar gauta SUVA, ar pataisytos pastabos projektui?
Reply:
    2024-09-16 pateikta tvirtinti
</t>
      </text>
    </comment>
    <comment ref="O187" authorId="154" shapeId="0" xr:uid="{FBCF7432-FA30-4A9E-878C-CE2D39465FED}">
      <text>
        <t>[Threaded comment]
Your version of Excel allows you to read this threaded comment; however, any edits to it will get removed if the file is opened in a newer version of Excel. Learn more: https://go.microsoft.com/fwlink/?linkid=870924
Comment:
    2024.05.17 įkeltas pratesimas
Reply:
    2024.06.17  įkeltas pratesimas
Reply:
    2024.07.18  įkeltas pratesimas
Reply:
    2024.08.14 įkeltas pratesimas</t>
      </text>
    </comment>
    <comment ref="Y187" authorId="155" shapeId="0" xr:uid="{98D9C89E-471D-4706-A0C3-5BD2E096E95E}">
      <text>
        <t>[Threaded comment]
Your version of Excel allows you to read this threaded comment; however, any edits to it will get removed if the file is opened in a newer version of Excel. Learn more: https://go.microsoft.com/fwlink/?linkid=870924
Comment:
    2024.05.20 Gauta</t>
      </text>
    </comment>
    <comment ref="AH187" authorId="156" shapeId="0" xr:uid="{98B111A1-0AD5-4B29-92A3-64AFB9A71628}">
      <text>
        <t>[Threaded comment]
Your version of Excel allows you to read this threaded comment; however, any edits to it will get removed if the file is opened in a newer version of Excel. Learn more: https://go.microsoft.com/fwlink/?linkid=870924
Comment:
    2024.05.16 pateikta į geoportal (314785/SAV-314785)
Reply:
    2024.07.25 Gauta</t>
      </text>
    </comment>
    <comment ref="E188" authorId="157" shapeId="0" xr:uid="{1B68C47D-20A0-4313-9BC0-0B9E725391E1}">
      <text>
        <r>
          <rPr>
            <b/>
            <sz val="9"/>
            <color indexed="81"/>
            <rFont val="Tahoma"/>
            <family val="2"/>
          </rPr>
          <t>Eimutis Šimkus:</t>
        </r>
        <r>
          <rPr>
            <sz val="9"/>
            <color indexed="81"/>
            <rFont val="Tahoma"/>
            <family val="2"/>
          </rPr>
          <t xml:space="preserve">
Susiskambinta su NŽT 10-08 turėtų būti`</t>
        </r>
      </text>
    </comment>
    <comment ref="K188" authorId="158" shapeId="0" xr:uid="{69A81D34-5EBD-42E3-945C-3E1E9B08F07D}">
      <text>
        <t>[Threaded comment]
Your version of Excel allows you to read this threaded comment; however, any edits to it will get removed if the file is opened in a newer version of Excel. Learn more: https://go.microsoft.com/fwlink/?linkid=870924
Comment:
    Ko truksta, kad pateikti pilna byla? 
Reply:
    SUVA 319452 06.27 (veluoja)Gavus SUVA teikti byla
Reply:
    10-08 turėtų jau būti
Reply:
    10-14 turi pateikti bylą
Reply:
    Pateiktas projektas
Reply:
    Pateiktas projektas po pastabų
Reply:
    Arnas taiso pastabas
Reply:
    Pateiktas projektas po pastabų</t>
      </text>
    </comment>
    <comment ref="O188" authorId="159" shapeId="0" xr:uid="{0587F74A-5A4C-48DB-9884-DCEC5F35526E}">
      <text>
        <t>[Threaded comment]
Your version of Excel allows you to read this threaded comment; however, any edits to it will get removed if the file is opened in a newer version of Excel. Learn more: https://go.microsoft.com/fwlink/?linkid=870924
Comment:
    2024.05.17 įkeltas pratesimas
Reply:
    2024.06.17 įkeltas pratesimas
Reply:
    2024.07.18 įkeltas pratesimas
Reply:
    2024.08.12  įkeltas pratesimas
Reply:
    2024.09.26 įkeltas pratesimas</t>
      </text>
    </comment>
    <comment ref="X188" authorId="160" shapeId="0" xr:uid="{717362B8-C8DF-4B8F-97E0-3070C6713AE0}">
      <text>
        <t>[Threaded comment]
Your version of Excel allows you to read this threaded comment; however, any edits to it will get removed if the file is opened in a newer version of Excel. Learn more: https://go.microsoft.com/fwlink/?linkid=870924
Comment:
    2024.06.03 pateikti pirminiai
Reply:
    2024.06.04 pastabos
2024.06.05 pateikta po pastabų
Reply:
    2024.06.05 suderinta</t>
      </text>
    </comment>
    <comment ref="Z188" authorId="161" shapeId="0" xr:uid="{35C564BE-D520-49CD-889A-BBA5DEBEB9BC}">
      <text>
        <t>[Threaded comment]
Your version of Excel allows you to read this threaded comment; however, any edits to it will get removed if the file is opened in a newer version of Excel. Learn more: https://go.microsoft.com/fwlink/?linkid=870924
Comment:
    2024.06.03 pateikta
Reply:
    2024.06.05 Pakartota info@elgrid.lt
Reply:
    2024.06.20 suderinta</t>
      </text>
    </comment>
    <comment ref="AB188" authorId="162" shapeId="0" xr:uid="{29E7B9BD-C2B2-4411-B436-B649BA7ABFDE}">
      <text>
        <t>[Threaded comment]
Your version of Excel allows you to read this threaded comment; however, any edits to it will get removed if the file is opened in a newer version of Excel. Learn more: https://go.microsoft.com/fwlink/?linkid=870924
Comment:
    2024.06.03 pateikta
Reply:
    2024.06.19 pritarta</t>
      </text>
    </comment>
    <comment ref="AE188" authorId="163" shapeId="0" xr:uid="{CB387310-5F5A-481B-A457-A94DF1FECAC3}">
      <text>
        <t>[Threaded comment]
Your version of Excel allows you to read this threaded comment; however, any edits to it will get removed if the file is opened in a newer version of Excel. Learn more: https://go.microsoft.com/fwlink/?linkid=870924
Comment:
    2024.06.03 pateikta
Reply:
    2024.06.05 suderinta
Reply:
    2024.06.20 pateikita perderinti
Reply:
    2024.06.20 suderino</t>
      </text>
    </comment>
    <comment ref="AF188" authorId="164" shapeId="0" xr:uid="{430C30C4-4F68-4946-B46E-A5646FD0735C}">
      <text>
        <t>[Threaded comment]
Your version of Excel allows you to read this threaded comment; however, any edits to it will get removed if the file is opened in a newer version of Excel. Learn more: https://go.microsoft.com/fwlink/?linkid=870924
Comment:
    2024.06.03 pateikta
Reply:
    2024.06.07 Suderinta
Reply:
    Tinklų nėra</t>
      </text>
    </comment>
    <comment ref="AH188" authorId="165" shapeId="0" xr:uid="{AD0379BA-F473-4E5A-A093-5324DAD856BC}">
      <text>
        <t>[Threaded comment]
Your version of Excel allows you to read this threaded comment; however, any edits to it will get removed if the file is opened in a newer version of Excel. Learn more: https://go.microsoft.com/fwlink/?linkid=870924
Comment:
    2024.06.27 319452 (
SAV-319452 )</t>
      </text>
    </comment>
    <comment ref="E189" authorId="166" shapeId="0" xr:uid="{F391B192-DA83-43DD-B3CD-C24D4805CF24}">
      <text>
        <t>[Threaded comment]
Your version of Excel allows you to read this threaded comment; however, any edits to it will get removed if the file is opened in a newer version of Excel. Learn more: https://go.microsoft.com/fwlink/?linkid=870924
Comment:
    Rengia sprendinius</t>
      </text>
    </comment>
    <comment ref="K189" authorId="167" shapeId="0" xr:uid="{DECAC3BA-0713-4889-8358-D1E394CBEE40}">
      <text>
        <t>[Threaded comment]
Your version of Excel allows you to read this threaded comment; however, any edits to it will get removed if the file is opened in a newer version of Excel. Learn more: https://go.microsoft.com/fwlink/?linkid=870924
Comment:
    Ko truksta iki pilnos bylos?
Reply:
    Pateiktas projektas tvirtinimui
Reply:
    Zyma perduota Paulinai</t>
      </text>
    </comment>
    <comment ref="O189" authorId="168" shapeId="0" xr:uid="{BD83A26F-6102-4B6E-857E-6D3A4C2889B5}">
      <text>
        <t>[Threaded comment]
Your version of Excel allows you to read this threaded comment; however, any edits to it will get removed if the file is opened in a newer version of Excel. Learn more: https://go.microsoft.com/fwlink/?linkid=870924
Comment:
    2024.05.20 įkeltas pratesimas
Reply:
    2024.06.17 Įkeltas pratesimas
Reply:
    2024.07.19 Įkeltas pratesimas
Reply:
    2024.08.12  įkeltas pratesimas</t>
      </text>
    </comment>
    <comment ref="X189" authorId="169" shapeId="0" xr:uid="{26A08821-77D9-4C9C-AF5A-4D2ECB46EB56}">
      <text>
        <t>[Threaded comment]
Your version of Excel allows you to read this threaded comment; however, any edits to it will get removed if the file is opened in a newer version of Excel. Learn more: https://go.microsoft.com/fwlink/?linkid=870924
Comment:
    2024.05.30 pateikta
Reply:
    2024.06.19 pateikti pirminiai pagal naujasTS
Reply:
    2024.06.21 suderino</t>
      </text>
    </comment>
    <comment ref="Z189" authorId="170" shapeId="0" xr:uid="{312B8D6D-27E6-4108-A0A3-95C43B54762C}">
      <text>
        <t>[Threaded comment]
Your version of Excel allows you to read this threaded comment; however, any edits to it will get removed if the file is opened in a newer version of Excel. Learn more: https://go.microsoft.com/fwlink/?linkid=870924
Comment:
    2024.7.09 pateikta  daivmazei@gmail.com</t>
      </text>
    </comment>
    <comment ref="AB189" authorId="171" shapeId="0" xr:uid="{6F8A58C3-E338-42F5-BDC4-F921F1AEDEC1}">
      <text>
        <t>[Threaded comment]
Your version of Excel allows you to read this threaded comment; however, any edits to it will get removed if the file is opened in a newer version of Excel. Learn more: https://go.microsoft.com/fwlink/?linkid=870924
Comment:
    2024.07.09 pateikta
Reply:
    2024.07.12 suderinta</t>
      </text>
    </comment>
    <comment ref="AE189" authorId="172" shapeId="0" xr:uid="{48F73294-161F-4020-B672-1E1CE96BB0D9}">
      <text>
        <t>[Threaded comment]
Your version of Excel allows you to read this threaded comment; however, any edits to it will get removed if the file is opened in a newer version of Excel. Learn more: https://go.microsoft.com/fwlink/?linkid=870924
Comment:
    2024.07.09 pateikta
Reply:
    2024.07.09 suderinta</t>
      </text>
    </comment>
    <comment ref="AF189" authorId="173" shapeId="0" xr:uid="{D5424202-7DC2-4069-AE3E-557AF003EEC6}">
      <text>
        <t>[Threaded comment]
Your version of Excel allows you to read this threaded comment; however, any edits to it will get removed if the file is opened in a newer version of Excel. Learn more: https://go.microsoft.com/fwlink/?linkid=870924
Comment:
    2024.07.09 pateikta
Reply:
    2024.07.17 suderinta</t>
      </text>
    </comment>
    <comment ref="AH189" authorId="174" shapeId="0" xr:uid="{40877A9D-8BD0-4FC7-AC2C-00B36D8A887E}">
      <text>
        <t>[Threaded comment]
Your version of Excel allows you to read this threaded comment; however, any edits to it will get removed if the file is opened in a newer version of Excel. Learn more: https://go.microsoft.com/fwlink/?linkid=870924
Comment:
    2024.07.22 pateikta 322266  (SAV-322266 )</t>
      </text>
    </comment>
    <comment ref="E191" authorId="175" shapeId="0" xr:uid="{DFB89DB9-4E0E-41C2-95B3-C9118C6875E0}">
      <text>
        <t>[Threaded comment]
Your version of Excel allows you to read this threaded comment; however, any edits to it will get removed if the file is opened in a newer version of Excel. Learn more: https://go.microsoft.com/fwlink/?linkid=870924
Comment:
    37a ir 37 sklypo savininkas +37069828845 Rytis Mažuolis</t>
      </text>
    </comment>
    <comment ref="K191" authorId="176" shapeId="0" xr:uid="{DE311E1C-E1D2-4EDE-9792-7EEFC369F2B1}">
      <text>
        <t>[Threaded comment]
Your version of Excel allows you to read this threaded comment; however, any edits to it will get removed if the file is opened in a newer version of Excel. Learn more: https://go.microsoft.com/fwlink/?linkid=870924
Comment:
    Reikia taisyti pirminius sprendinius, is kur persikelia ta apskaita? Ko dar truksta iki pilnos bylos?
Reply:
    Gytis turi paimti kelis sutikimus ir tada išsiųsti informacinius 0141 ir 0138 sklypams. Jau galima pateikti nzn
Reply:
    Tu neperdavei kontakto atsakingo asmens ( dukros ) numerio
Reply:
    Gytis turi nuvažiuoti suderinti su savininkais sklp.
Reply:
    Gali suderinti tik Spalio 8d
Reply:
    Po SUVA gavimo galėsim teikti bylą
Reply:
    Gauta SUVA
Reply:
    Pateiktas projektas
Reply:
    11.04 Važiuosiu parašo dėl apsaugos zonos
Reply:
    Paruošta pilna byla.
Reply:
    Pateikta byla
Reply:
    Pateikta po pastabų
Reply:
    Turi pateikti po pastabų
Reply:
    Pataisytos pastabos</t>
      </text>
    </comment>
    <comment ref="O191" authorId="177" shapeId="0" xr:uid="{28B47E5D-CE79-411C-91EE-9BAA2E7124E6}">
      <text>
        <t>[Threaded comment]
Your version of Excel allows you to read this threaded comment; however, any edits to it will get removed if the file is opened in a newer version of Excel. Learn more: https://go.microsoft.com/fwlink/?linkid=870924
Comment:
    2024.05.20 įkeltas pratesimas
Reply:
    2024.06.18 įkeltas pratesimas
Reply:
    2024.07.19 įkeltas pratesimas
Reply:
    2024.08.22 įkeltas pratesimas
Reply:
    2024.09.26 įkeltas pratesimas</t>
      </text>
    </comment>
    <comment ref="X191" authorId="178" shapeId="0" xr:uid="{0BDA649B-BBDD-4412-B147-AA9C025BD2FA}">
      <text>
        <t>[Threaded comment]
Your version of Excel allows you to read this threaded comment; however, any edits to it will get removed if the file is opened in a newer version of Excel. Learn more: https://go.microsoft.com/fwlink/?linkid=870924
Comment:
    2024.08.22 Pateikta
Reply:
    2024.08.23 gautos patsabos
2024.08.27 pateikta po pastabų
Reply:
    2024.09.25 pateikta po pastabų</t>
      </text>
    </comment>
    <comment ref="Z191" authorId="179" shapeId="0" xr:uid="{10621191-7784-4B7F-BE82-5BDC3F9A55C2}">
      <text>
        <t>[Threaded comment]
Your version of Excel allows you to read this threaded comment; however, any edits to it will get removed if the file is opened in a newer version of Excel. Learn more: https://go.microsoft.com/fwlink/?linkid=870924
Comment:
    2024.08.22 Pateikta
190. Alantos g. 8, Kaunas, Kauno m. sav.</t>
      </text>
    </comment>
    <comment ref="AB191" authorId="180" shapeId="0" xr:uid="{4C20E548-3553-4D3D-8938-95A70B57FDCB}">
      <text>
        <t xml:space="preserve">[Threaded comment]
Your version of Excel allows you to read this threaded comment; however, any edits to it will get removed if the file is opened in a newer version of Excel. Learn more: https://go.microsoft.com/fwlink/?linkid=870924
Comment:
    2024.08.22 Pateikta
Reply:
    2024.09.06 suderino
</t>
      </text>
    </comment>
    <comment ref="AE191" authorId="181" shapeId="0" xr:uid="{824391F3-86CF-4039-B9B1-A6AB8A04B1EA}">
      <text>
        <t>[Threaded comment]
Your version of Excel allows you to read this threaded comment; however, any edits to it will get removed if the file is opened in a newer version of Excel. Learn more: https://go.microsoft.com/fwlink/?linkid=870924
Comment:
    2024.08.22 Pateikta
Reply:
    2024.08.26 suderinta</t>
      </text>
    </comment>
    <comment ref="AF191" authorId="182" shapeId="0" xr:uid="{17FA16D1-3CA4-4053-BEA9-060B274912C7}">
      <text>
        <t>[Threaded comment]
Your version of Excel allows you to read this threaded comment; however, any edits to it will get removed if the file is opened in a newer version of Excel. Learn more: https://go.microsoft.com/fwlink/?linkid=870924
Comment:
    2024.08.22 Pateikta
Reply:
    2024.09.09 suderinta</t>
      </text>
    </comment>
    <comment ref="AH191" authorId="183" shapeId="0" xr:uid="{D5DB7803-0103-4A21-A179-70DEE96566CE}">
      <text>
        <t>[Threaded comment]
Your version of Excel allows you to read this threaded comment; however, any edits to it will get removed if the file is opened in a newer version of Excel. Learn more: https://go.microsoft.com/fwlink/?linkid=870924
Comment:
    2024.09.26 įkeltas. 330076 (
SAV-330076 )
Reply:
    Vėluoja 2d.d.</t>
      </text>
    </comment>
    <comment ref="O192" authorId="184" shapeId="0" xr:uid="{59E04934-7C5A-4B95-8037-FC40D63459A9}">
      <text>
        <t>[Threaded comment]
Your version of Excel allows you to read this threaded comment; however, any edits to it will get removed if the file is opened in a newer version of Excel. Learn more: https://go.microsoft.com/fwlink/?linkid=870924
Comment:
    2024.06.19 Įkeltas pratesimas
Reply:
    2024.07.19 Įkeltas pratesimas</t>
      </text>
    </comment>
    <comment ref="X192" authorId="185" shapeId="0" xr:uid="{106014CE-A885-4C25-9DEE-91D366A6573C}">
      <text>
        <t xml:space="preserve">[Threaded comment]
Your version of Excel allows you to read this threaded comment; however, any edits to it will get removed if the file is opened in a newer version of Excel. Learn more: https://go.microsoft.com/fwlink/?linkid=870924
Comment:
    2024.06.19 pateikta
Reply:
    2024.06.20 gautos pastabos
2024.07.10 įkelta po pastabų
Reply:
    2024.07.11 pateikta po pastabų
Reply:
    2024.07.12 patvirtinti
</t>
      </text>
    </comment>
    <comment ref="Z192" authorId="186" shapeId="0" xr:uid="{DEDD4D0E-CB1E-464E-91C8-BA318E194918}">
      <text>
        <t xml:space="preserve">[Threaded comment]
Your version of Excel allows you to read this threaded comment; however, any edits to it will get removed if the file is opened in a newer version of Excel. Learn more: https://go.microsoft.com/fwlink/?linkid=870924
Comment:
    2024.07.15 pateikta
2024.07.16 suderinta
</t>
      </text>
    </comment>
    <comment ref="AN192" authorId="187" shapeId="0" xr:uid="{23AE468A-D74D-4B3D-8D4C-1952EEDC7863}">
      <text>
        <t>[Threaded comment]
Your version of Excel allows you to read this threaded comment; however, any edits to it will get removed if the file is opened in a newer version of Excel. Learn more: https://go.microsoft.com/fwlink/?linkid=870924
Comment:
    2024.06.19 teikta
2024.07.10 kartota
Reply:
    2024.07.17 suderino</t>
      </text>
    </comment>
    <comment ref="E193" authorId="188" shapeId="0" xr:uid="{E486F42A-A399-443F-90E8-A5060164240D}">
      <text>
        <t>[Threaded comment]
Your version of Excel allows you to read this threaded comment; however, any edits to it will get removed if the file is opened in a newer version of Excel. Learn more: https://go.microsoft.com/fwlink/?linkid=870924
Comment:
    Tai ten ai tenm bvo kad topke del topkes ten sklypo nebuvo</t>
      </text>
    </comment>
    <comment ref="K193" authorId="189" shapeId="0" xr:uid="{0F8D0773-7229-4580-ACBE-AE95EEBB3FF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Kaip su KPD, ko dar truksta pilno projekto pateikimui?
Reply:
    Pasitikrinti ar gautu derinimai yra pagal naują trasą. Tda suderinti KPD iš naujo nes atmetė ir formuoti ir derinti servitutus
Reply:
    Eimutis daro servitutus/ teikia KPD
Reply:
    10-08 išsiųsta KPD
Reply:
    Gautas KPD 10-15
Reply:
    SUVA 10-31 turi būti.
Laukiam komp. Aktų, servitutai pateikti priešgaisrinei (eimutis), po pasirašymo bus galima teikti į savivaldybę
Reply:
    SUVA (vėluojama 6 d.d.) pateikti servitutai pakartotinai, reikia perderint su eso, perskaiciuot kompensacija. Viska atlikus/gavus teiksim KMS
Reply:
    Servitutai pateikti į KMS ir NŽT
Reply:
    SUVA gautas, laukiam servitutų 
Reply:
    Pateikta byla
Reply:
    Bylos pastabos pataisytos, trūksta servitutų (pateikti 11/18)
Reply:
    5555 ir 2073 sklypų servitutai pateikti derinimui į Mano Būstas. Darys balsavimą dėl tvirtinimo
5728 atmestas, trūksta Kauno Butų ūkio derinimo, į KBU nusiųstas 12.11. Darys balsavimą dėl tvirtinimo
Reply:
    Ar aiški balsavimo data ?
Reply:
    Šventiniu laikotarpiu neišėjo susisiekti su Mano būsto atstovu, skambinsiu šią savaitę
Reply:
    Mano būstas 01.13 turi atsiųsti suderintus servitutus, Kauno butų ūkiui pakartotinai pateikta 01.10 (KBU kontaktai +37070040444)
Reply:
    KBU teikta iš mano pašto.
Reply:
    Kokia situacija su servitutais ?
Reply:
    Gautas atsakymas iš KBU, kad organizuojamas gyventojų balsavimas, patiino, kad 02-04 jau bus balsavimo rezultatai.
Reply:
    Rezultatų neatsiuntė, parašiau laišką. Gali užtrukt, nes gavau auto reply, kad daug užklausų, terminas 5 d.d. Bet gali užtrukt ilgiau
Reply:
    Nemuno g. 4 reikia patiems susirinkti parašus ant servituto. @Gytis Kazakevičius pasiimk ir šitą reikalą į 02-18d. kelionę. Ten yra 3 patalpos (2 gyvenamos, 1 negyvenama), reikia apeit, supažindint ir gaut parašus, nes be tų parašų nesuderins servituto.
Reply:
    Susisiekiau, niekur nesirašys, argumentų neturi, tiesiog nesirašys. @Gytis Kazakevičius siunčiam info Nemuno g. 4
Reply:
    Išsiųstas informacinis 02-18. Mano būstas suderino, servitutus teikti savivaldybei po pastabų
Reply:
    Pateikti servitutai savivaldybei
Reply:
    Dar nepriėjo, kitą savaitę turi peržiūrėt ir duot atsakymą
Reply:
    Trūksta Mano būsto įgaliojimo, vakar kalbėjau sakė šiandien atsiųs
Reply:
    Įgaliojimo neatsiuntė.
Reply:
    Įgaliojimo neatsiuntė, pasuksiu
Reply:
    Skambinau, sakė atsiųs, neatsiuntė dar
Reply:
    Mano Būstas nebekelia
Reply:
    "jau eina pas vadovą" jei neatsiųs, kitą sav važiuosiu pas juos
Reply:
    Nulėksiu šią sav. iki mano būsto
Reply:
    Gytis išsiųs informacinius butams
Reply:
    05-19 išsiųsti informaciniai
Reply:
    Pateikti servitutai savivaldybei 06-09
Reply:
    Pateikta byla</t>
      </text>
    </comment>
    <comment ref="O193" authorId="190" shapeId="0" xr:uid="{77BB7E22-2264-432E-BCBA-34808BD40E6A}">
      <text>
        <t>[Threaded comment]
Your version of Excel allows you to read this threaded comment; however, any edits to it will get removed if the file is opened in a newer version of Excel. Learn more: https://go.microsoft.com/fwlink/?linkid=870924
Comment:
    2024.05.20 įkeltas pratesimas dėl KPD (Meluota)
Reply:
    2024.06.19 įkeltas pratesimas keitėsi TS
Reply:
    2024.07.19 įkeltas pratesimas
Reply:
    2024.08.20 įkeltas pratesimas</t>
      </text>
    </comment>
    <comment ref="X193" authorId="191" shapeId="0" xr:uid="{B58D26F1-B4B7-4AED-B3F2-CB24E9260CAE}">
      <text>
        <t>[Threaded comment]
Your version of Excel allows you to read this threaded comment; however, any edits to it will get removed if the file is opened in a newer version of Excel. Learn more: https://go.microsoft.com/fwlink/?linkid=870924
Comment:
    2024.07.09 pateikta
Reply:
    2024.07.10 gautos pastabos
2024.07.10 pateikta po pastabų
Reply:
    2024.07.11 pateiktos pastabos
Reply:
    2024,07,11 pastabos eso
Reply:
    2024-07-15 pateikta po pastabų</t>
      </text>
    </comment>
    <comment ref="Y193" authorId="192" shapeId="0" xr:uid="{10252EF2-F871-4FD8-B7A4-77F416EFB0AC}">
      <text>
        <t>[Threaded comment]
Your version of Excel allows you to read this threaded comment; however, any edits to it will get removed if the file is opened in a newer version of Excel. Learn more: https://go.microsoft.com/fwlink/?linkid=870924
Comment:
    2024.05.20 Gauta</t>
      </text>
    </comment>
    <comment ref="AB193" authorId="193" shapeId="0" xr:uid="{0246ACA8-31A8-4B43-BF95-86AC22928A3C}">
      <text>
        <t xml:space="preserve">[Threaded comment]
Your version of Excel allows you to read this threaded comment; however, any edits to it will get removed if the file is opened in a newer version of Excel. Learn more: https://go.microsoft.com/fwlink/?linkid=870924
Comment:
    2024.07.19 Pateikta
Reply:
    2024.07.22 suderino
</t>
      </text>
    </comment>
    <comment ref="AE193" authorId="194" shapeId="0" xr:uid="{335C5718-70F2-4F47-AB88-2EEBF5B993A0}">
      <text>
        <t>[Threaded comment]
Your version of Excel allows you to read this threaded comment; however, any edits to it will get removed if the file is opened in a newer version of Excel. Learn more: https://go.microsoft.com/fwlink/?linkid=870924
Comment:
    2024.07.19 Pateikta
Reply:
    2024.07.19 suderinta</t>
      </text>
    </comment>
    <comment ref="AF193" authorId="195" shapeId="0" xr:uid="{76CFAB13-E5D7-4E84-B97E-D32EC56D6538}">
      <text>
        <t>[Threaded comment]
Your version of Excel allows you to read this threaded comment; however, any edits to it will get removed if the file is opened in a newer version of Excel. Learn more: https://go.microsoft.com/fwlink/?linkid=870924
Comment:
    2024.07.18 Ieva pateikė 
Reply:
    07-10 pateikta pirma kartą. 
07-17 gauta pastaba, dėl linijų storių. 
07-18 išsiųsta naujai 
07-24 gauta pastaba, traukti spintą nuo tinklų.
07-25 išsiųsta naujai Telia
Reply:
    07-01 gautas suderinimas</t>
      </text>
    </comment>
    <comment ref="AH193" authorId="196" shapeId="0" xr:uid="{621C6283-676E-4A22-A2C9-CD8B26465BB6}">
      <text>
        <t xml:space="preserve">[Threaded comment]
Your version of Excel allows you to read this threaded comment; however, any edits to it will get removed if the file is opened in a newer version of Excel. Learn more: https://go.microsoft.com/fwlink/?linkid=870924
Comment:
    SAV-332958 </t>
      </text>
    </comment>
    <comment ref="AK193" authorId="197" shapeId="0" xr:uid="{51439FE1-8FD7-4FCF-BB70-AEB914E431CC}">
      <text>
        <t>[Threaded comment]
Your version of Excel allows you to read this threaded comment; however, any edits to it will get removed if the file is opened in a newer version of Excel. Learn more: https://go.microsoft.com/fwlink/?linkid=870924
Comment:
    Pateikta kompensacijai
Reply:
    Gauta kompensacija
Reply:
    5555 ir 2073 sklypų servitutai pateikti KMS
Reply:
    7753 ir 5728 sklypų servitutai pateikti į NŽT
Reply:
    5555 ir 2073 sklypų servitutai pateikti derinimui į Mano Būstas
Reply:
    5728 atmestas, trūksta Kauno Butų ūkio derinimo, į KBU nusiųstas 12.11</t>
      </text>
    </comment>
    <comment ref="AN193" authorId="198" shapeId="0" xr:uid="{358BBF7D-8DD4-4E40-B4E2-E09FCDAA5752}">
      <text>
        <t>[Threaded comment]
Your version of Excel allows you to read this threaded comment; however, any edits to it will get removed if the file is opened in a newer version of Excel. Learn more: https://go.microsoft.com/fwlink/?linkid=870924
Comment:
    2024.07.19 Pateikė Augustas
Reply:
    2024.07.23 atmetė
Reply:
    2024.07.31 Pateikta po pastabų
Reply:
    2024.08.02 pakartota
Reply:
    2024.08.09 atmetė vėl
Reply:
    10-08 Eimutis pateikė KPD</t>
      </text>
    </comment>
    <comment ref="K194" authorId="199" shapeId="0" xr:uid="{256F3000-F3B3-44E9-B2DD-FED653FE8382}">
      <text>
        <t>[Threaded comment]
Your version of Excel allows you to read this threaded comment; however, any edits to it will get removed if the file is opened in a newer version of Excel. Learn more: https://go.microsoft.com/fwlink/?linkid=870924
Comment:
    Ar pataisytos projekto pastabos, kaip su SUVA?
Reply:
    2024-09-16 pateikta pilna byla</t>
      </text>
    </comment>
    <comment ref="O194" authorId="200" shapeId="0" xr:uid="{0724607A-F0D4-4F6F-A3FB-DBBE5FEC037B}">
      <text>
        <t>[Threaded comment]
Your version of Excel allows you to read this threaded comment; however, any edits to it will get removed if the file is opened in a newer version of Excel. Learn more: https://go.microsoft.com/fwlink/?linkid=870924
Comment:
    2024.05.20 įkeltas pratesimas
Reply:
    2024.06.21 įkeltas pratesimas
Reply:
    2024.07.19 įkeltas pratesimas
Reply:
    2024.08.27 įkeltas pratesimas</t>
      </text>
    </comment>
    <comment ref="AH194" authorId="201" shapeId="0" xr:uid="{ECE29B00-FAE0-4625-B973-38D5701CFC5A}">
      <text>
        <t>[Threaded comment]
Your version of Excel allows you to read this threaded comment; however, any edits to it will get removed if the file is opened in a newer version of Excel. Learn more: https://go.microsoft.com/fwlink/?linkid=870924
Comment:
    05 16 pateikta į geoportal (SAV-314781/314781)
Reply:
    2024.07.25 gauta</t>
      </text>
    </comment>
    <comment ref="E195" authorId="202" shapeId="0" xr:uid="{64CB8EE0-3246-4BBE-ACB8-0B39B1C8AA88}">
      <text>
        <t>[Threaded comment]
Your version of Excel allows you to read this threaded comment; however, any edits to it will get removed if the file is opened in a newer version of Excel. Learn more: https://go.microsoft.com/fwlink/?linkid=870924
Comment:
    REIKIA ATŠAUKTI</t>
      </text>
    </comment>
    <comment ref="O195" authorId="203" shapeId="0" xr:uid="{B57F7087-49BF-4E69-9089-35C1A8A60967}">
      <text>
        <t>[Threaded comment]
Your version of Excel allows you to read this threaded comment; however, any edits to it will get removed if the file is opened in a newer version of Excel. Learn more: https://go.microsoft.com/fwlink/?linkid=870924
Comment:
    2024.05.22 įkeltas pratesimas</t>
      </text>
    </comment>
    <comment ref="X195" authorId="204" shapeId="0" xr:uid="{EF2CACB8-7D8E-4ED9-AA58-CB768A2BD287}">
      <text>
        <t>[Threaded comment]
Your version of Excel allows you to read this threaded comment; however, any edits to it will get removed if the file is opened in a newer version of Excel. Learn more: https://go.microsoft.com/fwlink/?linkid=870924
Comment:
    2024.05.23 Įkelti pirminiai po pastabų</t>
      </text>
    </comment>
    <comment ref="O196" authorId="205" shapeId="0" xr:uid="{46CE37D9-F799-4458-9B8D-F05F1792BEE1}">
      <text>
        <t xml:space="preserve">[Threaded comment]
Your version of Excel allows you to read this threaded comment; however, any edits to it will get removed if the file is opened in a newer version of Excel. Learn more: https://go.microsoft.com/fwlink/?linkid=870924
Comment:
    2024.05.24 įkeltas pratesimas del KPD
Reply:
    2024.06.21 įkeltas pratesimas del KPD
Reply:
    2024.07.25 įkeltas pratesimas del KPD
</t>
      </text>
    </comment>
    <comment ref="X196" authorId="206" shapeId="0" xr:uid="{D671F693-4C00-453C-9160-27EB392D6B0A}">
      <text>
        <t>[Threaded comment]
Your version of Excel allows you to read this threaded comment; however, any edits to it will get removed if the file is opened in a newer version of Excel. Learn more: https://go.microsoft.com/fwlink/?linkid=870924
Comment:
    2024.06.12 Pateikti pirminiai
Reply:
    2024.06.17 Patvirtinti</t>
      </text>
    </comment>
    <comment ref="Z196" authorId="207" shapeId="0" xr:uid="{DF33E336-E706-4171-A046-4D13741AA626}">
      <text>
        <t xml:space="preserve">[Threaded comment]
Your version of Excel allows you to read this threaded comment; however, any edits to it will get removed if the file is opened in a newer version of Excel. Learn more: https://go.microsoft.com/fwlink/?linkid=870924
Comment:
    2024.06.12 pateikta užsakovui
Reply:
    2024.06.13 suderinta
Reply:
    2024.06.18 pakartota
Reply:
    2024.06.18 suderino
</t>
      </text>
    </comment>
    <comment ref="AA196" authorId="208" shapeId="0" xr:uid="{038AF797-5DF8-4968-8311-7F7A98B6D1CD}">
      <text>
        <t>[Threaded comment]
Your version of Excel allows you to read this threaded comment; however, any edits to it will get removed if the file is opened in a newer version of Excel. Learn more: https://go.microsoft.com/fwlink/?linkid=870924
Comment:
    2024.06.14 Pateikta</t>
      </text>
    </comment>
    <comment ref="AB196" authorId="209" shapeId="0" xr:uid="{F57C19EA-7A37-46D2-BC0F-72C01C53D7B4}">
      <text>
        <t>[Threaded comment]
Your version of Excel allows you to read this threaded comment; however, any edits to it will get removed if the file is opened in a newer version of Excel. Learn more: https://go.microsoft.com/fwlink/?linkid=870924
Comment:
    2024.06.14 pateikta
Reply:
    2024.06.17 pateikė pastabą,
2024.06.18 pateikta pakartotinai
Reply:
    2024.06.20 suderinta</t>
      </text>
    </comment>
    <comment ref="AE196" authorId="210" shapeId="0" xr:uid="{DD8E8239-B6B5-4853-A13A-CD484420E53D}">
      <text>
        <t>[Threaded comment]
Your version of Excel allows you to read this threaded comment; however, any edits to it will get removed if the file is opened in a newer version of Excel. Learn more: https://go.microsoft.com/fwlink/?linkid=870924
Comment:
    2024.06.14 pateikta
Reply:
    2024.06.14 suderinta</t>
      </text>
    </comment>
    <comment ref="AF196" authorId="211" shapeId="0" xr:uid="{1942DBCF-DF91-4BAB-9982-342CD1D5CE81}">
      <text>
        <t>[Threaded comment]
Your version of Excel allows you to read this threaded comment; however, any edits to it will get removed if the file is opened in a newer version of Excel. Learn more: https://go.microsoft.com/fwlink/?linkid=870924
Comment:
    2024.06.14 pateikta
Reply:
    2024.06.18 suderinta</t>
      </text>
    </comment>
    <comment ref="AN196" authorId="212" shapeId="0" xr:uid="{5472F031-9315-494D-BD0B-85C5B3698796}">
      <text>
        <t>[Threaded comment]
Your version of Excel allows you to read this threaded comment; however, any edits to it will get removed if the file is opened in a newer version of Excel. Learn more: https://go.microsoft.com/fwlink/?linkid=870924
Comment:
    2024.06.14 pateikta
Reply:
    2024.07.10 pakartota
Reply:
    2024..07.12 suderinta</t>
      </text>
    </comment>
    <comment ref="K197" authorId="213" shapeId="0" xr:uid="{C6E5562F-0812-4ADB-B027-48B54E24BAA9}">
      <text>
        <t>[Threaded comment]
Your version of Excel allows you to read this threaded comment; however, any edits to it will get removed if the file is opened in a newer version of Excel. Learn more: https://go.microsoft.com/fwlink/?linkid=870924
Comment:
    Kokiu derinimu truksta iki pilnos bylos pateikimo?
Reply:
    Rengia bylą Tautvydas
Reply:
    Pateiktas projektas</t>
      </text>
    </comment>
    <comment ref="O197" authorId="214" shapeId="0" xr:uid="{5A4C7B4C-1637-4F06-8F75-AEAB4BED4199}">
      <text>
        <t>[Threaded comment]
Your version of Excel allows you to read this threaded comment; however, any edits to it will get removed if the file is opened in a newer version of Excel. Learn more: https://go.microsoft.com/fwlink/?linkid=870924
Comment:
    2024.05.24 įkeltas pratesimas (Primeluota dėl nerastų gyventojų)
Reply:
    2024.027.26 Įkeltas pratesimas
Reply:
    2024.08.29 Įkeltas pratesimas</t>
      </text>
    </comment>
    <comment ref="U197" authorId="215" shapeId="0" xr:uid="{096FB3DB-0C2B-4F3D-AD90-1A5A8ED81B34}">
      <text>
        <t>[Threaded comment]
Your version of Excel allows you to read this threaded comment; however, any edits to it will get removed if the file is opened in a newer version of Excel. Learn more: https://go.microsoft.com/fwlink/?linkid=870924
Comment:
    07-26 išsiųsta informaciniai. Skanuoti įkelti prie informaciniai laiškai</t>
      </text>
    </comment>
    <comment ref="X197" authorId="216" shapeId="0" xr:uid="{DD48F387-F593-46E9-87EC-978C50A5AB16}">
      <text>
        <t xml:space="preserve">[Threaded comment]
Your version of Excel allows you to read this threaded comment; however, any edits to it will get removed if the file is opened in a newer version of Excel. Learn more: https://go.microsoft.com/fwlink/?linkid=870924
Comment:
    2024.06.17 pateikta
Reply:
    2024.06.18 suderinta
</t>
      </text>
    </comment>
    <comment ref="Z197" authorId="217" shapeId="0" xr:uid="{232923B6-C448-4770-8DE0-EA09EC9FDA4B}">
      <text>
        <t>[Threaded comment]
Your version of Excel allows you to read this threaded comment; however, any edits to it will get removed if the file is opened in a newer version of Excel. Learn more: https://go.microsoft.com/fwlink/?linkid=870924
Comment:
    2024.06.17 pateikta  nemyla.info@gmail.com
Reply:
    2024.07.10 pakartota
2024.07.31 pakartota
Reply:
    2024.08.01 pakartoti br
Reply:
    2024.08.12 pakartota
Reply:
    Suderinta 2024.08.12</t>
      </text>
    </comment>
    <comment ref="AB197" authorId="218" shapeId="0" xr:uid="{BAC8AAA4-7287-472C-8E1F-3110219108BC}">
      <text>
        <t>[Threaded comment]
Your version of Excel allows you to read this threaded comment; however, any edits to it will get removed if the file is opened in a newer version of Excel. Learn more: https://go.microsoft.com/fwlink/?linkid=870924
Comment:
    2024.06.17 pateikta
Reply:
    2024.06.19 Apskaitos spintą statyti ant valstybinės žemės ir sklypo ribos.
Reply:
    2024.07.11 pateikta pakartotinai
Reply:
    2024.07.19 priminta
Reply:
    2024.07.19 suderino</t>
      </text>
    </comment>
    <comment ref="AE197" authorId="219" shapeId="0" xr:uid="{6D9CEEB6-A774-4A6B-8F28-B94F54F4A0E4}">
      <text>
        <t>[Threaded comment]
Your version of Excel allows you to read this threaded comment; however, any edits to it will get removed if the file is opened in a newer version of Excel. Learn more: https://go.microsoft.com/fwlink/?linkid=870924
Comment:
    2024.06.17 pateikta
Reply:
    2024.06.19 pritarė, bet keisi KAS vieta
Reply:
    2024.07.10 Pateikta perderinti
Reply:
    2024.07.10 perderinta</t>
      </text>
    </comment>
    <comment ref="AF197" authorId="220" shapeId="0" xr:uid="{1E2DF802-6E23-49FC-89E0-A59FA0C3E307}">
      <text>
        <t>[Threaded comment]
Your version of Excel allows you to read this threaded comment; however, any edits to it will get removed if the file is opened in a newer version of Excel. Learn more: https://go.microsoft.com/fwlink/?linkid=870924
Comment:
    2024.06.17 pateikta
Reply:
    2024.06.17 Nėra ryšių
Reply:
    2024.07.10 Pateikta perderinti</t>
      </text>
    </comment>
    <comment ref="AH197" authorId="221" shapeId="0" xr:uid="{D050F954-85C0-4096-B1BA-D39FE75D011C}">
      <text>
        <t>[Threaded comment]
Your version of Excel allows you to read this threaded comment; however, any edits to it will get removed if the file is opened in a newer version of Excel. Learn more: https://go.microsoft.com/fwlink/?linkid=870924
Comment:
    2024.07.23 Pateikta 322319  (SAV-322319 )</t>
      </text>
    </comment>
    <comment ref="E198" authorId="222" shapeId="0" xr:uid="{8900AA3F-B65F-4249-BACA-D9373456F844}">
      <text>
        <t xml:space="preserve">[Threaded comment]
Your version of Excel allows you to read this threaded comment; however, any edits to it will get removed if the file is opened in a newer version of Excel. Learn more: https://go.microsoft.com/fwlink/?linkid=870924
Comment:
    2024.07.18 Pateikta
2024.07.19 Pateikta
2024.07.22 Patvirtinta
2024.07.22 Įvesti įkainiai </t>
      </text>
    </comment>
    <comment ref="K198" authorId="223" shapeId="0" xr:uid="{4C730DDE-76FC-47D6-8351-9ECA0A50597A}">
      <text>
        <t>[Threaded comment]
Your version of Excel allows you to read this threaded comment; however, any edits to it will get removed if the file is opened in a newer version of Excel. Learn more: https://go.microsoft.com/fwlink/?linkid=870924
Comment:
    Sulaukti derinimų ir formuoti bylą. 2024.06.07 parašyta dėl TS keitimo. 
2024.06.07 Pakeistos TS
2024.07.08 užklausta eso kontaktų
2024.07.11 Pateikta dėl apskaitos iškelimo KBŪ</t>
      </text>
    </comment>
    <comment ref="O198" authorId="224" shapeId="0" xr:uid="{88499E3A-59C5-4119-99D7-9B9EAA617D8C}">
      <text>
        <t>[Threaded comment]
Your version of Excel allows you to read this threaded comment; however, any edits to it will get removed if the file is opened in a newer version of Excel. Learn more: https://go.microsoft.com/fwlink/?linkid=870924
Comment:
    2024.05.24 įkeltas pratesimas del KPD
Reply:
    2024.07.29 įkeltas pratesimas</t>
      </text>
    </comment>
    <comment ref="Z198" authorId="225" shapeId="0" xr:uid="{AA9299A9-11C8-4FC9-A8C5-37CE83E940BE}">
      <text>
        <t>[Threaded comment]
Your version of Excel allows you to read this threaded comment; however, any edits to it will get removed if the file is opened in a newer version of Excel. Learn more: https://go.microsoft.com/fwlink/?linkid=870924
Comment:
    2024.05.24 Pateikta derinti
Reply:
    2024.07.11 pateikta pakartotinai info@sirida.lt 
Reply:
    2024.07.11 suderino</t>
      </text>
    </comment>
    <comment ref="AN198" authorId="226" shapeId="0" xr:uid="{4BCBB2EE-167C-4E9F-BD83-A5A98E9999C1}">
      <text>
        <t>[Threaded comment]
Your version of Excel allows you to read this threaded comment; however, any edits to it will get removed if the file is opened in a newer version of Excel. Learn more: https://go.microsoft.com/fwlink/?linkid=870924
Comment:
    2024.05.24 Pateikta derinti
Reply:
    2024.06.06 suderino</t>
      </text>
    </comment>
    <comment ref="K199" authorId="227" shapeId="0" xr:uid="{0FA81AFA-2F2C-44D7-BA15-2E5F35D3B93F}">
      <text>
        <t xml:space="preserve">[Threaded comment]
Your version of Excel allows you to read this threaded comment; however, any edits to it will get removed if the file is opened in a newer version of Excel. Learn more: https://go.microsoft.com/fwlink/?linkid=870924
Comment:
    Kokia situacija su servitutu ?
Reply:
    Servitutas pateiktas savivaldybei, bet  vartotojas atsišaukė paraišką </t>
      </text>
    </comment>
    <comment ref="O199" authorId="228" shapeId="0" xr:uid="{B5786EA1-24E4-49ED-A180-B1223DADCC30}">
      <text>
        <t>[Threaded comment]
Your version of Excel allows you to read this threaded comment; however, any edits to it will get removed if the file is opened in a newer version of Excel. Learn more: https://go.microsoft.com/fwlink/?linkid=870924
Comment:
    2024.05.30 Įkeltas pratesimas dėl KPD
Reply:
    2024.08.28 Įkeltas pratesimas</t>
      </text>
    </comment>
    <comment ref="X199" authorId="229" shapeId="0" xr:uid="{6077752A-405B-44E1-B4F1-056ADCEA2258}">
      <text>
        <t>[Threaded comment]
Your version of Excel allows you to read this threaded comment; however, any edits to it will get removed if the file is opened in a newer version of Excel. Learn more: https://go.microsoft.com/fwlink/?linkid=870924
Comment:
    2024.06.17 pateikta
Reply:
    2024.07.10 įkelti po pastbabų
Reply:
    2024.078.12 suderinta</t>
      </text>
    </comment>
    <comment ref="Y199" authorId="230" shapeId="0" xr:uid="{75E139E5-0DB4-4507-9FC2-4A1E214EA732}">
      <text>
        <t>[Threaded comment]
Your version of Excel allows you to read this threaded comment; however, any edits to it will get removed if the file is opened in a newer version of Excel. Learn more: https://go.microsoft.com/fwlink/?linkid=870924
Comment:
    2024.05.20 Gauta</t>
      </text>
    </comment>
    <comment ref="Z199" authorId="231" shapeId="0" xr:uid="{C090DA0F-9BBF-493D-8277-DAB40D2E1A36}">
      <text>
        <t>[Threaded comment]
Your version of Excel allows you to read this threaded comment; however, any edits to it will get removed if the file is opened in a newer version of Excel. Learn more: https://go.microsoft.com/fwlink/?linkid=870924
Comment:
    2024.06.17 pateikta  stakeliuniene@gmail.com
Reply:
    2024.06.18 suderino</t>
      </text>
    </comment>
    <comment ref="AA199" authorId="232" shapeId="0" xr:uid="{44D19AEB-F2D1-40E0-B9F2-E12C5CD9EF01}">
      <text>
        <t>[Threaded comment]
Your version of Excel allows you to read this threaded comment; however, any edits to it will get removed if the file is opened in a newer version of Excel. Learn more: https://go.microsoft.com/fwlink/?linkid=870924
Comment:
    2024.07.10 sutikimas pateiktas E paštu</t>
      </text>
    </comment>
    <comment ref="AB199" authorId="233" shapeId="0" xr:uid="{3268EF83-7688-44D7-81C1-1421909D3E48}">
      <text>
        <t>[Threaded comment]
Your version of Excel allows you to read this threaded comment; however, any edits to it will get removed if the file is opened in a newer version of Excel. Learn more: https://go.microsoft.com/fwlink/?linkid=870924
Comment:
    2024.06.17 pateikta
Reply:
    2024.06.20 suderinta</t>
      </text>
    </comment>
    <comment ref="AE199" authorId="234" shapeId="0" xr:uid="{6AA75717-E867-4247-8E73-4A08D0309BCA}">
      <text>
        <t>[Threaded comment]
Your version of Excel allows you to read this threaded comment; however, any edits to it will get removed if the file is opened in a newer version of Excel. Learn more: https://go.microsoft.com/fwlink/?linkid=870924
Comment:
    2024.06.17 pateikta
Reply:
    2024.06.19 suderinta</t>
      </text>
    </comment>
    <comment ref="AF199" authorId="235" shapeId="0" xr:uid="{5270A8F0-0146-48FC-A1BF-D311FBEF9599}">
      <text>
        <t>[Threaded comment]
Your version of Excel allows you to read this threaded comment; however, any edits to it will get removed if the file is opened in a newer version of Excel. Learn more: https://go.microsoft.com/fwlink/?linkid=870924
Comment:
    2024.06.17 pateikta
Reply:
    2024.06.19 suderinta</t>
      </text>
    </comment>
    <comment ref="AK199" authorId="236" shapeId="0" xr:uid="{EA0B70C7-6E6C-4A23-8C75-4E0E04FB002E}">
      <text>
        <t>[Threaded comment]
Your version of Excel allows you to read this threaded comment; however, any edits to it will get removed if the file is opened in a newer version of Excel. Learn more: https://go.microsoft.com/fwlink/?linkid=870924
Comment:
    2024.07.03 pateiktas KMSA</t>
      </text>
    </comment>
    <comment ref="AN199" authorId="237" shapeId="0" xr:uid="{8BD4A7AC-4035-4D93-AF0E-FD153C6AF1B5}">
      <text>
        <t xml:space="preserve">[Threaded comment]
Your version of Excel allows you to read this threaded comment; however, any edits to it will get removed if the file is opened in a newer version of Excel. Learn more: https://go.microsoft.com/fwlink/?linkid=870924
Comment:
    2024.06.17 pateikta
Reply:
    2024.07.10 pakartota
Reply:
    2024.07.16 suderinta
</t>
      </text>
    </comment>
    <comment ref="E200" authorId="238" shapeId="0" xr:uid="{57A2D727-E154-4ED9-BAFF-1509C5108741}">
      <text>
        <t xml:space="preserve">[Threaded comment]
Your version of Excel allows you to read this threaded comment; however, any edits to it will get removed if the file is opened in a newer version of Excel. Learn more: https://go.microsoft.com/fwlink/?linkid=870924
Comment:
    2024.08.01 Įkeltas projektas
2024.08.07 pakartota
2024.08.09 įvesti įkainiai
</t>
      </text>
    </comment>
    <comment ref="K200" authorId="239" shapeId="0" xr:uid="{7673D3EA-09C8-4C19-991B-748BDB616A64}">
      <text>
        <t>[Threaded comment]
Your version of Excel allows you to read this threaded comment; however, any edits to it will get removed if the file is opened in a newer version of Excel. Learn more: https://go.microsoft.com/fwlink/?linkid=870924
Comment:
    KPD. reikia daryt, PV informavo, kad reikia didesnę spintą numatyt, nes bus dar viena užduotis
Nestandartinė spinta
2024.06.17 Pateikta pirminiai ir KPD  07 04 gavom spintos pasiūlymą, spinta netelpa, reikia naujo pasiūlymo (teikė Karolis)
2024.06.18 Gautos ESO pastabos
2024.07.11 Pateikta po pastabų</t>
      </text>
    </comment>
    <comment ref="O200" authorId="240" shapeId="0" xr:uid="{9B01E203-4EE9-435F-AEC6-5F70B5DB7441}">
      <text>
        <t>[Threaded comment]
Your version of Excel allows you to read this threaded comment; however, any edits to it will get removed if the file is opened in a newer version of Excel. Learn more: https://go.microsoft.com/fwlink/?linkid=870924
Comment:
    2024.05.30 Įkeltas pratesimas dėl KPD
Reply:
    Pratęsta dėl spintos pasiūlymo
Reply:
    2024.08.01 įkeltas pratesimas</t>
      </text>
    </comment>
    <comment ref="X200" authorId="241" shapeId="0" xr:uid="{1CD721B0-B819-4371-8AC9-CC0D4D306D8A}">
      <text>
        <t>[Threaded comment]
Your version of Excel allows you to read this threaded comment; however, any edits to it will get removed if the file is opened in a newer version of Excel. Learn more: https://go.microsoft.com/fwlink/?linkid=870924
Comment:
    2024.06.17 pateikta
Reply:
    2024.06.18 pateiktos pastabos
Reply:
    2024.06.18 gautos pastabos
2024.07.11 pateikta po pastabų
Reply:
    2024.07.11 suderino</t>
      </text>
    </comment>
    <comment ref="Z200" authorId="242" shapeId="0" xr:uid="{B0387159-0BC7-4EB7-93C0-133152FD6D17}">
      <text>
        <t>[Threaded comment]
Your version of Excel allows you to read this threaded comment; however, any edits to it will get removed if the file is opened in a newer version of Excel. Learn more: https://go.microsoft.com/fwlink/?linkid=870924
Comment:
    2024.07.17 pateikta info@kaubosturtas.lt
Reply:
    2024.04.31 priminta
Reply:
    2024.07.24 gauta
Reply:
    2024.07.31 gauta dar kartą</t>
      </text>
    </comment>
    <comment ref="AB200" authorId="243" shapeId="0" xr:uid="{D4C3B58B-8B1D-4DB4-9867-89328E2232A8}">
      <text>
        <t>[Threaded comment]
Your version of Excel allows you to read this threaded comment; however, any edits to it will get removed if the file is opened in a newer version of Excel. Learn more: https://go.microsoft.com/fwlink/?linkid=870924
Comment:
    2024.07.31 pateikta</t>
      </text>
    </comment>
    <comment ref="AN200" authorId="244" shapeId="0" xr:uid="{B4204E1B-A800-4C2A-B024-9D42B51EB7E4}">
      <text>
        <t xml:space="preserve">[Threaded comment]
Your version of Excel allows you to read this threaded comment; however, any edits to it will get removed if the file is opened in a newer version of Excel. Learn more: https://go.microsoft.com/fwlink/?linkid=870924
Comment:
    2024.06.17 pateikta
Reply:
    2024.07.10 kartoju
Reply:
    2024.07.16 suderino
</t>
      </text>
    </comment>
    <comment ref="K201" authorId="245" shapeId="0" xr:uid="{28DBD3CC-76FC-4356-B189-4FAEDEE5B45E}">
      <text>
        <t>[Threaded comment]
Your version of Excel allows you to read this threaded comment; however, any edits to it will get removed if the file is opened in a newer version of Excel. Learn more: https://go.microsoft.com/fwlink/?linkid=870924
Comment:
    Gytis formuoja bylą
Reply:
    Pateiktas projektas
Reply:
    Laukiam servituto, po to teiksim bylą
Reply:
    Savivaldybe atmete servituta, nes nesuderinta su pastatu savininkais, nusiusta pastu Miskiniui ir Namu centro bustas
Reply:
    Atmete servituta, reikia perteikt su papildomais dokais
Reply:
    Pateiktas SB fiziniam + mano būstas
Reply:
    Donatui Miskiniui priminta del SB pasirasymo, Mano bustas atsiunte pasirasyta
Reply:
    Miskinis neturi galiu pasirasineti tokia tema, nes jis veikia tik pagal veiklos sutarti
Reply:
    Nusiųstas mano būsto pasirašytas servitutas į KMS
Reply:
    KMS susigalvojo, kad trūksta uab civinity derinimo, tačiau jie tam sklype patalpų nebeadministruoja.
Reply:
    Kas daroma šiuo klausimu ?
Reply:
    Susisiekta su civinity, jie perduos informaciją registrų centrui, kad patalpų jau nebeadministruoja ir atnaujins NTRC išrašą
Reply:
    NTRC išraše klaidingai nurodyti pastatų administratoriai, dėl išrašo pataisymo jie perduos info registrų centrui. Servitutą dar reikia suderinti su Puodžių g. 20 pastato sav., taip pat su sklypo vidinio kiemo aikštelės parkavimo vietų sav. Kontaktai yra objekto NTRC folderyje.
Reply:
    Puodžių g. 20 pastato savininkas blogai pasirašė servitutą, Tautvydas išsiuntęs laišką su prašymu pakartoti derinimą.
Reply:
    Naujas pastato administratorius - MB Namų priežiūros tarnyba (069852776)
Reply:
    Puodžių 20 pasirašė per naują. Trūksta admin
Reply:
    Reikia skambinti dėl parašo
Reply:
    Skambinau naujam admin, sakė pasirašys, bet nežino kaip operatyviai, nes iki kovo turi ribotą prieigą prie kompiuterio. Taip pat, reikia administravimo sutarčių, nes KMSA RC išraše to nematys ir prisikabins.
Reply:
    Admin atsiuntė derinimą ir sutartis. Pateiktas SB ESO pasirašyt
Reply:
    ESO pasirašė vakar, pateiksiu savivaldybei ir bus galima kelt projektą su garantiniu
Reply:
    Pateikta savivaldybei
Reply:
    Atmetė servitutą, nes RC turto administratorius yra Civinity, nors administratorius yra pasikeitęs ir buvo pridėtos visos naujo admin sutartys. Aiškinuos kada bus pakeistas įrašas
Reply:
    04-07d. Grįžta į darbus admin direktorė, pasiims šitą reikalą ir per savaitę turėtų perregistruot
Reply:
    Paprašiau, kad painformuotų apie procesą
Reply:
    04-14 informavo, kad prašymas pateiktas perregistravimui per 1 d.d., kolkas įrašas nepasikeitęs
Reply:
    Gavau info, kad RC neįregistravo naujo admin, nes senas neišregistruotas. Naujas admin susisieks su mano būstu, kad išregistruotų savo pasibaigusią sutartį. Terminai neaiškūs.
Reply:
    Nieko naujo nėra, parašiau laišką naujam admin, kad atnaujintų info
Reply:
    Derinuos su admin, iš jų iniciatyva yra, bet sunku susikalbėt su mano būstu. Klausimą nukėlėm kitai savaitei, jeigu nepavyks nieko gauti iš Mano būsto, reikės važiuoti pas juos ir kalbėti vietoj.
Reply:
    Užklausta kas per situacija šiai dienai.
Reply:
    Vis dar stringam
Reply:
    Šiaip klausimas perduotas ESO, bet būtų sveika ir mums įsitraukti. Mano pašte šiaip viskas yra, bet įmetu ir čia: simona@nptarnyba.lt  +370 698 52776
Reply:
    Visa info apie situacija tiek čia komentaruose aukščiau tiek pratęsime tiek pašte. Susirasit
Reply:
    064764357 Nptarnyba naujas nr
Reply:
    Stabdom objektą kolkas.
Reply:
    Objektas atšauktas.</t>
      </text>
    </comment>
    <comment ref="O201" authorId="246" shapeId="0" xr:uid="{1516A432-C3EB-4476-8D6C-C8C3A2E2A425}">
      <text>
        <t>[Threaded comment]
Your version of Excel allows you to read this threaded comment; however, any edits to it will get removed if the file is opened in a newer version of Excel. Learn more: https://go.microsoft.com/fwlink/?linkid=870924
Comment:
    2024.05.30 Įkeltas pratesimas dėl KPD
Reply:
    07 05 pratęsimas dėl servituto, bet nieks nedaryta
Reply:
    2024.07.31 įkeltas pratesimas
Reply:
    2024.09.04 Įkeltas pratesimas</t>
      </text>
    </comment>
    <comment ref="X201" authorId="247" shapeId="0" xr:uid="{24F34116-E9D1-4AF7-8206-B537E1637BD2}">
      <text>
        <t>[Threaded comment]
Your version of Excel allows you to read this threaded comment; however, any edits to it will get removed if the file is opened in a newer version of Excel. Learn more: https://go.microsoft.com/fwlink/?linkid=870924
Comment:
    2024.06.17 pateikta
Reply:
    2024.06.18 suderinta</t>
      </text>
    </comment>
    <comment ref="Y201" authorId="248" shapeId="0" xr:uid="{4270134E-B058-48CC-885E-389CD7889A8E}">
      <text>
        <t>[Threaded comment]
Your version of Excel allows you to read this threaded comment; however, any edits to it will get removed if the file is opened in a newer version of Excel. Learn more: https://go.microsoft.com/fwlink/?linkid=870924
Comment:
    2024.05.20 Gauta</t>
      </text>
    </comment>
    <comment ref="Z201" authorId="249" shapeId="0" xr:uid="{1B840664-8791-4414-A370-29F70709A717}">
      <text>
        <t xml:space="preserve">[Threaded comment]
Your version of Excel allows you to read this threaded comment; however, any edits to it will get removed if the file is opened in a newer version of Excel. Learn more: https://go.microsoft.com/fwlink/?linkid=870924
Comment:
    2024.06.17 Pateikta  Zilvinas.karalevicius@airo.lt
Reply:
    2024.07.08 pakartotas laiškas
Reply:
    2024.07.12 skambinta, nekėlė
Reply:
    2024.07.12 Pakartotas laiškas
Reply:
    2024.07.12 suderino
</t>
      </text>
    </comment>
    <comment ref="AB201" authorId="250" shapeId="0" xr:uid="{B8BB0C72-51EC-4C7E-B7FE-52F1107479D8}">
      <text>
        <t>[Threaded comment]
Your version of Excel allows you to read this threaded comment; however, any edits to it will get removed if the file is opened in a newer version of Excel. Learn more: https://go.microsoft.com/fwlink/?linkid=870924
Comment:
    2024.06.17 Pateikta
Reply:
    2024.06.19 suderio</t>
      </text>
    </comment>
    <comment ref="AE201" authorId="251" shapeId="0" xr:uid="{37AEB43C-1E70-4227-861B-061E88284E26}">
      <text>
        <t>[Threaded comment]
Your version of Excel allows you to read this threaded comment; however, any edits to it will get removed if the file is opened in a newer version of Excel. Learn more: https://go.microsoft.com/fwlink/?linkid=870924
Comment:
    2024.06.17 Pateikta
Reply:
    2024.06.19 suderino</t>
      </text>
    </comment>
    <comment ref="AF201" authorId="252" shapeId="0" xr:uid="{0AE79E5A-8832-4012-9142-6616B015E542}">
      <text>
        <t>[Threaded comment]
Your version of Excel allows you to read this threaded comment; however, any edits to it will get removed if the file is opened in a newer version of Excel. Learn more: https://go.microsoft.com/fwlink/?linkid=870924
Comment:
    2024.06.17 Pateikta
Reply:
    2024.06.19 suderino</t>
      </text>
    </comment>
    <comment ref="AK201" authorId="253" shapeId="0" xr:uid="{C4C37D32-8144-4BED-AE38-3B5FFAAC32E2}">
      <text>
        <t>[Threaded comment]
Your version of Excel allows you to read this threaded comment; however, any edits to it will get removed if the file is opened in a newer version of Excel. Learn more: https://go.microsoft.com/fwlink/?linkid=870924
Comment:
    2024.07.31 pateikta administratoriui info@manobustas.lt
Reply:
    2024.09.10 PATEIKTA servituto nustatymui info@kaunas.lt</t>
      </text>
    </comment>
    <comment ref="AN201" authorId="254" shapeId="0" xr:uid="{BC792B20-AB3E-4852-A7F7-1D512517CC6F}">
      <text>
        <t>[Threaded comment]
Your version of Excel allows you to read this threaded comment; however, any edits to it will get removed if the file is opened in a newer version of Excel. Learn more: https://go.microsoft.com/fwlink/?linkid=870924
Comment:
    2024.06.17 Pateikta
Reply:
    2024.07.10
Reply:
    2024.07.23 Atmetė (Reikia aprašo)
Reply:
    2024.07.31 Pateikta po pastabų
Reply:
    2024.08.02 pakartota
Reply:
    2024.09.04 pakartopta
Reply:
    2024.09.06 suderino</t>
      </text>
    </comment>
    <comment ref="E202" authorId="255" shapeId="0" xr:uid="{6150E54F-63F9-4D2A-8288-0F32F74E6115}">
      <text>
        <t xml:space="preserve">[Threaded comment]
Your version of Excel allows you to read this threaded comment; however, any edits to it will get removed if the file is opened in a newer version of Excel. Learn more: https://go.microsoft.com/fwlink/?linkid=870924
Comment:
    2024.08.29 Pateikta pilna byla
2024.09.03 Gautos pastabois. Ir pateikta atgal
2024.09.06 Pateikti įkainiai
Reply:
    Įkainaii +, reikia žymos
</t>
      </text>
    </comment>
    <comment ref="K202" authorId="256" shapeId="0" xr:uid="{736B262C-7647-46AB-A862-ACBF56F263B4}">
      <text>
        <t>[Threaded comment]
Your version of Excel allows you to read this threaded comment; however, any edits to it will get removed if the file is opened in a newer version of Excel. Learn more: https://go.microsoft.com/fwlink/?linkid=870924
Comment:
    Reikia susiderinti su sklypais, uzprasyta kontaktu, eimutis 05.13 varo su savininku pabazarint
2024.05.16  Topografijos užsakumas perduotas Tomui
Pirminiai suderinti, pateikti institucijoms;
2024.05.29 pateikta derinti. 2024-06-28 pateikta į geoportal</t>
      </text>
    </comment>
    <comment ref="O202" authorId="257" shapeId="0" xr:uid="{07BE5A9B-5EDA-4491-BA3B-4AA50B972863}">
      <text>
        <t>[Threaded comment]
Your version of Excel allows you to read this threaded comment; however, any edits to it will get removed if the file is opened in a newer version of Excel. Learn more: https://go.microsoft.com/fwlink/?linkid=870924
Comment:
    2024.05.30 Įkeltas pratesimas, primeluota dėl Vainoro
Reply:
    2024.07.30 įkeltas pratesimas
Reply:
    2024.09.03 Įkeltas pratesimas</t>
      </text>
    </comment>
    <comment ref="X202" authorId="258" shapeId="0" xr:uid="{D2F8FCFC-2AB3-4C69-9669-D96CFAD3575A}">
      <text>
        <t>[Threaded comment]
Your version of Excel allows you to read this threaded comment; however, any edits to it will get removed if the file is opened in a newer version of Excel. Learn more: https://go.microsoft.com/fwlink/?linkid=870924
Comment:
    2024.05.22 pateikti pirminiai
Reply:
    2024.05.23 suderinti</t>
      </text>
    </comment>
    <comment ref="Z202" authorId="259" shapeId="0" xr:uid="{04845084-27F2-4B60-99FB-DCAF664013E3}">
      <text>
        <t>[Threaded comment]
Your version of Excel allows you to read this threaded comment; however, any edits to it will get removed if the file is opened in a newer version of Excel. Learn more: https://go.microsoft.com/fwlink/?linkid=870924
Comment:
    2024.06.03 pateikta raimundas.slubelis@gmail.com'
Reply:
    2024.06.27 suderino 2 karta</t>
      </text>
    </comment>
    <comment ref="AA202" authorId="260" shapeId="0" xr:uid="{273E3581-29A8-4C05-A6DB-C23DF3B339FB}">
      <text>
        <t>[Threaded comment]
Your version of Excel allows you to read this threaded comment; however, any edits to it will get removed if the file is opened in a newer version of Excel. Learn more: https://go.microsoft.com/fwlink/?linkid=870924
Comment:
    2024.07.12 vienas pasirašytas kitas paliktas žadėjo atsiūsti
Reply:
    901/0193:150.
Lilija Butkevičienė +37068710266
Jonas Butkevičius  +37068681947
Reply:
    2024.07.30 gautas Lilijos sutikimas</t>
      </text>
    </comment>
    <comment ref="AB202" authorId="261" shapeId="0" xr:uid="{A287DB63-653B-4C85-84D2-CC60AE3DD7D5}">
      <text>
        <t>[Threaded comment]
Your version of Excel allows you to read this threaded comment; however, any edits to it will get removed if the file is opened in a newer version of Excel. Learn more: https://go.microsoft.com/fwlink/?linkid=870924
Comment:
    2024.05.29 pateikta
Reply:
    2024.06.04 nesuderino
Reply:
    2024.06.06 Pateikėme naujus sprendinius
Reply:
    2024.06.10 suderinio</t>
      </text>
    </comment>
    <comment ref="AE202" authorId="262" shapeId="0" xr:uid="{783FCEB5-99FD-46F3-AC90-A7A02F3E5B42}">
      <text>
        <t>[Threaded comment]
Your version of Excel allows you to read this threaded comment; however, any edits to it will get removed if the file is opened in a newer version of Excel. Learn more: https://go.microsoft.com/fwlink/?linkid=870924
Comment:
    2024.05.29 pateikta
Reply:
    2024.06.03 suderinta
Reply:
    2024.06.10 pateikta perderinti
Reply:
    2024.06.11 suderinta</t>
      </text>
    </comment>
    <comment ref="AF202" authorId="263" shapeId="0" xr:uid="{CC07F0D9-71F9-4800-8195-FE0B34DE07A3}">
      <text>
        <t xml:space="preserve">[Threaded comment]
Your version of Excel allows you to read this threaded comment; however, any edits to it will get removed if the file is opened in a newer version of Excel. Learn more: https://go.microsoft.com/fwlink/?linkid=870924
Comment:
    2024.05.29 pateikta
Reply:
    2024.05.31 suderinta
Reply:
    2024.06.10 pateikta perderinti
Reply:
    2024.06.13 suderino
</t>
      </text>
    </comment>
    <comment ref="AH202" authorId="264" shapeId="0" xr:uid="{A1AA0268-ACCB-41BF-B96F-1264D97041DA}">
      <text>
        <t>[Threaded comment]
Your version of Excel allows you to read this threaded comment; however, any edits to it will get removed if the file is opened in a newer version of Excel. Learn more: https://go.microsoft.com/fwlink/?linkid=870924
Comment:
    2024-06-28 pateikta į geoportal 
(SAV-319665) 319665 
Reply:
    2024.08.06 gauta</t>
      </text>
    </comment>
    <comment ref="E203" authorId="265" shapeId="0" xr:uid="{06A5194E-7B08-455A-B1C5-7C12918EB15F}">
      <text>
        <t>[Threaded comment]
Your version of Excel allows you to read this threaded comment; however, any edits to it will get removed if the file is opened in a newer version of Excel. Learn more: https://go.microsoft.com/fwlink/?linkid=870924
Comment:
    Reikia daryti</t>
      </text>
    </comment>
    <comment ref="K203" authorId="266" shapeId="0" xr:uid="{F9F40A4B-7966-48F9-B400-6C8B2C93D750}">
      <text>
        <t>[Threaded comment]
Your version of Excel allows you to read this threaded comment; however, any edits to it will get removed if the file is opened in a newer version of Excel. Learn more: https://go.microsoft.com/fwlink/?linkid=870924
Comment:
    Pateiktas servitutas savivaldybei
Reply:
    Rengia bylą Tautvydas
Reply:
    Pateiktas projektas
Reply:
    Tautvydas taiso pastabas
Reply:
    Truksta SUVA ir servituto, kitos pastabos pataisytos
Reply:
    SUVA vėluoja 4d.d.
Reply:
    SUVA gautas laukiam SERVITUTO
Reply:
    Servitutas pateiktas notarei
Reply:
    Pateiktas projektas po pastabų
Reply:
    Pateiktas projektas po pastabu, servitutai pasirasyti</t>
      </text>
    </comment>
    <comment ref="O203" authorId="267" shapeId="0" xr:uid="{2D1492C2-E766-4D73-9CDB-BEC2C97AAFC4}">
      <text>
        <t>[Threaded comment]
Your version of Excel allows you to read this threaded comment; however, any edits to it will get removed if the file is opened in a newer version of Excel. Learn more: https://go.microsoft.com/fwlink/?linkid=870924
Comment:
    2024.06.06 Įkelktas pratesimas dėl KPD
Reply:
    07 06 pratęsimas dėl servituto
Reply:
    2024.08.06 Įkeltas pratesimas
Reply:
    2024.09.10 Pateiktas pratesimas</t>
      </text>
    </comment>
    <comment ref="Q203" authorId="268" shapeId="0" xr:uid="{D799BEC4-E5FA-4295-8DBE-277169349787}">
      <text>
        <t>[Threaded comment]
Your version of Excel allows you to read this threaded comment; however, any edits to it will get removed if the file is opened in a newer version of Excel. Learn more: https://go.microsoft.com/fwlink/?linkid=870924
Comment:
    2024.06.07</t>
      </text>
    </comment>
    <comment ref="X203" authorId="269" shapeId="0" xr:uid="{6CD1D588-C581-4DB2-B031-C44328A9CA07}">
      <text>
        <t>[Threaded comment]
Your version of Excel allows you to read this threaded comment; however, any edits to it will get removed if the file is opened in a newer version of Excel. Learn more: https://go.microsoft.com/fwlink/?linkid=870924
Comment:
    2024.06.06 Pateikti pirminiai
Reply:
    2024.08.07 Ikelti pirminiai po pastabų
Reply:
    2024.08.12 suderinta</t>
      </text>
    </comment>
    <comment ref="Y203" authorId="270" shapeId="0" xr:uid="{69D03DE5-62FE-48CD-8760-6C863DE70F2E}">
      <text>
        <t>[Threaded comment]
Your version of Excel allows you to read this threaded comment; however, any edits to it will get removed if the file is opened in a newer version of Excel. Learn more: https://go.microsoft.com/fwlink/?linkid=870924
Comment:
    2024.05.20 Gauta</t>
      </text>
    </comment>
    <comment ref="Z203" authorId="271" shapeId="0" xr:uid="{3917AEBE-3824-4BCF-9E77-490519105D54}">
      <text>
        <t>[Threaded comment]
Your version of Excel allows you to read this threaded comment; however, any edits to it will get removed if the file is opened in a newer version of Excel. Learn more: https://go.microsoft.com/fwlink/?linkid=870924
Comment:
    2024.06.28 pateikta  vaidulekom@gmail.com
Reply:
    2024.07.10 suderino</t>
      </text>
    </comment>
    <comment ref="AB203" authorId="272" shapeId="0" xr:uid="{A4842886-07D3-45AD-8919-F44E070CDCEB}">
      <text>
        <t>[Threaded comment]
Your version of Excel allows you to read this threaded comment; however, any edits to it will get removed if the file is opened in a newer version of Excel. Learn more: https://go.microsoft.com/fwlink/?linkid=870924
Comment:
    2024.06.28 pateikta
Reply:
    2024.07.03 suderino</t>
      </text>
    </comment>
    <comment ref="AE203" authorId="273" shapeId="0" xr:uid="{88708697-26FE-4DF7-824A-F6E1D395B977}">
      <text>
        <t>[Threaded comment]
Your version of Excel allows you to read this threaded comment; however, any edits to it will get removed if the file is opened in a newer version of Excel. Learn more: https://go.microsoft.com/fwlink/?linkid=870924
Comment:
    2024.06.28 pateikta
Reply:
    2024.07.02 suderinta</t>
      </text>
    </comment>
    <comment ref="AF203" authorId="274" shapeId="0" xr:uid="{5B5BFBE4-AB07-4795-9A8A-17E67ADEA220}">
      <text>
        <t>[Threaded comment]
Your version of Excel allows you to read this threaded comment; however, any edits to it will get removed if the file is opened in a newer version of Excel. Learn more: https://go.microsoft.com/fwlink/?linkid=870924
Comment:
    2024.06.28 pateikta
Reply:
    2024.07.03</t>
      </text>
    </comment>
    <comment ref="AH203" authorId="275" shapeId="0" xr:uid="{20A3DF96-AB10-46FC-A479-02B58925D36C}">
      <text>
        <t>[Threaded comment]
Your version of Excel allows you to read this threaded comment; however, any edits to it will get removed if the file is opened in a newer version of Excel. Learn more: https://go.microsoft.com/fwlink/?linkid=870924
Comment:
    2024.09.10 pateikta 327729  (SAV-327729)</t>
      </text>
    </comment>
    <comment ref="AJ203" authorId="276" shapeId="0" xr:uid="{6CF5ED27-9C01-4468-B230-C52947B74284}">
      <text>
        <t>[Threaded comment]
Your version of Excel allows you to read this threaded comment; however, any edits to it will get removed if the file is opened in a newer version of Excel. Learn more: https://go.microsoft.com/fwlink/?linkid=870924
Comment:
    2024.06.28 pateikta
Reply:
    2024.07.18 nurodė pastabas užsiklausėm aukščių
Reply:
    2024.08.08 pateikta po pastabų
Reply:
    2024.08.09 suderinta</t>
      </text>
    </comment>
    <comment ref="AK203" authorId="277" shapeId="0" xr:uid="{A6318D97-A5CA-40E4-93B9-0F4EF1C06897}">
      <text>
        <t>[Threaded comment]
Your version of Excel allows you to read this threaded comment; however, any edits to it will get removed if the file is opened in a newer version of Excel. Learn more: https://go.microsoft.com/fwlink/?linkid=870924
Comment:
    Su KMSA
Reply:
    Pateikta notarei
Reply:
    Pasirasomi 10.16</t>
      </text>
    </comment>
    <comment ref="AN203" authorId="278" shapeId="0" xr:uid="{DB57C6C8-C02D-4497-8800-8172BCC80C1E}">
      <text>
        <t>[Threaded comment]
Your version of Excel allows you to read this threaded comment; however, any edits to it will get removed if the file is opened in a newer version of Excel. Learn more: https://go.microsoft.com/fwlink/?linkid=870924
Comment:
    2024.06.28 pateikta
Reply:
    2024.07.10 pakartota
Reply:
    2024.07.16 suderino su pastaba:
Pastaba: numatomi vykdyti žemės judinimo darbai kultūros paveldo objekto, 
Kauno tvirtovės Žemųjų Šančių karinio miestelio pietinės dalies pastatų komplekso (unikalus kodas Kultūros vertybių registre 26902), teritorijoje. Tarp A. Juozapavičiaus pr. ir pastato, adresu A. Juozapavičiaus pr. 48, Kauno m., yra kultūros paveldo objekto vertingoji savybė – medžių eilė. Vykdant darbus privaloma užtikrinti, kad nebūtų padaryta žala kultūros paveldo objekto vertingajai savybei.</t>
      </text>
    </comment>
    <comment ref="K204" authorId="279" shapeId="0" xr:uid="{6EB03155-449A-4F2E-BDB3-AE37D7843186}">
      <text>
        <t>[Threaded comment]
Your version of Excel allows you to read this threaded comment; however, any edits to it will get removed if the file is opened in a newer version of Excel. Learn more: https://go.microsoft.com/fwlink/?linkid=870924
Comment:
    Eimutis daro bylą
Reply:
    Pateiktas projektas
Reply:
    Projektas patvirtintas, zyma pas Paulina
Reply:
    Pateikta del termino pratesimo</t>
      </text>
    </comment>
    <comment ref="O204" authorId="280" shapeId="0" xr:uid="{44A5E1FC-FDA2-41FD-BEB0-27E14F2A9870}">
      <text>
        <t>[Threaded comment]
Your version of Excel allows you to read this threaded comment; however, any edits to it will get removed if the file is opened in a newer version of Excel. Learn more: https://go.microsoft.com/fwlink/?linkid=870924
Comment:
    2024.07.08 Įkeltas pratesimas dėl SUVA
Reply:
    2024.08.07 Įkeltas pratesimas dėl SUVA</t>
      </text>
    </comment>
    <comment ref="U204" authorId="281" shapeId="0" xr:uid="{0834B742-4997-4A42-A0F8-98F96896C28A}">
      <text>
        <t>[Threaded comment]
Your version of Excel allows you to read this threaded comment; however, any edits to it will get removed if the file is opened in a newer version of Excel. Learn more: https://go.microsoft.com/fwlink/?linkid=870924
Comment:
    2024.07.11 pateiktas</t>
      </text>
    </comment>
    <comment ref="X204" authorId="282" shapeId="0" xr:uid="{55C97243-45D0-4E0B-A7FD-AAFA91B74E31}">
      <text>
        <t>[Threaded comment]
Your version of Excel allows you to read this threaded comment; however, any edits to it will get removed if the file is opened in a newer version of Excel. Learn more: https://go.microsoft.com/fwlink/?linkid=870924
Comment:
    2024.07.08 pateikta po pastabų
Reply:
    2024.07.09 Suderino su pastabomis. Pastabos pataisytos</t>
      </text>
    </comment>
    <comment ref="Z204" authorId="283" shapeId="0" xr:uid="{FC039AB4-8B82-4D6D-9446-A9F576C5B07D}">
      <text>
        <t>[Threaded comment]
Your version of Excel allows you to read this threaded comment; however, any edits to it will get removed if the file is opened in a newer version of Excel. Learn more: https://go.microsoft.com/fwlink/?linkid=870924
Comment:
    2024.07.11 pateikta
Reply:
    07-16 gauta</t>
      </text>
    </comment>
    <comment ref="AB204" authorId="284" shapeId="0" xr:uid="{9A9D445F-62EC-440D-B313-0F4BA1683222}">
      <text>
        <t>[Threaded comment]
Your version of Excel allows you to read this threaded comment; however, any edits to it will get removed if the file is opened in a newer version of Excel. Learn more: https://go.microsoft.com/fwlink/?linkid=870924
Comment:
    2024.07.03 pateikta
2024.07.08 suderino</t>
      </text>
    </comment>
    <comment ref="AE204" authorId="285" shapeId="0" xr:uid="{9EA84C59-50AB-4200-8480-79CD70D30BF6}">
      <text>
        <t>[Threaded comment]
Your version of Excel allows you to read this threaded comment; however, any edits to it will get removed if the file is opened in a newer version of Excel. Learn more: https://go.microsoft.com/fwlink/?linkid=870924
Comment:
    2024.07.03 pateikta
Reply:
    2024.07.08 suderino</t>
      </text>
    </comment>
    <comment ref="AF204" authorId="286" shapeId="0" xr:uid="{20186D6B-A022-485C-890F-C113407E5A17}">
      <text>
        <t>[Threaded comment]
Your version of Excel allows you to read this threaded comment; however, any edits to it will get removed if the file is opened in a newer version of Excel. Learn more: https://go.microsoft.com/fwlink/?linkid=870924
Comment:
    2024.07.03 pateikta
Reply:
    07-18 gauta</t>
      </text>
    </comment>
    <comment ref="AH204" authorId="287" shapeId="0" xr:uid="{B62C7019-11EF-4EF9-9024-3183896A365F}">
      <text>
        <t>[Threaded comment]
Your version of Excel allows you to read this threaded comment; however, any edits to it will get removed if the file is opened in a newer version of Excel. Learn more: https://go.microsoft.com/fwlink/?linkid=870924
Comment:
    2024.07.23 pateikta 322325 (SAV-322325 )</t>
      </text>
    </comment>
    <comment ref="K205" authorId="288" shapeId="0" xr:uid="{24CF9D7D-BA76-4A82-9ACB-7AED3AD6F29A}">
      <text>
        <t>[Threaded comment]
Your version of Excel allows you to read this threaded comment; however, any edits to it will get removed if the file is opened in a newer version of Excel. Learn more: https://go.microsoft.com/fwlink/?linkid=870924
Comment:
    2024.06.10 Pateikta info dėl skydų fasade
Reply:
    Kokia situacija su servitutu ? Ar galima formuoti bylą ?
Reply:
    SB pateikti eso pasirašyti. Dar reikia suderinti su kitų sklypų savininkais. Kolkas derinta tik su garažų bendrija
Reply:
    DOVYDAS ZAGURSKAS +37060672658 
Reply:
    Pateiktas SB ir planas Dovydui. Laukiam ATS
Reply:
    Gytis taiso pirminių pastabas
Reply:
    Perduoti pirminiai TIVI
Reply:
    Paskambinau Vainorui, siųstas laiškas 08-08, tačiau nerado laiško pas save išsiųsta perderinti, kabo klausimai dėl servitutų 
Reply:
    Iš ESO SB gauti pasirašyti
Reply:
    Eimutis servitutai + KPD
Reply:
    Servitutai išsiųsti į ESO
Reply:
    Gauti ESO pasirašyti servitutai
Reply:
    Klientas informuos ar tinka nuaja KS/KAS vieta
Reply:
    Arnas Keičia spintos vietą ( Eimutis pateikė informciją)
Reply:
    Dar nepriėjau, planas šios savaitės pirmoj pusėj praspręst klausimus.
Reply:
    Pateikti sprendiniai klientui ir visų susijusių sąlygų klientams suderinti
Reply:
    Su nauja KAS vieta nesutiko sklypo (kuriame projektuojamas KAS) nuomininkas. Info perduota ESO su klausimu ar sklypo nuomininkas gali neleisti statyti KAS. Kitų variantų spintos vietai nebėra.
Reply:
    ESO sprendžia problemą (?)
Reply:
    Ar atlikti kokie veiksmai pagal 12-16 ESO TIVIS komentarą ?
Reply:
    12-19 bendrauta su klientu, kad pasikalbėtų su garažų bendrija dėl spintos vietų pagal senus ir naujus sprendinius.
Reply:
    Susisiekė klientas, su bendrija susitarti nepavyksta, yra viena išeitis, bet neaišku ar įmanomi tokie skydo matmenys, užklausiau Vaičiulio.
Reply:
    Skydas įmanomas mažesnių matmenų, vyksime į vietą pasimatuoti angą tarp langų.
Reply:
    Kolkas atviras klausimas, nes klientas galvoja skydą projektuotis laiptinėje. Ši idėja perduota PV, sakė padaryti įmanoma, pašnekės su zoniniu, kad įvetintų tą laiptinę. Dar pabandysiu ir suorganizuot šią sav susitikimą objekte su klientu ir garažų bendrija, gal netyčia pavyks išspręsti kažką.
Reply:
    Klientas greičiausiai rengsis statybinės dalies projektą nišai ir keisime esamus KS į naują KS/KAS. 02-03 buvau su Znutu vietoj pasižiūrėt situaciją ir pasimatuot kaip telpa spinta. Niuansu yra, bet tūrėtų pasidaryti.
Reply:
    Pateikti sprendiniai ESO 02-07
Reply:
    ESO sprendinius suderino, klientui ir susijusių paraiškų klientam išsiųsta derinti praeitą sav., ten procesai vyksta netūrėtų strigti. Gytis turi išsiųsti informacinius (2), institucijom pateikta 02-18
Reply:
    Trūksta KPD ir vieno iš klientų.
Reply:
    Trūksta KPD
Reply:
    KPD pateikė pastabas, 03-20 pateikta po pastabų
Reply:
    Parengta byla
Reply:
    Pateikta byla</t>
      </text>
    </comment>
    <comment ref="O205" authorId="289" shapeId="0" xr:uid="{3075FDD0-F1C3-43BB-A066-92B2E095001A}">
      <text>
        <t>[Threaded comment]
Your version of Excel allows you to read this threaded comment; however, any edits to it will get removed if the file is opened in a newer version of Excel. Learn more: https://go.microsoft.com/fwlink/?linkid=870924
Comment:
    2024.06.06 Įkelktas pratesimas dėl KPD
Reply:
    2024.07.08 įkeltas pratesimas tipo su nuomininkais derinam
Reply:
    2024.08.08 įkeltas pratesimas
Reply:
    2024.09.19 Įkeltas pratęsimas</t>
      </text>
    </comment>
    <comment ref="Q205" authorId="290" shapeId="0" xr:uid="{5DF9B718-C44F-4C9F-BF0B-83DD74B46B91}">
      <text>
        <t>[Threaded comment]
Your version of Excel allows you to read this threaded comment; however, any edits to it will get removed if the file is opened in a newer version of Excel. Learn more: https://go.microsoft.com/fwlink/?linkid=870924
Comment:
    2024.06.07</t>
      </text>
    </comment>
    <comment ref="X205" authorId="291" shapeId="0" xr:uid="{E230DAEE-D16F-401D-9346-1D1A5F6CF48C}">
      <text>
        <t>[Threaded comment]
Your version of Excel allows you to read this threaded comment; however, any edits to it will get removed if the file is opened in a newer version of Excel. Learn more: https://go.microsoft.com/fwlink/?linkid=870924
Comment:
    2024.08.08 pateikta
Reply:
    2024.09.25 Įkelta po pastabų</t>
      </text>
    </comment>
    <comment ref="Z205" authorId="292" shapeId="0" xr:uid="{E4910653-8A0C-4535-A748-2357F1F539D5}">
      <text>
        <t>[Threaded comment]
Your version of Excel allows you to read this threaded comment; however, any edits to it will get removed if the file is opened in a newer version of Excel. Learn more: https://go.microsoft.com/fwlink/?linkid=870924
Comment:
    204.08.08 pateikta  stankeviciusredas@gmail.com
Reply:
    2024.08.14 suderinta</t>
      </text>
    </comment>
    <comment ref="AB205" authorId="293" shapeId="0" xr:uid="{A96463FD-6850-42E2-9BEA-11C59D7B1FF9}">
      <text>
        <t>[Threaded comment]
Your version of Excel allows you to read this threaded comment; however, any edits to it will get removed if the file is opened in a newer version of Excel. Learn more: https://go.microsoft.com/fwlink/?linkid=870924
Comment:
    2024.08.08 pateikta
Reply:
    10.14 suderinta</t>
      </text>
    </comment>
    <comment ref="AE205" authorId="294" shapeId="0" xr:uid="{738A98B0-1FFA-4B5E-BCDD-1DDC64D06215}">
      <text>
        <t>[Threaded comment]
Your version of Excel allows you to read this threaded comment; however, any edits to it will get removed if the file is opened in a newer version of Excel. Learn more: https://go.microsoft.com/fwlink/?linkid=870924
Comment:
    2024.08.08 pateikta
Reply:
    2024.08.13 suderinta</t>
      </text>
    </comment>
    <comment ref="AF205" authorId="295" shapeId="0" xr:uid="{EBAF0D73-3A1C-4680-BC80-1072792C5EE6}">
      <text>
        <t>[Threaded comment]
Your version of Excel allows you to read this threaded comment; however, any edits to it will get removed if the file is opened in a newer version of Excel. Learn more: https://go.microsoft.com/fwlink/?linkid=870924
Comment:
    2024.08.08 pateikta
Reply:
    Gavo
Reply:
    2024.08.13 suderino</t>
      </text>
    </comment>
    <comment ref="AJ205" authorId="296" shapeId="0" xr:uid="{0A23DC3D-2989-4534-9ADB-E4858CBDDFFE}">
      <text>
        <t>[Threaded comment]
Your version of Excel allows you to read this threaded comment; however, any edits to it will get removed if the file is opened in a newer version of Excel. Learn more: https://go.microsoft.com/fwlink/?linkid=870924
Comment:
    2024.08.08 pateikta
Reply:
    2024.08.20 suderinta</t>
      </text>
    </comment>
    <comment ref="AK205" authorId="297" shapeId="0" xr:uid="{E9BC6D63-E261-4B51-9893-9531C5B2C159}">
      <text>
        <t>[Threaded comment]
Your version of Excel allows you to read this threaded comment; however, any edits to it will get removed if the file is opened in a newer version of Excel. Learn more: https://go.microsoft.com/fwlink/?linkid=870924
Comment:
     DOVYDAS ZAGURSKAS +37060672658 
Reply:
     4400-3862-8345 - išsiųstą į 375-oji daugiabučio namo savininkų bendrijos pirmininkui pasirašyti SB, Lietuvos samariečių bendrijos Kauno skyrius informavo: Pasirašysime tik kai bus gautas raštas iš miesto savivaldybės, kad yra reikalingas jų pritarimas;
 4400-4917-1546 - nuomininkų pritarimai gauti;
 4400-5973-2013 - bendrasavininkai nepritaria;</t>
      </text>
    </comment>
    <comment ref="AN205" authorId="298" shapeId="0" xr:uid="{426984AA-28F7-4040-BD3D-852186C8FDB1}">
      <text>
        <t>[Threaded comment]
Your version of Excel allows you to read this threaded comment; however, any edits to it will get removed if the file is opened in a newer version of Excel. Learn more: https://go.microsoft.com/fwlink/?linkid=870924
Comment:
    2024.08.08 pateikta
Reply:
    gavo
Reply:
    2024-10-07 pateikta pakartotinai</t>
      </text>
    </comment>
    <comment ref="K206" authorId="299" shapeId="0" xr:uid="{7C7462FA-1B04-4694-BBD9-3D891D77F80A}">
      <text>
        <t>[Threaded comment]
Your version of Excel allows you to read this threaded comment; however, any edits to it will get removed if the file is opened in a newer version of Excel. Learn more: https://go.microsoft.com/fwlink/?linkid=870924
Comment:
    Gytis rengia sprendinius
Reply:
    Pateikti pirminiai
Reply:
    Gytis taiso pastabas pirminių
Reply:
    Klientas nori nukelti termina
Reply:
    Pasirašytas kliento pratesimas.
Reply:
    Gytis tikslina su klientu ar galima pilnai rengti projektą
Reply:
    Susisiekiau su užsakovu, atsiųs pageidaujama KAS vietą
Reply:
    Laukiam info iš užsakovo
Reply:
    Skambinu užsakovui paklaust kada atsiųs vietą
Reply:
    Parengti pirminiai
Reply:
    01.31 pateikta derint
Reply:
    02.10 pateikta SUVA
Reply:
    Paruošta byla, užsakovas AZ sutikimą atsiųs 02.19
Reply:
    @Gytis Kazakevičius pataisyk spintos spalvą sprendiniuose pagal atnaujintas TS
Reply:
    Parengta pilna byla
Reply:
    Projektas pateiktas
Reply:
    02-25 gautos bylos pastabos, laukiam SUVA, užsakovas turi atsiųst pataisytus sutikimus.
Reply:
    Trūksta SUVA
Reply:
    Gauta SUVA
Reply:
    Pateiktos pastabos bylai Gyčiui (iš mano pusės)</t>
      </text>
    </comment>
    <comment ref="O206" authorId="300" shapeId="0" xr:uid="{1F4A0B36-222D-4381-AA4C-529B5BB3B753}">
      <text>
        <t>[Threaded comment]
Your version of Excel allows you to read this threaded comment; however, any edits to it will get removed if the file is opened in a newer version of Excel. Learn more: https://go.microsoft.com/fwlink/?linkid=870924
Comment:
    2024.06.14 įkeltas pratesimas dėl Vainoro
Reply:
    2024.07.15 įkeltas pratesimas
Reply:
    2024.08.12  įkeltas pratesimas
Reply:
    2024.09.25 Įkeltas pratesimas</t>
      </text>
    </comment>
    <comment ref="Z206" authorId="301" shapeId="0" xr:uid="{27AC0F1C-08F2-4FDD-8292-75268D22012A}">
      <text>
        <t>[Threaded comment]
Your version of Excel allows you to read this threaded comment; however, any edits to it will get removed if the file is opened in a newer version of Excel. Learn more: https://go.microsoft.com/fwlink/?linkid=870924
Comment:
    09.27 pateikta 'arnas.dudonis@gmail.com'</t>
      </text>
    </comment>
    <comment ref="AB206" authorId="302" shapeId="0" xr:uid="{A28DD519-F416-4198-A3D2-66D416F3AFAB}">
      <text>
        <t>[Threaded comment]
Your version of Excel allows you to read this threaded comment; however, any edits to it will get removed if the file is opened in a newer version of Excel. Learn more: https://go.microsoft.com/fwlink/?linkid=870924
Comment:
    09.27 pateikta
Reply:
    10.01 gautos pastabos, atsakyta.</t>
      </text>
    </comment>
    <comment ref="AE206" authorId="303" shapeId="0" xr:uid="{2AAF330D-92E5-4F73-AD01-1E2987ACE343}">
      <text>
        <t>[Threaded comment]
Your version of Excel allows you to read this threaded comment; however, any edits to it will get removed if the file is opened in a newer version of Excel. Learn more: https://go.microsoft.com/fwlink/?linkid=870924
Comment:
    09.27 pateikta
Reply:
    10.23 suderinta</t>
      </text>
    </comment>
    <comment ref="AF206" authorId="304" shapeId="0" xr:uid="{17710762-8D41-429C-AC9F-81700E4B6997}">
      <text>
        <t>[Threaded comment]
Your version of Excel allows you to read this threaded comment; however, any edits to it will get removed if the file is opened in a newer version of Excel. Learn more: https://go.microsoft.com/fwlink/?linkid=870924
Comment:
    09.27 pateikta
Reply:
    10.04 suderinta</t>
      </text>
    </comment>
    <comment ref="AH206" authorId="305" shapeId="0" xr:uid="{8C73762B-61A8-4EFE-BCEA-D740239BA0E9}">
      <text>
        <t>[Threaded comment]
Your version of Excel allows you to read this threaded comment; however, any edits to it will get removed if the file is opened in a newer version of Excel. Learn more: https://go.microsoft.com/fwlink/?linkid=870924
Comment:
    2025.02.10
SAV-346407</t>
      </text>
    </comment>
    <comment ref="K207" authorId="306" shapeId="0" xr:uid="{A9A34921-2F5C-4086-ADF7-7D907E8809AE}">
      <text>
        <t>[Threaded comment]
Your version of Excel allows you to read this threaded comment; however, any edits to it will get removed if the file is opened in a newer version of Excel. Learn more: https://go.microsoft.com/fwlink/?linkid=870924
Comment:
    Paskaičiuoti sąmatą ar telpam į 75k
Reply:
    Perduota Eimučiui</t>
      </text>
    </comment>
    <comment ref="O207" authorId="307" shapeId="0" xr:uid="{D6051E49-E37D-4979-9E04-1E765A0AD030}">
      <text>
        <t>[Threaded comment]
Your version of Excel allows you to read this threaded comment; however, any edits to it will get removed if the file is opened in a newer version of Excel. Learn more: https://go.microsoft.com/fwlink/?linkid=870924
Comment:
    2024.06.15 įkeltas pratesimas
Reply:
    2024.07.18 įkeltas pratesimas
Reply:
    2024.08.14 įkeltas pratesimas
Reply:
    2024.09.26 Įkeltas pratęsimas</t>
      </text>
    </comment>
    <comment ref="K208" authorId="308" shapeId="0" xr:uid="{364E25AA-6BF0-4583-8C4A-E5370BB17B7D}">
      <text>
        <t>[Threaded comment]
Your version of Excel allows you to read this threaded comment; however, any edits to it will get removed if the file is opened in a newer version of Excel. Learn more: https://go.microsoft.com/fwlink/?linkid=870924
Comment:
    Ar galite patikslinti kiek yra apskaitų pakabintų ant spintos KS-3158?
Reply:
    Eimutis daro byla
Reply:
    Pateiktas projektas</t>
      </text>
    </comment>
    <comment ref="O208" authorId="309" shapeId="0" xr:uid="{0C825758-54C3-404A-86D1-DE4F24F25280}">
      <text>
        <t>[Threaded comment]
Your version of Excel allows you to read this threaded comment; however, any edits to it will get removed if the file is opened in a newer version of Excel. Learn more: https://go.microsoft.com/fwlink/?linkid=870924
Comment:
    2024.06.20 įkeltas pratesimas
Reply:
    2024.07.19  įkeltas pratesimas
Reply:
    2024.08.23  įkeltas pratesimas
Reply:
    2024.09.24 įkeltas pratęsimas</t>
      </text>
    </comment>
    <comment ref="X208" authorId="310" shapeId="0" xr:uid="{32E9BF37-CE4C-4337-AD97-8F6CAF259BB4}">
      <text>
        <t xml:space="preserve">[Threaded comment]
Your version of Excel allows you to read this threaded comment; however, any edits to it will get removed if the file is opened in a newer version of Excel. Learn more: https://go.microsoft.com/fwlink/?linkid=870924
Comment:
    2024.06.21 įkielti pirminiai
Reply:
    2024.07.11 pateikta po pastabų
Reply:
    2024.07.12 suderinta
</t>
      </text>
    </comment>
    <comment ref="AN208" authorId="311" shapeId="0" xr:uid="{42BF05BB-618D-4089-8304-E4BD8B9C3A53}">
      <text>
        <t>[Threaded comment]
Your version of Excel allows you to read this threaded comment; however, any edits to it will get removed if the file is opened in a newer version of Excel. Learn more: https://go.microsoft.com/fwlink/?linkid=870924
Comment:
    2024.06.21 pateikta 
Reply:
    2024.07.10 kartota
Reply:
    2024.07.12 gavome atsakyma kad derina bet kabelius negalime montuoti ant fasado</t>
      </text>
    </comment>
    <comment ref="K209" authorId="312" shapeId="0" xr:uid="{017E3B58-76C2-4F4F-8BEC-62E47F3F2F72}">
      <text>
        <t>[Threaded comment]
Your version of Excel allows you to read this threaded comment; however, any edits to it will get removed if the file is opened in a newer version of Excel. Learn more: https://go.microsoft.com/fwlink/?linkid=870924
Comment:
    Kokia situacija su spintos derinimu sklype. Kas pdaryta ?
Reply:
     žmonių dėl apskaitos iškėlimo neradome. Reikia siųsti informacinius. Ten išvis niekas beveik negyvena
Reply:
    Tautvydas siunčia informacinius
Reply:
    Pateiktas projektas be SUVA
Reply:
    Yra suva, reikia taisyti kitas pastabas ir teikti projektą.
Reply:
    Pateikta po pastabų
Reply:
    Taiso pastabas
Reply:
    Pateiktas po pastabų projektas
Reply:
    Pateiktas po pastabų projektas</t>
      </text>
    </comment>
    <comment ref="O209" authorId="313" shapeId="0" xr:uid="{39E6F90C-F3E6-4462-A421-33B1F4CAF164}">
      <text>
        <t>[Threaded comment]
Your version of Excel allows you to read this threaded comment; however, any edits to it will get removed if the file is opened in a newer version of Excel. Learn more: https://go.microsoft.com/fwlink/?linkid=870924
Comment:
    2024.06.20 įkeltas pratesimas
Reply:
    2024.07.22 Įkeltas pratresimas
Reply:
    2024.08.21 Įkeltas pratresima</t>
      </text>
    </comment>
    <comment ref="X209" authorId="314" shapeId="0" xr:uid="{F820D3E9-7B75-41D0-9C7C-5350087CB1D7}">
      <text>
        <t>[Threaded comment]
Your version of Excel allows you to read this threaded comment; however, any edits to it will get removed if the file is opened in a newer version of Excel. Learn more: https://go.microsoft.com/fwlink/?linkid=870924
Comment:
    2024.06.20 Pateikta
Reply:
    2024.06.26 pateikta po pastabų
Reply:
    2024.06.27 suderino</t>
      </text>
    </comment>
    <comment ref="AB209" authorId="315" shapeId="0" xr:uid="{75571684-0CD6-439E-951D-DA95DEC4E2D8}">
      <text>
        <t>[Threaded comment]
Your version of Excel allows you to read this threaded comment; however, any edits to it will get removed if the file is opened in a newer version of Excel. Learn more: https://go.microsoft.com/fwlink/?linkid=870924
Comment:
    2024.06.20 Pateikta
Reply:
    2024.06.21 Vainoras nederina
Reply:
    2024.06.21 pateiktra po pastabų
Reply:
    2024.06.26 suderinta</t>
      </text>
    </comment>
    <comment ref="AE209" authorId="316" shapeId="0" xr:uid="{C4D009AA-6C22-4E3B-B108-5330D022110A}">
      <text>
        <t>[Threaded comment]
Your version of Excel allows you to read this threaded comment; however, any edits to it will get removed if the file is opened in a newer version of Excel. Learn more: https://go.microsoft.com/fwlink/?linkid=870924
Comment:
    2024.07.16 pateikta
Reply:
    2024.07.19 suderino</t>
      </text>
    </comment>
    <comment ref="AF209" authorId="317" shapeId="0" xr:uid="{8E966D2F-944A-48BE-8821-1C0D4706866C}">
      <text>
        <t>[Threaded comment]
Your version of Excel allows you to read this threaded comment; however, any edits to it will get removed if the file is opened in a newer version of Excel. Learn more: https://go.microsoft.com/fwlink/?linkid=870924
Comment:
    2024.07.16 pateikta
Reply:
    2024.07.30 Gautos pastabos
Reply:
    2024.08.12 pateikta po pastabų
Reply:
    2024.08.14 suderinta</t>
      </text>
    </comment>
    <comment ref="AH209" authorId="318" shapeId="0" xr:uid="{2D5F5FB4-1DF6-44AA-88B0-DDD468479B52}">
      <text>
        <t>[Threaded comment]
Your version of Excel allows you to read this threaded comment; however, any edits to it will get removed if the file is opened in a newer version of Excel. Learn more: https://go.microsoft.com/fwlink/?linkid=870924
Comment:
    2024.08.21 pateikta 325411 (SAV-325411 )</t>
      </text>
    </comment>
    <comment ref="K210" authorId="319" shapeId="0" xr:uid="{B2136E09-77D8-4A69-B6D3-D19C2B229F74}">
      <text>
        <t>[Threaded comment]
Your version of Excel allows you to read this threaded comment; however, any edits to it will get removed if the file is opened in a newer version of Excel. Learn more: https://go.microsoft.com/fwlink/?linkid=870924
Comment:
    Eimutis daro bylą
Reply:
    Pateiktas projketas
Reply:
    Pateiktas projektas po pastabu
Reply:
    09-23 pateiks po pastabų</t>
      </text>
    </comment>
    <comment ref="O210" authorId="320" shapeId="0" xr:uid="{B5DF0316-A308-4E38-8C4D-DA5597ABFD32}">
      <text>
        <t>[Threaded comment]
Your version of Excel allows you to read this threaded comment; however, any edits to it will get removed if the file is opened in a newer version of Excel. Learn more: https://go.microsoft.com/fwlink/?linkid=870924
Comment:
    2024.06.20 įkeltas pratesimas
Reply:
    2024.07.22 įkeltas pratesimas
Reply:
    2024.08.23 Įkeltas pratesimas</t>
      </text>
    </comment>
    <comment ref="X210" authorId="321" shapeId="0" xr:uid="{D56597AE-E5B1-482D-BD1A-7A4C4CC37548}">
      <text>
        <t>[Threaded comment]
Your version of Excel allows you to read this threaded comment; however, any edits to it will get removed if the file is opened in a newer version of Excel. Learn more: https://go.microsoft.com/fwlink/?linkid=870924
Comment:
    2024.07.09 pateikti pirminiai</t>
      </text>
    </comment>
    <comment ref="Z210" authorId="322" shapeId="0" xr:uid="{4C0E42C9-B326-4D59-89DA-93931080B176}">
      <text>
        <t>[Threaded comment]
Your version of Excel allows you to read this threaded comment; however, any edits to it will get removed if the file is opened in a newer version of Excel. Learn more: https://go.microsoft.com/fwlink/?linkid=870924
Comment:
    2024.07.09 pateikta</t>
      </text>
    </comment>
    <comment ref="AA210" authorId="323" shapeId="0" xr:uid="{DCBBD488-65E9-463F-B76C-87086EA2B5BA}">
      <text>
        <t>[Threaded comment]
Your version of Excel allows you to read this threaded comment; however, any edits to it will get removed if the file is opened in a newer version of Excel. Learn more: https://go.microsoft.com/fwlink/?linkid=870924
Comment:
    2024.07.09 pateikta</t>
      </text>
    </comment>
    <comment ref="AB210" authorId="324" shapeId="0" xr:uid="{DFA9DAF4-9012-4B2E-B454-7CCC6A4BA97A}">
      <text>
        <t>[Threaded comment]
Your version of Excel allows you to read this threaded comment; however, any edits to it will get removed if the file is opened in a newer version of Excel. Learn more: https://go.microsoft.com/fwlink/?linkid=870924
Comment:
    2024.07.09 pateikta</t>
      </text>
    </comment>
    <comment ref="AE210" authorId="325" shapeId="0" xr:uid="{38EB7816-EC9F-4ED9-8B38-7E89A9BF1DB6}">
      <text>
        <t>[Threaded comment]
Your version of Excel allows you to read this threaded comment; however, any edits to it will get removed if the file is opened in a newer version of Excel. Learn more: https://go.microsoft.com/fwlink/?linkid=870924
Comment:
    2024.07.09 pateikta</t>
      </text>
    </comment>
    <comment ref="AF210" authorId="326" shapeId="0" xr:uid="{D52D5240-9140-49BC-9410-64B56E4C7137}">
      <text>
        <t>[Threaded comment]
Your version of Excel allows you to read this threaded comment; however, any edits to it will get removed if the file is opened in a newer version of Excel. Learn more: https://go.microsoft.com/fwlink/?linkid=870924
Comment:
    2024.07.09 pateikta</t>
      </text>
    </comment>
    <comment ref="AH210" authorId="327" shapeId="0" xr:uid="{371D0DC1-43BA-4AC1-B3DA-9A2DC4D9470E}">
      <text>
        <t>[Threaded comment]
Your version of Excel allows you to read this threaded comment; however, any edits to it will get removed if the file is opened in a newer version of Excel. Learn more: https://go.microsoft.com/fwlink/?linkid=870924
Comment:
    2024.07.18 pateikta 321780 (SAV-321780 )</t>
      </text>
    </comment>
    <comment ref="K211" authorId="328" shapeId="0" xr:uid="{9D90D652-BC04-430E-84FF-41B0457EBD1C}">
      <text>
        <t>[Threaded comment]
Your version of Excel allows you to read this threaded comment; however, any edits to it will get removed if the file is opened in a newer version of Excel. Learn more: https://go.microsoft.com/fwlink/?linkid=870924
Comment:
    Eimutis daro byla
Reply:
    Pateiktas projektas
Reply:
    Taisyti pastabas
Reply:
    Turi pateikti į TIVĮ
Reply:
    Pateiktas projektas po pastabų
Reply:
    Gautos pastabos dėl sutikimų
Reply:
    Pateiktas projektas po pastabu</t>
      </text>
    </comment>
    <comment ref="O211" authorId="329" shapeId="0" xr:uid="{5C946FB6-E63B-4CAF-B513-EC68D7042231}">
      <text>
        <t>[Threaded comment]
Your version of Excel allows you to read this threaded comment; however, any edits to it will get removed if the file is opened in a newer version of Excel. Learn more: https://go.microsoft.com/fwlink/?linkid=870924
Comment:
    2024.06.21 Įkeltas pratesimas. Primeluota dėl dangų
Reply:
    2024.07.23 įkeltas pratesimas
Reply:
    2024.08.27 įkeltas pratesimas</t>
      </text>
    </comment>
    <comment ref="X211" authorId="330" shapeId="0" xr:uid="{F44A6A1B-AA02-44BC-ADA4-1026D2E5B005}">
      <text>
        <t xml:space="preserve">[Threaded comment]
Your version of Excel allows you to read this threaded comment; however, any edits to it will get removed if the file is opened in a newer version of Excel. Learn more: https://go.microsoft.com/fwlink/?linkid=870924
Comment:
    2024.06.21 Įkelti pirminai
Reply:
    2024.06.25  Prie skaičiavimų pridėti I tr. j. Kliento prijungimo vietoje ir linijos pabaigoje. Schemoje nurodyti transformatoriaus galingumą, įtampas, jungimo grupę. Pastabose brėžinyje aprašyti ne visi taškai tarp kurių klojamos KL sklypuose ar nesuformuotuose sklypuose. Pastabose ir brėžinyje taip pat turi būti nurodomi unikalūs sklypų Nr. KAS-1 montuojama už tvoros? KAS-1 turi būti įrengiama laisvai klientui ir Bendrovei prieinamoje vietoje, išorinėje sklypo ribos pusėje (sklypų sandūroje). 
Reply:
    2024.07.09  Įkelkta po pastabų
Reply:
    2024.07.10 pateikta vėl
Reply:
    2024.07.12 suderinti pirminiai
</t>
      </text>
    </comment>
    <comment ref="AH211" authorId="331" shapeId="0" xr:uid="{6F8CD0DE-5A04-48A1-B707-29336208830D}">
      <text>
        <t>[Threaded comment]
Your version of Excel allows you to read this threaded comment; however, any edits to it will get removed if the file is opened in a newer version of Excel. Learn more: https://go.microsoft.com/fwlink/?linkid=870924
Comment:
    07-16 321465 
Reply:
    2024.07.23 322383 pateikta iš naujo</t>
      </text>
    </comment>
    <comment ref="K212" authorId="332" shapeId="0" xr:uid="{88407AC0-3FC5-479A-8548-44F48F14A24C}">
      <text>
        <t>[Threaded comment]
Your version of Excel allows you to read this threaded comment; however, any edits to it will get removed if the file is opened in a newer version of Excel. Learn more: https://go.microsoft.com/fwlink/?linkid=870924
Comment:
    Kur vainoro pastabos, ką taisyti ? Ko dar trūksta
Reply:
    Pateikiau Gyčiui ir tave prikabinau
Reply:
    Gytis rengia pjūvius Vainorui
Reply:
    Pateikta vainorui po pastabu
Reply:
    Eimutis daro bylą pateikimui BE SUVA
Reply:
    Pateiktas projektas</t>
      </text>
    </comment>
    <comment ref="O212" authorId="333" shapeId="0" xr:uid="{862A7D4F-016B-4108-B009-4793EB4ECD3E}">
      <text>
        <t>[Threaded comment]
Your version of Excel allows you to read this threaded comment; however, any edits to it will get removed if the file is opened in a newer version of Excel. Learn more: https://go.microsoft.com/fwlink/?linkid=870924
Comment:
    2024.06.21 Įkeltas pratesimas. Primeluota dėl dangų
Reply:
    2024.07.26 užsakovo raštu pratestas
Reply:
    2024.08.28 įkeltas pratesimas</t>
      </text>
    </comment>
    <comment ref="X212" authorId="334" shapeId="0" xr:uid="{10E00342-9765-4367-A5F0-D0BC0B0686A1}">
      <text>
        <t>[Threaded comment]
Your version of Excel allows you to read this threaded comment; however, any edits to it will get removed if the file is opened in a newer version of Excel. Learn more: https://go.microsoft.com/fwlink/?linkid=870924
Comment:
    2024.08.21 pateikta
Reply:
    2024.08.23 suderinta</t>
      </text>
    </comment>
    <comment ref="Z212" authorId="335" shapeId="0" xr:uid="{7E90B073-66B5-4DFB-8789-516EF319F5BC}">
      <text>
        <t>[Threaded comment]
Your version of Excel allows you to read this threaded comment; however, any edits to it will get removed if the file is opened in a newer version of Excel. Learn more: https://go.microsoft.com/fwlink/?linkid=870924
Comment:
    2024.08.21 pateikta  sigrida123@gmail.com
Reply:
    Suderinta 2024.08.22</t>
      </text>
    </comment>
    <comment ref="AB212" authorId="336" shapeId="0" xr:uid="{9FA14D4A-DE2A-49D2-AD48-88828920A960}">
      <text>
        <t>[Threaded comment]
Your version of Excel allows you to read this threaded comment; however, any edits to it will get removed if the file is opened in a newer version of Excel. Learn more: https://go.microsoft.com/fwlink/?linkid=870924
Comment:
    2024.08.21 pateikta
Reply:
    2024.08.23 pateikė pastabas
Reply:
    2024.09.18 pateikta po pastabų
Reply:
    2024.09.24 suderinta</t>
      </text>
    </comment>
    <comment ref="AE212" authorId="337" shapeId="0" xr:uid="{B2D42A04-036D-4108-A035-167F3D9F9F53}">
      <text>
        <t xml:space="preserve">[Threaded comment]
Your version of Excel allows you to read this threaded comment; however, any edits to it will get removed if the file is opened in a newer version of Excel. Learn more: https://go.microsoft.com/fwlink/?linkid=870924
Comment:
    2024.08.21 pateikta
Reply:
    2024.08.22 suderinta
</t>
      </text>
    </comment>
    <comment ref="AF212" authorId="338" shapeId="0" xr:uid="{86121E6E-8F24-4D2A-95B1-B60C6E0DDE61}">
      <text>
        <t>[Threaded comment]
Your version of Excel allows you to read this threaded comment; however, any edits to it will get removed if the file is opened in a newer version of Excel. Learn more: https://go.microsoft.com/fwlink/?linkid=870924
Comment:
    2024.08.21 pateikta
Reply:
    2024.08.23 suderinta</t>
      </text>
    </comment>
    <comment ref="AH212" authorId="339" shapeId="0" xr:uid="{6E03909B-AFED-4A1C-A9EE-C9CE02D5272C}">
      <text>
        <t xml:space="preserve">[Threaded comment]
Your version of Excel allows you to read this threaded comment; however, any edits to it will get removed if the file is opened in a newer version of Excel. Learn more: https://go.microsoft.com/fwlink/?linkid=870924
Comment:
    09.30. 
330433 </t>
      </text>
    </comment>
    <comment ref="AJ212" authorId="340" shapeId="0" xr:uid="{03A46060-A262-4641-92EC-30CABC8F5848}">
      <text>
        <t>[Threaded comment]
Your version of Excel allows you to read this threaded comment; however, any edits to it will get removed if the file is opened in a newer version of Excel. Learn more: https://go.microsoft.com/fwlink/?linkid=870924
Comment:
    2024.08.21 pateikta
Reply:
    2024.08.28 suderino</t>
      </text>
    </comment>
    <comment ref="K213" authorId="341" shapeId="0" xr:uid="{FEC214F3-E13C-4F9C-8D2B-6EEF304C2C08}">
      <text>
        <t>[Threaded comment]
Your version of Excel allows you to read this threaded comment; however, any edits to it will get removed if the file is opened in a newer version of Excel. Learn more: https://go.microsoft.com/fwlink/?linkid=870924
Comment:
    Simonzenčiui parašyta dėl atvado
Reply:
    2024.05.21 pateiktas situacijos planas, dėl sąlygų keitimo
Reply:
    Eimutis daro bylą
Reply:
    Pateiktas projektas
Reply:
    Pateiktas projektas po pastabu</t>
      </text>
    </comment>
    <comment ref="O213" authorId="342" shapeId="0" xr:uid="{D3288705-A666-489F-AA8F-53041AAB54AF}">
      <text>
        <t>[Threaded comment]
Your version of Excel allows you to read this threaded comment; however, any edits to it will get removed if the file is opened in a newer version of Excel. Learn more: https://go.microsoft.com/fwlink/?linkid=870924
Comment:
    2024.06.21 Įkeltas pratesimas
Reply:
    2024.08.28 įkeltas pratesimas</t>
      </text>
    </comment>
    <comment ref="X213" authorId="343" shapeId="0" xr:uid="{8AD4ACD8-DA42-48BE-9DE3-DABCEAA1A9E4}">
      <text>
        <t xml:space="preserve">[Threaded comment]
Your version of Excel allows you to read this threaded comment; however, any edits to it will get removed if the file is opened in a newer version of Excel. Learn more: https://go.microsoft.com/fwlink/?linkid=870924
Comment:
    2024.06.17 Pateikta
Reply:
Jolita Aleknienė 2024-06-19 11:07:56 (Pirminis derinimas: Grąžinamų dokumentų tipas: Visi dokumentai)
Schemą papildykite L-200 prijungimo gr. MT-69 fragmentu ar MT-69 schema. Pridėkite skaičiavimus prie KAS-1 ir L-200 iki linijos galo.
Reply:
    2024.07.11 Pateikta po pastabų
Reply:
    2024.07.12 gautos pastabos
Reply:
    2024.07.17 pateikta po pastabų
Reply:
    2024.07.17 suderino
</t>
      </text>
    </comment>
    <comment ref="Z213" authorId="344" shapeId="0" xr:uid="{96F9CD31-F285-4342-86B9-8F50214A157D}">
      <text>
        <t>[Threaded comment]
Your version of Excel allows you to read this threaded comment; however, any edits to it will get removed if the file is opened in a newer version of Excel. Learn more: https://go.microsoft.com/fwlink/?linkid=870924
Comment:
    2024.06.17 Pateikta  likarvelyte@gmail.com
Reply:
    2024.06.26 Suderino, bet reikės perderinti.
Reply:
    2024.07.17 priminta suderinti
Reply:
    2024.07.17 Gautas perderinimas</t>
      </text>
    </comment>
    <comment ref="AB213" authorId="345" shapeId="0" xr:uid="{1C380350-11BE-4DB0-B75A-F02FEDF326D3}">
      <text>
        <t xml:space="preserve">[Threaded comment]
Your version of Excel allows you to read this threaded comment; however, any edits to it will get removed if the file is opened in a newer version of Excel. Learn more: https://go.microsoft.com/fwlink/?linkid=870924
Comment:
    2024.06.17 Pateikta
Reply:
    2024.06.18 Apskaitos spintą statyti ant sklypo ir valstybinės žemės ribos 50/50
Reply:
    2024.07.09 Pateikta pakartotinai
Reply:
    2024.07.12 suderinta
</t>
      </text>
    </comment>
    <comment ref="AE213" authorId="346" shapeId="0" xr:uid="{D946A98A-7BF3-4DB3-99E3-D13EF5A1FDF6}">
      <text>
        <t>[Threaded comment]
Your version of Excel allows you to read this threaded comment; however, any edits to it will get removed if the file is opened in a newer version of Excel. Learn more: https://go.microsoft.com/fwlink/?linkid=870924
Comment:
    2024.06.17 Pateikta
Reply:
    2024.06.19 suderino bet keisis KAS vieta</t>
      </text>
    </comment>
    <comment ref="AF213" authorId="347" shapeId="0" xr:uid="{3D727237-5EE6-4C09-BF2E-4165D89D43A4}">
      <text>
        <t>[Threaded comment]
Your version of Excel allows you to read this threaded comment; however, any edits to it will get removed if the file is opened in a newer version of Excel. Learn more: https://go.microsoft.com/fwlink/?linkid=870924
Comment:
    2024.06.17 Pateikta
Reply:
    2024.06.19 suderino bet keisis KAS vieta</t>
      </text>
    </comment>
    <comment ref="AH213" authorId="348" shapeId="0" xr:uid="{7EA6BC44-FE23-4908-9D66-874E6C82E57E}">
      <text>
        <t>[Threaded comment]
Your version of Excel allows you to read this threaded comment; however, any edits to it will get removed if the file is opened in a newer version of Excel. Learn more: https://go.microsoft.com/fwlink/?linkid=870924
Comment:
    2024.07.18 pateikta 321786 (SAV-321786 )
Reply:
    2024.09.09 gautas sutikimas</t>
      </text>
    </comment>
    <comment ref="AN213" authorId="349" shapeId="0" xr:uid="{E645EC2A-9FA2-485A-9B0C-3DBE38C23938}">
      <text>
        <t>[Threaded comment]
Your version of Excel allows you to read this threaded comment; however, any edits to it will get removed if the file is opened in a newer version of Excel. Learn more: https://go.microsoft.com/fwlink/?linkid=870924
Comment:
    2024.06.17 Pateikta
Reply:
    2024.07.10 kartota
Reply:
    2024.07.16 suderinta</t>
      </text>
    </comment>
    <comment ref="K214" authorId="350" shapeId="0" xr:uid="{50CAE786-8D04-459A-8775-8710D5CDC3FE}">
      <text>
        <t>[Threaded comment]
Your version of Excel allows you to read this threaded comment; however, any edits to it will get removed if the file is opened in a newer version of Excel. Learn more: https://go.microsoft.com/fwlink/?linkid=870924
Comment:
    Kokia situacija su kauno energija ?
Reply:
    Pakartojai laišką ir tave pridėjau
Reply:
    Pateikta SUVA 09-23
Reply:
    Pateiktas projektas be SUVA
Reply:
    Taisyti pastabas ir laukti SUVA (liko 5d.d.)
Reply:
    SUVA 0d.d.
Reply:
    Gautas SUVA 10-17
Reply:
    Arnas turi pateikti projektą
Reply:
    Pateiktas projektas po pastabų</t>
      </text>
    </comment>
    <comment ref="O214" authorId="351" shapeId="0" xr:uid="{7D67813C-88FF-49A6-B601-19CD8DBF63F1}">
      <text>
        <t>[Threaded comment]
Your version of Excel allows you to read this threaded comment; however, any edits to it will get removed if the file is opened in a newer version of Excel. Learn more: https://go.microsoft.com/fwlink/?linkid=870924
Comment:
    2024.06.21 Įkeltas pratesimas primeluota
Reply:
    2024.07.25 įkeltas pratesimas
Reply:
    2024.08.28 įkeltas pratesimas
Reply:
    2024-09-23 Įkeltas pratesimas</t>
      </text>
    </comment>
    <comment ref="AB214" authorId="352" shapeId="0" xr:uid="{3F3FE709-DCE3-4517-ABA2-E63A9135A363}">
      <text>
        <t>[Threaded comment]
Your version of Excel allows you to read this threaded comment; however, any edits to it will get removed if the file is opened in a newer version of Excel. Learn more: https://go.microsoft.com/fwlink/?linkid=870924
Comment:
    Buvo suderinta bet pakartota Vainorui 2024.09.17
Reply:
    2024.09.23 gautas derinimas</t>
      </text>
    </comment>
    <comment ref="AE214" authorId="353" shapeId="0" xr:uid="{399E10A5-DE51-400B-9CDF-4213415E14E8}">
      <text>
        <t>[Threaded comment]
Your version of Excel allows you to read this threaded comment; however, any edits to it will get removed if the file is opened in a newer version of Excel. Learn more: https://go.microsoft.com/fwlink/?linkid=870924
Comment:
    07-16 išsiųsta pakartotinai
Reply:
    2024.07.29 suderino</t>
      </text>
    </comment>
    <comment ref="AH214" authorId="354" shapeId="0" xr:uid="{FCC7EF4D-2F7E-4930-8EB0-473D9AFE97BE}">
      <text>
        <t>[Threaded comment]
Your version of Excel allows you to read this threaded comment; however, any edits to it will get removed if the file is opened in a newer version of Excel. Learn more: https://go.microsoft.com/fwlink/?linkid=870924
Comment:
    2024.09.23 Pateikta 329398 (SAV-329398 )
Reply:
    Vėluoja 5d.d.</t>
      </text>
    </comment>
    <comment ref="AJ214" authorId="355" shapeId="0" xr:uid="{03F762D2-4427-41DE-B07B-942D9C834E88}">
      <text>
        <t>[Threaded comment]
Your version of Excel allows you to read this threaded comment; however, any edits to it will get removed if the file is opened in a newer version of Excel. Learn more: https://go.microsoft.com/fwlink/?linkid=870924
Comment:
    07-16 išsiųsta pakartotinai
Reply:
    2024.08.12 pakartota l.bliudziene@kaunoenergija.lt
Reply:
    2024.08.28 
Pakartota
Reply:
    2024.09.17 suderinta</t>
      </text>
    </comment>
    <comment ref="K215" authorId="356" shapeId="0" xr:uid="{45BC6D26-5F38-4D72-8AB0-616F97033F51}">
      <text>
        <t>[Threaded comment]
Your version of Excel allows you to read this threaded comment; however, any edits to it will get removed if the file is opened in a newer version of Excel. Learn more: https://go.microsoft.com/fwlink/?linkid=870924
Comment:
    Kokia situacija su servitutu ar visa kita yra ?
Reply:
    Reikia RAA skaičiuoti, kad ESO Pirminius pasitvirtinti. Priminiau vainorui apie derinimą
Reply:
    Žadėjo 24 dieną pasirašyti servitutą
Reply:
    Laukiam Kosto kad užbaigti RAA.
Reply:
    10-17 gautas SUVA
Reply:
    Pateikti pirminiai po pastabu
Reply:
    Vis dar laukiame pirminiu, parasytas priminimas
Reply:
    Kokia situacija su RAA ?
Reply:
    Pateikti pirminiai, valciukas patvirtino RAA</t>
      </text>
    </comment>
    <comment ref="O215" authorId="357" shapeId="0" xr:uid="{F7758AE8-E4AB-42CE-A02A-BBB8F432A59B}">
      <text>
        <t>[Threaded comment]
Your version of Excel allows you to read this threaded comment; however, any edits to it will get removed if the file is opened in a newer version of Excel. Learn more: https://go.microsoft.com/fwlink/?linkid=870924
Comment:
    2024.08.02 įkeltas pratesimas
Reply:
    2024.09.20 įkeltas pratęsimas</t>
      </text>
    </comment>
    <comment ref="AB215" authorId="358" shapeId="0" xr:uid="{8391FAC6-B6EC-4E8C-B1FC-FD785D55586E}">
      <text>
        <t>[Threaded comment]
Your version of Excel allows you to read this threaded comment; however, any edits to it will get removed if the file is opened in a newer version of Excel. Learn more: https://go.microsoft.com/fwlink/?linkid=870924
Comment:
    2024.08.06 pateikta
Reply:
    2024.09.17 pakartota 
Reply:
    2024.09.23 suderino</t>
      </text>
    </comment>
    <comment ref="AH215" authorId="359" shapeId="0" xr:uid="{3A3AFDD9-76EF-4160-A122-235BD0DE9057}">
      <text>
        <t>[Threaded comment]
Your version of Excel allows you to read this threaded comment; however, any edits to it will get removed if the file is opened in a newer version of Excel. Learn more: https://go.microsoft.com/fwlink/?linkid=870924
Comment:
    2024.09.25 pateiktas NŽT 329851 (SAV-329851)
Reply:
    Gautas 10-17</t>
      </text>
    </comment>
    <comment ref="AK215" authorId="360" shapeId="0" xr:uid="{3CE6C322-3F4F-4076-82DC-D597B7B5DEA6}">
      <text>
        <t>[Threaded comment]
Your version of Excel allows you to read this threaded comment; however, any edits to it will get removed if the file is opened in a newer version of Excel. Learn more: https://go.microsoft.com/fwlink/?linkid=870924
Comment:
    07-16 įkeltas ESO pasirašyti
Reply:
    2024.07.17 pasirašė
2024.07.23 pateiktas kompensacijai
Reply:
    2024.08.02 pateiktas kompensacijai dar kartą
Reply:
    2024.08.02 gautas aktas
Reply:
    2024.08.06 SB perduotas notarams
Reply:
    10.01 pasirašytas</t>
      </text>
    </comment>
    <comment ref="K216" authorId="361" shapeId="0" xr:uid="{4D4E5ABB-85D1-4439-ABB7-BEB1ACDB6B2A}">
      <text>
        <t>[Threaded comment]
Your version of Excel allows you to read this threaded comment; however, any edits to it will get removed if the file is opened in a newer version of Excel. Learn more: https://go.microsoft.com/fwlink/?linkid=870924
Comment:
    Ar gavom info iš užsakovo dėl spintos vietos ?
Reply:
    negavome
Reply:
    Apskaitos vieta aiški, reikia daryti
Reply:
    Apskaitos vieta neaiški. 10-02 bendravau su užsakovu tel nr. 069821129. Sakė laukia kitų pastato gyventojų. Jie ieškosi rangos, kas jiem atves kabelį nuo KAS viduj, jis prasives tuo pačiu ir nurodys apskaitos spintos vietą mums.
Reply:
    Laukiam kol Užsakovas informuos kur stovės spinta
Reply:
    10-14 skambinau, sakė 1-2sav turėtų būti aišku.
Reply:
    10-28 skambinau, sakė jau prasidėjo darbai, už savaitės sakė pateiks info paštu.
Reply:
    11-08 pateikė ats apie spintos vietą. Šiandien gilinsiuos ir bandysim pateikt pirminius.
Reply:
    11-12 pateikta užsakovui suderinimui.
Reply:
    Iki trečiadienio (11-20) turi duot atsakymą.
Reply:
    11-21 davė atsakymą, kad tinka vieta.
Reply:
    Pateikti pirminiai, išsiųsta derinti
Reply:
    Likęs Kauno energija sutikimas
Suva
Reply:
    Kokia situacija su KE ?
Reply:
    Negautas, šiandien skambinsiu.
Reply:
    Tarp šventiniu laikotarpiu KE nekėlė, šiandien pasiskambinsiu.
Reply:
    Pateikta SUVA.
Paruošta pilna byla.
Reply:
    Pateikta byla be SUVA
Reply:
    Buvo gauta pastabų. Pataisiau, likę gaut SUVA ir teiksim.
Reply:
    SUVA liko 1d.d.
Reply:
    Pakoreguota byla, Arnas įkels</t>
      </text>
    </comment>
    <comment ref="O216" authorId="362" shapeId="0" xr:uid="{30C1C1D9-5C9B-4AA5-B043-321EBBC05B7D}">
      <text>
        <t>[Threaded comment]
Your version of Excel allows you to read this threaded comment; however, any edits to it will get removed if the file is opened in a newer version of Excel. Learn more: https://go.microsoft.com/fwlink/?linkid=870924
Comment:
    2024.07.26 įkeltas pratesimas
Reply:
    2024.08.29 pratestas</t>
      </text>
    </comment>
    <comment ref="Z216" authorId="363" shapeId="0" xr:uid="{1887C1CD-64EB-47DB-A3F2-C4672E0C60A3}">
      <text>
        <t>[Threaded comment]
Your version of Excel allows you to read this threaded comment; however, any edits to it will get removed if the file is opened in a newer version of Excel. Learn more: https://go.microsoft.com/fwlink/?linkid=870924
Comment:
    11-21 pateikta
Reply:
    Suderinta 11-21</t>
      </text>
    </comment>
    <comment ref="AB216" authorId="364" shapeId="0" xr:uid="{90143AED-6931-4A68-BD5B-700C4E30756A}">
      <text>
        <t>[Threaded comment]
Your version of Excel allows you to read this threaded comment; however, any edits to it will get removed if the file is opened in a newer version of Excel. Learn more: https://go.microsoft.com/fwlink/?linkid=870924
Comment:
    11-21 pateikta
Reply:
    11-28 suderinta</t>
      </text>
    </comment>
    <comment ref="AE216" authorId="365" shapeId="0" xr:uid="{BECC1D17-130D-4DF5-9EF0-F19F5B65C3B4}">
      <text>
        <t>[Threaded comment]
Your version of Excel allows you to read this threaded comment; however, any edits to it will get removed if the file is opened in a newer version of Excel. Learn more: https://go.microsoft.com/fwlink/?linkid=870924
Comment:
    11-21 pateikta
Reply:
    11-22 suderinta</t>
      </text>
    </comment>
    <comment ref="AF216" authorId="366" shapeId="0" xr:uid="{FD9CB3A1-A8E0-4F34-A5C4-B1869035C247}">
      <text>
        <t>[Threaded comment]
Your version of Excel allows you to read this threaded comment; however, any edits to it will get removed if the file is opened in a newer version of Excel. Learn more: https://go.microsoft.com/fwlink/?linkid=870924
Comment:
    11-21 pateikta
Reply:
    11-28 suderinta</t>
      </text>
    </comment>
    <comment ref="AH216" authorId="367" shapeId="0" xr:uid="{BDA17259-4D1E-4308-BC4B-4112B4CF0794}">
      <text>
        <t>[Threaded comment]
Your version of Excel allows you to read this threaded comment; however, any edits to it will get removed if the file is opened in a newer version of Excel. Learn more: https://go.microsoft.com/fwlink/?linkid=870924
Comment:
    342499 01-10
Reply:
    01-31 gauta</t>
      </text>
    </comment>
    <comment ref="AJ216" authorId="368" shapeId="0" xr:uid="{77D9462F-4D48-4418-86AE-D932B46062C2}">
      <text>
        <t>[Threaded comment]
Your version of Excel allows you to read this threaded comment; however, any edits to it will get removed if the file is opened in a newer version of Excel. Learn more: https://go.microsoft.com/fwlink/?linkid=870924
Comment:
    11-21 pateikta
Reply:
    Prasileidau, nebuvau išsiuntęs pasirodo, išsiunčiau 12-04
Reply:
    Turėjo pastabų, 01-07 pateikta atgal 
Reply:
    01-09 suderinta</t>
      </text>
    </comment>
    <comment ref="K217" authorId="369" shapeId="0" xr:uid="{EF6D7AC4-A937-41AA-A047-258B9298C017}">
      <text>
        <t>[Threaded comment]
Your version of Excel allows you to read this threaded comment; however, any edits to it will get removed if the file is opened in a newer version of Excel. Learn more: https://go.microsoft.com/fwlink/?linkid=870924
Comment:
    Eimutis daro bylą
Reply:
    Pateiktas projektas
Reply:
    Taiso pastabas</t>
      </text>
    </comment>
    <comment ref="O217" authorId="370" shapeId="0" xr:uid="{8CB813B8-CB4D-43DA-B441-0E28EEEF6BEE}">
      <text>
        <t>[Threaded comment]
Your version of Excel allows you to read this threaded comment; however, any edits to it will get removed if the file is opened in a newer version of Excel. Learn more: https://go.microsoft.com/fwlink/?linkid=870924
Comment:
    2024.07.19 Įkeltas pratesimas
Reply:
    2024.08.12 įkeltas pratesimas
Reply:
    2024.09.23 Įkeltas pratesimas</t>
      </text>
    </comment>
    <comment ref="Z217" authorId="371" shapeId="0" xr:uid="{EC9C0B4E-C8A1-48EF-9B07-C62537242A50}">
      <text>
        <t xml:space="preserve">[Threaded comment]
Your version of Excel allows you to read this threaded comment; however, any edits to it will get removed if the file is opened in a newer version of Excel. Learn more: https://go.microsoft.com/fwlink/?linkid=870924
Comment:
    Atostogauja iki 07-26
Reply:
    2024.08.12 Pateikta pakartotinai  justas@jankauskas.eu
Reply:
    2024.08.27 Gauta
</t>
      </text>
    </comment>
    <comment ref="AA217" authorId="372" shapeId="0" xr:uid="{81A7DC59-5D33-4F6B-AF1B-CD6FE5048DAB}">
      <text>
        <t xml:space="preserve">[Threaded comment]
Your version of Excel allows you to read this threaded comment; however, any edits to it will get removed if the file is opened in a newer version of Excel. Learn more: https://go.microsoft.com/fwlink/?linkid=870924
Comment:
    2024-08-14 paimtas
</t>
      </text>
    </comment>
    <comment ref="AH217" authorId="373" shapeId="0" xr:uid="{6D1596C0-E92E-4FF9-9249-D2F13FF5EAB0}">
      <text>
        <t>[Threaded comment]
Your version of Excel allows you to read this threaded comment; however, any edits to it will get removed if the file is opened in a newer version of Excel. Learn more: https://go.microsoft.com/fwlink/?linkid=870924
Comment:
    2024.07.23 pateikta 322328 (SAV-322328 )</t>
      </text>
    </comment>
    <comment ref="AJ217" authorId="374" shapeId="0" xr:uid="{0144FF9D-FFBD-4A9D-A327-73677A9A5A7E}">
      <text>
        <t>[Threaded comment]
Your version of Excel allows you to read this threaded comment; however, any edits to it will get removed if the file is opened in a newer version of Excel. Learn more: https://go.microsoft.com/fwlink/?linkid=870924
Comment:
    07-16 išsiųsta pakartotinai</t>
      </text>
    </comment>
    <comment ref="K218" authorId="375" shapeId="0" xr:uid="{6FCF6951-40D3-4A47-966C-524AB93C42DB}">
      <text>
        <t>[Threaded comment]
Your version of Excel allows you to read this threaded comment; however, any edits to it will get removed if the file is opened in a newer version of Excel. Learn more: https://go.microsoft.com/fwlink/?linkid=870924
Comment:
    Kokia situacija su objektu ar išsiųsta derinti gavus naujas TS ?
Reply:
    Ne. Suderinta tik su užsakovu. Reikia perbraižyti pagal naujas sąlygas. Sąlygos įkeltos
Reply:
    Gytis perbraižo pagal naujas TS
Reply:
    Gytis teiks institucijoms derinti
Reply:
    Pateikti pirminiai
Reply:
    Laukiam Vainoro deirnimo po pakeistų sprendinių
Reply:
    Trūksta KPD ir SUVA
Reply:
    Laukiam KPD
Reply:
    Susisiekta su KPD, perduoti sprendiniai miesto paveldosaugos skyriui, turėtų suderinti iki 11.11
Reply:
    KPD nieko dar neatsiunte
Reply:
    Susisiekiau su KPD, sakė pasidomės kodėl neturim dar atsakymo.
Reply:
    Pateikta SUVA, paruošta byla
Reply:
    Paruošta byla be SUVA
Reply:
    Pateikta byla be SUVA
Reply:
    Pateikta byla su SUVA 12-19
Reply:
    Taiso pastabas</t>
      </text>
    </comment>
    <comment ref="O218" authorId="376" shapeId="0" xr:uid="{15F5A313-EB44-4A33-A547-CB0E111F8F60}">
      <text>
        <t>[Threaded comment]
Your version of Excel allows you to read this threaded comment; however, any edits to it will get removed if the file is opened in a newer version of Excel. Learn more: https://go.microsoft.com/fwlink/?linkid=870924
Comment:
    2024.07.10 įkeltas pratesimas
Reply:
    2024.08.09 įkeltas pratesimas
Reply:
    2024.09.23 Įkeltas pratęsimas</t>
      </text>
    </comment>
    <comment ref="Z218" authorId="377" shapeId="0" xr:uid="{CD0B757F-C77D-474B-B12E-BE0B511FB8B7}">
      <text>
        <t>[Threaded comment]
Your version of Excel allows you to read this threaded comment; however, any edits to it will get removed if the file is opened in a newer version of Excel. Learn more: https://go.microsoft.com/fwlink/?linkid=870924
Comment:
    2024.08.09 pateikta  algbiex@gmail.com
Reply:
    2024.08.09</t>
      </text>
    </comment>
    <comment ref="AB218" authorId="378" shapeId="0" xr:uid="{0F870D7F-20E8-4084-84C9-B7F09B870E7D}">
      <text>
        <t>[Threaded comment]
Your version of Excel allows you to read this threaded comment; however, any edits to it will get removed if the file is opened in a newer version of Excel. Learn more: https://go.microsoft.com/fwlink/?linkid=870924
Comment:
    2024.09.20 pateikta
Reply:
    2024.09.24 gautos pastabos ir išsiųsta pataisytas
Reply:
    2024.09.23 Neleidžia ardyti kelio
2024.09.24 pateikta pakeitus sprendinius
Reply:
Reply:
    10.02 suderinta</t>
      </text>
    </comment>
    <comment ref="AE218" authorId="379" shapeId="0" xr:uid="{69A98546-835A-4769-9484-B6FB6AED225E}">
      <text>
        <t>[Threaded comment]
Your version of Excel allows you to read this threaded comment; however, any edits to it will get removed if the file is opened in a newer version of Excel. Learn more: https://go.microsoft.com/fwlink/?linkid=870924
Comment:
    2024.09.20 pateikta
Reply:
    10.03 suderinta</t>
      </text>
    </comment>
    <comment ref="AF218" authorId="380" shapeId="0" xr:uid="{0B897AC6-D812-4286-B5C8-E1B20B848BEA}">
      <text>
        <t>[Threaded comment]
Your version of Excel allows you to read this threaded comment; however, any edits to it will get removed if the file is opened in a newer version of Excel. Learn more: https://go.microsoft.com/fwlink/?linkid=870924
Comment:
    2024.09.20 pateikta
Reply:
    09.25 suderinta</t>
      </text>
    </comment>
    <comment ref="AH218" authorId="381" shapeId="0" xr:uid="{8E00BEDA-E9C3-4009-B60A-199442CC77D7}">
      <text>
        <t>[Threaded comment]
Your version of Excel allows you to read this threaded comment; however, any edits to it will get removed if the file is opened in a newer version of Excel. Learn more: https://go.microsoft.com/fwlink/?linkid=870924
Comment:
    11.19
SAV-337054</t>
      </text>
    </comment>
    <comment ref="AJ218" authorId="382" shapeId="0" xr:uid="{7E6DD767-5D63-48D4-9654-F5943BBCC753}">
      <text>
        <t>[Threaded comment]
Your version of Excel allows you to read this threaded comment; however, any edits to it will get removed if the file is opened in a newer version of Excel. Learn more: https://go.microsoft.com/fwlink/?linkid=870924
Comment:
    2024.09.20 pateikta
Reply:
    2024.09.20 suderinta</t>
      </text>
    </comment>
    <comment ref="AN218" authorId="383" shapeId="0" xr:uid="{39C7961E-A99F-44F7-9A56-8A2C8CE1BF79}">
      <text>
        <t>[Threaded comment]
Your version of Excel allows you to read this threaded comment; however, any edits to it will get removed if the file is opened in a newer version of Excel. Learn more: https://go.microsoft.com/fwlink/?linkid=870924
Comment:
    2024.09.23 pateikta
Reply:
    2024.09.23 gavo
Reply:
    10.24 priminta
Reply:
    11.04 kalbėta telefonu, pasimetė mūsų laiškas, po to atrado, perdavė tikrinimui</t>
      </text>
    </comment>
    <comment ref="K219" authorId="384" shapeId="0" xr:uid="{4C5125F0-9B40-47A9-989D-F53397673D23}">
      <text>
        <t xml:space="preserve">[Threaded comment]
Your version of Excel allows you to read this threaded comment; however, any edits to it will get removed if the file is opened in a newer version of Excel. Learn more: https://go.microsoft.com/fwlink/?linkid=870924
Comment:
    Ar gautas ligoninės pritarimas ?
Reply:
    negautas
Reply:
    Ar siųsta jiems kažkas ?
Reply:
    Taip permečiau tau laiška
Reply:
    O buvo siųsta derinti sklypo 
 4400-5333-3361 bendrasavininkams dėl servituto pritarimo? Nes laiškų nerandu
Reply:
    Eimutis derina su sklp. Bendrasavininkiais dėl servituto
Reply:
    Reik paskambint pirmadieni po pietu į kauno ligoninė dėl servituto pasirašymo klausimų
Reply:
    Įkelti servitutai ESO pasirašymui
Reply:
    Pateikti servitutai sklypų nuomininkams. Laukiama kontaktų dėl derinimo su 3 sklypu (11savininkų)
Reply:
    Įkelti servitutai ESO pasirašyt
Reply:
    Pateikti Gyčiui pasirašyti servitutai
Reply:
    Servitutai pateikti kompensacijai
Reply:
    Kompensacijos gautos, vienas sklypas suderintas, likęs dar vienas
Reply:
    Perduota Arnui dėl kito sklypo nederinimo
Reply:
    Išsiųstas servitutas savivaldybei
Reply:
    Surinkta AZ sutikimai, paklausta ESO ar užteks tiek, servitutas atmestas, savivaldybė nori pilnos kompensacijos.
Reply:
    Parašytas komentaras į TIVIS
Reply:
    ESO turi sumokėti KMS už senas AZ. Laukiam ats iš ESO
Reply:
    Laukiam ats iš eso dėl senų AZ, taip pat dėl tolimesnių veiksmų su sutikimais.
Reply:
    Pateikta byla be servituto
Reply:
    Pastabos dėl informacinių įteikimo, perduota Arnui
Reply:
    Parengtas servitutas geomatininke.
Reply:
    Pateikta kompensacijai
Reply:
    Servitutas išsiųstas į savivaldybę
Reply:
    Gauta pastaba kad servituto planai turi būti su ortofoto. 02.10 išsiųstas savivaldybei.
Reply:
    02.11 išsiųsta Turto bankui, globos namams, ir negalios centrui servitutas.
Reply:
    Turto banko ir globos namų atsakymą gavom. Globos namams skambinau, bet nieks neatsiliepia. 
Reply:
    Vija centras suderins tik nuo kovo 10d.
Reply:
    Pateikta savivaldybei servituto derinimai su naudotojais.
Reply:
    Servitutą sustabdė savivaldybės teisininkė, reikia ligoninės atstovų įgaliojimų. Pateikiau ligoninei 04-01, pasiskambinus sakė, kad eilės tvarka išnagrinės per pora savaičių.
Reply:
    04.04 pateikiau servitutą savivaldybei su klinikų direktorės parašu
Reply:
    04-15 kompensacijos kopija bus įkelta į tivį.
</t>
      </text>
    </comment>
    <comment ref="O219" authorId="385" shapeId="0" xr:uid="{9861FC9E-E1AB-4139-9EBF-626D72FAA562}">
      <text>
        <t>[Threaded comment]
Your version of Excel allows you to read this threaded comment; however, any edits to it will get removed if the file is opened in a newer version of Excel. Learn more: https://go.microsoft.com/fwlink/?linkid=870924
Comment:
    2024.07.23 įkeltas pratesimas
Reply:
    2024.08.23 Įkeltas pratyesimas</t>
      </text>
    </comment>
    <comment ref="X219" authorId="386" shapeId="0" xr:uid="{875F6AED-2786-4D33-AEAE-EF4EA9B9E45D}">
      <text>
        <t>[Threaded comment]
Your version of Excel allows you to read this threaded comment; however, any edits to it will get removed if the file is opened in a newer version of Excel. Learn more: https://go.microsoft.com/fwlink/?linkid=870924
Comment:
    2024.07.08 įkelkta po pastabų
Reply:
    2024.07.09 pastabos gautos
2024.07.11 pateikta po pastabų
Reply:
    2024.07.11 suderinta</t>
      </text>
    </comment>
    <comment ref="AB219" authorId="387" shapeId="0" xr:uid="{451AC9A6-2DE1-4A4D-B016-7135D73981BB}">
      <text>
        <t>[Threaded comment]
Your version of Excel allows you to read this threaded comment; however, any edits to it will get removed if the file is opened in a newer version of Excel. Learn more: https://go.microsoft.com/fwlink/?linkid=870924
Comment:
    12.03 pateikta
Reply:
    12.06 suderinta</t>
      </text>
    </comment>
    <comment ref="AN219" authorId="388" shapeId="0" xr:uid="{6459FB7D-F8F5-413B-8816-3C11401676A9}">
      <text>
        <t>[Threaded comment]
Your version of Excel allows you to read this threaded comment; however, any edits to it will get removed if the file is opened in a newer version of Excel. Learn more: https://go.microsoft.com/fwlink/?linkid=870924
Comment:
    2024.08.07 suderinta</t>
      </text>
    </comment>
    <comment ref="E220" authorId="389" shapeId="0" xr:uid="{3EEA1B15-8AF4-4CF9-8406-6F4D2739A02C}">
      <text>
        <t>[Threaded comment]
Your version of Excel allows you to read this threaded comment; however, any edits to it will get removed if the file is opened in a newer version of Excel. Learn more: https://go.microsoft.com/fwlink/?linkid=870924
Comment:
    2024.08.21 Pateiktas projektas
2024.08.23 pateikti įkainiai</t>
      </text>
    </comment>
    <comment ref="K220" authorId="390" shapeId="0" xr:uid="{A40D7653-33E1-4F05-9FD4-A32509DA8138}">
      <text>
        <t>[Threaded comment]
Your version of Excel allows you to read this threaded comment; however, any edits to it will get removed if the file is opened in a newer version of Excel. Learn more: https://go.microsoft.com/fwlink/?linkid=870924
Comment:
    2024.07.16 Topo užsakymas perduotastomui.
Darom dabar ant MP, reiks pakeisim.
2024.07.16 Pateikti pirminiai
2024.07.17 Pateikta institucijoms
2024.07.23 Užsakyta topo
KPD atmetė (Reikia aprašo) (2024.07.23 pakartota)
2024.08.02 Gauta topo galima sukeisti</t>
      </text>
    </comment>
    <comment ref="O220" authorId="391" shapeId="0" xr:uid="{E5E491C3-89E2-49B6-A483-316DAE80BBFA}">
      <text>
        <t>[Threaded comment]
Your version of Excel allows you to read this threaded comment; however, any edits to it will get removed if the file is opened in a newer version of Excel. Learn more: https://go.microsoft.com/fwlink/?linkid=870924
Comment:
    2024.07.23 įkeltas pratesimas
Reply:
    2024.08.21 Įkeltas pratesimas</t>
      </text>
    </comment>
    <comment ref="X220" authorId="392" shapeId="0" xr:uid="{8593B528-5D73-4E4C-8F36-6CF3461F8C24}">
      <text>
        <t xml:space="preserve">[Threaded comment]
Your version of Excel allows you to read this threaded comment; however, any edits to it will get removed if the file is opened in a newer version of Excel. Learn more: https://go.microsoft.com/fwlink/?linkid=870924
Comment:
    2024.07.16 pateikti pirminiai
Reply:
    2024.07.23 įkelta po pastabų
Reply:
    2024.07.24 suderino
</t>
      </text>
    </comment>
    <comment ref="Z220" authorId="393" shapeId="0" xr:uid="{DCA940D3-1021-4A85-93D2-0A15F5832FFC}">
      <text>
        <t xml:space="preserve">[Threaded comment]
Your version of Excel allows you to read this threaded comment; however, any edits to it will get removed if the file is opened in a newer version of Excel. Learn more: https://go.microsoft.com/fwlink/?linkid=870924
Comment:
    2024.07.26 Užsakovui pateikta
Reply:
    2024.07.29 suderino
</t>
      </text>
    </comment>
    <comment ref="AB220" authorId="394" shapeId="0" xr:uid="{C0945AC5-5913-4C59-B76E-C3918BA73D99}">
      <text>
        <t>[Threaded comment]
Your version of Excel allows you to read this threaded comment; however, any edits to it will get removed if the file is opened in a newer version of Excel. Learn more: https://go.microsoft.com/fwlink/?linkid=870924
Comment:
    2024.07.17 pateikta</t>
      </text>
    </comment>
    <comment ref="AE220" authorId="395" shapeId="0" xr:uid="{BEB0AE9E-6CC2-4B2C-B19C-754C0136A202}">
      <text>
        <t xml:space="preserve">[Threaded comment]
Your version of Excel allows you to read this threaded comment; however, any edits to it will get removed if the file is opened in a newer version of Excel. Learn more: https://go.microsoft.com/fwlink/?linkid=870924
Comment:
    2024.07.17 pateikta
Reply:
    2024.07.19 suderino
</t>
      </text>
    </comment>
    <comment ref="AF220" authorId="396" shapeId="0" xr:uid="{F4E04B86-B7E2-4DCC-9D1C-00A8AC0D1AA6}">
      <text>
        <t>[Threaded comment]
Your version of Excel allows you to read this threaded comment; however, any edits to it will get removed if the file is opened in a newer version of Excel. Learn more: https://go.microsoft.com/fwlink/?linkid=870924
Comment:
    2024.07.17 pateikta
Reply:
    2024.07.24 suderino</t>
      </text>
    </comment>
    <comment ref="AJ220" authorId="397" shapeId="0" xr:uid="{1681C3D8-EAE0-457C-BFD1-1CE7F0277914}">
      <text>
        <t>[Threaded comment]
Your version of Excel allows you to read this threaded comment; however, any edits to it will get removed if the file is opened in a newer version of Excel. Learn more: https://go.microsoft.com/fwlink/?linkid=870924
Comment:
    2024.07.17 pateikta
Reply:
    2024.08.22 suderinta</t>
      </text>
    </comment>
    <comment ref="AN220" authorId="398" shapeId="0" xr:uid="{8D883EFB-5760-4C47-8EC5-6FA1A243E03A}">
      <text>
        <t>[Threaded comment]
Your version of Excel allows you to read this threaded comment; however, any edits to it will get removed if the file is opened in a newer version of Excel. Learn more: https://go.microsoft.com/fwlink/?linkid=870924
Comment:
    2024.07.16 pateikta
Reply:
    2024.07.17 pakartota
Reply:
    2024.07.19 pateikė augustas
Reply:
    2024.07.23 atmetė
Reply:
    2024.07.23 pakartota
Reply:
    2024.08.02 pakartota
Reply:
    2024.08.28 Pakartota po pastabų
Reply:
    2024.09.04 pateikta dar karta
Reply:
    2024.09.05 Gautas KPD derinimas</t>
      </text>
    </comment>
    <comment ref="K221" authorId="399" shapeId="0" xr:uid="{B0707BD2-8C9B-4458-91D5-4E199F7A31A5}">
      <text>
        <t>[Threaded comment]
Your version of Excel allows you to read this threaded comment; however, any edits to it will get removed if the file is opened in a newer version of Excel. Learn more: https://go.microsoft.com/fwlink/?linkid=870924
Comment:
    Pateikti pirminiai
Reply:
    Ka darom del 34 LR nuomininku?
Reply:
    Kostas taiso trasą ir siunčia informacinius
Reply:
    Tautvydas daro informacinius
Reply:
    Laukiam KPD derinimo
Reply:
    Laukiam SUVA
Reply:
    Reikia rengti byla, SUVA (vėluojama 8 d.d.) 
Reply:
    Parengta byla
Reply:
    Pateikta byla
Reply:
    SUVA gautas
Reply:
    Pateikta servitutas kompensacijai 11.22
Reply:
    11.27 pateiktas servitutas savivaldybei
Reply:
    Gavus servituto derinimą, kelti byla su garantiniu raštu.
Reply:
    Savivaldybė informavo, kad servitutas jau pas juos sistemoj, atsakymą turėtumėm šią savaitę gaut.
Reply:
    Gautas savivaldybės atsakymas, išsiunčiau notaram, bet atsiuntė raštą dėl naujos tvarkos servitutų teikimo.
Reply:
    Rengiamas servitutas geomatininke
Reply:
    01-27 pateiks per geomatininką Gytis
Reply:
    01.27 pateikta notaram
Reply:
    @Gytis Kazakevičius kada pasirašymas?
Reply:
    03.05 15h pasirašymas</t>
      </text>
    </comment>
    <comment ref="O221" authorId="400" shapeId="0" xr:uid="{40F54050-2E2C-471D-922A-BB14CF235984}">
      <text>
        <t>[Threaded comment]
Your version of Excel allows you to read this threaded comment; however, any edits to it will get removed if the file is opened in a newer version of Excel. Learn more: https://go.microsoft.com/fwlink/?linkid=870924
Comment:
    2024.07.29 įkeltas pratesimas
Reply:
    2024.08.28 įkeltas pratesimas</t>
      </text>
    </comment>
    <comment ref="X221" authorId="401" shapeId="0" xr:uid="{A0E49365-D5A4-466F-A049-E3ACF3653501}">
      <text>
        <t>[Threaded comment]
Your version of Excel allows you to read this threaded comment; however, any edits to it will get removed if the file is opened in a newer version of Excel. Learn more: https://go.microsoft.com/fwlink/?linkid=870924
Comment:
    2024.08.28 Pateikta</t>
      </text>
    </comment>
    <comment ref="Z221" authorId="402" shapeId="0" xr:uid="{BD93C335-AF3D-4874-93EE-126382C6A044}">
      <text>
        <t>[Threaded comment]
Your version of Excel allows you to read this threaded comment; however, any edits to it will get removed if the file is opened in a newer version of Excel. Learn more: https://go.microsoft.com/fwlink/?linkid=870924
Comment:
    2024.08.28 Pateikta  pirkimai@kmn.lt
Reply:
    Užsakovė Simona 862278274</t>
      </text>
    </comment>
    <comment ref="AB221" authorId="403" shapeId="0" xr:uid="{553F525F-07CE-4493-8F39-5F4395B8285D}">
      <text>
        <t>[Threaded comment]
Your version of Excel allows you to read this threaded comment; however, any edits to it will get removed if the file is opened in a newer version of Excel. Learn more: https://go.microsoft.com/fwlink/?linkid=870924
Comment:
    2024.08.28 Pateikta 
2024.09.03 suderinta</t>
      </text>
    </comment>
    <comment ref="AE221" authorId="404" shapeId="0" xr:uid="{E5D330E4-1C5E-49B3-99C2-38046F5B0DFE}">
      <text>
        <t>[Threaded comment]
Your version of Excel allows you to read this threaded comment; however, any edits to it will get removed if the file is opened in a newer version of Excel. Learn more: https://go.microsoft.com/fwlink/?linkid=870924
Comment:
    2024.08.28 Pateikta 
Reply:
    2024.08.29 suderino</t>
      </text>
    </comment>
    <comment ref="AF221" authorId="405" shapeId="0" xr:uid="{F16544DA-C7F6-43D2-81EB-46516A121D78}">
      <text>
        <t>[Threaded comment]
Your version of Excel allows you to read this threaded comment; however, any edits to it will get removed if the file is opened in a newer version of Excel. Learn more: https://go.microsoft.com/fwlink/?linkid=870924
Comment:
    2024.08.28 Pateikta 
Reply:
    2024.09.03 suderinta</t>
      </text>
    </comment>
    <comment ref="AH221" authorId="406" shapeId="0" xr:uid="{C3080990-A3AC-4319-94DC-86FA0C24F42E}">
      <text>
        <t xml:space="preserve">[Threaded comment]
Your version of Excel allows you to read this threaded comment; however, any edits to it will get removed if the file is opened in a newer version of Excel. Learn more: https://go.microsoft.com/fwlink/?linkid=870924
Comment:
    10.15 
SAV-332624 </t>
      </text>
    </comment>
    <comment ref="AJ221" authorId="407" shapeId="0" xr:uid="{26A4AF15-ABAF-4889-82C0-0EB939A43CE2}">
      <text>
        <t xml:space="preserve">[Threaded comment]
Your version of Excel allows you to read this threaded comment; however, any edits to it will get removed if the file is opened in a newer version of Excel. Learn more: https://go.microsoft.com/fwlink/?linkid=870924
Comment:
    2024.08.28 Pateikta 
Reply:
    2024.09.24 pakartota
Reply:
    2024.09.24 suderino
</t>
      </text>
    </comment>
    <comment ref="AN221" authorId="408" shapeId="0" xr:uid="{946AAF2D-BA2D-45DE-BB38-F7B01F7C23E6}">
      <text>
        <t>[Threaded comment]
Your version of Excel allows you to read this threaded comment; however, any edits to it will get removed if the file is opened in a newer version of Excel. Learn more: https://go.microsoft.com/fwlink/?linkid=870924
Comment:
    2024.09.23 pateikta
Reply:
    2024.09.23 gavo
Reply:
    *Uzregistruota 09.23
Reply:
    10.15 suderinta</t>
      </text>
    </comment>
    <comment ref="K222" authorId="409" shapeId="0" xr:uid="{2A1D100A-4AB3-4D2D-A593-89FE6741E45E}">
      <text>
        <t>[Threaded comment]
Your version of Excel allows you to read this threaded comment; however, any edits to it will get removed if the file is opened in a newer version of Excel. Learn more: https://go.microsoft.com/fwlink/?linkid=870924
Comment:
    Ar pateikta KPD ?
Reply:
    ne
Reply:
    Pateikti pirminiai po pastabu
Reply:
    Pateikta KPD
Reply:
    Servitutai? Trasos keitimas?
Reply:
    10.17 su 1901-0178-0017 savininke kalbėta, sakė atsiųs sutikimą iki 10.21
Reply:
    Neatsiuntė derinimo, Gytis skambina
Reply:
    Atsiuntė AZ derinimą.
Reply:
    Laukiam Vainoro derinimo, po to bus teikiami servitutai
Reply:
    Rengiu servitutą
Reply:
    Pateiktas servitutas ESO
Reply:
    11.04 važiuoju užsakovo parašo
Reply:
    SUVA liko 3dd, Laukiam kompensacijos, teiksim servituta KMS, kita servituta reikia derint su zmonem
Reply:
    Pateiktas servitutas ESO
Reply:
    Pateiktas servitutas kompensacijai
Reply:
    11.21 pateiktas servitutas savivaldybei
Reply:
    Savivaldybė atmetė servituto pasirašymą 12.04
Reply:
    Pateikta 2 pastatų savininkam 12-09, kitiem 12-11
Reply:
    12-18 pateiktas servitutas savivaldybei
Reply:
    01.03 skambino iš savivaldybės, gausim raštą, trūksta savininkų parašų.
Reply:
    Atmetė servitutą, reikia papildomų derinimų.
Reply:
    01.09 išsiųsta Turto bankui servitutas pasirašyt
Reply:
    01.23 skambinau į Turto banką, sakė terminas 20d.d. Prašymas nagrinėjamas. Nagrinėja Simona Strazdienė +37065975201
Reply:
    Kodėl neteikiam bylos? Ko trūksta (be servituto)?
Reply:
    Parengta pilna byla
Reply:
    01-27 teiksim bylą be servituto. 
Reply:
    Išsiunčiau dar Znutui, kad pasižiūrėtų trasą, nes man ten atrodo, kad bus reikalų
Reply:
    Projektas patvirtintas, bet dar nepasirašytas servitutas. Servitutas pateiktas ESO.
Reply:
    02.11 Servitutas pateiktas savivaldybei
Reply:
    Atmetė servitutą, trūksta dar derinimų.
Reply:
    Trūkstamų asmenų kontaktai perduoti. @Gytis Kazakevičius ar jau bandei susisiekti?
Reply:
    02.20 išsiųsti informaciniai, 03.06 galima teikt savivaldybei
Reply:
    03.06 Giedrei Genienei pateiktas prašymas
Reply:
    04.08 pavedimo kopija bus įkelta į Tivis
Reply:
    2025-04-29  13.00-13.30 pasirašymas</t>
      </text>
    </comment>
    <comment ref="O222" authorId="410" shapeId="0" xr:uid="{B0F1C3D4-7C1C-4A75-A52B-998AC5DEE1DF}">
      <text>
        <t>[Threaded comment]
Your version of Excel allows you to read this threaded comment; however, any edits to it will get removed if the file is opened in a newer version of Excel. Learn more: https://go.microsoft.com/fwlink/?linkid=870924
Comment:
    2024.07.08 pratestra dėl KPD
Reply:
    2024.07.29 įkeltas pratesimas (primeluota kad derinam su sklypo savininkais)
Reply:
    2024.08.30 Įkeltas pratesimas</t>
      </text>
    </comment>
    <comment ref="Q222" authorId="411" shapeId="0" xr:uid="{81B70045-301C-45DE-BF65-DD4C6F7915ED}">
      <text>
        <t>[Threaded comment]
Your version of Excel allows you to read this threaded comment; however, any edits to it will get removed if the file is opened in a newer version of Excel. Learn more: https://go.microsoft.com/fwlink/?linkid=870924
Comment:
    2024.06.07</t>
      </text>
    </comment>
    <comment ref="X222" authorId="412" shapeId="0" xr:uid="{CA2BAB0C-E0FD-49CA-AAB3-3B3FEECE96DF}">
      <text>
        <t>[Threaded comment]
Your version of Excel allows you to read this threaded comment; however, any edits to it will get removed if the file is opened in a newer version of Excel. Learn more: https://go.microsoft.com/fwlink/?linkid=870924
Comment:
    2024.08.06 Įkelti pirminai
Reply:
    2024.08.07 gautos pastabos
2024.08.30 Pateikta po pastabų</t>
      </text>
    </comment>
    <comment ref="Z222" authorId="413" shapeId="0" xr:uid="{A339E451-E7DF-43ED-AFD2-E94BC89EF1B9}">
      <text>
        <t>[Threaded comment]
Your version of Excel allows you to read this threaded comment; however, any edits to it will get removed if the file is opened in a newer version of Excel. Learn more: https://go.microsoft.com/fwlink/?linkid=870924
Comment:
    2024.08.30 pateikta
 dalia.cesnaviciene@gmail.com</t>
      </text>
    </comment>
    <comment ref="AB222" authorId="414" shapeId="0" xr:uid="{EC45801A-6905-42E5-BF4B-833CEFA0A7E8}">
      <text>
        <t>[Threaded comment]
Your version of Excel allows you to read this threaded comment; however, any edits to it will get removed if the file is opened in a newer version of Excel. Learn more: https://go.microsoft.com/fwlink/?linkid=870924
Comment:
    2024.08.30 pateikta
Reply:
    2024.09.04 suderino
Reply:
    10.29 suderinta</t>
      </text>
    </comment>
    <comment ref="AE222" authorId="415" shapeId="0" xr:uid="{B4FAA429-693A-4096-A0D4-1C9A52C2289A}">
      <text>
        <t xml:space="preserve">[Threaded comment]
Your version of Excel allows you to read this threaded comment; however, any edits to it will get removed if the file is opened in a newer version of Excel. Learn more: https://go.microsoft.com/fwlink/?linkid=870924
Comment:
    2024.08.30 pateikta
Reply:
    2024.09.03 suderino
</t>
      </text>
    </comment>
    <comment ref="AF222" authorId="416" shapeId="0" xr:uid="{A4312C71-B49F-492D-BFAB-04BB4AEC3525}">
      <text>
        <t>[Threaded comment]
Your version of Excel allows you to read this threaded comment; however, any edits to it will get removed if the file is opened in a newer version of Excel. Learn more: https://go.microsoft.com/fwlink/?linkid=870924
Comment:
    2024.08.30 pateikta
Reply:
    2024.09.04 suderino</t>
      </text>
    </comment>
    <comment ref="AH222" authorId="417" shapeId="0" xr:uid="{C8138E09-A967-47CC-83C7-11532862EC55}">
      <text>
        <t>[Threaded comment]
Your version of Excel allows you to read this threaded comment; however, any edits to it will get removed if the file is opened in a newer version of Excel. Learn more: https://go.microsoft.com/fwlink/?linkid=870924
Comment:
    10.30
SAV-334594
Reply:
    11.27 
SAV-338075</t>
      </text>
    </comment>
    <comment ref="AJ222" authorId="418" shapeId="0" xr:uid="{6747787D-CF79-47FA-8B15-2C9B6AADEBE9}">
      <text>
        <t>[Threaded comment]
Your version of Excel allows you to read this threaded comment; however, any edits to it will get removed if the file is opened in a newer version of Excel. Learn more: https://go.microsoft.com/fwlink/?linkid=870924
Comment:
    2024.08.30 pateikta
Reply:
    2024.09.24 Pateikta po pastabų
Reply:
    10.22 suderinta</t>
      </text>
    </comment>
    <comment ref="AN222" authorId="419" shapeId="0" xr:uid="{761DA223-AA7D-4DFA-9931-92C76099D4DD}">
      <text>
        <t>[Threaded comment]
Your version of Excel allows you to read this threaded comment; however, any edits to it will get removed if the file is opened in a newer version of Excel. Learn more: https://go.microsoft.com/fwlink/?linkid=870924
Comment:
    09.18 pateikta KPD</t>
      </text>
    </comment>
    <comment ref="O223" authorId="420" shapeId="0" xr:uid="{48E2DF4B-8D90-4E70-B82F-7ABDA3DA66CC}">
      <text>
        <t xml:space="preserve">[Threaded comment]
Your version of Excel allows you to read this threaded comment; however, any edits to it will get removed if the file is opened in a newer version of Excel. Learn more: https://go.microsoft.com/fwlink/?linkid=870924
Comment:
    2024.07.08 pratestra dėl servituto primeluota
Reply:
    2024.08.06 pratestra dėl servituto </t>
      </text>
    </comment>
    <comment ref="K224" authorId="421" shapeId="0" xr:uid="{482AF240-8B97-4955-88DD-090C2B35E17A}">
      <text>
        <t>[Threaded comment]
Your version of Excel allows you to read this threaded comment; however, any edits to it will get removed if the file is opened in a newer version of Excel. Learn more: https://go.microsoft.com/fwlink/?linkid=870924
Comment:
    Ar užsakovas atsiuntė derinimą ?
Reply:
    Užsakovas atsakė&gt; Dėkoju, projektą gavome. Kai tik tūrėsiu patvirtinimą, kad tinkams-atsisiųsiu
Dar nieko negavome
Reply:
    Iki 10-10turi pateikti sutikimą
Reply:
    Gytis derina su institucijomis
Reply:
    Ne visi derinimai gauti, servitutas nedarytas
Reply:
    Parengtas servitutas, laukiam likusių derinimų
Reply:
    11.19 Gauti derinimai, SUVA pateikta, ESO pasirašymui servitutai pateikti
Reply:
    11.21 pateikta kompensacijai
Reply:
    11.25 pateiktas servitutas nuomininkams
Reply:
    Pateikta byla
Reply:
    Sklypo nuomininkai servitutinį brėžinį kelią į savo vidaus sistemą, todėl patvirtinimas gali užtrukti iki 10 d.d.
Reply:
    12.05 susisiekiau, sakė nesupranta kur užstrigo, pasižiūrės ir informuos
Reply:
    12.11 susisiekta, sakė strigo statybų priežiūros žmogų.
Reply:
    12.11 servitutas pateiktas savivaldybei
Reply:
    Gauta SUVA, servitutas išsiųstas savivaldybei
Reply:
    Savivaldybė susisiekė dėl servituto, visi dokai geri, reikia tik pateikt geomatininke sugeneruota brėžinį. Laikinai uždeda užklausa kaip laukiama. +37065230903
Reply:
    Rengiamas servitutas geomatininke.
Reply:
    Servitutas pateiktas savivaldybei
Reply:
    Skambinau į savivaldybę, gavo dokus, dar net nepriskirta niekam, 20dd terminą turi.
Reply:
    02.18 savivaldybė nagrinės servitutą, kitoj savaitėj gausim atsakymą.
Reply:
    02.26 Pateikta notaram
Reply:
    03-13 10:30 pasirašymas</t>
      </text>
    </comment>
    <comment ref="O224" authorId="422" shapeId="0" xr:uid="{AB53878A-2056-48CB-8C46-0E16CB5CF4DD}">
      <text>
        <t>[Threaded comment]
Your version of Excel allows you to read this threaded comment; however, any edits to it will get removed if the file is opened in a newer version of Excel. Learn more: https://go.microsoft.com/fwlink/?linkid=870924
Comment:
    2024.07.08 įkeltas pratesimas primeluota dėl dangų
Reply:
    2024.08.06 Įkeltas pratesimas
Reply:
    2024.09.19 įkeltas pratęsimas</t>
      </text>
    </comment>
    <comment ref="X224" authorId="423" shapeId="0" xr:uid="{547A0CFC-B67C-4AA4-A22D-0E3B67B84302}">
      <text>
        <t>[Threaded comment]
Your version of Excel allows you to read this threaded comment; however, any edits to it will get removed if the file is opened in a newer version of Excel. Learn more: https://go.microsoft.com/fwlink/?linkid=870924
Comment:
    2024.07.16 pateikti pirminiai
Reply:
    2024-07-18 pastabos
2024.07.29 pateikta po pastabų
Reply:
    2024.07.30 suderinta</t>
      </text>
    </comment>
    <comment ref="Z224" authorId="424" shapeId="0" xr:uid="{D9C68E74-816E-4796-80B0-16BD042326E7}">
      <text>
        <t>[Threaded comment]
Your version of Excel allows you to read this threaded comment; however, any edits to it will get removed if the file is opened in a newer version of Excel. Learn more: https://go.microsoft.com/fwlink/?linkid=870924
Comment:
    Pateikteikė karolis 2024.07.15
Reply:
    2024.07.26: Negalime patvirtinti projekto, nes iškilo keletas klausimų dėl esamo seno įvado. Ribų akte rodomas senas alyvinis kabelis, nors esančioje elektros skydinėje yra įvestas naujas kebelis (čia kalbama apie vieną iš įvadų). Buvo pateikta užklausa „ESO“. Inžinierius tūrėtu atvykti 2024-07-29 apžiūrėti. 
Reply:
    2024.07.30 Pateikta užsakovui
Reply:
    2024.07.31
Reply:
    2024.08.008 atsiuntė kita vietą
Reply:
    2024.09.02 pateikti nauji sprendiniai
Reply:
    2024.09.05 užsakovas informavo kad arimiausiu laiku patvirtins KAS vietą</t>
      </text>
    </comment>
    <comment ref="AB224" authorId="425" shapeId="0" xr:uid="{58621876-66E3-49C3-98DB-767A9051F872}">
      <text>
        <t>[Threaded comment]
Your version of Excel allows you to read this threaded comment; however, any edits to it will get removed if the file is opened in a newer version of Excel. Learn more: https://go.microsoft.com/fwlink/?linkid=870924
Comment:
    11.04 pateikta
Reply:
    11.08 gauta</t>
      </text>
    </comment>
    <comment ref="AE224" authorId="426" shapeId="0" xr:uid="{718D1F68-B716-4255-8E23-5E465C9F0FCB}">
      <text>
        <t>[Threaded comment]
Your version of Excel allows you to read this threaded comment; however, any edits to it will get removed if the file is opened in a newer version of Excel. Learn more: https://go.microsoft.com/fwlink/?linkid=870924
Comment:
    11.04 pateikta
Reply:
    11.11 suderinta</t>
      </text>
    </comment>
    <comment ref="AF224" authorId="427" shapeId="0" xr:uid="{34E1E047-44E8-4E32-AF61-A911C9EC964B}">
      <text>
        <t>[Threaded comment]
Your version of Excel allows you to read this threaded comment; however, any edits to it will get removed if the file is opened in a newer version of Excel. Learn more: https://go.microsoft.com/fwlink/?linkid=870924
Comment:
    11.04 pateikta</t>
      </text>
    </comment>
    <comment ref="AH224" authorId="428" shapeId="0" xr:uid="{21E2A467-A0DE-46E2-BD87-70630289E02D}">
      <text>
        <t xml:space="preserve">[Threaded comment]
Your version of Excel allows you to read this threaded comment; however, any edits to it will get removed if the file is opened in a newer version of Excel. Learn more: https://go.microsoft.com/fwlink/?linkid=870924
Comment:
    11.19
SAV-337015 </t>
      </text>
    </comment>
    <comment ref="AJ224" authorId="429" shapeId="0" xr:uid="{B54D0435-45D3-42D5-9ECD-E3E9BBA2D1B8}">
      <text>
        <t>[Threaded comment]
Your version of Excel allows you to read this threaded comment; however, any edits to it will get removed if the file is opened in a newer version of Excel. Learn more: https://go.microsoft.com/fwlink/?linkid=870924
Comment:
    11.04 pateikta
Reply:
    11.19 priminta</t>
      </text>
    </comment>
    <comment ref="AK224" authorId="430" shapeId="0" xr:uid="{B11C4F96-A317-4CF3-948C-F67D2CC8EE19}">
      <text>
        <t xml:space="preserve">[Threaded comment]
Your version of Excel allows you to read this threaded comment; however, any edits to it will get removed if the file is opened in a newer version of Excel. Learn more: https://go.microsoft.com/fwlink/?linkid=870924
Comment:
    Reg.data 2024-12-11, Reg. Nr. R12-9619.
</t>
      </text>
    </comment>
    <comment ref="K225" authorId="431" shapeId="0" xr:uid="{AACECE9A-DC89-4070-9E5D-4DF2DD2D2D0F}">
      <text>
        <t>[Threaded comment]
Your version of Excel allows you to read this threaded comment; however, any edits to it will get removed if the file is opened in a newer version of Excel. Learn more: https://go.microsoft.com/fwlink/?linkid=870924
Comment:
    Pateikti pirminiai po pastabu
Reply:
    Pirminiai patvirtinti
Reply:
    Derinama su institucijomis
Reply:
    Gytis skambina Telia + KPD
Reply:
    Lauykiam KPD
Reply:
    Laukiam SUVA
Reply:
    Laukiam SUVA
Reply:
    Teikiam bylą be SUVA. 
Reply:
    Pateikta byla
Reply:
    Ištaisytos bylos pastabos
Reply:
    SUVA gautas teikiam pilną bylą</t>
      </text>
    </comment>
    <comment ref="O225" authorId="432" shapeId="0" xr:uid="{A8053B23-41EC-42D2-9E0D-CD23FC75DECE}">
      <text>
        <t>[Threaded comment]
Your version of Excel allows you to read this threaded comment; however, any edits to it will get removed if the file is opened in a newer version of Excel. Learn more: https://go.microsoft.com/fwlink/?linkid=870924
Comment:
    2024.07.11 įkeltas pratesimas
Reply:
    2024.08.12 Įkeltas pratesimas
Reply:
    2024.09.19 Įkeltas pratesimas</t>
      </text>
    </comment>
    <comment ref="Z225" authorId="433" shapeId="0" xr:uid="{EF0ADC49-370B-46B7-8198-81A08B28A66B}">
      <text>
        <t xml:space="preserve">[Threaded comment]
Your version of Excel allows you to read this threaded comment; however, any edits to it will get removed if the file is opened in a newer version of Excel. Learn more: https://go.microsoft.com/fwlink/?linkid=870924
Comment:
    2024.08.12 E paštu užklausta vietos  info@santermita.lt
Reply:
    2024.09.26 pateikta
Reply:
    09.30 suderinta
</t>
      </text>
    </comment>
    <comment ref="AB225" authorId="434" shapeId="0" xr:uid="{72CCC1DE-2B06-4DBE-B260-FAAB6D62D263}">
      <text>
        <t>[Threaded comment]
Your version of Excel allows you to read this threaded comment; however, any edits to it will get removed if the file is opened in a newer version of Excel. Learn more: https://go.microsoft.com/fwlink/?linkid=870924
Comment:
    2024.09.13 pateikta
Reply:
    2024.09.19 suderinta</t>
      </text>
    </comment>
    <comment ref="AE225" authorId="435" shapeId="0" xr:uid="{93E7B239-B2DD-405F-9986-0616F9CB1654}">
      <text>
        <t xml:space="preserve">[Threaded comment]
Your version of Excel allows you to read this threaded comment; however, any edits to it will get removed if the file is opened in a newer version of Excel. Learn more: https://go.microsoft.com/fwlink/?linkid=870924
Comment:
    2024.09.13 pateikta
Reply:
    10.01 suderinta
</t>
      </text>
    </comment>
    <comment ref="AF225" authorId="436" shapeId="0" xr:uid="{496360CD-DBE7-4B98-A83C-B60781410832}">
      <text>
        <t>[Threaded comment]
Your version of Excel allows you to read this threaded comment; however, any edits to it will get removed if the file is opened in a newer version of Excel. Learn more: https://go.microsoft.com/fwlink/?linkid=870924
Comment:
    2024.09.13 pateikta
Reply:
    2024.09.20 gautos pastabos
Reply:
    2024.09.23 pateikta po pastabų
Reply:
    09.26 gauta pastabos
Reply:
    09.27 pateikta po pastabų
Reply:
    10.10 suderinta</t>
      </text>
    </comment>
    <comment ref="AH225" authorId="437" shapeId="0" xr:uid="{DCC95275-0C70-45CB-AA3E-DCA7B50944A4}">
      <text>
        <t xml:space="preserve">[Threaded comment]
Your version of Excel allows you to read this threaded comment; however, any edits to it will get removed if the file is opened in a newer version of Excel. Learn more: https://go.microsoft.com/fwlink/?linkid=870924
Comment:
    10.16
SAV-332809 </t>
      </text>
    </comment>
    <comment ref="AJ225" authorId="438" shapeId="0" xr:uid="{3B777A2B-0D04-4657-9C53-BECE32E3A9A7}">
      <text>
        <t xml:space="preserve">[Threaded comment]
Your version of Excel allows you to read this threaded comment; however, any edits to it will get removed if the file is opened in a newer version of Excel. Learn more: https://go.microsoft.com/fwlink/?linkid=870924
Comment:
    2024.09.13 pateikta
Reply:
    09.25 suderinta
</t>
      </text>
    </comment>
    <comment ref="AN225" authorId="439" shapeId="0" xr:uid="{4D80FAAC-B788-4477-BBE6-4A52355FCC9B}">
      <text>
        <t>[Threaded comment]
Your version of Excel allows you to read this threaded comment; however, any edits to it will get removed if the file is opened in a newer version of Excel. Learn more: https://go.microsoft.com/fwlink/?linkid=870924
Comment:
    2024.09.19 pateikta 
Reply:
    Atostogauja iki 10-07</t>
      </text>
    </comment>
    <comment ref="K226" authorId="440" shapeId="0" xr:uid="{DD4205FD-0A8C-4557-8DB2-1F3FAA2795D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 esam gavę sutikimą iš sklypų savininkų ?
Reply:
    Savivaldėbė pateikė atsakymą kad reikia papildomos info, permečiau laišką, o kito sklypo savininkas pasiuntė nachui, sako mes statom. Permečiau laišką
Reply:
    Perduota ESO PV, kad paragintų sklp. Sav.
Reply:
    Laukiam iš sklypo sav. Sudeirnimo dėl trasos arba nepritarimo.
Reply:
    ESO TURI PAKEISTI TS
Reply:
    Pakeisto TS
Reply:
    10-29 nusiunčiau preliminarius sprendinius Vainorui, jei sakys, kad ok, važiuosim į vietą pasižiūrėt kaip ten kas ir reikės užsisakyti topo. Bet turbūt, kad Vainorui netiks toks sprendinys.
Reply:
    Vainoras sakė ok,  reik užsakyti topo.
Reply:
    Užsakyta Egidijus 11-04
Reply:
    Įkelta topo
Reply:
    Parašiau laišką Gailiūnui dėl esamų vamzdžių Laisvės al.
Reply:
    11-18d skambinsiuos Znutui, pasitarsiu dėl važiavimo į vietą.
Reply:
    Znutas sakė duos žinot, kada galim važiuot iki vietos.
Reply:
    Geriausiu atveju pavyks nuvažiuot kitą sav. (nuo 25d)
Reply:
    Pateikta pirminiams
Reply:
    Gautos pirminių pastabos. Bet kol su Znutu nenuvažiavom, netaisau.
Reply:
    Tarsiuos su Znutu kada galim nuvažiuot
Reply:
    Pateikta pirminiai po pastabų
Reply:
    KE 01-10 parašė kad reik važiuot į vietą.
01-15 buvau vietoj, pateikiau pjūvi ir sprendinius.
Reply:
    Šiandien pasuksiu KE
Likę servitutai ir SUVA
Reply:
    KE suderino.
01-28 pateiksiu SUVA ir likę bus servitutai
Reply:
    01-29 pateikta SUVA, likę servitutai (5vnt.)
Reply:
    Servitutai padaryti per geomatininką (Arnas sukels į TIVI)
Reply:
    Servitutai pateikti kompensacijai
Reply:
    Gautos kompensacijos
Reply:
    @Augustas Motiejūnas tai kas šiuo metu vyksta? Būtų gerai, kad nestovėtų pas tave tas kamuolys ilgai.
Reply:
    Reiks kažkurią dieną sėst ir atsikapstyt tuos NTRC, daug ten tų savininkų ir tada bandyt skambinėtis.
Reply:
    Šią savaitę prieisiu ir surašysiu Arnui dėl servitutų derinimų (su kiek žmonių reik suderint) 
Reply:
    Laukiam 04-15, siųsim informacinius dėl servitutų
Reply:
    Išsiųsta užsakovui principinė 04-11, šnekėta su juo, perspėta dėl servitutų.
Reply:
    Pradėti derint servitutai
Reply:
    Augustai, kitos savaitės pradžioje planuokis nuvažiuot į sklypo savininkės deklaruotą gyv. Vietą aptarti klausimus, jeigu sunku susikalbėti, prašyk giminaičių kontaktų reikia išspręsti užsitęsusį klausimą. Ieškok sklypų nuomininkų, kadangi jų ne vienas ir ne du, tai gal kažkas nesutiks ir tuom pasibaigs tas derinimas. Paskirk pusdienį, kad išjudinti objektą.
Reply:
    Dingo sklypo savininkė. Perdaviau info ESO, kad keistų TS
Reply:
    Yra naujos TS, reikia topo
Reply:
    Pateikti nauji sprendiniai ESO
Reply:
    ESO suderinta, pateikta institucijoms
Reply:
    Trūksta KE
Reply:
    Trūksta KE, derinami servitutai
Reply:
    Romuva prašo patikslinti kasimo zonas, perduota statybai, kad įvertintų esamų vamzdžių panaudojimo galimybes ir patikslintų ar nereikės daugiau ardymo nei buvo numatyta.
Reply:
    07-22 pateikta papildyta info sklypo nuomininkui (Romuva)
Reply:
    Dar vis trūksta servituto derinimo.
Reply:
    Servitutas pateiktas savivaldybei 09-16
Reply:
    Likę tik servituto ir SUVA klausimai
Reply:
    2025-11-26 pateikti servitutai notaram
Reply:
    Projektavimo įkainį įsivertint ant naujos sutarties, paleistas objektas darbams. Perduota Vaidai.</t>
      </text>
    </comment>
    <comment ref="O226" authorId="441" shapeId="0" xr:uid="{4674AD62-A433-4158-9B87-912E303B1C2E}">
      <text>
        <t>[Threaded comment]
Your version of Excel allows you to read this threaded comment; however, any edits to it will get removed if the file is opened in a newer version of Excel. Learn more: https://go.microsoft.com/fwlink/?linkid=870924
Comment:
    2024.07.19 Įkeltas pratesimas
Reply:
    2024.08.14 Įkeltas pratesimas
Reply:
    2024.09.25 pateiktas pratęsimas</t>
      </text>
    </comment>
    <comment ref="AB226" authorId="442" shapeId="0" xr:uid="{7963AE42-74E4-4CF9-8C1D-49290C24806B}">
      <text>
        <t>[Threaded comment]
Your version of Excel allows you to read this threaded comment; however, any edits to it will get removed if the file is opened in a newer version of Excel. Learn more: https://go.microsoft.com/fwlink/?linkid=870924
Comment:
    11-19 išsiųsta
Reply:
    11-26 suderinta</t>
      </text>
    </comment>
    <comment ref="AE226" authorId="443" shapeId="0" xr:uid="{1D8ADF99-AFC6-46F4-91FF-B7B0BE815C7F}">
      <text>
        <t>[Threaded comment]
Your version of Excel allows you to read this threaded comment; however, any edits to it will get removed if the file is opened in a newer version of Excel. Learn more: https://go.microsoft.com/fwlink/?linkid=870924
Comment:
    11-19 išsiųsta</t>
      </text>
    </comment>
    <comment ref="AF226" authorId="444" shapeId="0" xr:uid="{FFE32A2C-7B36-45EE-8DAF-EDC6FC5F320E}">
      <text>
        <t>[Threaded comment]
Your version of Excel allows you to read this threaded comment; however, any edits to it will get removed if the file is opened in a newer version of Excel. Learn more: https://go.microsoft.com/fwlink/?linkid=870924
Comment:
    11-19 išsiųsta
Reply:
    11-27 suderinta</t>
      </text>
    </comment>
    <comment ref="AH226" authorId="445" shapeId="0" xr:uid="{3B4AE131-10B6-4624-9CF3-4AF7999F6D16}">
      <text>
        <t>[Threaded comment]
Your version of Excel allows you to read this threaded comment; however, any edits to it will get removed if the file is opened in a newer version of Excel. Learn more: https://go.microsoft.com/fwlink/?linkid=870924
Comment:
    25SUT-10917</t>
      </text>
    </comment>
    <comment ref="AJ226" authorId="446" shapeId="0" xr:uid="{5F225658-EB36-4EC7-A635-1A64FCCF1F91}">
      <text>
        <t>[Threaded comment]
Your version of Excel allows you to read this threaded comment; however, any edits to it will get removed if the file is opened in a newer version of Excel. Learn more: https://go.microsoft.com/fwlink/?linkid=870924
Comment:
    11-19 išsiųsta
Reply:
    01-06 gautos pastabos, nusiųsta atgal
Reply:
    09 gautos pastabos, 01-10 pateikta atgal
Reply:
    01-10 parašė kad reik važiuot į vietą.
01-15 buvau vietoj, pateikiau pjūvi ir sprendinius.
Reply:
    Šiandien turi atsiųsti
Reply:
    01-27 gauta</t>
      </text>
    </comment>
    <comment ref="AN226" authorId="447" shapeId="0" xr:uid="{0D52EB4B-7394-4B5C-BD87-40DA38208D04}">
      <text>
        <t>[Threaded comment]
Your version of Excel allows you to read this threaded comment; however, any edits to it will get removed if the file is opened in a newer version of Excel. Learn more: https://go.microsoft.com/fwlink/?linkid=870924
Comment:
    11-19 išsiųsta
Reply:
    11-29 suderinta</t>
      </text>
    </comment>
    <comment ref="O227" authorId="448" shapeId="0" xr:uid="{A146A39F-8115-4104-BD1E-ACA9570C3147}">
      <text>
        <t xml:space="preserve">[Threaded comment]
Your version of Excel allows you to read this threaded comment; however, any edits to it will get removed if the file is opened in a newer version of Excel. Learn more: https://go.microsoft.com/fwlink/?linkid=870924
Comment:
    2024.07.24 įkeltas pratyesimas (Primeluota kad su užsakovu nepavyko susisiekti)
Reply:
    2024.08.21 įkeltas pratesimas </t>
      </text>
    </comment>
    <comment ref="X227" authorId="449" shapeId="0" xr:uid="{5F81C484-F5E5-4617-8451-EA1A57CFAF77}">
      <text>
        <t>[Threaded comment]
Your version of Excel allows you to read this threaded comment; however, any edits to it will get removed if the file is opened in a newer version of Excel. Learn more: https://go.microsoft.com/fwlink/?linkid=870924
Comment:
    2024.07.24
Reply:
    2024.07.26 pastabos gautos
Reply:
    2024.07.29 pakartota po pastabų
Reply:
    2024.07.29 suderinta</t>
      </text>
    </comment>
    <comment ref="Z227" authorId="450" shapeId="0" xr:uid="{DEF01280-6C37-4D8A-BCAC-13BB43F9E4FD}">
      <text>
        <t>[Threaded comment]
Your version of Excel allows you to read this threaded comment; however, any edits to it will get removed if the file is opened in a newer version of Excel. Learn more: https://go.microsoft.com/fwlink/?linkid=870924
Comment:
    2024.07.24 pateikta
Reply:
    2024.07.25 gautas užsakovo derinimas</t>
      </text>
    </comment>
    <comment ref="AB227" authorId="451" shapeId="0" xr:uid="{7F1EBB0E-CFE6-4BF9-A7F1-15A1470D6365}">
      <text>
        <t xml:space="preserve">[Threaded comment]
Your version of Excel allows you to read this threaded comment; however, any edits to it will get removed if the file is opened in a newer version of Excel. Learn more: https://go.microsoft.com/fwlink/?linkid=870924
Comment:
    2024.08.08 pateikta Vainorui
</t>
      </text>
    </comment>
    <comment ref="AF227" authorId="452" shapeId="0" xr:uid="{C8E88EDA-D1C9-42D4-97A0-435232A5969E}">
      <text>
        <t>[Threaded comment]
Your version of Excel allows you to read this threaded comment; however, any edits to it will get removed if the file is opened in a newer version of Excel. Learn more: https://go.microsoft.com/fwlink/?linkid=870924
Comment:
    2024.08.28 pateikta</t>
      </text>
    </comment>
    <comment ref="K228" authorId="453" shapeId="0" xr:uid="{9DCDF56C-C211-499F-BFAB-57B97851CCF2}">
      <text>
        <t>[Threaded comment]
Your version of Excel allows you to read this threaded comment; however, any edits to it will get removed if the file is opened in a newer version of Excel. Learn more: https://go.microsoft.com/fwlink/?linkid=870924
Comment:
    Yra pasiūlymas dėl TS keitimo, ar žiūrėta ?
Reply:
    Perduota Eimučiui pažiūrėti
Reply:
    Pateikta Vainorui vizualizacija
Reply:
    Derinama su pastato savininku, vainoras derins jei suderins pastato savininkas
Reply:
    Susisiekta su savininku., laukiama atsakymo
Reply:
    Reikia nuvažiuoti į objektą ir pažiūrėt ar tikrai reikia naujos spintos
Reply:
    11-18 Tautvydas vyksta į vietą dėl spintos
Reply:
    Parašytas komentaras į TIVIS dėl esamų rezervinių apskaitos vietų</t>
      </text>
    </comment>
    <comment ref="O228" authorId="454" shapeId="0" xr:uid="{2D7D9E78-C7DE-40D5-9D08-08FC0D2BE7B3}">
      <text>
        <t>[Threaded comment]
Your version of Excel allows you to read this threaded comment; however, any edits to it will get removed if the file is opened in a newer version of Excel. Learn more: https://go.microsoft.com/fwlink/?linkid=870924
Comment:
    2024.07.22 Įkeltas pratesimas
Reply:
    2024.08.21 Įkeltas pratyesimas</t>
      </text>
    </comment>
    <comment ref="K229" authorId="455" shapeId="0" xr:uid="{735BD1AE-E50A-4A22-BBAE-4258E480FE5E}">
      <text>
        <t>[Threaded comment]
Your version of Excel allows you to read this threaded comment; however, any edits to it will get removed if the file is opened in a newer version of Excel. Learn more: https://go.microsoft.com/fwlink/?linkid=870924
Comment:
    Taisomos pirminių pastabos- Gytis
Reply:
    Pateikti pirminiai po pastabu
Reply:
    Teikti SUVA
Reply:
    SUVA pateikta
Reply:
    Laukiam KPD 
Reply:
    Gytis daro bylą
Reply:
    Pateikta byla
Reply:
    Pateikta byla po pastabų</t>
      </text>
    </comment>
    <comment ref="O229" authorId="456" shapeId="0" xr:uid="{48B2802C-6099-40B3-866F-8CC5BD073C3A}">
      <text>
        <t>[Threaded comment]
Your version of Excel allows you to read this threaded comment; however, any edits to it will get removed if the file is opened in a newer version of Excel. Learn more: https://go.microsoft.com/fwlink/?linkid=870924
Comment:
    2024.07.25 įkeltas pratesimas primeluota dėl dangų
Reply:
    2024.08.27 įkeltas pratesimas</t>
      </text>
    </comment>
    <comment ref="X229" authorId="457" shapeId="0" xr:uid="{CEA2DAD6-A3BE-4F2E-A802-B8C085A6D67D}">
      <text>
        <t>[Threaded comment]
Your version of Excel allows you to read this threaded comment; however, any edits to it will get removed if the file is opened in a newer version of Excel. Learn more: https://go.microsoft.com/fwlink/?linkid=870924
Comment:
    2024.09.09 Įkelti pirminiai</t>
      </text>
    </comment>
    <comment ref="Z229" authorId="458" shapeId="0" xr:uid="{BFBCA5C7-7C37-4449-9983-FA96F8F2FCDC}">
      <text>
        <t>[Threaded comment]
Your version of Excel allows you to read this threaded comment; however, any edits to it will get removed if the file is opened in a newer version of Excel. Learn more: https://go.microsoft.com/fwlink/?linkid=870924
Comment:
    Pateikta 2024.09.09 
jolanta.dumciene@inbox.lt
Reply:
    2024.09.20 suderinta</t>
      </text>
    </comment>
    <comment ref="AB229" authorId="459" shapeId="0" xr:uid="{F6FE59E5-C0DC-4034-B7CC-B7D68B599815}">
      <text>
        <t>[Threaded comment]
Your version of Excel allows you to read this threaded comment; however, any edits to it will get removed if the file is opened in a newer version of Excel. Learn more: https://go.microsoft.com/fwlink/?linkid=870924
Comment:
    2024.09.09 pateikta
Reply:
    2024.09.16 suderinta</t>
      </text>
    </comment>
    <comment ref="AE229" authorId="460" shapeId="0" xr:uid="{304A3EA1-03E6-4622-9981-3451D42F529F}">
      <text>
        <t xml:space="preserve">[Threaded comment]
Your version of Excel allows you to read this threaded comment; however, any edits to it will get removed if the file is opened in a newer version of Excel. Learn more: https://go.microsoft.com/fwlink/?linkid=870924
Comment:
    2024.09.09 pateikta
Reply:
    2024.09.17 suderinta
</t>
      </text>
    </comment>
    <comment ref="AF229" authorId="461" shapeId="0" xr:uid="{B0F66714-532C-404E-B92B-51A7CEE747EF}">
      <text>
        <t xml:space="preserve">[Threaded comment]
Your version of Excel allows you to read this threaded comment; however, any edits to it will get removed if the file is opened in a newer version of Excel. Learn more: https://go.microsoft.com/fwlink/?linkid=870924
Comment:
    2024.09.12 suderinta
</t>
      </text>
    </comment>
    <comment ref="AH229" authorId="462" shapeId="0" xr:uid="{C7B9923D-B345-4208-810C-3442504142C4}">
      <text>
        <t>[Threaded comment]
Your version of Excel allows you to read this threaded comment; however, any edits to it will get removed if the file is opened in a newer version of Excel. Learn more: https://go.microsoft.com/fwlink/?linkid=870924
Comment:
    Nr. 329248
Reply:
    Gautas 10-17</t>
      </text>
    </comment>
    <comment ref="AJ229" authorId="463" shapeId="0" xr:uid="{3DFE56FD-42E2-42F8-ACE4-8434125C7CF9}">
      <text>
        <t xml:space="preserve">[Threaded comment]
Your version of Excel allows you to read this threaded comment; however, any edits to it will get removed if the file is opened in a newer version of Excel. Learn more: https://go.microsoft.com/fwlink/?linkid=870924
Comment:
    2024.09.09 pateikta
Reply:
    2024.09.18 suderinta
</t>
      </text>
    </comment>
    <comment ref="K230" authorId="464" shapeId="0" xr:uid="{D796592F-410F-41C4-9861-5EBD857ADE9D}">
      <text>
        <t>[Threaded comment]
Your version of Excel allows you to read this threaded comment; however, any edits to it will get removed if the file is opened in a newer version of Excel. Learn more: https://go.microsoft.com/fwlink/?linkid=870924
Comment:
    Gytis taiso pirminius
Reply:
    Ar susisiekta su užsakovu VYTAI ?
Reply:
    ne
Reply:
    Pateikti pirminiai po pastabu
Reply:
    Pateikta SUVA
Reply:
    Tautvydas formuos bylą pateikimui į TIVĮ be SUVA
Reply:
    Pateiktas projektas
Reply:
    Gytis taiso pastabas. Eimutis turi sukelti projektą.
Reply:
    Pateiktas projektas be SUVA
Reply:
    10-14 pateiks pilną projektą
Reply:
    Pateiktas projektas po pastabu</t>
      </text>
    </comment>
    <comment ref="O230" authorId="465" shapeId="0" xr:uid="{9EAFD33E-9B59-4D8C-A6B4-62DE6D8BAA92}">
      <text>
        <t>[Threaded comment]
Your version of Excel allows you to read this threaded comment; however, any edits to it will get removed if the file is opened in a newer version of Excel. Learn more: https://go.microsoft.com/fwlink/?linkid=870924
Comment:
    2024.07.23 įkieltas pratesimas primeluota dėl dangų
Reply:
    2024.08.28 įkeltas pratesimas</t>
      </text>
    </comment>
    <comment ref="X230" authorId="466" shapeId="0" xr:uid="{3D15636B-8644-46A4-AC19-D01E317F4EF0}">
      <text>
        <t>[Threaded comment]
Your version of Excel allows you to read this threaded comment; however, any edits to it will get removed if the file is opened in a newer version of Excel. Learn more: https://go.microsoft.com/fwlink/?linkid=870924
Comment:
    2024.09.05</t>
      </text>
    </comment>
    <comment ref="Z230" authorId="467" shapeId="0" xr:uid="{868AA2BC-EDCF-4F6E-BFBB-4F483118F31E}">
      <text>
        <t>[Threaded comment]
Your version of Excel allows you to read this threaded comment; however, any edits to it will get removed if the file is opened in a newer version of Excel. Learn more: https://go.microsoft.com/fwlink/?linkid=870924
Comment:
    09.24 suderinta</t>
      </text>
    </comment>
    <comment ref="AB230" authorId="468" shapeId="0" xr:uid="{C6A2CB23-A715-4F2F-B4DA-E1744F904937}">
      <text>
        <t xml:space="preserve">[Threaded comment]
Your version of Excel allows you to read this threaded comment; however, any edits to it will get removed if the file is opened in a newer version of Excel. Learn more: https://go.microsoft.com/fwlink/?linkid=870924
Comment:
    2024.08.28 pateikta
Reply:
    2024.09.03 suderinta
</t>
      </text>
    </comment>
    <comment ref="AE230" authorId="469" shapeId="0" xr:uid="{E5D4452F-7D66-4894-95AB-2E8382CE7D57}">
      <text>
        <t>[Threaded comment]
Your version of Excel allows you to read this threaded comment; however, any edits to it will get removed if the file is opened in a newer version of Excel. Learn more: https://go.microsoft.com/fwlink/?linkid=870924
Comment:
    2024.08.28 pateikta
Reply:
    2024.08.28 suderinta</t>
      </text>
    </comment>
    <comment ref="AF230" authorId="470" shapeId="0" xr:uid="{84891EA9-EB9A-4361-ACA0-2632AF3CAB77}">
      <text>
        <t>[Threaded comment]
Your version of Excel allows you to read this threaded comment; however, any edits to it will get removed if the file is opened in a newer version of Excel. Learn more: https://go.microsoft.com/fwlink/?linkid=870924
Comment:
    2024.08.28 pateikta
Reply:
    2024.09.03 suderinta</t>
      </text>
    </comment>
    <comment ref="AH230" authorId="471" shapeId="0" xr:uid="{AFCB01E7-DC3E-443C-AE3E-23C250A4A1BB}">
      <text>
        <t>[Threaded comment]
Your version of Excel allows you to read this threaded comment; however, any edits to it will get removed if the file is opened in a newer version of Excel. Learn more: https://go.microsoft.com/fwlink/?linkid=870924
Comment:
    NŽT NR 328807 
2024-09-17 pateikta</t>
      </text>
    </comment>
    <comment ref="AJ230" authorId="472" shapeId="0" xr:uid="{AFB9880E-59A0-4FD7-9144-FE77D29ADB02}">
      <text>
        <t>[Threaded comment]
Your version of Excel allows you to read this threaded comment; however, any edits to it will get removed if the file is opened in a newer version of Excel. Learn more: https://go.microsoft.com/fwlink/?linkid=870924
Comment:
    2024.08.28 pateikta
Reply:
    2024.09.06 suderino</t>
      </text>
    </comment>
    <comment ref="K231" authorId="473" shapeId="0" xr:uid="{0B0AF893-15F3-4790-9B3F-935841E216A3}">
      <text>
        <t>[Threaded comment]
Your version of Excel allows you to read this threaded comment; however, any edits to it will get removed if the file is opened in a newer version of Excel. Learn more: https://go.microsoft.com/fwlink/?linkid=870924
Comment:
    Reikia Gyciui nulekt pasifotkint esama skydeli ir parasyti komentara i TIVIS
Reply:
    Kostas parašys komentarą dėl TS keitimo
Reply:
    Pateiktas komentaras ESO dėl TS keitimo</t>
      </text>
    </comment>
    <comment ref="O231" authorId="474" shapeId="0" xr:uid="{78591E5E-2E5B-4F97-BC12-E7F61218DC11}">
      <text>
        <t>[Threaded comment]
Your version of Excel allows you to read this threaded comment; however, any edits to it will get removed if the file is opened in a newer version of Excel. Learn more: https://go.microsoft.com/fwlink/?linkid=870924
Comment:
    2024.07.26 Įkeltas pratesimas (primeluota dėl dangų)
Reply:
    2024.08.30 Įkeltas pratesimas</t>
      </text>
    </comment>
    <comment ref="K232" authorId="475" shapeId="0" xr:uid="{F02C88BC-A250-45DD-A19D-5A006E9FE529}">
      <text>
        <t>[Threaded comment]
Your version of Excel allows you to read this threaded comment; however, any edits to it will get removed if the file is opened in a newer version of Excel. Learn more: https://go.microsoft.com/fwlink/?linkid=870924
Comment:
    Gytis siunčia institucijoms derinti.
Reply:
    VYTAI kokia situacija su užsakovu ir lifto apskaita ? Ar galim toliau vykdyti objektą ?
Reply:
    Gytis viską žino. Jeigu užsakovas suderino judam toliau
Reply:
    Gautos ESO PASTABOS. Perdaviau Gyčiui
Reply:
    Gytis nieko nežino iki galo šitoj situacijoj, reikia su VYTU susėsti ir išsiaiškinti
Reply:
    Viskas gerai jau pateikta derinti. O kostas važiuos į vietą pasižiūrėti ar tilps saugikliai
Reply:
    Informuotas ESO PV, kad truksta vietos skirstykloj, pasiulyta panaudoti Vytritos sprendinius, salygistai turi duoti atsakyma
Reply:
    Gautos pakoreguotos TS, reikia daryti pagal Vytritos paregta projekta
Reply:
    Pasikeitė spintų skaičius, perderint su klientu jų vietą
Reply:
    Nusiųsta derint institucijoms
Reply:
    Pateikti pirminiai
Reply:
    Taisomos pirminių pastabos, 11-25 važiuosiu į Tr-945 dėl KSB vizualizacijos
Reply:
    Laukiu kol ESO zoninis atsiųs TR-945 nuotraukas
Reply:
    Rengiamas šilumos tinklų kirtimo pjūvis
Reply:
    Kokia situacija su KE ?
Reply:
    KE sprendinius suderino
Reply:
    Išsiunčiau 12-23 derinti kitoms institucijoms.
Reply:
    Pateikta suva 01.07; nusiųstas informacinis į kms; pateikta derint užsakovui ir pasirašyt sutikimą dėl AZ.
Reply:
    Sutikimas gautas
Reply:
    Pateikti pirminiai po pastabų
Reply:
    Pateikti pirminiai po pastabų
Reply:
    Pateikti pirminiai po pastabų
Reply:
    Taiso pastabas Gytis
Reply:
    Gauta SUVA
Reply:
    Pateiktas projektas tvirtinimui
Reply:
    Pateiktas po pastabų</t>
      </text>
    </comment>
    <comment ref="O232" authorId="476" shapeId="0" xr:uid="{BE9D71B2-75FF-4E2E-8325-CCA1FD825139}">
      <text>
        <t>[Threaded comment]
Your version of Excel allows you to read this threaded comment; however, any edits to it will get removed if the file is opened in a newer version of Excel. Learn more: https://go.microsoft.com/fwlink/?linkid=870924
Comment:
    2024.07.24 Įkeltas pratesimas
Reply:
    2024.08.27 įkeltas pratesimas</t>
      </text>
    </comment>
    <comment ref="U232" authorId="477" shapeId="0" xr:uid="{5AC0D359-85F4-4286-A2CF-197C8D5380AF}">
      <text>
        <t>[Threaded comment]
Your version of Excel allows you to read this threaded comment; however, any edits to it will get removed if the file is opened in a newer version of Excel. Learn more: https://go.microsoft.com/fwlink/?linkid=870924
Comment:
    Išsiųstas į KMS 01.06</t>
      </text>
    </comment>
    <comment ref="X232" authorId="478" shapeId="0" xr:uid="{67F27E44-095D-4D49-8058-C51D9598600F}">
      <text>
        <t>[Threaded comment]
Your version of Excel allows you to read this threaded comment; however, any edits to it will get removed if the file is opened in a newer version of Excel. Learn more: https://go.microsoft.com/fwlink/?linkid=870924
Comment:
    2024.09.10 pateikta</t>
      </text>
    </comment>
    <comment ref="Z232" authorId="479" shapeId="0" xr:uid="{87EEF359-6FC8-4C57-83AA-D9096FFFF7E1}">
      <text>
        <t>[Threaded comment]
Your version of Excel allows you to read this threaded comment; however, any edits to it will get removed if the file is opened in a newer version of Excel. Learn more: https://go.microsoft.com/fwlink/?linkid=870924
Comment:
    2024.09.10 pateikta 
a.petretis@agili.lt
gvaclovas@gmail.com
Reply:
    2024.09.11 suderinta</t>
      </text>
    </comment>
    <comment ref="AB232" authorId="480" shapeId="0" xr:uid="{5DC1A3ED-575D-45DA-8738-C3C2B2365578}">
      <text>
        <t>[Threaded comment]
Your version of Excel allows you to read this threaded comment; however, any edits to it will get removed if the file is opened in a newer version of Excel. Learn more: https://go.microsoft.com/fwlink/?linkid=870924
Comment:
    2024.09.16 pateikta
Reply:
    2024.09.23 suderinta
Reply:
    11,12 pateikta
Reply:
    Suderinta 12.30</t>
      </text>
    </comment>
    <comment ref="AE232" authorId="481" shapeId="0" xr:uid="{0A23F24B-5C87-47C0-B697-1A568CEB6361}">
      <text>
        <t>[Threaded comment]
Your version of Excel allows you to read this threaded comment; however, any edits to it will get removed if the file is opened in a newer version of Excel. Learn more: https://go.microsoft.com/fwlink/?linkid=870924
Comment:
    2024.09.16 pateikta
Reply:
    10.11 suderinta
Reply:
    11,12 pateikta
Reply:
    Suderinta 11.14
Reply:
    Suderinta 12.27</t>
      </text>
    </comment>
    <comment ref="AF232" authorId="482" shapeId="0" xr:uid="{F45EDB7D-88AC-4A20-AB86-A9DB1646F397}">
      <text>
        <t>[Threaded comment]
Your version of Excel allows you to read this threaded comment; however, any edits to it will get removed if the file is opened in a newer version of Excel. Learn more: https://go.microsoft.com/fwlink/?linkid=870924
Comment:
    2024.09.16 pateikta
Reply:
    09.30 suderinta
Reply:
    11,12 pateikta
Reply:
    suderinta 11.21
Reply:
    Suderinta 2025.01.07</t>
      </text>
    </comment>
    <comment ref="AH232" authorId="483" shapeId="0" xr:uid="{B4498EDD-0148-4472-9D04-283D69497057}">
      <text>
        <t>[Threaded comment]
Your version of Excel allows you to read this threaded comment; however, any edits to it will get removed if the file is opened in a newer version of Excel. Learn more: https://go.microsoft.com/fwlink/?linkid=870924
Comment:
    01.07 342141</t>
      </text>
    </comment>
    <comment ref="AJ232" authorId="484" shapeId="0" xr:uid="{F1253C34-B88B-4551-9F74-2047C38D3762}">
      <text>
        <t>[Threaded comment]
Your version of Excel allows you to read this threaded comment; however, any edits to it will get removed if the file is opened in a newer version of Excel. Learn more: https://go.microsoft.com/fwlink/?linkid=870924
Comment:
    2024.09.16 pateikta
Reply:
    11,12 pateikta
Reply:
    Suderinta 12.20</t>
      </text>
    </comment>
    <comment ref="K233" authorId="485" shapeId="0" xr:uid="{71F84AEA-5CB7-4913-800A-AFBE70212B7C}">
      <text>
        <t>[Threaded comment]
Your version of Excel allows you to read this threaded comment; however, any edits to it will get removed if the file is opened in a newer version of Excel. Learn more: https://go.microsoft.com/fwlink/?linkid=870924
Comment:
    Darom pirminius
Reply:
    Pateikti pirminiai
Reply:
    Taisomi pirminiai sprendiniai, pateikta institucijoms ir LIDL suderinti
Reply:
    Susisiekt su LIDL dėl sprendimo
Reply:
    Parašytas laiškas šaligatvio projektuotojam dėl troleibusų stulpų vietų
Reply:
    Pateikti pirminiai
Reply:
    Taiso pastabas
Reply:
    Ištaisytos pastabos
Reply:
    11.15 pateikta Telia po pastabų
Reply:
    Įkelta SUVA, ruošiama byla, laukiam užsakovo derinimo.
Reply:
    Gautas užsakovo derinimas, paruošta pilna byla be SUVA
Reply:
    Pateikta byla
Reply:
    Išsiųstas informacinis, trūksta SUVA
Reply:
    Paruošta pilna byla.
Reply:
    Pateikta byla
Reply:
    Pateikta byla po pastabų</t>
      </text>
    </comment>
    <comment ref="O233" authorId="486" shapeId="0" xr:uid="{55258DF3-CAFD-4FFB-BC86-BC8CA12FD1A5}">
      <text>
        <t>[Threaded comment]
Your version of Excel allows you to read this threaded comment; however, any edits to it will get removed if the file is opened in a newer version of Excel. Learn more: https://go.microsoft.com/fwlink/?linkid=870924
Comment:
    2024.07.29 Įkeltas pratesimas meluota dėl dangų
Reply:
    2024.08.30 Įkeltas pratesimas</t>
      </text>
    </comment>
    <comment ref="Z233" authorId="487" shapeId="0" xr:uid="{7C83C5FE-7391-4829-9812-734271A0B3F4}">
      <text>
        <t>[Threaded comment]
Your version of Excel allows you to read this threaded comment; however, any edits to it will get removed if the file is opened in a newer version of Excel. Learn more: https://go.microsoft.com/fwlink/?linkid=870924
Comment:
    10.21 pateikta</t>
      </text>
    </comment>
    <comment ref="AB233" authorId="488" shapeId="0" xr:uid="{F6F04A5B-C357-494D-8552-88C1D31F52C3}">
      <text>
        <t>[Threaded comment]
Your version of Excel allows you to read this threaded comment; however, any edits to it will get removed if the file is opened in a newer version of Excel. Learn more: https://go.microsoft.com/fwlink/?linkid=870924
Comment:
    10.21 pateikta
Reply:
    11.19 Vainoras atsakė, kad galioja senasis derinimas</t>
      </text>
    </comment>
    <comment ref="AE233" authorId="489" shapeId="0" xr:uid="{D3AEC099-E389-4B95-B81A-5E576929DA41}">
      <text>
        <t>[Threaded comment]
Your version of Excel allows you to read this threaded comment; however, any edits to it will get removed if the file is opened in a newer version of Excel. Learn more: https://go.microsoft.com/fwlink/?linkid=870924
Comment:
    10.21 pateikta</t>
      </text>
    </comment>
    <comment ref="AF233" authorId="490" shapeId="0" xr:uid="{BA991F94-644C-40B1-B288-6A6CBEF6F42E}">
      <text>
        <t>[Threaded comment]
Your version of Excel allows you to read this threaded comment; however, any edits to it will get removed if the file is opened in a newer version of Excel. Learn more: https://go.microsoft.com/fwlink/?linkid=870924
Comment:
    10.21 pateikta
Reply:
    11.15 gautos telia pastabos
Reply:
    11.20 suderinta</t>
      </text>
    </comment>
    <comment ref="AH233" authorId="491" shapeId="0" xr:uid="{D3E9F5B6-F278-45F6-8754-17DEAC935741}">
      <text>
        <t xml:space="preserve">[Threaded comment]
Your version of Excel allows you to read this threaded comment; however, any edits to it will get removed if the file is opened in a newer version of Excel. Learn more: https://go.microsoft.com/fwlink/?linkid=870924
Comment:
    11.21
SAV-337292 </t>
      </text>
    </comment>
    <comment ref="K234" authorId="492" shapeId="0" xr:uid="{EC639BC6-0233-4B07-B68E-3BDD274FE54F}">
      <text>
        <t>[Threaded comment]
Your version of Excel allows you to read this threaded comment; however, any edits to it will get removed if the file is opened in a newer version of Excel. Learn more: https://go.microsoft.com/fwlink/?linkid=870924
Comment:
    Gytis turi padaryti skydo nuotraukas
Reply:
    Parasytas komentaras, kad spinta yra daugiabutyje</t>
      </text>
    </comment>
    <comment ref="O234" authorId="493" shapeId="0" xr:uid="{C140F5A7-2022-4A9C-AAF1-C308773D9321}">
      <text>
        <t>[Threaded comment]
Your version of Excel allows you to read this threaded comment; however, any edits to it will get removed if the file is opened in a newer version of Excel. Learn more: https://go.microsoft.com/fwlink/?linkid=870924
Comment:
    2024.07.26 įkeltas pratesimas (primeluota dėl derinimo su sklypo savininku)
Reply:
    2024.09.06 įkeltas pratesimas (primeluota dėl derinimo su sklypo savininku)</t>
      </text>
    </comment>
    <comment ref="K235" authorId="494" shapeId="0" xr:uid="{757984A9-FE2A-477E-8637-DB9676BEA03C}">
      <text>
        <t>[Threaded comment]
Your version of Excel allows you to read this threaded comment; however, any edits to it will get removed if the file is opened in a newer version of Excel. Learn more: https://go.microsoft.com/fwlink/?linkid=870924
Comment:
    ESO turi pakeisti TS
Reply:
    Pakeistos salygos, reikia daryti
Reply:
    Daro augustas
Reply:
    Pateikta institucijoms
Reply:
    Tomas parašė į TIVĮ dėl kontaktų. Vainoras nori eit per sklypą, reik kontaktų ir bandysiu derinti.
Reply:
    Derina su sklp. Sav. 10-08
Reply:
    Su savininku suderinta, derinama su institucijomis.
Reply:
    Telia/SUVA/BYLA
Reply:
    10-31 gavau telia
Ruošiu pilną bylą ir šiandien pateiksiu SUVA
Reply:
    Pateikta SUVA, Arnas pateiks į TIVI pilną projektą.
Reply:
    Pateikta byla
Reply:
    Arnas pateikė bylą. Likę sulaukt SUVA
Reply:
    Pataisytos pastabos pilno proj., likę gaut SUVA
Reply:
    Suformavo sklypą šalia trasos 11-07, ko pasekoje, atmetė SUVA. Atsirado servitutas su KMS. 
Reply:
    ESO turi pasirašyti servitutą
Reply:
    Arnas parašęs priminimą į TIVĮ
Reply:
    Gavau pasirašytą servitutą iš TIVIO, 12-09d pateikta kompensacijai
Reply:
    Gavau kompensaciją, išsiunčiau savivaldybei 12-11 pasirašymui.
Reply:
    Kokia situacija su servitutu ?
Reply:
    12-11 pateikta savivaldybei (servitutas)
Reply:
    Gauta pastaba suderint su sklp. nuomininku. Šiom dienom skambinsiu (bendrijai)
Reply:
    01-06 pateikta nuomininkui, sakė šiom dienom pasirašys
Reply:
    01-17 skambinau, sakė neturėjo laiko prisijungt prie pašto. Šiom dienom pažiūrės.
Reply:
    Šiandien pasuksiu nuomininkui.
Reply:
    Parašų neatsiuntė, Augustas skambina
Reply:
    28d. Skambinau, nekėlė, šiandien pasuksiu vėl.
Reply:
    Šiandien skambinau sklp. nuomininkui, sakė šiandien vakare pasirašys. Jei nepasirašys, ryt vėl skambinu.
Reply:
    Servitutai padaryti per geomatininką (Arnas sukels į TIVI)
Reply:
    Iš savivaldybės gavau raštą, kad pateikt per geomatininką ir suderint su nuomininku. Nuomininkas (bendrijos pirmininkas) nekėlė (šiandien skambinau). Skambinsiu ryt dar kartą.
Reply:
    Nuomininkas nepritaria sprendiniams. Keičiam trasą, išsiunčiau 02-06 savivaldybei persiderint sprendinius, reiks ir su kitais, bet pradžiai reik gaut jų suderinimą dėl ardomo asfalto.
Reply:
    Likę telios ir KE sutikimai. Tada SUVA ir pilna byla. 
Reply:
    @Augustas Motiejūnas kai gausi derinimus, padaryk bylą, kelsim be SUVA
Reply:
    Arnas pateiks bylą. SUVA pateikta.
Reply:
    Pateikta byla
Reply:
    Buvo pastabų, pataisiau, Likę SUVA gaut.
Reply:
    SUVA likę gaut</t>
      </text>
    </comment>
    <comment ref="O235" authorId="495" shapeId="0" xr:uid="{279429C4-8753-4041-9B5E-2FFCAD4ACC64}">
      <text>
        <t>[Threaded comment]
Your version of Excel allows you to read this threaded comment; however, any edits to it will get removed if the file is opened in a newer version of Excel. Learn more: https://go.microsoft.com/fwlink/?linkid=870924
Comment:
    2024.08.02 Įkeltas pratesimas (primeluota dėl dangų)
Reply:
    2024.09.20 Įkeltas pratęsimas</t>
      </text>
    </comment>
    <comment ref="X235" authorId="496" shapeId="0" xr:uid="{266E67EC-358C-4A18-B98A-AA9D000F02F2}">
      <text>
        <t>[Threaded comment]
Your version of Excel allows you to read this threaded comment; however, any edits to it will get removed if the file is opened in a newer version of Excel. Learn more: https://go.microsoft.com/fwlink/?linkid=870924
Comment:
    2024.08.02 Įkelti pirminiai
Reply:
    204.09.25 patrvirtinta</t>
      </text>
    </comment>
    <comment ref="AA235" authorId="497" shapeId="0" xr:uid="{B9619102-F1C0-46DE-9116-6EF5D452BD3F}">
      <text>
        <t>[Threaded comment]
Your version of Excel allows you to read this threaded comment; however, any edits to it will get removed if the file is opened in a newer version of Excel. Learn more: https://go.microsoft.com/fwlink/?linkid=870924
Comment:
    10-08 suderinta</t>
      </text>
    </comment>
    <comment ref="AB235" authorId="498" shapeId="0" xr:uid="{E49F1A1A-E082-43A5-9C33-40FF3D477DCA}">
      <text>
        <t>[Threaded comment]
Your version of Excel allows you to read this threaded comment; however, any edits to it will get removed if the file is opened in a newer version of Excel. Learn more: https://go.microsoft.com/fwlink/?linkid=870924
Comment:
    2024.08.02 pateikta
Reply:
    mts.isankstiniaiderinimai@kaunas.lt
Reply:
    2024.08.06 suderino
Reply:
    Pateikta po pakoreguotų sprendinių 09-30
Reply:
    Nederina Vainoras, aptart su Tomu.
Reply:
    Nesuderino sprendinių. 
Išsiųsta po pastabų 10-08
Reply:
    10-15 suderinta
Reply:
    Per nauja suderinta nes keitėsi trasa 02-13</t>
      </text>
    </comment>
    <comment ref="AE235" authorId="499" shapeId="0" xr:uid="{E5016363-D14E-4D8E-80C3-226317D448C3}">
      <text>
        <t>[Threaded comment]
Your version of Excel allows you to read this threaded comment; however, any edits to it will get removed if the file is opened in a newer version of Excel. Learn more: https://go.microsoft.com/fwlink/?linkid=870924
Comment:
    2024.08.02 pateikta
Reply:
    Pateikta po pakoreguotų sprendinių 09-30
Reply:
    10-01 suderinta
Reply:
    Išsiųsta po pakoreguotų sprendinių 10-08
Reply:
    10-11 suderinta
Reply:
    Išsiųsta dėl pasikeitusios trasos 02-13
Reply:
    02-13</t>
      </text>
    </comment>
    <comment ref="AF235" authorId="500" shapeId="0" xr:uid="{FF6A511C-EAAF-4357-9168-6646807E29F0}">
      <text>
        <t>[Threaded comment]
Your version of Excel allows you to read this threaded comment; however, any edits to it will get removed if the file is opened in a newer version of Excel. Learn more: https://go.microsoft.com/fwlink/?linkid=870924
Comment:
    2024.08.02 pateikta
Reply:
    2024.08.06 suderinta
Reply:
    Pateikta po pakoreguotų sprendinių 09-30
Reply:
    Išsiųsta po pakoreguotų sprendinių 10-08
Reply:
    10-14 gavau pastabas, pateikiau po pastabų.
Reply:
    10-18 gauta pastabų, 10-18 išsiųsta po pastabų.
Reply:
    10-24d. Išsiųsta vėl po pastabų.
Reply:
    10-31 gauta
Reply:
    Išsiųsta dėl pasikeitusios trasos 02-13
Reply:
    01-17 gauta</t>
      </text>
    </comment>
    <comment ref="AH235" authorId="501" shapeId="0" xr:uid="{D4932813-E3AC-4D67-AF04-077C8DBF0BD5}">
      <text>
        <t>[Threaded comment]
Your version of Excel allows you to read this threaded comment; however, any edits to it will get removed if the file is opened in a newer version of Excel. Learn more: https://go.microsoft.com/fwlink/?linkid=870924
Comment:
    334924 11-04 pateikta
Reply:
    337930 11-26 po pastabų, nes 11-07 suformavo vieną sklypą, ko pasekoje, reikėjo perteikt per naują.
Reply:
    12-23 gauta
Reply:
    Reiks teikt per nauja
Reply:
    347642 02-19</t>
      </text>
    </comment>
    <comment ref="AJ235" authorId="502" shapeId="0" xr:uid="{BE687DE6-DEE8-4FDC-9E2A-BA43B83457D8}">
      <text>
        <t>[Threaded comment]
Your version of Excel allows you to read this threaded comment; however, any edits to it will get removed if the file is opened in a newer version of Excel. Learn more: https://go.microsoft.com/fwlink/?linkid=870924
Comment:
    2024.08.02 pateikta
Reply:
    Pateikta po pakoreguotų sprendinių 09-30
Reply:
    Išsiųsta po pakoreguotų sprendinių 10-08
Reply:
    Paprašė padaryt pjūvi, 10-25d. nusiųsta.
Reply:
    10-28 suderinta
Reply:
    Išsiųsta dėl pasikeitusios trasos 02-13
Reply:
    02-19 suderinta</t>
      </text>
    </comment>
    <comment ref="AK235" authorId="503" shapeId="0" xr:uid="{C6562D92-B562-4B05-AF92-100730DFAC2B}">
      <text>
        <t>[Threaded comment]
Your version of Excel allows you to read this threaded comment; however, any edits to it will get removed if the file is opened in a newer version of Excel. Learn more: https://go.microsoft.com/fwlink/?linkid=870924
Comment:
    Su KMS
Reply:
    11-26 pateikta ESO pasirašymui
Reply:
    12-09 pateikta kompensacijai
Reply:
    Išsiunčiau savivaldybei 12-11 pasirašymui.
Reply:
    Reg.data 2024-12-11, Reg. Nr. R12-9613.
Reply:
    Servituto nebebus, nes nuominkas sklp. nepasirašė.</t>
      </text>
    </comment>
    <comment ref="K236" authorId="504" shapeId="0" xr:uid="{6B681D53-AF78-446C-AE3B-1F7C624CF717}">
      <text>
        <t>[Threaded comment]
Your version of Excel allows you to read this threaded comment; however, any edits to it will get removed if the file is opened in a newer version of Excel. Learn more: https://go.microsoft.com/fwlink/?linkid=870924
Comment:
    Laukiam derinimų
Reply:
    Teikiam lygiagrečiai ir SUVA ir projekto pilną bylą
Reply:
    10-08 Gytis važiuoja paimti derinimų
Reply:
    Gytis turi susisiekti su užsakovu kuriam palikti brėžiniai dėl parašų iš bendrasavininkių surinkimui. Po parašų gavimo teikti pilną projektą
Reply:
    10-21 užsakovas turi pateikti sutikimus
Reply:
    KPD
Reply:
    Paruošta pilna byla.
Reply:
    Pateikta po pastabų</t>
      </text>
    </comment>
    <comment ref="O236" authorId="505" shapeId="0" xr:uid="{322E2903-3D9A-49EC-AA5B-C65D59636109}">
      <text>
        <t>[Threaded comment]
Your version of Excel allows you to read this threaded comment; however, any edits to it will get removed if the file is opened in a newer version of Excel. Learn more: https://go.microsoft.com/fwlink/?linkid=870924
Comment:
    2024.08.02 įkeltas pratesima primeluota dėl sklypo savininkų
Reply:
    2024.09.09 pateiktas pratęsimas</t>
      </text>
    </comment>
    <comment ref="X236" authorId="506" shapeId="0" xr:uid="{EBCD9CD2-5FFC-4D0A-9E75-A0270CE62B05}">
      <text>
        <t>[Threaded comment]
Your version of Excel allows you to read this threaded comment; however, any edits to it will get removed if the file is opened in a newer version of Excel. Learn more: https://go.microsoft.com/fwlink/?linkid=870924
Comment:
    2024.09.09 pateikti pirminiai
Reply:
    2024.09.10 Suderinta</t>
      </text>
    </comment>
    <comment ref="Z236" authorId="507" shapeId="0" xr:uid="{EFAFAA77-25F2-4188-A944-8F75684D10DF}">
      <text>
        <t>[Threaded comment]
Your version of Excel allows you to read this threaded comment; however, any edits to it will get removed if the file is opened in a newer version of Excel. Learn more: https://go.microsoft.com/fwlink/?linkid=870924
Comment:
    2024.09.09 pateikta
egle.meskauskiene@gmail.com
Reply:
    2024.09.11 suderinta</t>
      </text>
    </comment>
    <comment ref="AB236" authorId="508" shapeId="0" xr:uid="{67C10944-D1AB-44BC-9BB8-AF900CFBC4E1}">
      <text>
        <t xml:space="preserve">[Threaded comment]
Your version of Excel allows you to read this threaded comment; however, any edits to it will get removed if the file is opened in a newer version of Excel. Learn more: https://go.microsoft.com/fwlink/?linkid=870924
Comment:
    2024.09.09 pateikta
Reply:
    2024.09.16 suderinta
</t>
      </text>
    </comment>
    <comment ref="AE236" authorId="509" shapeId="0" xr:uid="{325791C9-6CB4-4CA6-B8F9-E6A5A29FD973}">
      <text>
        <t>[Threaded comment]
Your version of Excel allows you to read this threaded comment; however, any edits to it will get removed if the file is opened in a newer version of Excel. Learn more: https://go.microsoft.com/fwlink/?linkid=870924
Comment:
    2024.09.09 pateikta
Reply:
    2024.09.18 pateikta pakartotinai po pastabų
Reply:
    10.04 priminta.
Reply:
    10.11 suderinta</t>
      </text>
    </comment>
    <comment ref="AF236" authorId="510" shapeId="0" xr:uid="{08C819DE-73BD-4489-9063-CC0B6895F21D}">
      <text>
        <t>[Threaded comment]
Your version of Excel allows you to read this threaded comment; however, any edits to it will get removed if the file is opened in a newer version of Excel. Learn more: https://go.microsoft.com/fwlink/?linkid=870924
Comment:
    2024.09.09 pateikta
Reply:
    2024.09.16 suderinta</t>
      </text>
    </comment>
    <comment ref="AJ236" authorId="511" shapeId="0" xr:uid="{85ACEFEB-CD84-4E68-ADD2-225FF9EBEBE3}">
      <text>
        <t>[Threaded comment]
Your version of Excel allows you to read this threaded comment; however, any edits to it will get removed if the file is opened in a newer version of Excel. Learn more: https://go.microsoft.com/fwlink/?linkid=870924
Comment:
    2024.09.09 pateikta
Reply:
    2024.09.18 suderinta</t>
      </text>
    </comment>
    <comment ref="AN236" authorId="512" shapeId="0" xr:uid="{E87CA760-2EC3-4712-B9A7-506756FD2955}">
      <text>
        <t>[Threaded comment]
Your version of Excel allows you to read this threaded comment; however, any edits to it will get removed if the file is opened in a newer version of Excel. Learn more: https://go.microsoft.com/fwlink/?linkid=870924
Comment:
    10.24 pateikta
Reply:
    10.28 suderinta</t>
      </text>
    </comment>
    <comment ref="K237" authorId="513" shapeId="0" xr:uid="{4DA5AC3A-C3B5-448A-AB0D-1B6D91417DFF}">
      <text>
        <t>[Threaded comment]
Your version of Excel allows you to read this threaded comment; however, any edits to it will get removed if the file is opened in a newer version of Excel. Learn more: https://go.microsoft.com/fwlink/?linkid=870924
Comment:
    Kostas perkels pirminius ir atsakys į Povilavcičiaus pastabas
Reply:
    Pateikti pirminiai po pastabu
Reply:
    Pateikti pirminiai po pastabu
Reply:
    Taiso pastabas
Reply:
    Reikia atrasyti Povilaviciui, nes jis nenori taip leisti kloti kabelio
Reply:
    Derinama su vandenim
Reply:
    Išsiųsta derint.
Reply:
    Vainoro pastaba, kodėl neklojame kita puse, pabandyta pagrįsti, jei netiks reikia su Znutu aptarti situaciją ar šlaite pavyks padaryti
Reply:
    Pateikta Vainorui su nuotraukomis, kodėl negalime eiti kita puse.
Reply:
    Vainoras pasiūlė eiti per 111 sklypą.
Reply:
    Kokia situacija ?
Reply:
    Laukiu vainoro atsakymo
Reply:
    Gauta Vainoro derinimas, pateikta SUVA, užsakovui, paruošta byla.
Reply:
    Pateikta byla be SUVA
Reply:
    SUVA liko 2d.d.
Reply:
    SUVA vėluoja 3d.d.
Reply:
    Pateiktas projektas su SUVA</t>
      </text>
    </comment>
    <comment ref="O237" authorId="514" shapeId="0" xr:uid="{0A366D3C-5CBE-4C6F-85DC-4A3EAB036BAF}">
      <text>
        <t>[Threaded comment]
Your version of Excel allows you to read this threaded comment; however, any edits to it will get removed if the file is opened in a newer version of Excel. Learn more: https://go.microsoft.com/fwlink/?linkid=870924
Comment:
    2024.08.07 Įkeltas pratesimas
Reply:
    2024.09.23 Įkeltas pratesimas</t>
      </text>
    </comment>
    <comment ref="X237" authorId="515" shapeId="0" xr:uid="{F62A3049-F250-492E-8FCC-7C601FBF8A85}">
      <text>
        <t>[Threaded comment]
Your version of Excel allows you to read this threaded comment; however, any edits to it will get removed if the file is opened in a newer version of Excel. Learn more: https://go.microsoft.com/fwlink/?linkid=870924
Comment:
    2024.09.05 pateikta
Reply:
    2024.09.10 Gautos ESO PASTBOS</t>
      </text>
    </comment>
    <comment ref="AB237" authorId="516" shapeId="0" xr:uid="{1593B0D5-B406-4A87-9433-85EADEDF59C1}">
      <text>
        <t>[Threaded comment]
Your version of Excel allows you to read this threaded comment; however, any edits to it will get removed if the file is opened in a newer version of Excel. Learn more: https://go.microsoft.com/fwlink/?linkid=870924
Comment:
    11.22 pateikta
Reply:
    12.11 Vainoras siūlo ieškoti alternatyvų, neleidžia kloti aplink.
Reply:
    01.14 suderinta</t>
      </text>
    </comment>
    <comment ref="AE237" authorId="517" shapeId="0" xr:uid="{F7FA7C51-316B-44E7-B727-EBD6336D1F23}">
      <text>
        <t>[Threaded comment]
Your version of Excel allows you to read this threaded comment; however, any edits to it will get removed if the file is opened in a newer version of Excel. Learn more: https://go.microsoft.com/fwlink/?linkid=870924
Comment:
    11.08 pateikta
Reply:
    11.19 priminta
Reply:
    11.21 suderinta</t>
      </text>
    </comment>
    <comment ref="AF237" authorId="518" shapeId="0" xr:uid="{D95FF9D4-F202-4F69-91BF-7D3C756BF67F}">
      <text>
        <t>[Threaded comment]
Your version of Excel allows you to read this threaded comment; however, any edits to it will get removed if the file is opened in a newer version of Excel. Learn more: https://go.microsoft.com/fwlink/?linkid=870924
Comment:
    11.22 pateikta
Reply:
    11.29 suderinta</t>
      </text>
    </comment>
    <comment ref="AH237" authorId="519" shapeId="0" xr:uid="{F64AEA98-CBD1-4AA6-A34C-A5723C3A2100}">
      <text>
        <t>[Threaded comment]
Your version of Excel allows you to read this threaded comment; however, any edits to it will get removed if the file is opened in a newer version of Excel. Learn more: https://go.microsoft.com/fwlink/?linkid=870924
Comment:
    2025.01.15
SAV-343001</t>
      </text>
    </comment>
    <comment ref="AJ237" authorId="520" shapeId="0" xr:uid="{298348E5-0F6C-4951-866F-CC2D0AFDB8FC}">
      <text>
        <t>[Threaded comment]
Your version of Excel allows you to read this threaded comment; however, any edits to it will get removed if the file is opened in a newer version of Excel. Learn more: https://go.microsoft.com/fwlink/?linkid=870924
Comment:
    11.22 pateikta</t>
      </text>
    </comment>
    <comment ref="K238" authorId="521" shapeId="0" xr:uid="{299B49B3-9E20-4B32-A2D6-A08BCC508E6F}">
      <text>
        <t>[Threaded comment]
Your version of Excel allows you to read this threaded comment; however, any edits to it will get removed if the file is opened in a newer version of Excel. Learn more: https://go.microsoft.com/fwlink/?linkid=870924
Comment:
    VYTAI ar gauti derinimai ? Teikta jau prieš mėnesį, turėtų visi būti
Reply:
    Telia ir H2O suderino. Vainorui ir užsakovui pakartojau
Reply:
    SUVA vėluoja 3d.d.
Reply:
    10-14 teiks pilną bylą
Reply:
    Pateiktas projektas
Reply:
    Pateikta po pastabu</t>
      </text>
    </comment>
    <comment ref="O238" authorId="522" shapeId="0" xr:uid="{F58C4F60-C779-4F10-A417-369DCFA40A68}">
      <text>
        <t>[Threaded comment]
Your version of Excel allows you to read this threaded comment; however, any edits to it will get removed if the file is opened in a newer version of Excel. Learn more: https://go.microsoft.com/fwlink/?linkid=870924
Comment:
    2024.08.09 įkeltas pratesimas
Reply:
    2024.09.18 Įkeltas pratesimas</t>
      </text>
    </comment>
    <comment ref="X238" authorId="523" shapeId="0" xr:uid="{EE292A9C-5722-4783-972C-C5392C507AE3}">
      <text>
        <t xml:space="preserve">[Threaded comment]
Your version of Excel allows you to read this threaded comment; however, any edits to it will get removed if the file is opened in a newer version of Excel. Learn more: https://go.microsoft.com/fwlink/?linkid=870924
Comment:
    2024.08.09 pateikti pirminiai
Reply:
    2024.08.18 patvirtino
</t>
      </text>
    </comment>
    <comment ref="Z238" authorId="524" shapeId="0" xr:uid="{A181016C-F812-4C7B-9B9E-85E2C31ACA4B}">
      <text>
        <t>[Threaded comment]
Your version of Excel allows you to read this threaded comment; however, any edits to it will get removed if the file is opened in a newer version of Excel. Learn more: https://go.microsoft.com/fwlink/?linkid=870924
Comment:
    2024.08.12 pateikta  vilija.ramanauskiene987@gmail.com
Reply:
    2024.09.16 pakartota
Reply:
    2024.09.18 gautas derinimas</t>
      </text>
    </comment>
    <comment ref="AB238" authorId="525" shapeId="0" xr:uid="{DA5066E8-E338-4BFF-9963-B23D189C2076}">
      <text>
        <t>[Threaded comment]
Your version of Excel allows you to read this threaded comment; however, any edits to it will get removed if the file is opened in a newer version of Excel. Learn more: https://go.microsoft.com/fwlink/?linkid=870924
Comment:
    2024.08.09 pateikta
Reply:
    2024.09.16 pakartota
Reply:
    2024.09.17 suderino</t>
      </text>
    </comment>
    <comment ref="AE238" authorId="526" shapeId="0" xr:uid="{8FE9904A-197E-4FAC-977D-5731774ABC1B}">
      <text>
        <t xml:space="preserve">[Threaded comment]
Your version of Excel allows you to read this threaded comment; however, any edits to it will get removed if the file is opened in a newer version of Excel. Learn more: https://go.microsoft.com/fwlink/?linkid=870924
Comment:
    2024.08.13 suderinta
</t>
      </text>
    </comment>
    <comment ref="AF238" authorId="527" shapeId="0" xr:uid="{9F2CAFDA-E59D-4E48-835B-D8AB84DE37C5}">
      <text>
        <t>[Threaded comment]
Your version of Excel allows you to read this threaded comment; however, any edits to it will get removed if the file is opened in a newer version of Excel. Learn more: https://go.microsoft.com/fwlink/?linkid=870924
Comment:
    2024.08.09 pateikta
Reply:
    2024.08.13</t>
      </text>
    </comment>
    <comment ref="AH238" authorId="528" shapeId="0" xr:uid="{DD3C93EF-CCE4-4A8B-BCDA-5C027B9F2469}">
      <text>
        <t>[Threaded comment]
Your version of Excel allows you to read this threaded comment; however, any edits to it will get removed if the file is opened in a newer version of Excel. Learn more: https://go.microsoft.com/fwlink/?linkid=870924
Comment:
    2024.09.18 Pateikta NŽT 328863 (SAV-328863 )</t>
      </text>
    </comment>
    <comment ref="K239" authorId="529" shapeId="0" xr:uid="{EDC158B4-9B5C-40CE-80EB-FEB29C14BE9F}">
      <text>
        <t>[Threaded comment]
Your version of Excel allows you to read this threaded comment; however, any edits to it will get removed if the file is opened in a newer version of Excel. Learn more: https://go.microsoft.com/fwlink/?linkid=870924
Comment:
    Laukiam derinimų. Gytis pateikęs
Reply:
    Laukiam SUVA
Reply:
    10-14 teiks bylą be SUVA
Reply:
    Pateiktas projektas
Reply:
    Pateiktas po pastabų projektas</t>
      </text>
    </comment>
    <comment ref="O239" authorId="530" shapeId="0" xr:uid="{455FBEBC-FA78-4BB1-963F-8CC2797F3089}">
      <text>
        <t>[Threaded comment]
Your version of Excel allows you to read this threaded comment; however, any edits to it will get removed if the file is opened in a newer version of Excel. Learn more: https://go.microsoft.com/fwlink/?linkid=870924
Comment:
    2024.08.09 įkeltas pratesimas
Reply:
    2024.09.24 Įkeltas pratesimas</t>
      </text>
    </comment>
    <comment ref="X239" authorId="531" shapeId="0" xr:uid="{19330D65-55F9-4972-A8BB-3053F12E6CCC}">
      <text>
        <t xml:space="preserve">[Threaded comment]
Your version of Excel allows you to read this threaded comment; however, any edits to it will get removed if the file is opened in a newer version of Excel. Learn more: https://go.microsoft.com/fwlink/?linkid=870924
Comment:
    2024.09.05 pateikta
Reply:
    2024.09.10 suderino
</t>
      </text>
    </comment>
    <comment ref="Z239" authorId="532" shapeId="0" xr:uid="{1E8857F6-5AAA-4C27-BC27-24CA15F934B2}">
      <text>
        <t>[Threaded comment]
Your version of Excel allows you to read this threaded comment; however, any edits to it will get removed if the file is opened in a newer version of Excel. Learn more: https://go.microsoft.com/fwlink/?linkid=870924
Comment:
    2024.09.10 pateikta
valdas@kleboniskis.lt
Reply:
    2024.09.12 suderinta</t>
      </text>
    </comment>
    <comment ref="AB239" authorId="533" shapeId="0" xr:uid="{13724732-4FCF-418B-B744-8C1EBB1D8935}">
      <text>
        <t>[Threaded comment]
Your version of Excel allows you to read this threaded comment; however, any edits to it will get removed if the file is opened in a newer version of Excel. Learn more: https://go.microsoft.com/fwlink/?linkid=870924
Comment:
    2024.09.10 pateikta
Reply:
    2024.09.16 suderinta</t>
      </text>
    </comment>
    <comment ref="AE239" authorId="534" shapeId="0" xr:uid="{0E885BE0-4586-4832-B82D-E1F6A686E6E2}">
      <text>
        <t>[Threaded comment]
Your version of Excel allows you to read this threaded comment; however, any edits to it will get removed if the file is opened in a newer version of Excel. Learn more: https://go.microsoft.com/fwlink/?linkid=870924
Comment:
    2024.09.10 pateikta
Reply:
    2024.09.18 Pateikta per naujo po telia pastabų.
Reply:
    09.24 pateikta po pastabų
Reply:
    10-10 suderinta</t>
      </text>
    </comment>
    <comment ref="AF239" authorId="535" shapeId="0" xr:uid="{8D034D9A-DDD2-4114-88C2-5BB951BB6048}">
      <text>
        <t>[Threaded comment]
Your version of Excel allows you to read this threaded comment; however, any edits to it will get removed if the file is opened in a newer version of Excel. Learn more: https://go.microsoft.com/fwlink/?linkid=870924
Comment:
    2024.09.10 pateikta
Reply:
    2024.09.18 Pateikta per naujo po telia pastabų.
Reply:
    2024.09.23 suderinta</t>
      </text>
    </comment>
    <comment ref="AH239" authorId="536" shapeId="0" xr:uid="{92411E07-0B89-4CD5-ABB1-5B227BA10688}">
      <text>
        <t>[Threaded comment]
Your version of Excel allows you to read this threaded comment; however, any edits to it will get removed if the file is opened in a newer version of Excel. Learn more: https://go.microsoft.com/fwlink/?linkid=870924
Comment:
    10.03 
SAV-331135</t>
      </text>
    </comment>
    <comment ref="AJ239" authorId="537" shapeId="0" xr:uid="{AFDFE41C-CC76-4ABE-9451-616B18D2FF7C}">
      <text>
        <t xml:space="preserve">[Threaded comment]
Your version of Excel allows you to read this threaded comment; however, any edits to it will get removed if the file is opened in a newer version of Excel. Learn more: https://go.microsoft.com/fwlink/?linkid=870924
Comment:
    2024.09.10 pateikta
Reply:
    2024.09.18 Pateikta per naujo po telia pastabų.
Reply:
    09.25 suderinta
</t>
      </text>
    </comment>
    <comment ref="K240" authorId="538" shapeId="0" xr:uid="{E52BAB7A-E176-43D2-ADF4-BE92054174A7}">
      <text>
        <t>[Threaded comment]
Your version of Excel allows you to read this threaded comment; however, any edits to it will get removed if the file is opened in a newer version of Excel. Learn more: https://go.microsoft.com/fwlink/?linkid=870924
Comment:
    Kostas taiso pirminių pastabas
Reply:
    Pateikti pirminiai po pastabu
Reply:
    Gytis turi sužiūrėti derinimus
Reply:
    Laukiam SUVA
Reply:
    Pateikta byla be SUVA
Reply:
    Laukiam SUVA 10-17 terminas
Reply:
    SUVA vėluoja
Reply:
    Sukeltas SUVA
Reply:
    Pateikta byla
Reply:
    Pateikta byla po pastabu</t>
      </text>
    </comment>
    <comment ref="O240" authorId="539" shapeId="0" xr:uid="{075C3AF2-AA89-46B3-890E-4D6E6AAD11EA}">
      <text>
        <t>[Threaded comment]
Your version of Excel allows you to read this threaded comment; however, any edits to it will get removed if the file is opened in a newer version of Excel. Learn more: https://go.microsoft.com/fwlink/?linkid=870924
Comment:
    2024.08.13 Įkeltas pratesimas
Reply:
    2024.09.24 įkeltas pratęsimas</t>
      </text>
    </comment>
    <comment ref="X240" authorId="540" shapeId="0" xr:uid="{AB0ACFD5-E4C0-475B-BD6F-5E6383AE369D}">
      <text>
        <t>[Threaded comment]
Your version of Excel allows you to read this threaded comment; however, any edits to it will get removed if the file is opened in a newer version of Excel. Learn more: https://go.microsoft.com/fwlink/?linkid=870924
Comment:
    2024.08.12 Pateikta</t>
      </text>
    </comment>
    <comment ref="Z240" authorId="541" shapeId="0" xr:uid="{2D30B43E-F13D-4205-A16E-231BEDDCB35C}">
      <text>
        <t>[Threaded comment]
Your version of Excel allows you to read this threaded comment; however, any edits to it will get removed if the file is opened in a newer version of Excel. Learn more: https://go.microsoft.com/fwlink/?linkid=870924
Comment:
    2024.08.12 Pateikta
Reply:
    2024.08.12 suderino</t>
      </text>
    </comment>
    <comment ref="AA240" authorId="542" shapeId="0" xr:uid="{D9E1C599-E0E2-49BA-BBCE-9872FF259EAF}">
      <text>
        <t>[Threaded comment]
Your version of Excel allows you to read this threaded comment; however, any edits to it will get removed if the file is opened in a newer version of Excel. Learn more: https://go.microsoft.com/fwlink/?linkid=870924
Comment:
    10.03 išsiųsta AZ
Reply:
    10.03 suderinta</t>
      </text>
    </comment>
    <comment ref="AB240" authorId="543" shapeId="0" xr:uid="{ED5166B1-9D4E-48D6-91A1-3C68FD7CE15F}">
      <text>
        <t>[Threaded comment]
Your version of Excel allows you to read this threaded comment; however, any edits to it will get removed if the file is opened in a newer version of Excel. Learn more: https://go.microsoft.com/fwlink/?linkid=870924
Comment:
    2024.08.12 Pateikta
Reply:
    09/26 pateikta pakartotinai Vytauto
Reply:
    10.01 suderinta</t>
      </text>
    </comment>
    <comment ref="AE240" authorId="544" shapeId="0" xr:uid="{D21E86AC-918A-41B0-A235-79482E243870}">
      <text>
        <t>[Threaded comment]
Your version of Excel allows you to read this threaded comment; however, any edits to it will get removed if the file is opened in a newer version of Excel. Learn more: https://go.microsoft.com/fwlink/?linkid=870924
Comment:
    2024.08.12 Pateikta
Reply:
    2024.08.13 suderinta</t>
      </text>
    </comment>
    <comment ref="AF240" authorId="545" shapeId="0" xr:uid="{9665C3A5-51ED-4FDB-BF4A-55F004465F74}">
      <text>
        <t>[Threaded comment]
Your version of Excel allows you to read this threaded comment; however, any edits to it will get removed if the file is opened in a newer version of Excel. Learn more: https://go.microsoft.com/fwlink/?linkid=870924
Comment:
    2024.08.12 Pateikta
Reply:
    2024.08.16 suderinta</t>
      </text>
    </comment>
    <comment ref="AH240" authorId="546" shapeId="0" xr:uid="{71C45B4E-CB96-4410-8EAD-6A8B4D703E3A}">
      <text>
        <t xml:space="preserve">[Threaded comment]
Your version of Excel allows you to read this threaded comment; however, any edits to it will get removed if the file is opened in a newer version of Excel. Learn more: https://go.microsoft.com/fwlink/?linkid=870924
Comment:
    10.03 331107 
SAV-331107 </t>
      </text>
    </comment>
    <comment ref="AJ240" authorId="547" shapeId="0" xr:uid="{D036422E-5D02-4D1D-B1D1-C468A55F6B95}">
      <text>
        <t>[Threaded comment]
Your version of Excel allows you to read this threaded comment; however, any edits to it will get removed if the file is opened in a newer version of Excel. Learn more: https://go.microsoft.com/fwlink/?linkid=870924
Comment:
    2024.08.12 Pateikta
Reply:
    2024.08.23 suderinta</t>
      </text>
    </comment>
    <comment ref="K241" authorId="548" shapeId="0" xr:uid="{AC8A96E0-B1EF-4078-87B2-02F6A223D1E0}">
      <text>
        <t>[Threaded comment]
Your version of Excel allows you to read this threaded comment; however, any edits to it will get removed if the file is opened in a newer version of Excel. Learn more: https://go.microsoft.com/fwlink/?linkid=870924
Comment:
    Laukiam ESO atsakymo tivyje
Reply:
    Gautos pakoreguotos TS
Reply:
    Pateikti pirminiai
Reply:
    Gavus Vainoro derinima, daryti/teikti byla
Reply:
    Pateiktas projektas</t>
      </text>
    </comment>
    <comment ref="O241" authorId="549" shapeId="0" xr:uid="{5BD81F29-77C6-49BE-A16C-C156D6CD71BC}">
      <text>
        <t>[Threaded comment]
Your version of Excel allows you to read this threaded comment; however, any edits to it will get removed if the file is opened in a newer version of Excel. Learn more: https://go.microsoft.com/fwlink/?linkid=870924
Comment:
    2024.08.19 Įkeltas pratesimas
primeluota dėl dangų
Reply:
    2024.09.26 įkeltas pratesimas</t>
      </text>
    </comment>
    <comment ref="Z241" authorId="550" shapeId="0" xr:uid="{C875CE3E-484F-48DF-93B3-B8EA168E2AF6}">
      <text>
        <t>[Threaded comment]
Your version of Excel allows you to read this threaded comment; however, any edits to it will get removed if the file is opened in a newer version of Excel. Learn more: https://go.microsoft.com/fwlink/?linkid=870924
Comment:
    2024.09.24 pateikta
laiptai@laiptai.pro
Reply:
    09.24 suderinta</t>
      </text>
    </comment>
    <comment ref="AB241" authorId="551" shapeId="0" xr:uid="{C6F3376E-F446-46DA-B66F-8DD01C507DD3}">
      <text>
        <t>[Threaded comment]
Your version of Excel allows you to read this threaded comment; however, any edits to it will get removed if the file is opened in a newer version of Excel. Learn more: https://go.microsoft.com/fwlink/?linkid=870924
Comment:
    Pateikta 2024.09.24
Reply:
    09.30 suderinta</t>
      </text>
    </comment>
    <comment ref="K242" authorId="552" shapeId="0" xr:uid="{6B921148-CF97-4023-A2B7-333E77F952C8}">
      <text>
        <t>[Threaded comment]
Your version of Excel allows you to read this threaded comment; however, any edits to it will get removed if the file is opened in a newer version of Excel. Learn more: https://go.microsoft.com/fwlink/?linkid=870924
Comment:
    Patvirtinti pirminiai
Reply:
    Reikia koreguoti sprendinius, laukiam nauju TS
Reply:
    Padaryta pagal naujas TS, Gytis siunčia perderinti
Reply:
    Pateiktas SB
Reply:
    Gytis teikia SUVA, teikia servitutą savivaldybei
Reply:
    SUVA, Servitutai (laukiam kol eso pasirašys)
Reply:
    Pateiktas servitutas ESO
Reply:
    11.11 pateiktas servitutas kompensacijai, gavus komp. teikti KMS
Reply:
    Įkeltas servitutas į TIVĮ 
Reply:
    11.19 Pateiktas servitutas kompensacijai
Reply:
    Servitutas išsiųstas savivaldybei
Reply:
    Kokia situacija su servitutu ?
Reply:
    12.20 atmetė savivaldybė, prašo kompensacijos už visus esamus elektros tinklus
Reply:
    Įkeltas raštas į Tivis
Reply:
    Laukiam ESO atsakymo dėl visų AZ apmokėjimo ( kreipėsi KMS)
Reply:
    Parengti servitutai, reikia pateikt ESO pasirašyt
Reply:
    Išsiųsta derint dėl gręžimo keitimo.
Reply:
    Telia suderino, laukiam Vainoro
Reply:
    @Gytis Kazakevičius pabandyk pasisukt Vainorui
Reply:
    Gauti derinimai, sutvarkyta byla
Reply:
    Pateiktas servitutas ESO
Reply:
    Pateiktas su garantiniu
Reply:
    04-15 kompensacijos kopija bus įkelta į tivį.</t>
      </text>
    </comment>
    <comment ref="O242" authorId="553" shapeId="0" xr:uid="{693FE880-04E3-4238-8275-B546442543D5}">
      <text>
        <t>[Threaded comment]
Your version of Excel allows you to read this threaded comment; however, any edits to it will get removed if the file is opened in a newer version of Excel. Learn more: https://go.microsoft.com/fwlink/?linkid=870924
Comment:
    Įkeltas pratesimas primeluota dėl savinikų
2024.08.19</t>
      </text>
    </comment>
    <comment ref="Z242" authorId="554" shapeId="0" xr:uid="{B968962B-1429-4A79-9A81-72A2BAABAA77}">
      <text>
        <t>[Threaded comment]
Your version of Excel allows you to read this threaded comment; however, any edits to it will get removed if the file is opened in a newer version of Excel. Learn more: https://go.microsoft.com/fwlink/?linkid=870924
Comment:
    2024.09.20 pateikta
'butenas2010@gmail.com'</t>
      </text>
    </comment>
    <comment ref="AB242" authorId="555" shapeId="0" xr:uid="{492677E6-ACB8-4885-9DE1-EF6E53C2A37F}">
      <text>
        <t xml:space="preserve">[Threaded comment]
Your version of Excel allows you to read this threaded comment; however, any edits to it will get removed if the file is opened in a newer version of Excel. Learn more: https://go.microsoft.com/fwlink/?linkid=870924
Comment:
    2024.09.20 pateikta
Reply:
    09.26 suderinta
Reply:
    09.30 po TS keitimo pateikta
Reply:
    Atsakė, kad galioja senasis derinimas.
</t>
      </text>
    </comment>
    <comment ref="AE242" authorId="556" shapeId="0" xr:uid="{5CEE4B2A-D03E-48EB-922B-953D58FBCF97}">
      <text>
        <t>[Threaded comment]
Your version of Excel allows you to read this threaded comment; however, any edits to it will get removed if the file is opened in a newer version of Excel. Learn more: https://go.microsoft.com/fwlink/?linkid=870924
Comment:
    2024.09.20 pateikta
Reply:
    10.02 suderinta</t>
      </text>
    </comment>
    <comment ref="AF242" authorId="557" shapeId="0" xr:uid="{9F4768E5-BC1C-46C3-9484-D2833A6E150C}">
      <text>
        <t>[Threaded comment]
Your version of Excel allows you to read this threaded comment; however, any edits to it will get removed if the file is opened in a newer version of Excel. Learn more: https://go.microsoft.com/fwlink/?linkid=870924
Comment:
    2024.09.20 pateikta
Reply:
    2024.09.26 pateikta
Reply:
    09.30 po TS keitimo pateikta
Reply:
    10.04 suderinta</t>
      </text>
    </comment>
    <comment ref="AH242" authorId="558" shapeId="0" xr:uid="{4619C013-0120-4BAF-A66C-2158C3429DD9}">
      <text>
        <t xml:space="preserve">[Threaded comment]
Your version of Excel allows you to read this threaded comment; however, any edits to it will get removed if the file is opened in a newer version of Excel. Learn more: https://go.microsoft.com/fwlink/?linkid=870924
Comment:
    10.21
SAV-333409 </t>
      </text>
    </comment>
    <comment ref="AK242" authorId="559" shapeId="0" xr:uid="{4B0878CE-D3F8-40CF-951E-D19783426305}">
      <text>
        <t>[Threaded comment]
Your version of Excel allows you to read this threaded comment; however, any edits to it will get removed if the file is opened in a newer version of Excel. Learn more: https://go.microsoft.com/fwlink/?linkid=870924
Comment:
    LR, Numininkas:  346-oji daugiabučio namo savininkų bendrija, a.k. 135393429
Reply:
    bendrija.ona@gmail.com
Reply:
    Susiekė bendrijos pirmininkė, perdavė savo architektui susipažinti su sprendiniais. Algimantas Strašunskas +37067214493
10-08
Reply:
    10-14. Bendrija atsiuntė pasirašyta</t>
      </text>
    </comment>
    <comment ref="K243" authorId="560" shapeId="0" xr:uid="{D671540D-84DB-4740-B25F-0DF42872F05D}">
      <text>
        <t>[Threaded comment]
Your version of Excel allows you to read this threaded comment; however, any edits to it will get removed if the file is opened in a newer version of Excel. Learn more: https://go.microsoft.com/fwlink/?linkid=870924
Comment:
    Kostas susižiūri kam teikti derinti + pirminiai
Reply:
    Uzklausta TIVIS del 4.3 TS punkto
Reply:
    Pakeistos TS, reikia testi projektavima
Reply:
    Gytis važiuoja į vietą susitikslinti situaciją
Reply:
    Sklp savininkas atostogauja iki 10.07, jam yra pateiktas sutikimas ir brezinys
Reply:
    Tauris ukvedys 868616328
Reply:
    Derina su sklp. Sav.
Reply:
    Ryt bendrauja su atsakingu asmeniu, nes su paciu Klientu nepavyksta susisiekti
Reply:
    +37069831018 Marius direktorius, pasigilins į situaciją, 11.07 susisiekt dėl sprendimo
Reply:
    11.11 paskambinti dėl klinikų sprendinių.
Reply:
    11.13 Susisiekt
Reply:
    11.19 paskambint dėl sutikimo
Reply:
    11.26 paskambint
Reply:
    12.03 paskambint, kolega serga dar.
Reply:
    Ar projektuojama pagal naujas sąlygas?
Reply:
    Laukiam iš Edgaro topo papildymo.
Reply:
    Laukiam atsakymo iš ESO dėl oro linijos demontavimo.
Reply:
    Pateikti pirminiai
Reply:
    Taiso pastabas
Reply:
    Ištaisytos pastabos
Reply:
    Pateikta po pastabų
Reply:
    Parengta vizualizacija ir pjūviai
Reply:
    Pastabos pataisytos 01-27 bus pateikta pakartotinai
Reply:
    Pateikta po pastabų
Reply:
    Teikia derinti Gytis 02-03
Reply:
    Vainoras nederina, liepė pirma su aplinkosaugos skyrium susiderinti, 02.06 pateikta
Reply:
    Ar gautas iš skyriaus atgalinis ryšys dėl laiško? Reikia pasitikslinti ar tikrai gavo ir ar klausimas sprendžiamas.
Reply:
    02.11 skambinsiu i aplinkosaugos skyrių
Reply:
    Iki 02-19 Kauno energija sprendinių nederina, nes neveikia jų sistema.
Reply:
    02.18 aplinkos tvarkymo skyrius parašė raštą ir perdavė sprendinius toliau nagrinėti Vainorui.
Reply:
    Vainoras nederina sprendinių.
Reply:
    03.05 pateikta nauja trasa Vainorui
Reply:
    03.20 priminta Vainorui.
Reply:
    Nederina Vainoras
Reply:
    Vainoras suderino, pateikta energijai
Reply:
    Laukiu Telia derinimo ir teiksiu SUVA
Reply:
    04.02 pateikta suva, ruošiu bylą.
Reply:
    Pateiktas projektas be SUVA
Reply:
    Ištaisyta pastaba dėl sklypų, trūksta tik suvos
Reply:
    Pateikta suva</t>
      </text>
    </comment>
    <comment ref="O243" authorId="561" shapeId="0" xr:uid="{CD075454-B9E0-40D6-AE31-C99869BD2D8D}">
      <text>
        <t xml:space="preserve">[Threaded comment]
Your version of Excel allows you to read this threaded comment; however, any edits to it will get removed if the file is opened in a newer version of Excel. Learn more: https://go.microsoft.com/fwlink/?linkid=870924
Comment:
    2024.08.19 Įkeltas pratesimas
primeluota dėl dangų
</t>
      </text>
    </comment>
    <comment ref="AA243" authorId="562" shapeId="0" xr:uid="{201C5E08-CFBE-4F94-B1C4-A832F5C6602F}">
      <text>
        <t>[Threaded comment]
Your version of Excel allows you to read this threaded comment; however, any edits to it will get removed if the file is opened in a newer version of Excel. Learn more: https://go.microsoft.com/fwlink/?linkid=870924
Comment:
    GIEDRIUS LAPIENIS +37068830783
 Dėl gręžimo iš jo sklypo</t>
      </text>
    </comment>
    <comment ref="AB243" authorId="563" shapeId="0" xr:uid="{BACD0626-B0EA-4A55-974B-6F82542FA47C}">
      <text>
        <t>[Threaded comment]
Your version of Excel allows you to read this threaded comment; however, any edits to it will get removed if the file is opened in a newer version of Excel. Learn more: https://go.microsoft.com/fwlink/?linkid=870924
Comment:
    02.03 pateikta</t>
      </text>
    </comment>
    <comment ref="AE243" authorId="564" shapeId="0" xr:uid="{D276DAB0-4E7B-4719-8EDF-0D50CCC6BB4F}">
      <text>
        <t>[Threaded comment]
Your version of Excel allows you to read this threaded comment; however, any edits to it will get removed if the file is opened in a newer version of Excel. Learn more: https://go.microsoft.com/fwlink/?linkid=870924
Comment:
    02.03 pateikta</t>
      </text>
    </comment>
    <comment ref="AF243" authorId="565" shapeId="0" xr:uid="{0E9BE23A-C59D-4388-BD28-6C0C21BC274E}">
      <text>
        <t>[Threaded comment]
Your version of Excel allows you to read this threaded comment; however, any edits to it will get removed if the file is opened in a newer version of Excel. Learn more: https://go.microsoft.com/fwlink/?linkid=870924
Comment:
    02.03 pateikta</t>
      </text>
    </comment>
    <comment ref="AH243" authorId="566" shapeId="0" xr:uid="{847822B0-EA82-44E4-BFFD-D7695F050B67}">
      <text>
        <t>[Threaded comment]
Your version of Excel allows you to read this threaded comment; however, any edits to it will get removed if the file is opened in a newer version of Excel. Learn more: https://go.microsoft.com/fwlink/?linkid=870924
Comment:
    04.02
SAV-353475
Reply:
    04.07 
SAV-354261</t>
      </text>
    </comment>
    <comment ref="AJ243" authorId="567" shapeId="0" xr:uid="{52A0FDB8-6894-4BBB-9C9C-11389135DBE7}">
      <text>
        <t>[Threaded comment]
Your version of Excel allows you to read this threaded comment; however, any edits to it will get removed if the file is opened in a newer version of Excel. Learn more: https://go.microsoft.com/fwlink/?linkid=870924
Comment:
    02.03 pateikta</t>
      </text>
    </comment>
    <comment ref="AN243" authorId="568" shapeId="0" xr:uid="{533FD830-4909-4668-93E9-20B7A92762BA}">
      <text>
        <t>[Threaded comment]
Your version of Excel allows you to read this threaded comment; however, any edits to it will get removed if the file is opened in a newer version of Excel. Learn more: https://go.microsoft.com/fwlink/?linkid=870924
Comment:
    04-03 pateikta</t>
      </text>
    </comment>
    <comment ref="K244" authorId="569" shapeId="0" xr:uid="{9E68CB70-D6EB-45C6-88D0-6C5AC69027FE}">
      <text>
        <t>[Threaded comment]
Your version of Excel allows you to read this threaded comment; however, any edits to it will get removed if the file is opened in a newer version of Excel. Learn more: https://go.microsoft.com/fwlink/?linkid=870924
Comment:
    ESO TURI ATŠAUKTI UŽDUOTĮ</t>
      </text>
    </comment>
    <comment ref="O244" authorId="570" shapeId="0" xr:uid="{552B8438-DC2D-48B7-8172-CE8645C6F85C}">
      <text>
        <t>[Threaded comment]
Your version of Excel allows you to read this threaded comment; however, any edits to it will get removed if the file is opened in a newer version of Excel. Learn more: https://go.microsoft.com/fwlink/?linkid=870924
Comment:
    2024.08.19 Įkeltas pratesimas</t>
      </text>
    </comment>
    <comment ref="K245" authorId="571" shapeId="0" xr:uid="{1EC2DA65-9CD4-4E04-84CD-95AB65C701F2}">
      <text>
        <t>[Threaded comment]
Your version of Excel allows you to read this threaded comment; however, any edits to it will get removed if the file is opened in a newer version of Excel. Learn more: https://go.microsoft.com/fwlink/?linkid=870924
Comment:
    Kostas turi patikrinti naujas TS
Reply:
    Uzsakytas topo palidymas pas Ovidiju
Reply:
    Pateikti pirminiai po pastabu
Reply:
    Pateikti pirminiai po pastabų
Reply:
    Gytis ragina derintojus
Reply:
    Laukiam Vainoro deirnimo, tada teiksim užsakovui
Reply:
    Gytis reiki SUVA, laukiam užsakovo derinimo dėl AZ
Reply:
    Išsiųsta Vainorui ar galime patraukti projektuojamą KAS iki sklypo ribos 10.22
Reply:
    Laukiam Vainoro atsakymo
Reply:
    11.04 priminta Vainorui
Reply:
    06.11 Vainoras nederina sprendinio patraukti KAS iš sklypo, rengti informacinius.
Reply:
    Pateikta byla
Reply:
    Ištaisytos pastabos, paruošta vizualizacija
Reply:
    Pateikta byla su SUVA</t>
      </text>
    </comment>
    <comment ref="O245" authorId="572" shapeId="0" xr:uid="{C8644C7A-5989-4A0F-BBBB-756287B7ED44}">
      <text>
        <t>[Threaded comment]
Your version of Excel allows you to read this threaded comment; however, any edits to it will get removed if the file is opened in a newer version of Excel. Learn more: https://go.microsoft.com/fwlink/?linkid=870924
Comment:
    2024.08.20 įkeltas pratesimas</t>
      </text>
    </comment>
    <comment ref="X245" authorId="573" shapeId="0" xr:uid="{2493E950-1FA7-4780-A2D4-2AB7C5E8BB2C}">
      <text>
        <t>[Threaded comment]
Your version of Excel allows you to read this threaded comment; however, any edits to it will get removed if the file is opened in a newer version of Excel. Learn more: https://go.microsoft.com/fwlink/?linkid=870924
Comment:
    2024.08.20 Įkelti pirminiai</t>
      </text>
    </comment>
    <comment ref="Z245" authorId="574" shapeId="0" xr:uid="{E125EE83-7B3A-465E-8CB8-4F4C9D5A7FF2}">
      <text>
        <t>[Threaded comment]
Your version of Excel allows you to read this threaded comment; however, any edits to it will get removed if the file is opened in a newer version of Excel. Learn more: https://go.microsoft.com/fwlink/?linkid=870924
Comment:
    2024.08.20 pateikta
 vilijasme@gmail.com
Reply:
    2024.10.15 pateikta
 vilijasme@gmail.com
Reply:
    10.15 suderinta
Reply:
    Pasirašytas, matosi per gosign.lt</t>
      </text>
    </comment>
    <comment ref="AB245" authorId="575" shapeId="0" xr:uid="{790D8255-28C9-4F06-874E-20C05192F89B}">
      <text>
        <t>[Threaded comment]
Your version of Excel allows you to read this threaded comment; however, any edits to it will get removed if the file is opened in a newer version of Excel. Learn more: https://go.microsoft.com/fwlink/?linkid=870924
Comment:
    2024.08.20 pateikta
Reply:
    2024.08.22 nederina: Asfaltuotos dangos ardyti neleisime.
Reply:
    2024.09.13 išsiųsta preliminarus brėžinys 'paulius.vainoras@kaunas.lt'
Reply:
    2024.09.27 pateikta
Reply:
    10.01 pateikta po pastabų
Reply:
    10.18 suderinta</t>
      </text>
    </comment>
    <comment ref="AE245" authorId="576" shapeId="0" xr:uid="{C2A940CD-7C6D-4324-874C-3AE7B1CD2B6B}">
      <text>
        <t>[Threaded comment]
Your version of Excel allows you to read this threaded comment; however, any edits to it will get removed if the file is opened in a newer version of Excel. Learn more: https://go.microsoft.com/fwlink/?linkid=870924
Comment:
    2024.08.20 pateikta
Reply:
    2024.08.22 suderinta</t>
      </text>
    </comment>
    <comment ref="AF245" authorId="577" shapeId="0" xr:uid="{DC3943F1-D412-452A-8F7D-EE4B3E20D6BF}">
      <text>
        <t>[Threaded comment]
Your version of Excel allows you to read this threaded comment; however, any edits to it will get removed if the file is opened in a newer version of Excel. Learn more: https://go.microsoft.com/fwlink/?linkid=870924
Comment:
    2024.08.20 pateikta
Reply:
    09.27 pateikta
Reply:
    10.07d pateikta po pastabų
Reply:
    10.17 suderinta</t>
      </text>
    </comment>
    <comment ref="AH245" authorId="578" shapeId="0" xr:uid="{79F13E59-20F8-4FBB-ADE3-7B81A8B1C930}">
      <text>
        <t>[Threaded comment]
Your version of Excel allows you to read this threaded comment; however, any edits to it will get removed if the file is opened in a newer version of Excel. Learn more: https://go.microsoft.com/fwlink/?linkid=870924
Comment:
    11.06
SAV-335299</t>
      </text>
    </comment>
    <comment ref="AJ245" authorId="579" shapeId="0" xr:uid="{58AC0BB6-4C29-4C19-AF56-1A8F4B5673D7}">
      <text>
        <t>[Threaded comment]
Your version of Excel allows you to read this threaded comment; however, any edits to it will get removed if the file is opened in a newer version of Excel. Learn more: https://go.microsoft.com/fwlink/?linkid=870924
Comment:
    2024.08.20 pateikta
Reply:
    2024.09.12 pateikė tinklų gylius. Reikės, jeigu kabelį klosim er kelia nuo TR</t>
      </text>
    </comment>
    <comment ref="AN245" authorId="580" shapeId="0" xr:uid="{9A14CEAF-062F-4119-B0CC-95467662F88D}">
      <text>
        <t>[Threaded comment]
Your version of Excel allows you to read this threaded comment; however, any edits to it will get removed if the file is opened in a newer version of Excel. Learn more: https://go.microsoft.com/fwlink/?linkid=870924
Comment:
    2024-08-20 pateikta
Reply:
    gavo</t>
      </text>
    </comment>
    <comment ref="K246" authorId="581" shapeId="0" xr:uid="{335FB8A6-EAAC-43DB-A3BF-91BD0AF5ACC1}">
      <text>
        <t>[Threaded comment]
Your version of Excel allows you to read this threaded comment; however, any edits to it will get removed if the file is opened in a newer version of Excel. Learn more: https://go.microsoft.com/fwlink/?linkid=870924
Comment:
    Laukiam rangos atsakymo dėl skydo vietos. Taisyti pirminių pastabas
Reply:
    Gytis perdavė derinti sprendinius
Reply:
    Gytis taiso pastabas
Reply:
    Pateikti pirminiai po pastabų
Reply:
    Suderinti pirminiai reikia spausti institucijas ir daryti bylą
Reply:
    10-14 Teiks bylą, be KPD ir SUVA
Reply:
    Pateiktas projektas
Reply:
    Byloj trūksta tik SUVA
Reply:
    SUVA terminas 10-29
Reply:
    Laukiam SUVA
Reply:
    SUVA (vėluojama 8 d.d.) 
Reply:
    SUVA gautas, teikiam pilną bylą
Reply:
    Pateikta byla</t>
      </text>
    </comment>
    <comment ref="O246" authorId="582" shapeId="0" xr:uid="{B290C263-01AE-465A-9B8F-0FAFB9274D08}">
      <text>
        <t>[Threaded comment]
Your version of Excel allows you to read this threaded comment; however, any edits to it will get removed if the file is opened in a newer version of Excel. Learn more: https://go.microsoft.com/fwlink/?linkid=870924
Comment:
    2024.08.29 Įkeltas pratesimas</t>
      </text>
    </comment>
    <comment ref="X246" authorId="583" shapeId="0" xr:uid="{43EB3DFC-31B2-4E72-B064-622DCDCAA1E1}">
      <text>
        <t xml:space="preserve">[Threaded comment]
Your version of Excel allows you to read this threaded comment; however, any edits to it will get removed if the file is opened in a newer version of Excel. Learn more: https://go.microsoft.com/fwlink/?linkid=870924
Comment:
    2024.08.29 pateikta
Reply:
    2024.09.25 pateikta po pastabų
</t>
      </text>
    </comment>
    <comment ref="Z246" authorId="584" shapeId="0" xr:uid="{4B68ACEE-0231-42CB-B0BB-96E7E6FD93D4}">
      <text>
        <t>[Threaded comment]
Your version of Excel allows you to read this threaded comment; however, any edits to it will get removed if the file is opened in a newer version of Excel. Learn more: https://go.microsoft.com/fwlink/?linkid=870924
Comment:
    2024.08.29 pateikta  simaitis2013@gmail.com
Reply:
    Pakartotinai pateikta 2024.09.17
Reply:
    2024.09.19 suderinta</t>
      </text>
    </comment>
    <comment ref="AB246" authorId="585" shapeId="0" xr:uid="{924BB26E-A1A1-40F4-8B5D-5746D868A565}">
      <text>
        <t>[Threaded comment]
Your version of Excel allows you to read this threaded comment; however, any edits to it will get removed if the file is opened in a newer version of Excel. Learn more: https://go.microsoft.com/fwlink/?linkid=870924
Comment:
    2024.09.20 pateikta
Reply:
    09.26 suderinta</t>
      </text>
    </comment>
    <comment ref="AE246" authorId="586" shapeId="0" xr:uid="{6822597E-244A-4BBD-9D2A-5918D5A50CA0}">
      <text>
        <t>[Threaded comment]
Your version of Excel allows you to read this threaded comment; however, any edits to it will get removed if the file is opened in a newer version of Excel. Learn more: https://go.microsoft.com/fwlink/?linkid=870924
Comment:
    2024.09.20 pateikta
Reply:
    10.02 suderinta</t>
      </text>
    </comment>
    <comment ref="AF246" authorId="587" shapeId="0" xr:uid="{3F5157B1-DAB5-4DE6-90F9-9E28EE7E9CF5}">
      <text>
        <t>[Threaded comment]
Your version of Excel allows you to read this threaded comment; however, any edits to it will get removed if the file is opened in a newer version of Excel. Learn more: https://go.microsoft.com/fwlink/?linkid=870924
Comment:
    2024.09.20 pateikta
Reply:
    2024.09.30 pateikta po pastabų
Reply:
    10.04 pateikta po pastabų
Reply:
    10.04 suderinta</t>
      </text>
    </comment>
    <comment ref="AH246" authorId="588" shapeId="0" xr:uid="{EC76D415-AD03-4D69-9730-40A2E0F05678}">
      <text>
        <t>[Threaded comment]
Your version of Excel allows you to read this threaded comment; however, any edits to it will get removed if the file is opened in a newer version of Excel. Learn more: https://go.microsoft.com/fwlink/?linkid=870924
Comment:
    SAV-332643 
10.15</t>
      </text>
    </comment>
    <comment ref="AN246" authorId="589" shapeId="0" xr:uid="{F27FA7B7-B900-46BC-A737-F8D8BB3C319B}">
      <text>
        <t>[Threaded comment]
Your version of Excel allows you to read this threaded comment; however, any edits to it will get removed if the file is opened in a newer version of Excel. Learn more: https://go.microsoft.com/fwlink/?linkid=870924
Comment:
    2024.09.20 pateikta
Reply:
    2024.09.20 gavo
Reply:
    10.11 išsiųsta po pastabų</t>
      </text>
    </comment>
    <comment ref="K247" authorId="590" shapeId="0" xr:uid="{070CA224-E877-4472-905F-B53D047383C9}">
      <text>
        <t>[Threaded comment]
Your version of Excel allows you to read this threaded comment; however, any edits to it will get removed if the file is opened in a newer version of Excel. Learn more: https://go.microsoft.com/fwlink/?linkid=870924
Comment:
    Ar kažkas daryta dėl derinimo ?
Reply:
    ne
Reply:
    Augustas rengia sprendinius
Reply:
    Dovydas D. 10-15 turėtų pafilmuot trasą, kaip ten kas eina. Tada reiks derintis su sklypų savininkais, jei sutiks, užsakinėt topo.
Reply:
    Dovydas sufilmuos objektą, kaip išeiti iš TR. Augustas derins su sklp. Sav.
Reply:
    10-17 skambinausi. Žmonės kaip ir neprieštarauja, reikia užsakyti topo.
Reply:
    Užsakyta topo pas Egidijų 10-21
Reply:
    Reikia daryti, sukelta topo
Reply:
    Parašė komentarą į TIVI Arnas dėl esamų spintų
Reply:
    Taiso pastabas
Reply:
    Gautos pataisytos TS 11-08. Bus rengiami pirminiai sprendiniai.
Reply:
    Arnas turi parašyt komentarą į TIVI dėl aut. Jungiklių ir fazių nesutapimo.
Reply:
    Arnas pateikė pirminius
Reply:
    Taisomos pirminių pastabos, 11-19 su Arnu peržiūrėsim pastabas.
Reply:
    Pateikti pirminiai po pastabų
Reply:
    Pateikti pirminiai po pastabų
Reply:
    Patvirtino pirminius, išsiųsta derinti.
Reply:
    Suderinimus gavau, likęs servitutas su sklypo savininkais ir SUVA
Reply:
    Pateikta byla be suva ir servituto
Reply:
    Pastabų bylai nėra, pateikti visus trūkstamus derinimus.
Reply:
    Arnas pateiks servitutus pasirašyti į TIVI
Reply:
    Nežinau ar Arnas pateikė servitutus
Reply:
    Pateikti ESO pasirašyti servitutai Augustui
Reply:
    Likę servitutai
Reply:
    01-28 augustas teikia į Geomatininką
Reply:
    Arnas pateiks servitutus į TIVI
Reply:
    Servitutai pateikti kompensacijai
Reply:
    @Augustas Motiejūnas sklypo nuomininkų/pastatų savininkų servitutų derinimai yra?
Reply:
    Nėra, aš jokio pranešimo negaunu kai pažymi mane. Bet buvau kalbėjęs su jais seniau, kaip ir tiko viskas.
Reply:
    @Augustas Motiejūnas tai kas šiuo metu vyksta? Būtų gerai, kad nestovėtų pas tave tas kamuolys ilgai.
Reply:
    Reiks kažkurią dieną sėst ir atsikapstyt tuos NTRC, daug ten tų savininkų ir tada bandyt skambinėtis.
Reply:
    Šią savaitę prieisiu ir surašysiu Arnui dėl servitutų derinimų (su kiek žmonių reik suderint) 
Reply:
    Nederins sakė Kaunakiemio g. 40 sklp. nuomininkas (perduota Arnui)
Reply:
    Reikalingas TS keitimas, parašytas komentaras
Reply:
    Znutas sakė, kad darbų nepadarys, Arnui perdaviau info.
Reply:
    Ats iš ESO nėra, parašiau priminimą
Reply:
    Atsakymo nėra
Reply:
    Turėtų pajudėti, skambino PV, sakė paorganizuos užduotį be KL klojimo</t>
      </text>
    </comment>
    <comment ref="O247" authorId="591" shapeId="0" xr:uid="{5AA3508C-699B-4CEF-905F-696EE4901DD3}">
      <text>
        <t>[Threaded comment]
Your version of Excel allows you to read this threaded comment; however, any edits to it will get removed if the file is opened in a newer version of Excel. Learn more: https://go.microsoft.com/fwlink/?linkid=870924
Comment:
    2024.08.29 Įkeltas pratesimas</t>
      </text>
    </comment>
    <comment ref="AB247" authorId="592" shapeId="0" xr:uid="{A12CFDD5-8A79-4AC5-84F8-0B0FA6701375}">
      <text>
        <t>[Threaded comment]
Your version of Excel allows you to read this threaded comment; however, any edits to it will get removed if the file is opened in a newer version of Excel. Learn more: https://go.microsoft.com/fwlink/?linkid=870924
Comment:
    12-02 išsiųsta
Reply:
    12-09 suderinta</t>
      </text>
    </comment>
    <comment ref="AE247" authorId="593" shapeId="0" xr:uid="{F9CD4FA9-99D5-4422-8662-8DD56C455A1B}">
      <text>
        <t xml:space="preserve">[Threaded comment]
Your version of Excel allows you to read this threaded comment; however, any edits to it will get removed if the file is opened in a newer version of Excel. Learn more: https://go.microsoft.com/fwlink/?linkid=870924
Comment:
    12-02 išsiųsta
Reply:
    12-03 gauta pastabų, pateikta po pastabų.
Reply:
    12-04 suderinta </t>
      </text>
    </comment>
    <comment ref="AF247" authorId="594" shapeId="0" xr:uid="{0C65A24A-60D3-4968-ACC5-1F3F9468F988}">
      <text>
        <t>[Threaded comment]
Your version of Excel allows you to read this threaded comment; however, any edits to it will get removed if the file is opened in a newer version of Excel. Learn more: https://go.microsoft.com/fwlink/?linkid=870924
Comment:
    12-02 išsiųsta
Reply:
    12-10 suderinta</t>
      </text>
    </comment>
    <comment ref="AH247" authorId="595" shapeId="0" xr:uid="{7DB3E722-2D3E-42E5-B2AC-78DD3903924E}">
      <text>
        <t>[Threaded comment]
Your version of Excel allows you to read this threaded comment; however, any edits to it will get removed if the file is opened in a newer version of Excel. Learn more: https://go.microsoft.com/fwlink/?linkid=870924
Comment:
    341259
12-20
Reply:
    01-21 gauta</t>
      </text>
    </comment>
    <comment ref="AJ247" authorId="596" shapeId="0" xr:uid="{C87115F8-91D6-404C-9289-A19F39763A32}">
      <text>
        <t>[Threaded comment]
Your version of Excel allows you to read this threaded comment; however, any edits to it will get removed if the file is opened in a newer version of Excel. Learn more: https://go.microsoft.com/fwlink/?linkid=870924
Comment:
    12-02 išsiųsta
Reply:
    12-18 išsiųsti pjūviai
Reply:
    12-19 suderinta</t>
      </text>
    </comment>
    <comment ref="AN247" authorId="597" shapeId="0" xr:uid="{A937A408-1075-42C8-B997-1BE00245161A}">
      <text>
        <t>[Threaded comment]
Your version of Excel allows you to read this threaded comment; however, any edits to it will get removed if the file is opened in a newer version of Excel. Learn more: https://go.microsoft.com/fwlink/?linkid=870924
Comment:
    12-02 išsiųsta
Reply:
    12-16 suderinta</t>
      </text>
    </comment>
    <comment ref="K248" authorId="598" shapeId="0" xr:uid="{2D0FDA82-D0C5-4994-950E-7B5BD177A9A8}">
      <text>
        <t>[Threaded comment]
Your version of Excel allows you to read this threaded comment; however, any edits to it will get removed if the file is opened in a newer version of Excel. Learn more: https://go.microsoft.com/fwlink/?linkid=870924
Comment:
    Derina su sklp. Sav.
Reply:
    Parengti sprendiniai, bet juos reikia suderinti su tuo paciu zmogum kaip 242
Reply:
    Kokia situacija ?
Reply:
    Neturiu jokios info
Reply:
    Projektas atmestas</t>
      </text>
    </comment>
    <comment ref="O248" authorId="599" shapeId="0" xr:uid="{205B6B8A-611D-4907-AC47-13FDBCB5D27D}">
      <text>
        <t>[Threaded comment]
Your version of Excel allows you to read this threaded comment; however, any edits to it will get removed if the file is opened in a newer version of Excel. Learn more: https://go.microsoft.com/fwlink/?linkid=870924
Comment:
    2024.08.30 Įkeltas pratesimas primeluota dėl dangų</t>
      </text>
    </comment>
    <comment ref="K249" authorId="600" shapeId="0" xr:uid="{9C584FC8-D850-49DA-989E-23B9173BC2F3}">
      <text>
        <t>[Threaded comment]
Your version of Excel allows you to read this threaded comment; however, any edits to it will get removed if the file is opened in a newer version of Excel. Learn more: https://go.microsoft.com/fwlink/?linkid=870924
Comment:
    Taisyti pastabas
Reply:
    Augustas pataise pastabas, laukiam kol Donatas uznes namo konturus ir galesim pateikti po pastabu
Reply:
    Pateikti pirminiai po pastabu
Reply:
    Gytis teikia SUVA, Ruošiam pilną projektą
Reply:
    Pateikta byla ESO be SUVA
Reply:
    Taiso pastabas
Reply:
    Pateikta po pastabų
Reply:
    Pateikta po pastabų
Reply:
    Laukiam SUVA, terminas 10-14
Reply:
    Gautas SUVA reikia teikti projekta
Reply:
    Pateikta byla su suva
Reply:
    Ištaisyta pastabos.
Reply:
    Pateikta byla po pastabų
Reply:
    Pateikta byla po pastabų (2)</t>
      </text>
    </comment>
    <comment ref="O249" authorId="601" shapeId="0" xr:uid="{1D588E29-3E50-4BBC-AC23-9B431BEB636C}">
      <text>
        <t>[Threaded comment]
Your version of Excel allows you to read this threaded comment; however, any edits to it will get removed if the file is opened in a newer version of Excel. Learn more: https://go.microsoft.com/fwlink/?linkid=870924
Comment:
    2024.08.30 Įkeltas pratesimas primeluota dėl dangų</t>
      </text>
    </comment>
    <comment ref="X249" authorId="602" shapeId="0" xr:uid="{39D5BB1D-3A91-445F-BB0D-0B3C681E6D57}">
      <text>
        <t>[Threaded comment]
Your version of Excel allows you to read this threaded comment; however, any edits to it will get removed if the file is opened in a newer version of Excel. Learn more: https://go.microsoft.com/fwlink/?linkid=870924
Comment:
    2024.09.05 Pateikta 
Reply:
    2024.09.10 Pateikita po pastabų</t>
      </text>
    </comment>
    <comment ref="Z249" authorId="603" shapeId="0" xr:uid="{F456B60B-8376-47F6-A2ED-5A186F3284E5}">
      <text>
        <t xml:space="preserve">[Threaded comment]
Your version of Excel allows you to read this threaded comment; however, any edits to it will get removed if the file is opened in a newer version of Excel. Learn more: https://go.microsoft.com/fwlink/?linkid=870924
Comment:
    2024.09.05 pateikta
kristina.vestortiene@gmail.com
Reply:
    2024.09.06 suderinta
</t>
      </text>
    </comment>
    <comment ref="AB249" authorId="604" shapeId="0" xr:uid="{8C256C51-4834-4A97-ABC8-E0CA691108C3}">
      <text>
        <t>[Threaded comment]
Your version of Excel allows you to read this threaded comment; however, any edits to it will get removed if the file is opened in a newer version of Excel. Learn more: https://go.microsoft.com/fwlink/?linkid=870924
Comment:
    2024.09.05 Pateikta
Reply:
    2024.09.09 gauta pastabos
Reply:
    2024.09.10 pateikta po pastabų
Reply:
    2024.09.16 suderinta</t>
      </text>
    </comment>
    <comment ref="AE249" authorId="605" shapeId="0" xr:uid="{C13B5EBA-6DCE-4D2D-8209-5CB57EAF12B6}">
      <text>
        <t>[Threaded comment]
Your version of Excel allows you to read this threaded comment; however, any edits to it will get removed if the file is opened in a newer version of Excel. Learn more: https://go.microsoft.com/fwlink/?linkid=870924
Comment:
    2024.09.05 Pateikta
Reply:
    2024.09.10 pateikta pakartotinai po eso pastabų
Reply:
    2024.09.18 suderinta</t>
      </text>
    </comment>
    <comment ref="AF249" authorId="606" shapeId="0" xr:uid="{70878DB0-89A9-4359-8B1A-C1D2442C362A}">
      <text>
        <t>[Threaded comment]
Your version of Excel allows you to read this threaded comment; however, any edits to it will get removed if the file is opened in a newer version of Excel. Learn more: https://go.microsoft.com/fwlink/?linkid=870924
Comment:
    2024.09.05 Pateikta
Reply:
    2024.09.10 pateikta pakartotinai po eso pastabų
Reply:
    2024.09.17 suderinta</t>
      </text>
    </comment>
    <comment ref="AH249" authorId="607" shapeId="0" xr:uid="{90A2BF9D-303E-436B-9306-7663B877B530}">
      <text>
        <t>[Threaded comment]
Your version of Excel allows you to read this threaded comment; however, any edits to it will get removed if the file is opened in a newer version of Excel. Learn more: https://go.microsoft.com/fwlink/?linkid=870924
Comment:
    09.30
330464 
Reply:
    10-14 terminas</t>
      </text>
    </comment>
    <comment ref="AJ249" authorId="608" shapeId="0" xr:uid="{00069AF0-676D-4BE7-9794-E19DFE3C7ADE}">
      <text>
        <t>[Threaded comment]
Your version of Excel allows you to read this threaded comment; however, any edits to it will get removed if the file is opened in a newer version of Excel. Learn more: https://go.microsoft.com/fwlink/?linkid=870924
Comment:
    2024.09.05 Pateikta
Reply:
    2024.09.10 pateikta pakartotinai po eso pastabų
Reply:
    09.26 gautos pastabos, pataisyta, išsiųsta po pastabų
Reply:
    09.26 suderinta</t>
      </text>
    </comment>
    <comment ref="K250" authorId="609" shapeId="0" xr:uid="{D9ABC277-87FB-4B99-8670-5B35DF00C2E1}">
      <text>
        <t>[Threaded comment]
Your version of Excel allows you to read this threaded comment; however, any edits to it will get removed if the file is opened in a newer version of Excel. Learn more: https://go.microsoft.com/fwlink/?linkid=870924
Comment:
    Laukiam papildymo iš Ovidijaus
Reply:
    Pateiktas topo papildymas
Reply:
    Pateikti pirminiai
Reply:
    10-08d. Išsiųsta ausra@kaunosviesa.lt dėl gatvių apšvietimo.
Reply:
    Užsakovui išsiųsta 10.08d, bandžiau skambinti, neatsiliepia
Reply:
    Galima daryti Byla, laukiam SUVA
Reply:
    Pateikta byla
Reply:
    Taisomos pastabos, SUVA (vėluojama 1 d.d.) 
Reply:
    Ištaisytos pastabos
Reply:
    Gauta SUVA, paruošta pilna byla
Reply:
    Pateiktas projektas su SUVA</t>
      </text>
    </comment>
    <comment ref="O250" authorId="610" shapeId="0" xr:uid="{59AB11F5-C82B-46C5-88E8-6E4F9741E2FC}">
      <text>
        <t>[Threaded comment]
Your version of Excel allows you to read this threaded comment; however, any edits to it will get removed if the file is opened in a newer version of Excel. Learn more: https://go.microsoft.com/fwlink/?linkid=870924
Comment:
    2024.08.30 pateiktas pratesimas</t>
      </text>
    </comment>
    <comment ref="Z250" authorId="611" shapeId="0" xr:uid="{7EC4F946-6814-431E-8783-1F9F31FEDEDA}">
      <text>
        <t>[Threaded comment]
Your version of Excel allows you to read this threaded comment; however, any edits to it will get removed if the file is opened in a newer version of Excel. Learn more: https://go.microsoft.com/fwlink/?linkid=870924
Comment:
    Pateikta 10-08d
Reply:
    suderinta</t>
      </text>
    </comment>
    <comment ref="AB250" authorId="612" shapeId="0" xr:uid="{7C45FB3B-4753-4BE2-A96C-CFBF3BC03EC0}">
      <text>
        <t>[Threaded comment]
Your version of Excel allows you to read this threaded comment; however, any edits to it will get removed if the file is opened in a newer version of Excel. Learn more: https://go.microsoft.com/fwlink/?linkid=870924
Comment:
    Pateikta 10-08d
Reply:
    10.15 suderinta</t>
      </text>
    </comment>
    <comment ref="AF250" authorId="613" shapeId="0" xr:uid="{66EB74B1-1FE6-4129-A371-D99E2FB5EBBE}">
      <text>
        <t>[Threaded comment]
Your version of Excel allows you to read this threaded comment; however, any edits to it will get removed if the file is opened in a newer version of Excel. Learn more: https://go.microsoft.com/fwlink/?linkid=870924
Comment:
    Pateikta 10-08d
Reply:
    10.14 suderinta</t>
      </text>
    </comment>
    <comment ref="AH250" authorId="614" shapeId="0" xr:uid="{FF9EE297-01FC-4108-B878-E003E89F369E}">
      <text>
        <t>[Threaded comment]
Your version of Excel allows you to read this threaded comment; however, any edits to it will get removed if the file is opened in a newer version of Excel. Learn more: https://go.microsoft.com/fwlink/?linkid=870924
Comment:
    10.24 
SAV-333928</t>
      </text>
    </comment>
    <comment ref="AI250" authorId="615" shapeId="0" xr:uid="{C923FE5B-E20C-4B49-A000-836671B99D9D}">
      <text>
        <t xml:space="preserve">[Threaded comment]
Your version of Excel allows you to read this threaded comment; however, any edits to it will get removed if the file is opened in a newer version of Excel. Learn more: https://go.microsoft.com/fwlink/?linkid=870924
Comment:
    Suderinta 10.24
</t>
      </text>
    </comment>
    <comment ref="K251" authorId="616" shapeId="0" xr:uid="{5DB20C2C-EC72-4E5E-B998-BA676D00EC16}">
      <text>
        <t>[Threaded comment]
Your version of Excel allows you to read this threaded comment; however, any edits to it will get removed if the file is opened in a newer version of Excel. Learn more: https://go.microsoft.com/fwlink/?linkid=870924
Comment:
    Laukiam info iš ESO
Reply:
    Reikia nuvažiuoti į vietą atsidaryti KAS
Reply:
    Pateikti pirminiai po pastabu
Reply:
    GYTIS 
Reikia su užsakovu aptarti spintos vietą + patikrinti ar nereikia keisti TS
has context menu 
Reply:
    Aptarta situacija su Znutu, reikia keisti TS
Reply:
    Paklausta tivį ar galime prijungti esamam KAS?
Reply:
    Laukiam naujų TS
Reply:
    Pakeistos TS
Reply:
    Taisomi pirminiai, TIVIS paklasuta del apskaitu iskelimo
Reply:
    Pateikti pirminiai
Reply:
    Parengta byla, laukiam SUVA
Reply:
    Pateikta byla
Reply:
    11.06 ištaisytos pastabos, parengta vizualizacija
Reply:
    Pastabos pataisytos, laukiam SUVA
Reply:
    Pateikta byla su SUVA</t>
      </text>
    </comment>
    <comment ref="O251" authorId="617" shapeId="0" xr:uid="{6222E73D-70C9-4981-826A-F7357AD25D32}">
      <text>
        <t>[Threaded comment]
Your version of Excel allows you to read this threaded comment; however, any edits to it will get removed if the file is opened in a newer version of Excel. Learn more: https://go.microsoft.com/fwlink/?linkid=870924
Comment:
    2024.08.30 įkeltas pratesimas</t>
      </text>
    </comment>
    <comment ref="X251" authorId="618" shapeId="0" xr:uid="{D94C84EB-DAFC-4FFE-AF00-BC69A318F573}">
      <text>
        <t>[Threaded comment]
Your version of Excel allows you to read this threaded comment; however, any edits to it will get removed if the file is opened in a newer version of Excel. Learn more: https://go.microsoft.com/fwlink/?linkid=870924
Comment:
    2024.09.05 pateikta
Reply:
    2024.09.05 Gautos pastabos</t>
      </text>
    </comment>
    <comment ref="Y251" authorId="619" shapeId="0" xr:uid="{80DA7245-FF3F-4A55-9C05-BE2AC53EF774}">
      <text>
        <t>[Threaded comment]
Your version of Excel allows you to read this threaded comment; however, any edits to it will get removed if the file is opened in a newer version of Excel. Learn more: https://go.microsoft.com/fwlink/?linkid=870924
Comment:
    2024.09.04 pateikta</t>
      </text>
    </comment>
    <comment ref="Z251" authorId="620" shapeId="0" xr:uid="{CE346E81-B410-48A0-9502-9E45E9ECD975}">
      <text>
        <t>[Threaded comment]
Your version of Excel allows you to read this threaded comment; however, any edits to it will get removed if the file is opened in a newer version of Excel. Learn more: https://go.microsoft.com/fwlink/?linkid=870924
Comment:
    2024.08.30 Pateikta KAS vieta derinti znymantas@gmail.com
Reply:
    10.23 pateikta
Reply:
    10.29 priminta
Reply:
    10.29 suderinta</t>
      </text>
    </comment>
    <comment ref="AB251" authorId="621" shapeId="0" xr:uid="{EE370A3D-F125-4F95-9918-B0AD647426C3}">
      <text>
        <t xml:space="preserve">[Threaded comment]
Your version of Excel allows you to read this threaded comment; however, any edits to it will get removed if the file is opened in a newer version of Excel. Learn more: https://go.microsoft.com/fwlink/?linkid=870924
Comment:
    2024.09.05 pateikta
Reply:
    2024.09.11 suderinta
</t>
      </text>
    </comment>
    <comment ref="AE251" authorId="622" shapeId="0" xr:uid="{EBBDD11D-2943-4659-9118-E74A138426A9}">
      <text>
        <t>[Threaded comment]
Your version of Excel allows you to read this threaded comment; however, any edits to it will get removed if the file is opened in a newer version of Excel. Learn more: https://go.microsoft.com/fwlink/?linkid=870924
Comment:
    2024.09.05 pateikta
Reply:
    2024.09.12 suderinta</t>
      </text>
    </comment>
    <comment ref="AF251" authorId="623" shapeId="0" xr:uid="{F40F6CF3-DBE1-47C9-872B-D8149C665834}">
      <text>
        <t>[Threaded comment]
Your version of Excel allows you to read this threaded comment; however, any edits to it will get removed if the file is opened in a newer version of Excel. Learn more: https://go.microsoft.com/fwlink/?linkid=870924
Comment:
    2024.09.05 pateikta
Reply:
    09.10 gautos telia pastabos
Reply:
    Po TS korekcijų nusiųsta 10.23
Reply:
    10.29 suderinta</t>
      </text>
    </comment>
    <comment ref="AH251" authorId="624" shapeId="0" xr:uid="{EBC6E007-9FEE-4A68-8228-8FAD6BFE0A86}">
      <text>
        <t>[Threaded comment]
Your version of Excel allows you to read this threaded comment; however, any edits to it will get removed if the file is opened in a newer version of Excel. Learn more: https://go.microsoft.com/fwlink/?linkid=870924
Comment:
    10.30 
SAV-334621</t>
      </text>
    </comment>
    <comment ref="AJ251" authorId="625" shapeId="0" xr:uid="{CFB9C0D7-F107-42E2-8DEB-68020812AA34}">
      <text>
        <t>[Threaded comment]
Your version of Excel allows you to read this threaded comment; however, any edits to it will get removed if the file is opened in a newer version of Excel. Learn more: https://go.microsoft.com/fwlink/?linkid=870924
Comment:
    2024.09.05 pateikta
Reply:
    2024.09.24 suderinta</t>
      </text>
    </comment>
    <comment ref="K252" authorId="626" shapeId="0" xr:uid="{A7B619FD-6FA4-486C-8BF7-3018F35C3D5F}">
      <text>
        <t>[Threaded comment]
Your version of Excel allows you to read this threaded comment; however, any edits to it will get removed if the file is opened in a newer version of Excel. Learn more: https://go.microsoft.com/fwlink/?linkid=870924
Comment:
    Kostas tikrina sprendinius/teikia pirminius/teikia derinti inst.
Reply:
    Pateikti pirminiai
Reply:
    Pateiktas vartotojų sąrašas taiso pastabas
Reply:
    Pateikta po pastabų
Reply:
    Pateikti pirminiai derinimai po pastabų
Reply:
    Gytis teikia institucijoms
Reply:
    Pateikta Telia po pastabu, kai suderins bus galima daryti byla
Reply:
    Telia atsakė, kad derinimas vyksta 10d.d. Išsiųsta 10.28, turėtų suderinti iki 11.12
Reply:
    11.08 Telia pastabos dėl jų projektuojamų tinklų žymėjimo
Reply:
    Gauti derinimai, ruošiamas servitutas
Reply:
    Laukiu sklypo kontaktų dėl servituto derinimo.
Reply:
    Pateiktas servitutas sklypo savininkui, greičiausiai nesutiks, susipykę su užsakovu
Reply:
    Kaimyninio sklypo savininkas nesutinka su KL klojimu jo sklype (išvengti nesigauna), perduota info ESO, PV atrašęs, kad ieško kitų prijungimo taškų
Reply:
    Kokia situacija pagal atnaujintas TS ?
Reply:
    Sprendiniai paruošti, Arnas važiuos į vietą pasižėt
Reply:
    Reikia koreguoti trasą
Reply:
    Parengti sprendiniai, derinama su ranga
Reply:
    @Arnas Joskaudas  kokia situacija ?
Reply:
    @Tomas Ruzveltas Pasitarėm su Znutu ir Stašiūnu, tai pabraižiau pagal jų pasiūlymą ir nusiunčiau jiem, nes važiuos nusižymėt ir žiūrės ar iš tikrųjų taip išeis padaryt.
Reply:
    Trasa suderinta su ranga, išsiųsta derint
Reply:
    Servitutą ESO suderino, reikia derinti su Kauno liftais, bet šiandien neveikia jų puslapis
Reply:
    Vakar išsiunčiau liftam, šiandien jau skambino teiravosi dėl darbų.
Reply:
    Laukiam KPD
Reply:
    02-25 pateikta KPD
Reply:
    Pateikta KPD po pastabų
Reply:
    KPD suderino, pateiktas servitutas savivaldybei. Teiksim su garantiniu tik reik užsakovo parašo ant sprendinių
Reply:
    Užsakovas 1-2 sav negali pasirašyt
Reply:
    Pasirašė, teiksiu su garantiniu
Reply:
    Reikia atsakymo iš savivaldybės dėl servituto, tada teiksim
Reply:
    Ant dienų turi ateit posėdžio protokolas, tada pasakys žodžiu koks sprendimas priimtas
Reply:
    Pateikta su garantiniu
Reply:
    Atšauktas garantinis, nes paskambino Kauno liftų gen. direktorius ir servituto nustatymui funikulieriaus sklype griežtai nepritarė. Informuoti ESO ir Klientas.
Reply:
    Laukiame sprendimo iš ESO. Parašytas priminimas.
Reply:
    Atsakymo nėra
Reply:
    Bandom vėl derinti sprendinius su anksčiau nesutikusiu sklypu. ESO davė papildomai pinigų, kurie gal padės suderint.
Reply:
    +37069880266 
Reply:
    Teisininkai paruoš atsakymą, tai galim nuspėt koks jis bus. Info perduota ESO
Reply:
    Iki 05-26 raštą gausim.
Reply:
    Raštas gautas, įkeltas į tivį
Reply:
    Nieko nedarom, neturim kaip parengti projekto, klausimas pas ESO
Reply:
    Niekas nepasikeitę po paskutinio komentaro.
Reply:
    Klausimas pas ESO, kaimyniniai sklypai nederina.</t>
      </text>
    </comment>
    <comment ref="O252" authorId="627" shapeId="0" xr:uid="{17EC16CA-2B2A-483F-B1DF-8DF47BBD037A}">
      <text>
        <t>[Threaded comment]
Your version of Excel allows you to read this threaded comment; however, any edits to it will get removed if the file is opened in a newer version of Excel. Learn more: https://go.microsoft.com/fwlink/?linkid=870924
Comment:
    2024.08.29 Įkeltas pratesimas</t>
      </text>
    </comment>
    <comment ref="Z252" authorId="628" shapeId="0" xr:uid="{0B1CC0E2-ECD7-45F2-9F3D-671A527A5959}">
      <text>
        <t>[Threaded comment]
Your version of Excel allows you to read this threaded comment; however, any edits to it will get removed if the file is opened in a newer version of Excel. Learn more: https://go.microsoft.com/fwlink/?linkid=870924
Comment:
    2024.08.29 pateikta
Reply:
    2024.08.29 Pateikė pastabas
2024.09.03 pateikta po pastabų
Reply:
    2024.09.04 pateikta dar karta
Reply:
    10.15 pateikta
Reply:
    10.22 suderinta
Reply:
    01.24 suderinti nauji sprendiniai</t>
      </text>
    </comment>
    <comment ref="AB252" authorId="629" shapeId="0" xr:uid="{DA0D0362-5FA8-4614-9A0C-A490E4723B9F}">
      <text>
        <t>[Threaded comment]
Your version of Excel allows you to read this threaded comment; however, any edits to it will get removed if the file is opened in a newer version of Excel. Learn more: https://go.microsoft.com/fwlink/?linkid=870924
Comment:
    10.15 pateikta
Reply:
    10.23 suderinta
Reply:
    01.29 suderinti nauji sprendiniai</t>
      </text>
    </comment>
    <comment ref="AF252" authorId="630" shapeId="0" xr:uid="{0E9DBD81-3330-4EDD-B80A-9830AEA996A0}">
      <text>
        <t>[Threaded comment]
Your version of Excel allows you to read this threaded comment; however, any edits to it will get removed if the file is opened in a newer version of Excel. Learn more: https://go.microsoft.com/fwlink/?linkid=870924
Comment:
    10.15 pateikta
Reply:
    10.28 pateikta po pastabų
Reply:
    11.18 suderinta
Reply:
    01.28 suderinti nauji sprendiniai</t>
      </text>
    </comment>
    <comment ref="AH252" authorId="631" shapeId="0" xr:uid="{51E19389-8BBD-454B-B7FF-F9EA4F18B8BE}">
      <text>
        <t xml:space="preserve">[Threaded comment]
Your version of Excel allows you to read this threaded comment; however, any edits to it will get removed if the file is opened in a newer version of Excel. Learn more: https://go.microsoft.com/fwlink/?linkid=870924
Comment:
    352686 </t>
      </text>
    </comment>
    <comment ref="AK252" authorId="632" shapeId="0" xr:uid="{BF18BE23-D48D-438B-BB91-75D094548AF7}">
      <text>
        <t>[Threaded comment]
Your version of Excel allows you to read this threaded comment; however, any edits to it will get removed if the file is opened in a newer version of Excel. Learn more: https://go.microsoft.com/fwlink/?linkid=870924
Comment:
    Pateikta 03-07</t>
      </text>
    </comment>
    <comment ref="AN252" authorId="633" shapeId="0" xr:uid="{3A502D97-BCAF-4763-A41C-FA58F6A01CA5}">
      <text>
        <t>[Threaded comment]
Your version of Excel allows you to read this threaded comment; however, any edits to it will get removed if the file is opened in a newer version of Excel. Learn more: https://go.microsoft.com/fwlink/?linkid=870924
Comment:
    02-25
Reply:
    Suderino 03-06</t>
      </text>
    </comment>
    <comment ref="O253" authorId="634" shapeId="0" xr:uid="{F750692D-1C49-4768-97B9-38CBE2DF8A7D}">
      <text>
        <t>[Threaded comment]
Your version of Excel allows you to read this threaded comment; however, any edits to it will get removed if the file is opened in a newer version of Excel. Learn more: https://go.microsoft.com/fwlink/?linkid=870924
Comment:
    2024.08.29 Įkeltas pratesimas</t>
      </text>
    </comment>
    <comment ref="K254" authorId="635" shapeId="0" xr:uid="{C6418B8F-E060-4BC7-844B-C5ED2E0283E6}">
      <text>
        <t>[Threaded comment]
Your version of Excel allows you to read this threaded comment; however, any edits to it will get removed if the file is opened in a newer version of Excel. Learn more: https://go.microsoft.com/fwlink/?linkid=870924
Comment:
    Tautvydas derina su sklypu savininkais del leidimo kloti kabeli
Reply:
    Sukeltas papildymas
Reply:
    Deriną trasą su užsakovais.
Reply:
    Užsakovai bando derint su sklypo savininku patys, jei neišeis, nauja trasa jau pabraižyta
Reply:
    Su užsakovu suderinta nauja trasa, siunčiu derint institucijoms
Reply:
    Laukiam topo pildymo ir Kauno energijos atsakymo dėl šilumos tinklų gylio
Reply:
    Gautas topo papildymas ir šilumos tinklų gylis, ruošiami pirminiai
Reply:
    Kokia situacija ?
Reply:
    Pateikta derinti užsakovams ir KE, gavus jų derinimus bus teikiama kitoms institucijoms.
Reply:
    Ar gauti derinimai ?
Reply:
    Klientui netiko trasa, reikia koreguoti. Gytis trečiadienį sutvarkys
Reply:
    Sutvarkyta trasą pagal pastabas, 01.30 pateikta užsakovui.
Reply:
    01.31 užsakovas suderino, pateikta derinti institucijom
Reply:
    Įkelti pirminiai
Reply:
    Visi derinimai gauti, jei patvirtins pirminius, kelsiu suva
Reply:
    02.12 pateikta SUVA
Reply:
    ESO turi pasirašyt servitutus.
Reply:
    Servitutai ESO pateikti 02-13
Reply:
    Pasirašė ESO servitutus 02-28, susiderinam su sklypo naudotojais ir teikiam savivaldybei
Reply:
    Pateikta servitutai derinimui 03.06
Reply:
    (sklypo naudotojam)
Reply:
    Judint, kad pasirašytų greičiau
Reply:
    04.03 pateikta kompensacijom
Reply:
    04.04 pateikta savivaldybei
Reply:
    04.23 skambinau į savivaldybę, atsakinga darbuotoja serga, kada dirbs neaišku, nieks nežino ar patvirtino servitutus. Parašiau atsakingai darbuotojai į paštą.
Reply:
    04.29 skambinau, 5B sklype trūksta derinimų, 5A viskas gerai.
Reply:
    Paruoštas atmetimo raštas dėl 5B, 5A patvirtintas darbuotojos, bet neperduotas dar teisininkam nagrinėt.
Reply:
    Persiunčiau užsakovui naują variantą, jei tiks, rinksiu derinimus iš nuomininkų.
Reply:
    Iš užsakovo gautas sutikimas, nusiunčiau savivaldybei įvertinti, ar galės pasirašinėt tokį servitutą.
Reply:
    Pateikti servituto dok savivaldybei 07-11
Reply:
    Servitutą savivaldybė suderino, perderinu su institucijomis</t>
      </text>
    </comment>
    <comment ref="X254" authorId="636" shapeId="0" xr:uid="{4ACF0867-A5D8-47E2-AD7B-043FBE285CFC}">
      <text>
        <t>[Threaded comment]
Your version of Excel allows you to read this threaded comment; however, any edits to it will get removed if the file is opened in a newer version of Excel. Learn more: https://go.microsoft.com/fwlink/?linkid=870924
Comment:
    2024.09.05 pateikta
Reply:
    2024.09.09 pateikta po pastabų
Reply:
    Keitėsi TS</t>
      </text>
    </comment>
    <comment ref="Z254" authorId="637" shapeId="0" xr:uid="{7DBEC7CC-4CF9-4AAE-9BDB-5E245628F570}">
      <text>
        <t>[Threaded comment]
Your version of Excel allows you to read this threaded comment; however, any edits to it will get removed if the file is opened in a newer version of Excel. Learn more: https://go.microsoft.com/fwlink/?linkid=870924
Comment:
    2024.09.05 pateikta
auteks@auteks.lt
Reply:
    2024.09.05 suderinta
Reply:
    2025.01.06 pateikta</t>
      </text>
    </comment>
    <comment ref="AB254" authorId="638" shapeId="0" xr:uid="{6BF3AA89-99F1-4FBB-8EF4-435EA7F560C1}">
      <text>
        <t>[Threaded comment]
Your version of Excel allows you to read this threaded comment; however, any edits to it will get removed if the file is opened in a newer version of Excel. Learn more: https://go.microsoft.com/fwlink/?linkid=870924
Comment:
    2024.09.05 pateikta
Reply:
    2024.09.10 suderinta</t>
      </text>
    </comment>
    <comment ref="AE254" authorId="639" shapeId="0" xr:uid="{D4842FC6-9C53-44B4-9633-1E435A539E32}">
      <text>
        <t>[Threaded comment]
Your version of Excel allows you to read this threaded comment; however, any edits to it will get removed if the file is opened in a newer version of Excel. Learn more: https://go.microsoft.com/fwlink/?linkid=870924
Comment:
    2024.09.05 pateikta
Reply:
    2024.09.16 pateikta po pastabų.
Reply:
    2024.09.17 suderinta</t>
      </text>
    </comment>
    <comment ref="AF254" authorId="640" shapeId="0" xr:uid="{531F44AD-10DC-4D12-8361-05AE336E9F95}">
      <text>
        <t>[Threaded comment]
Your version of Excel allows you to read this threaded comment; however, any edits to it will get removed if the file is opened in a newer version of Excel. Learn more: https://go.microsoft.com/fwlink/?linkid=870924
Comment:
    2024.09.05 pateikta
Reply:
    2024.09.10 suderinta</t>
      </text>
    </comment>
    <comment ref="AH254" authorId="641" shapeId="0" xr:uid="{C8781ACE-F5B6-4792-97A3-FAB9F9B1C481}">
      <text>
        <t>[Threaded comment]
Your version of Excel allows you to read this threaded comment; however, any edits to it will get removed if the file is opened in a newer version of Excel. Learn more: https://go.microsoft.com/fwlink/?linkid=870924
Comment:
    02.12
SAV-346689</t>
      </text>
    </comment>
    <comment ref="AJ254" authorId="642" shapeId="0" xr:uid="{AD7C54C8-C1DD-4F2D-B52D-B2734CC3B59A}">
      <text>
        <t>[Threaded comment]
Your version of Excel allows you to read this threaded comment; however, any edits to it will get removed if the file is opened in a newer version of Excel. Learn more: https://go.microsoft.com/fwlink/?linkid=870924
Comment:
    2024.09.05 pateikta
Reply:
    2025.01.06 pateikta</t>
      </text>
    </comment>
    <comment ref="K255" authorId="643" shapeId="0" xr:uid="{DFAD7695-281E-4E1F-BDCB-D5392CE09A3B}">
      <text>
        <t>[Threaded comment]
Your version of Excel allows you to read this threaded comment; however, any edits to it will get removed if the file is opened in a newer version of Excel. Learn more: https://go.microsoft.com/fwlink/?linkid=870924
Comment:
    Sklp. Sav. Turi patikslinti MT vietą
Reply:
    Išsiunčiau sklypo nuomininkui MT vietą. Sakė duos atsakymą, 10-02 turi susitikimą su kitais projektuotojais.
Reply:
    Rengia sprendinius
Reply:
    Pateikti pirminiai
Reply:
    Pateikti pirminiai po pastabu
Reply:
    Taiso pastabas
Reply:
    Įkelta schema po pastabų. Parašytas komentaras į TIVIS dėl iškerpamos dalies MT AZ ir atnaujintas BR01 dokumentas
Reply:
    Pateikti pirminiai, daromi servitutai, teiksim KMS
Reply:
    Taisomos pirminių pastabos.
Reply:
    Turėjo būt pateikti pirminiai po pastabų.
Reply:
    Taiso pastabas pirminių
Reply:
    Pateikta po pastabų
Reply:
    Reikės pasukt proj. vadovui dėl MT a.z.
Reply:
    11-18 pateikiau sklp. savininkui naują TR vietą, kad servituto a.z. nebūtų ant pastatų.
Vieta tinkama, koreguoju brėžinius ir teiksim pirminiams.
Reply:
    Reikia topo papildymo.
Reply:
    Pateikta pirminiams po pastabų
Reply:
    Kokia stiaucija su servitutu ?
Reply:
    Turiu pasidaręs, reikės tik peržiūrėt.
Reply:
    Pateikti servitutai ir byla ESO
Reply:
    Likę servitutai. Suva gauta.
Reply:
    01-28 teiks Geomatininkui
Reply:
    @Augustas Motiejūnas pataisyk servituto kampus ir pranešk, kad galiu sukelti ESO, reikia greičiau teikti savivaldybei.
Reply:
    Sutvarkiau servitutus po pastabos, Tomas pasirašė, Arnui perdaviau, sukels į TIVI
Reply:
    Servitutai pateikti kompensacijai
Reply:
    Gautos kompensacijos
Reply:
    @Augustas Motiejūnas tai kas šiuo metu vyksta? Būtų gerai, kad nestovėtų pas tave tas kamuolys ilgai.
Reply:
    Susitvarkiau servitutus (per geomatininką).
Kompensacijas turiu, Skambinau sklp. savininkui ir nuomininkui, jis užsienyje, susitarėm susirašyt el. paštu. Reik su juo tik suderint du servitutus ir vieną papildomai teikt savivaldybei
Reply:
    Servitutus suderininau su fiziniu asmeniu. Taip pat išsiunčiau sprendinius fiziniam asmeniui dėl gerbūvio paruošimo iki darbų pradžios.
Šiandien servitutą pateiksiu ir savivaldybei.
Reply:
    02-24 Servitutas pateiktas savivaldybei
Kitas servitutas (su fiziniu asm.) pateiktas notarams.
Reply:
    Iš savivaldybės gavau atsakymą, kad nori kompensacijos ir už esamą a.z. (03-05)
Pateikiau kompensacijų išrašytojai raštą ir paaiškinimą (03-05)
Reply:
    03-06 gavau ats iš ESO, kad kreipsis raštu į Kauno m. sav.
Reply:
    ESO atstovei parašyta, kad paskaičiuotų visam plotui kompensaciją, arba duotų konkretų atsakymą, kaip toliau kas vyks.
Reply:
    Pasukt notarei dėl servituto su fiziniu asmeniu
Reply:
    Reiks perdaryt servitutą su fiz. asmeniu, pasikeitė sklp. unikalus, pasidalino sklypą. 
Su ESO atstove dėl kompensacijų savivaldybei nedasiskambinu jau antrą dieną (Vilmai). 
Reply:
    Atrašė ESO su raštu, perdaviau savivaldybės darbuotovai.
Dėl kito servituto perdariau servitutą, Arnas įkels į TIVI, ir perdaviau žmogui el. paštu kad pasirašytų iš naujo (03-22).
Reply:
    Žmogus pasirašė, laukiu kol ESO atsiųs pasirašytą ir teiksiu kompensacijai. 
Reply:
    ESO pasirašė, perduota Augustui. Sakiau, kad išsiųstų kompensacijai, o ar išsiuntė nežinau.
Reply:
    Gytis pateikė servitutą savivaldybei
Reply:
    Nepateikiau servituto, reikia važiuot į vietą.
Reply:
    Servitutas su savivaldybe pateiktas savivaldybei. 03-28 paskutinį kartą teikta atnaujintą kompensacija.
Servitutas su žmogum, dokumentai šiom dienom bus pateikti notarams, kai iki galo išsiaiškinsiu su juo dėl medžių. Dabar nekėlė, pasuksiu ryt.
Reply:
    Servitutas su savivaldybe suderintas. Pateikta kompensacijų atstovei dėl apmokėjimo. Kai gausim apmokėjimo kopiją teiksim notarams.
Reply:
    14d. apmokės kompensaciją. Arnas ištrauks kopiją iš TIVIO ir  teiksiu notarams.
Reply:
    Vakar kompensacijos nebuvo, kai bus, Arnas duos žinot.
Reply:
    Servitutai abu pateikti notarei. 04-16
Reply:
    Su savivaldybe servitutą pasirašo 2025-04-29 13.00-13.30
Reply:
    Notarė sakė, kad žmogus pasisuktu jai, ir jie susiderins taip laiką. Perdaviau žmogui ir pasakiau, kad kai susitars, informuotų.
Reply:
    2024-04-29 15:00 pasirašo žmogus pas notarus.
Reply:
    Projektas sustabdytas komentaru. Sutartis tegul pasirašinėja
Reply:
    Servitutą žmogus vakar pasirašė.
Savivaldybė pasirašys 05-06, nes nematė ESO darbuotojos siųsto laiško.
Reply:
    Projektas pateiktas tvirtinimui</t>
      </text>
    </comment>
    <comment ref="O255" authorId="644" shapeId="0" xr:uid="{428FE123-9D33-47CC-A725-0D1BE7B5EE85}">
      <text>
        <t>[Threaded comment]
Your version of Excel allows you to read this threaded comment; however, any edits to it will get removed if the file is opened in a newer version of Excel. Learn more: https://go.microsoft.com/fwlink/?linkid=870924
Comment:
    2024.09.06 įkeltas pratesimas</t>
      </text>
    </comment>
    <comment ref="AB255" authorId="645" shapeId="0" xr:uid="{B83487A0-D5E6-4F29-B01C-EAB130663E08}">
      <text>
        <t>[Threaded comment]
Your version of Excel allows you to read this threaded comment; however, any edits to it will get removed if the file is opened in a newer version of Excel. Learn more: https://go.microsoft.com/fwlink/?linkid=870924
Comment:
    12-05 išsiųsta
Reply:
    12-19 suderinta</t>
      </text>
    </comment>
    <comment ref="AE255" authorId="646" shapeId="0" xr:uid="{D3A9DED5-5BA5-4B8B-A6E5-45C4084051A3}">
      <text>
        <t>[Threaded comment]
Your version of Excel allows you to read this threaded comment; however, any edits to it will get removed if the file is opened in a newer version of Excel. Learn more: https://go.microsoft.com/fwlink/?linkid=870924
Comment:
    12-05 išsiųsta
Reply:
    12-05 suderinta</t>
      </text>
    </comment>
    <comment ref="AF255" authorId="647" shapeId="0" xr:uid="{FABB1D88-2B31-43B6-8449-46C7CF3536ED}">
      <text>
        <t>[Threaded comment]
Your version of Excel allows you to read this threaded comment; however, any edits to it will get removed if the file is opened in a newer version of Excel. Learn more: https://go.microsoft.com/fwlink/?linkid=870924
Comment:
    12-05 išsiųsta
Reply:
    12-13 suderinta</t>
      </text>
    </comment>
    <comment ref="AH255" authorId="648" shapeId="0" xr:uid="{EEABF73E-3F7A-41E9-A7ED-9F07C0C618A4}">
      <text>
        <t>[Threaded comment]
Your version of Excel allows you to read this threaded comment; however, any edits to it will get removed if the file is opened in a newer version of Excel. Learn more: https://go.microsoft.com/fwlink/?linkid=870924
Comment:
    341262 12-20
Reply:
    01-21 gauta</t>
      </text>
    </comment>
    <comment ref="AJ255" authorId="649" shapeId="0" xr:uid="{BC9C5B53-0FAA-4A7E-B2D4-0B64048011B7}">
      <text>
        <t>[Threaded comment]
Your version of Excel allows you to read this threaded comment; however, any edits to it will get removed if the file is opened in a newer version of Excel. Learn more: https://go.microsoft.com/fwlink/?linkid=870924
Comment:
    12-05 išsiųsta
Reply:
    12-19 išsiųstas priminimas</t>
      </text>
    </comment>
    <comment ref="K256" authorId="650" shapeId="0" xr:uid="{4B8F9FE3-7858-4666-A88C-EC0E98E6FF9B}">
      <text>
        <t>[Threaded comment]
Your version of Excel allows you to read this threaded comment; however, any edits to it will get removed if the file is opened in a newer version of Excel. Learn more: https://go.microsoft.com/fwlink/?linkid=870924
Comment:
    Ar pasirašė dėl termino pratęsimo ?
Reply:
    Nepasirašė todėl ir prašiau topo greitai daryti
Reply:
    Permečau laišką
Reply:
    Pateiktas rastas termino pratesimui
Reply:
    Reikia susisiekt su PV, nekelia
Reply:
    Bus pakeistos TS, reikia abi spintas keist i viena
Reply:
    Tautvydas daro
Reply:
    Pateikti pirminiai
Reply:
    Tautvydas rengia bylą pateikimui
Reply:
    Pateiktas projektas tvirtinimui</t>
      </text>
    </comment>
    <comment ref="Z256" authorId="651" shapeId="0" xr:uid="{D84584C0-A46A-4B05-A6E0-E1EB3E437B80}">
      <text>
        <t>[Threaded comment]
Your version of Excel allows you to read this threaded comment; however, any edits to it will get removed if the file is opened in a newer version of Excel. Learn more: https://go.microsoft.com/fwlink/?linkid=870924
Comment:
    Pateikta 2024-10-02 jurgita.valentukoniene@gmail.com 
Reply:
    2024.10.04 suderinta</t>
      </text>
    </comment>
    <comment ref="AF256" authorId="652" shapeId="0" xr:uid="{5C2B49F4-4931-4BFF-84DA-79E05E2E0CDC}">
      <text>
        <t>[Threaded comment]
Your version of Excel allows you to read this threaded comment; however, any edits to it will get removed if the file is opened in a newer version of Excel. Learn more: https://go.microsoft.com/fwlink/?linkid=870924
Comment:
    2024.10.04 pateikta</t>
      </text>
    </comment>
    <comment ref="K257" authorId="653" shapeId="0" xr:uid="{45B9ACBE-AFA1-4BBC-8DEF-E3AA19E36863}">
      <text>
        <t>[Threaded comment]
Your version of Excel allows you to read this threaded comment; however, any edits to it will get removed if the file is opened in a newer version of Excel. Learn more: https://go.microsoft.com/fwlink/?linkid=870924
Comment:
    Rengia sprendinius</t>
      </text>
    </comment>
    <comment ref="O257" authorId="654" shapeId="0" xr:uid="{5FABB52F-4CC3-410F-A7DD-97248E253441}">
      <text>
        <t>[Threaded comment]
Your version of Excel allows you to read this threaded comment; however, any edits to it will get removed if the file is opened in a newer version of Excel. Learn more: https://go.microsoft.com/fwlink/?linkid=870924
Comment:
    2024.09.09 įkeltas pratesimas</t>
      </text>
    </comment>
    <comment ref="K258" authorId="655" shapeId="0" xr:uid="{E937381B-34D0-49BB-A649-51A43EFAAB14}">
      <text>
        <t>[Threaded comment]
Your version of Excel allows you to read this threaded comment; however, any edits to it will get removed if the file is opened in a newer version of Excel. Learn more: https://go.microsoft.com/fwlink/?linkid=870924
Comment:
    Uzklausta i tivis ar galima montuot SZ vietoj paramscio ir atotampos
Reply:
    Nėra atsakymo
Reply:
    Atnaujintos TS, reikia daryti
Reply:
    Pateikta pirminiams
Reply:
    Atnaujintos TS
Reply:
    Trūksta SUVA, Gytis daro bylą
Reply:
    Pateikti pirminiai po pastabu
Reply:
    10.23 priminta užsakovui, turi atsiųst.
Reply:
    Pateikti pirminiai po pastabu
Reply:
    Pateikta byla
Reply:
    11.06 ištaisytos bylos pastabos
Reply:
    SUVA vėluoja 4d.d.
Reply:
    Pateikta byla po pastabų su SUVA</t>
      </text>
    </comment>
    <comment ref="O258" authorId="656" shapeId="0" xr:uid="{AEA918C5-6F52-4A36-8FAB-88A03080F83E}">
      <text>
        <t>[Threaded comment]
Your version of Excel allows you to read this threaded comment; however, any edits to it will get removed if the file is opened in a newer version of Excel. Learn more: https://go.microsoft.com/fwlink/?linkid=870924
Comment:
    2024.09.09 įkeltas pratesimas</t>
      </text>
    </comment>
    <comment ref="Z258" authorId="657" shapeId="0" xr:uid="{C95FE789-DB71-4BE8-BAD5-5882BE5C5915}">
      <text>
        <t>[Threaded comment]
Your version of Excel allows you to read this threaded comment; however, any edits to it will get removed if the file is opened in a newer version of Excel. Learn more: https://go.microsoft.com/fwlink/?linkid=870924
Comment:
    10.22 pateikta
Reply:
    10.24 suderinta</t>
      </text>
    </comment>
    <comment ref="AB258" authorId="658" shapeId="0" xr:uid="{92A32B8A-2903-4D37-A627-CB1C3846934E}">
      <text>
        <t>[Threaded comment]
Your version of Excel allows you to read this threaded comment; however, any edits to it will get removed if the file is opened in a newer version of Excel. Learn more: https://go.microsoft.com/fwlink/?linkid=870924
Comment:
    10.10 pateikta</t>
      </text>
    </comment>
    <comment ref="AE258" authorId="659" shapeId="0" xr:uid="{DD2968B4-B3BC-446F-BA32-CEC63652C4E7}">
      <text>
        <t>[Threaded comment]
Your version of Excel allows you to read this threaded comment; however, any edits to it will get removed if the file is opened in a newer version of Excel. Learn more: https://go.microsoft.com/fwlink/?linkid=870924
Comment:
    10.10 pateikta
Reply:
    10.10 suderinta</t>
      </text>
    </comment>
    <comment ref="AF258" authorId="660" shapeId="0" xr:uid="{8218433C-05F6-48B6-A0E0-330DA57AAA88}">
      <text>
        <t>[Threaded comment]
Your version of Excel allows you to read this threaded comment; however, any edits to it will get removed if the file is opened in a newer version of Excel. Learn more: https://go.microsoft.com/fwlink/?linkid=870924
Comment:
    10.10 pateikta
Reply:
    10.16 suderinta</t>
      </text>
    </comment>
    <comment ref="AH258" authorId="661" shapeId="0" xr:uid="{BBD1E40E-852A-4B74-8060-BBBDBEACAA3C}">
      <text>
        <t xml:space="preserve">[Threaded comment]
Your version of Excel allows you to read this threaded comment; however, any edits to it will get removed if the file is opened in a newer version of Excel. Learn more: https://go.microsoft.com/fwlink/?linkid=870924
Comment:
    10.18
SAV-333202 </t>
      </text>
    </comment>
    <comment ref="K259" authorId="662" shapeId="0" xr:uid="{0B4026CF-3DA6-47CE-8EB4-1B2B513668A5}">
      <text>
        <t>[Threaded comment]
Your version of Excel allows you to read this threaded comment; however, any edits to it will get removed if the file is opened in a newer version of Excel. Learn more: https://go.microsoft.com/fwlink/?linkid=870924
Comment:
    Kostas perduoda darbus
Reply:
    Bylą paruošta pateikimui
Reply:
    Pateiktas projektas
Reply:
    10-14 teiks projektą po pastabų
Reply:
    Pateiktas projektas</t>
      </text>
    </comment>
    <comment ref="X259" authorId="663" shapeId="0" xr:uid="{58CAC558-F06D-44E0-96C9-619AE1A0A390}">
      <text>
        <t>[Threaded comment]
Your version of Excel allows you to read this threaded comment; however, any edits to it will get removed if the file is opened in a newer version of Excel. Learn more: https://go.microsoft.com/fwlink/?linkid=870924
Comment:
    2024.09.04 pateikta
Reply:
    2024.09.06 pakartota
Reply:
    2024.09.09 suderinta</t>
      </text>
    </comment>
    <comment ref="K260" authorId="664" shapeId="0" xr:uid="{B012B503-AECB-48A8-A29C-DFD3214D38FD}">
      <text>
        <t>[Threaded comment]
Your version of Excel allows you to read this threaded comment; however, any edits to it will get removed if the file is opened in a newer version of Excel. Learn more: https://go.microsoft.com/fwlink/?linkid=870924
Comment:
    Laukiam kol pirminius galėsim pateikti
Reply:
    Pateikti pirminiai
Reply:
    Taiso pastabas
Reply:
    Pateikti pirminiai po pastabu
Reply:
    Pateikti pirminiai po pakartotinu pastabu
Reply:
    Pateiktas projektas be SUVA
Reply:
    Pateiktas po pastabų</t>
      </text>
    </comment>
    <comment ref="K261" authorId="665" shapeId="0" xr:uid="{76DF1F0E-4BF4-4E0E-965F-CE53C75881AB}">
      <text>
        <t>[Threaded comment]
Your version of Excel allows you to read this threaded comment; however, any edits to it will get removed if the file is opened in a newer version of Excel. Learn more: https://go.microsoft.com/fwlink/?linkid=870924
Comment:
    Pateikti pirminiai
Reply:
    Pateiktas projektas
Reply:
    Taiso pastabas
Reply:
    ESO niekaip nepasiraso plano, negalim kelt SUVA, visa kita yra
Reply:
    Laukiam SUVA</t>
      </text>
    </comment>
    <comment ref="K262" authorId="666" shapeId="0" xr:uid="{D13431F9-D705-4F3F-BDC7-CF8D36011558}">
      <text>
        <t>[Threaded comment]
Your version of Excel allows you to read this threaded comment; however, any edits to it will get removed if the file is opened in a newer version of Excel. Learn more: https://go.microsoft.com/fwlink/?linkid=870924
Comment:
    Gautas užsakovo sutikimas, pateikta institucijoms.  Pateitki pirminiai
Reply:
    Keičiasi sprendiniai dėl Vainoro nepritarimo, laukiu atsakymo iš užsakovo dėl spintos uždėjimo ant sraigtinio pamato. Pirmadienį skambinsiuos.
Reply:
    Derina su inst + užsakovas
Reply:
    Išsiųsta užsakovui 10-07
Reply:
    Klientes kaimynas kreipsis i Vainora, kad spinta statyti prie tvorors, o ne sklype, laukiam atsakymo is klientes/kaimyno
Reply:
    Sakė antros sav. pusėj, kai kažką žinos, paskambins. +37067493240
Reply:
    Susiderinau su užsakovu/sklp. sav.
Reply:
    Pateikti pirminiai po pastabu
Reply:
    Derinimai su inst. + servitutai
Reply:
    Įkelti servitutai į Tivis
Reply:
    Rengia pilną bylą be servituto. Servitutas pateiktas KMS 10-28
Reply:
    Pateikta byla
Reply:
    Pateikta pilna byla į TIVI
Servitutas pateiktas KMS
Reply:
    Pataisytos pastabos po pilno proj. pateikimo. Likęs servitutas su KMS ir galima bus pasiteikt pilną bylą po pastabų.
Reply:
    Servitutas pateiktas KMS 11-06
Reply:
    Savivaldybė dėl servituto 11-21 paprašė pateikt papildomus dok., pateikiau.
Reply:
    Likęs servitutas ir bus galima teikt pilną bylą. Iš sav. dar pritarimo neturiu.
Reply:
    Servitutas pateiktas notarams 12-06
Reply:
    17d 13.30 pasirašys dokumentus pas notarus.
Reply:
    Servitutai pasirašyti. Arnas parašė/turėjo parašyt į TIVI</t>
      </text>
    </comment>
    <comment ref="Z262" authorId="667" shapeId="0" xr:uid="{05615A9D-BE97-4DB4-B39F-5BAD414C27AC}">
      <text>
        <t>[Threaded comment]
Your version of Excel allows you to read this threaded comment; however, any edits to it will get removed if the file is opened in a newer version of Excel. Learn more: https://go.microsoft.com/fwlink/?linkid=870924
Comment:
    09-26 pateikta
Reply:
    09-27 pateikta per nauja.
Reply:
    09-27 atsiuntė pasirašytą.
Reply:
    Keitėsi sprendiniai. 
Išsiųsta užsakovui 10-07
Reply:
    10-15 suderino</t>
      </text>
    </comment>
    <comment ref="AB262" authorId="668" shapeId="0" xr:uid="{80C9DA6B-1160-432D-88BF-8EA0CFE00FE5}">
      <text>
        <t>[Threaded comment]
Your version of Excel allows you to read this threaded comment; however, any edits to it will get removed if the file is opened in a newer version of Excel. Learn more: https://go.microsoft.com/fwlink/?linkid=870924
Comment:
    09-30 išsiųsta
Reply:
    Nederina Vainoras, aptart su Tomu.
Reply:
    10-16 išsiųsta
Reply:
    10-24 suderinta</t>
      </text>
    </comment>
    <comment ref="AE262" authorId="669" shapeId="0" xr:uid="{AFC87D70-38FF-47F8-BE2F-50B88DEA8354}">
      <text>
        <t>[Threaded comment]
Your version of Excel allows you to read this threaded comment; however, any edits to it will get removed if the file is opened in a newer version of Excel. Learn more: https://go.microsoft.com/fwlink/?linkid=870924
Comment:
    09-30 išsiųsta
Reply:
    10-01 gauta
Reply:
    10-16 išsiųsta po koreguotų sprendinių.
Reply:
    10-16 suderinta</t>
      </text>
    </comment>
    <comment ref="AF262" authorId="670" shapeId="0" xr:uid="{608270BE-3F95-4047-8C25-C7529C1F940C}">
      <text>
        <t>[Threaded comment]
Your version of Excel allows you to read this threaded comment; however, any edits to it will get removed if the file is opened in a newer version of Excel. Learn more: https://go.microsoft.com/fwlink/?linkid=870924
Comment:
    09-30 išsiųsta
Reply:
    10-16 išsiųsta
Reply:
    22d suderinta</t>
      </text>
    </comment>
    <comment ref="AK262" authorId="671" shapeId="0" xr:uid="{F23FFE23-9F30-4648-AC45-3B146992228B}">
      <text>
        <t>[Threaded comment]
Your version of Excel allows you to read this threaded comment; however, any edits to it will get removed if the file is opened in a newer version of Excel. Learn more: https://go.microsoft.com/fwlink/?linkid=870924
Comment:
    10-29 pateiktas servitutas savivaldybei.
Reply:
    Savivaldybė dėl servituto 11-21 paprašė pateikt papildomus dok., pateikiau.
Reply:
    12-05 skambinausi, sakė, kad šiom dienom turėtų pasirašyt servitutą savivaldybė.
Reply:
    12-05 gavau suderintą servitutą iš savivaldybės
12-06 servitutas pateiktas notarei zita.rimkuviene@notarai.lt
Reply:
    17d 13.30 pasirašys dokumentus pas notarus.</t>
      </text>
    </comment>
    <comment ref="K263" authorId="672" shapeId="0" xr:uid="{1860BB2D-6401-456B-8ECD-6E1DD16E33E1}">
      <text>
        <t>[Threaded comment]
Your version of Excel allows you to read this threaded comment; however, any edits to it will get removed if the file is opened in a newer version of Excel. Learn more: https://go.microsoft.com/fwlink/?linkid=870924
Comment:
    Kur informavo ?
Reply:
    Elektroniniu paštu. permečiau laišką
Reply:
    Pakeistos TS, pastatyti KAS ant atramos, parasytas komentaras atsaukti uzduoti</t>
      </text>
    </comment>
    <comment ref="K264" authorId="673" shapeId="0" xr:uid="{A89BC96C-7B0C-45BB-B8D8-D315A1FFFE00}">
      <text>
        <t>[Threaded comment]
Your version of Excel allows you to read this threaded comment; however, any edits to it will get removed if the file is opened in a newer version of Excel. Learn more: https://go.microsoft.com/fwlink/?linkid=870924
Comment:
    Ruošia sprendinius
Reply:
    10-01 perduota Ovidijui matuoti
Reply:
    Sukeltas papildymas
Reply:
    Pateikti pirminiai
Reply:
    Derinama su institucijomis
Reply:
    Galima daryt byla
Reply:
    Tvarkyti sąmatą.
Reply:
    Parengta byla
Reply:
    Pateikta byla
Reply:
    Veluoja SUVA 4d.d.
Reply:
    Parengta pilna byla.
Reply:
    Pateikta byla su SUVA</t>
      </text>
    </comment>
    <comment ref="Z264" authorId="674" shapeId="0" xr:uid="{6C3B2459-DB3C-4C19-9C9A-B8120C847B4D}">
      <text>
        <t>[Threaded comment]
Your version of Excel allows you to read this threaded comment; however, any edits to it will get removed if the file is opened in a newer version of Excel. Learn more: https://go.microsoft.com/fwlink/?linkid=870924
Comment:
    10-08d pateikta
Reply:
    10.15 suderinta</t>
      </text>
    </comment>
    <comment ref="AB264" authorId="675" shapeId="0" xr:uid="{A9993B09-D1CB-4018-8F05-789EC31BAE76}">
      <text>
        <t>[Threaded comment]
Your version of Excel allows you to read this threaded comment; however, any edits to it will get removed if the file is opened in a newer version of Excel. Learn more: https://go.microsoft.com/fwlink/?linkid=870924
Comment:
    10-08d pateikta
Reply:
    10.21 priminta
Reply:
    10.22 pateikta po pastabos
Reply:
    10.23 suderinta</t>
      </text>
    </comment>
    <comment ref="AH264" authorId="676" shapeId="0" xr:uid="{56FF60E0-80F6-4720-B9DF-E0E43B7FE493}">
      <text>
        <t>[Threaded comment]
Your version of Excel allows you to read this threaded comment; however, any edits to it will get removed if the file is opened in a newer version of Excel. Learn more: https://go.microsoft.com/fwlink/?linkid=870924
Comment:
    10.23 
SAV-333644</t>
      </text>
    </comment>
    <comment ref="K265" authorId="677" shapeId="0" xr:uid="{EE4A3E38-9D95-46B9-90A5-E414F5E52FA6}">
      <text>
        <t>[Threaded comment]
Your version of Excel allows you to read this threaded comment; however, any edits to it will get removed if the file is opened in a newer version of Excel. Learn more: https://go.microsoft.com/fwlink/?linkid=870924
Comment:
    Taiso pirminius
Reply:
    Patvirtinti pirminiai
Reply:
    Derina su institucjijomis
Reply:
    Reikia keisti TS, info perduota Kostui 10.16
Reply:
    Įkeltos naujos TS
Reply:
    Pateiktas topo užsakymas Tomui
Reply:
    Matuoja Ovidijus/Donatas 11-04
Reply:
    Sukelta topo
Reply:
    Subraižytas planas, bet reikia įsivertinti faktinę situaciją (vykstam 11.11)
Reply:
    Klientas galvoja dėl spintos vietos
Reply:
    Klientui spintos vieta tiko. 11-18 išsiųsta Vainorui suderinti skydo vietą.
Reply:
    Derinami sprendiniai su Vainoru, pateikta po pastabų 11-21
Reply:
    Pateikta SUVA
Reply:
    Pateikta byla be SUVA
Reply:
    Laukiam SUVA
Reply:
    Pateikta byla su SUVA</t>
      </text>
    </comment>
    <comment ref="Z265" authorId="678" shapeId="0" xr:uid="{78054D78-4843-4457-A5E9-3B1CA9E6380A}">
      <text>
        <t>[Threaded comment]
Your version of Excel allows you to read this threaded comment; however, any edits to it will get removed if the file is opened in a newer version of Excel. Learn more: https://go.microsoft.com/fwlink/?linkid=870924
Comment:
    Pateikta 10.14 d.</t>
      </text>
    </comment>
    <comment ref="AB265" authorId="679" shapeId="0" xr:uid="{3947FB72-C466-467C-87B5-9DAF7E76342F}">
      <text>
        <t>[Threaded comment]
Your version of Excel allows you to read this threaded comment; however, any edits to it will get removed if the file is opened in a newer version of Excel. Learn more: https://go.microsoft.com/fwlink/?linkid=870924
Comment:
    Pateikta 10.08 d.</t>
      </text>
    </comment>
    <comment ref="AF265" authorId="680" shapeId="0" xr:uid="{0208B607-8343-4193-AB12-9042D1AABCEB}">
      <text>
        <t>[Threaded comment]
Your version of Excel allows you to read this threaded comment; however, any edits to it will get removed if the file is opened in a newer version of Excel. Learn more: https://go.microsoft.com/fwlink/?linkid=870924
Comment:
    Pateikta 10.08 d.
Reply:
    Suderinta 10.14 d.</t>
      </text>
    </comment>
    <comment ref="AH265" authorId="681" shapeId="0" xr:uid="{28184B96-B12E-41A4-B2F8-08C0EC955ECE}">
      <text>
        <t>[Threaded comment]
Your version of Excel allows you to read this threaded comment; however, any edits to it will get removed if the file is opened in a newer version of Excel. Learn more: https://go.microsoft.com/fwlink/?linkid=870924
Comment:
    12.02 
SAV-338784</t>
      </text>
    </comment>
    <comment ref="K266" authorId="682" shapeId="0" xr:uid="{38933472-A715-412E-A840-D5D0601F5AF7}">
      <text>
        <t>[Threaded comment]
Your version of Excel allows you to read this threaded comment; however, any edits to it will get removed if the file is opened in a newer version of Excel. Learn more: https://go.microsoft.com/fwlink/?linkid=870924
Comment:
    10-01 perduota Ovidijui
Reply:
    Sukelta topo
Reply:
    Pateikti pirminiai
Reply:
    Pateikta po pastabu
Reply:
    Pateikta pastabu
Reply:
    Pateikta byla
Reply:
    Trūksta SUVA</t>
      </text>
    </comment>
    <comment ref="Z266" authorId="683" shapeId="0" xr:uid="{776816DC-8661-431D-94C8-BC48E0D59913}">
      <text>
        <t>[Threaded comment]
Your version of Excel allows you to read this threaded comment; however, any edits to it will get removed if the file is opened in a newer version of Excel. Learn more: https://go.microsoft.com/fwlink/?linkid=870924
Comment:
    Pateikta 10.10
Reply:
    Suderinta 10,15</t>
      </text>
    </comment>
    <comment ref="AB266" authorId="684" shapeId="0" xr:uid="{12B65BB4-F568-405B-9D06-1DC0B288D3C8}">
      <text>
        <t>[Threaded comment]
Your version of Excel allows you to read this threaded comment; however, any edits to it will get removed if the file is opened in a newer version of Excel. Learn more: https://go.microsoft.com/fwlink/?linkid=870924
Comment:
    Pateikta 10.09
Reply:
    Suderinta 10,17</t>
      </text>
    </comment>
    <comment ref="AE266" authorId="685" shapeId="0" xr:uid="{1637141D-4B3B-49CA-9C0B-EB127B6F907F}">
      <text>
        <t>[Threaded comment]
Your version of Excel allows you to read this threaded comment; however, any edits to it will get removed if the file is opened in a newer version of Excel. Learn more: https://go.microsoft.com/fwlink/?linkid=870924
Comment:
    Pateikta 10.09
Reply:
    10,10 suderinta</t>
      </text>
    </comment>
    <comment ref="AF266" authorId="686" shapeId="0" xr:uid="{5FD55F7E-3889-4B28-949E-C10541DD8233}">
      <text>
        <t>[Threaded comment]
Your version of Excel allows you to read this threaded comment; however, any edits to it will get removed if the file is opened in a newer version of Excel. Learn more: https://go.microsoft.com/fwlink/?linkid=870924
Comment:
    Pateikta 10.09
Reply:
    Suderinta 10.22</t>
      </text>
    </comment>
    <comment ref="AH266" authorId="687" shapeId="0" xr:uid="{0F609B40-8F41-4BFC-AB2D-BEBE33884162}">
      <text>
        <t>[Threaded comment]
Your version of Excel allows you to read this threaded comment; however, any edits to it will get removed if the file is opened in a newer version of Excel. Learn more: https://go.microsoft.com/fwlink/?linkid=870924
Comment:
    10,22
333469</t>
      </text>
    </comment>
    <comment ref="AN266" authorId="688" shapeId="0" xr:uid="{DA6113E8-66A4-4322-A38F-D54426A8EF2D}">
      <text>
        <t>[Threaded comment]
Your version of Excel allows you to read this threaded comment; however, any edits to it will get removed if the file is opened in a newer version of Excel. Learn more: https://go.microsoft.com/fwlink/?linkid=870924
Comment:
    Pateikta 10,10</t>
      </text>
    </comment>
    <comment ref="K267" authorId="689" shapeId="0" xr:uid="{1ED216F2-60BF-4621-B743-73A64CBBB323}">
      <text>
        <t>[Threaded comment]
Your version of Excel allows you to read this threaded comment; however, any edits to it will get removed if the file is opened in a newer version of Excel. Learn more: https://go.microsoft.com/fwlink/?linkid=870924
Comment:
    Pateikti pirminiai
Reply:
    10-21 pateikta po pastabų pirminiai
Reply:
    Patvirtinti pirmianiai, pateikta SUVA</t>
      </text>
    </comment>
    <comment ref="AH267" authorId="690" shapeId="0" xr:uid="{C374160C-2307-42BA-8B0D-8FBBDF406601}">
      <text>
        <t xml:space="preserve">[Threaded comment]
Your version of Excel allows you to read this threaded comment; however, any edits to it will get removed if the file is opened in a newer version of Excel. Learn more: https://go.microsoft.com/fwlink/?linkid=870924
Comment:
    SAV-333942
  </t>
      </text>
    </comment>
    <comment ref="K268" authorId="691" shapeId="0" xr:uid="{7E038E8F-745F-4508-9CE0-B157EB16F33D}">
      <text>
        <t>[Threaded comment]
Your version of Excel allows you to read this threaded comment; however, any edits to it will get removed if the file is opened in a newer version of Excel. Learn more: https://go.microsoft.com/fwlink/?linkid=870924
Comment:
    Atnaujintos TS
Reply:
    Pateikti pirminiai
Reply:
    Pateikti pirminiai po pastabu
Reply:
    10-14 pateiks pirminius po pastabų
Reply:
    Pateikti pirminiai po pastabų
Reply:
    Laukiam SUVA ir užsakovo, daro bylą
Reply:
    Ryt vaziuoja paimt paraso Kliento
Reply:
    Byla paruošta, trūksta SUVA
Reply:
    Pateikta
Reply:
    SUVA vėluoja 4d.d.
Reply:
    Pateikta byla su SUVA</t>
      </text>
    </comment>
    <comment ref="Z268" authorId="692" shapeId="0" xr:uid="{19E09E7E-EBA1-463C-8248-C3C86CF84DF7}">
      <text>
        <t>[Threaded comment]
Your version of Excel allows you to read this threaded comment; however, any edits to it will get removed if the file is opened in a newer version of Excel. Learn more: https://go.microsoft.com/fwlink/?linkid=870924
Comment:
    Pateikta 10,15
Reply:
    Suderinta 10,29</t>
      </text>
    </comment>
    <comment ref="AB268" authorId="693" shapeId="0" xr:uid="{365B5174-0315-4E3D-8082-9730648E8908}">
      <text>
        <t>[Threaded comment]
Your version of Excel allows you to read this threaded comment; however, any edits to it will get removed if the file is opened in a newer version of Excel. Learn more: https://go.microsoft.com/fwlink/?linkid=870924
Comment:
    Pateikta 2024.10.07
Reply:
    Suderinta 10,14</t>
      </text>
    </comment>
    <comment ref="AE268" authorId="694" shapeId="0" xr:uid="{06ABE5C7-04DF-44EB-B1B8-1931B9EB820F}">
      <text>
        <t>[Threaded comment]
Your version of Excel allows you to read this threaded comment; however, any edits to it will get removed if the file is opened in a newer version of Excel. Learn more: https://go.microsoft.com/fwlink/?linkid=870924
Comment:
    Pateikta 2024.10.07
Reply:
    Suderinta 10.11
Reply:
    Pateikta pakartotiniam 10,15
Reply:
    Suderinta 10.16</t>
      </text>
    </comment>
    <comment ref="AF268" authorId="695" shapeId="0" xr:uid="{D9AA74A6-BFDC-4737-8451-72DDCA23407C}">
      <text>
        <t>[Threaded comment]
Your version of Excel allows you to read this threaded comment; however, any edits to it will get removed if the file is opened in a newer version of Excel. Learn more: https://go.microsoft.com/fwlink/?linkid=870924
Comment:
    Pateikta 2024.10.07
Reply:
    Suderinta 10.11</t>
      </text>
    </comment>
    <comment ref="AH268" authorId="696" shapeId="0" xr:uid="{04092F88-005E-471F-BAF2-025E6C8FC01F}">
      <text>
        <t>[Threaded comment]
Your version of Excel allows you to read this threaded comment; however, any edits to it will get removed if the file is opened in a newer version of Excel. Learn more: https://go.microsoft.com/fwlink/?linkid=870924
Comment:
    10.18
333132</t>
      </text>
    </comment>
    <comment ref="K269" authorId="697" shapeId="0" xr:uid="{CB3C5E0D-6F46-4D97-976D-8EB547167C1F}">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pastabų
Reply:
    10-14 turi užsakovas pateikti apskaitos vietą.
Reply:
    10.17 priminta užsakovui
Reply:
    KPD
Reply:
    Pateikti pirminiai po pastabų
Reply:
    10-29 teiks bylą tvirtinti
Reply:
    Parengta byla
Reply:
    Pateikta byla
Reply:
    Pastabos pataisytos. SUVA liko 1d.d.
Reply:
    Pateikta byla su SUVA</t>
      </text>
    </comment>
    <comment ref="AB269" authorId="698" shapeId="0" xr:uid="{85DE5462-AA4B-4848-9363-49248742687A}">
      <text>
        <t>[Threaded comment]
Your version of Excel allows you to read this threaded comment; however, any edits to it will get removed if the file is opened in a newer version of Excel. Learn more: https://go.microsoft.com/fwlink/?linkid=870924
Comment:
    Pateikta 2024.09.25
Reply:
    10.01 suderinta</t>
      </text>
    </comment>
    <comment ref="AE269" authorId="699" shapeId="0" xr:uid="{59C92669-B549-49A5-913C-5A281034B1EE}">
      <text>
        <t xml:space="preserve">[Threaded comment]
Your version of Excel allows you to read this threaded comment; however, any edits to it will get removed if the file is opened in a newer version of Excel. Learn more: https://go.microsoft.com/fwlink/?linkid=870924
Comment:
    Pateikta 2024.09.25
</t>
      </text>
    </comment>
    <comment ref="AF269" authorId="700" shapeId="0" xr:uid="{43E5260E-48D5-4D35-B027-A6F68387F91C}">
      <text>
        <t>[Threaded comment]
Your version of Excel allows you to read this threaded comment; however, any edits to it will get removed if the file is opened in a newer version of Excel. Learn more: https://go.microsoft.com/fwlink/?linkid=870924
Comment:
    Pateikta 2024.09.25
Reply:
    10.02 suderinta</t>
      </text>
    </comment>
    <comment ref="AH269" authorId="701" shapeId="0" xr:uid="{C997BB2D-9B0C-45D5-A209-A4D6C24E302F}">
      <text>
        <t>[Threaded comment]
Your version of Excel allows you to read this threaded comment; however, any edits to it will get removed if the file is opened in a newer version of Excel. Learn more: https://go.microsoft.com/fwlink/?linkid=870924
Comment:
    10.25
SAV-334121</t>
      </text>
    </comment>
    <comment ref="AJ269" authorId="702" shapeId="0" xr:uid="{E7513744-B7AA-4607-A35D-1534A68D3608}">
      <text>
        <t>[Threaded comment]
Your version of Excel allows you to read this threaded comment; however, any edits to it will get removed if the file is opened in a newer version of Excel. Learn more: https://go.microsoft.com/fwlink/?linkid=870924
Comment:
    Pateikta 2024.09.25
Reply:
    10.15 pateikta po pastabų
Reply:
    10.16 suderinta</t>
      </text>
    </comment>
    <comment ref="AN269" authorId="703" shapeId="0" xr:uid="{744682AC-81E1-402D-AE29-643CE988E949}">
      <text>
        <t>[Threaded comment]
Your version of Excel allows you to read this threaded comment; however, any edits to it will get removed if the file is opened in a newer version of Excel. Learn more: https://go.microsoft.com/fwlink/?linkid=870924
Comment:
    10.11d pateikta
Reply:
    10.25 suderinta</t>
      </text>
    </comment>
    <comment ref="K270" authorId="704" shapeId="0" xr:uid="{2177FE99-A921-4676-B477-76E8ECB88D28}">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pastabu
Reply:
    Pateikta institucijoms
Reply:
    Laukiam vandenų + SUVA + byla
Reply:
    Pateikta SUVA
Reply:
    10-28 pateiktas projektas be SUVA
Reply:
    10-31 pateiktas projektas be suva
Reply:
    Laukiam suva (liko termino 1 d.d.)
Reply:
    SUVA vėluoja 4 d.d.
Reply:
    SUVA veluoja 9 d.d.
Reply:
    Pateikta su suva</t>
      </text>
    </comment>
    <comment ref="AB270" authorId="705" shapeId="0" xr:uid="{2A15A89B-8583-47F1-A356-5885D5C7CA28}">
      <text>
        <t>[Threaded comment]
Your version of Excel allows you to read this threaded comment; however, any edits to it will get removed if the file is opened in a newer version of Excel. Learn more: https://go.microsoft.com/fwlink/?linkid=870924
Comment:
    Suderinta 09.25</t>
      </text>
    </comment>
    <comment ref="AE270" authorId="706" shapeId="0" xr:uid="{4AF31AAA-30A2-4A71-B462-A16011D14F96}">
      <text>
        <t>[Threaded comment]
Your version of Excel allows you to read this threaded comment; however, any edits to it will get removed if the file is opened in a newer version of Excel. Learn more: https://go.microsoft.com/fwlink/?linkid=870924
Comment:
    Pateikta 09.26</t>
      </text>
    </comment>
    <comment ref="AF270" authorId="707" shapeId="0" xr:uid="{FAD144EB-919F-4C09-A458-67F45D4E1B17}">
      <text>
        <t>[Threaded comment]
Your version of Excel allows you to read this threaded comment; however, any edits to it will get removed if the file is opened in a newer version of Excel. Learn more: https://go.microsoft.com/fwlink/?linkid=870924
Comment:
    Pateikta 09.26
Reply:
    10.03 gauta pastaba dėl tinklų trūkumo.
10.04 persiųsta info Ovidijui
Reply:
    10.14 pateikta po pastabų
Reply:
    Suderinta 10.18</t>
      </text>
    </comment>
    <comment ref="AH270" authorId="708" shapeId="0" xr:uid="{DF3D3CEC-FD6B-45E8-A8D9-12D1E70F085F}">
      <text>
        <t xml:space="preserve">[Threaded comment]
Your version of Excel allows you to read this threaded comment; however, any edits to it will get removed if the file is opened in a newer version of Excel. Learn more: https://go.microsoft.com/fwlink/?linkid=870924
Comment:
    Pateikta 10-28
Reply:
    SAV-334204 </t>
      </text>
    </comment>
    <comment ref="AN270" authorId="709" shapeId="0" xr:uid="{BD746792-4814-4663-841B-6CDFB7A51C0B}">
      <text>
        <t>[Threaded comment]
Your version of Excel allows you to read this threaded comment; however, any edits to it will get removed if the file is opened in a newer version of Excel. Learn more: https://go.microsoft.com/fwlink/?linkid=870924
Comment:
    Pateikta 10.11
Reply:
    Suderinta 10.17</t>
      </text>
    </comment>
    <comment ref="K271" authorId="710" shapeId="0" xr:uid="{9F9068C3-A8C7-4B06-B51C-756BAAB9B67D}">
      <text>
        <t>[Threaded comment]
Your version of Excel allows you to read this threaded comment; however, any edits to it will get removed if the file is opened in a newer version of Excel. Learn more: https://go.microsoft.com/fwlink/?linkid=870924
Comment:
    Reikia daryti projektą.
Reply:
    Pateikti pirminiai
Reply:
    Derinama su institucijoms
Reply:
    Reikia keisti trasą ir daryti per sklypus.
Reply:
    Parašytas komentaras į TIVIS, dėl prisijungimo taško keitimo
Reply:
    Gautos atnaujintos TS, perduotas topo užsakymas Tomui
Reply:
    Užsakyta Egidijus 11-04
Reply:
    Pateikti pirminiai po TS korekcijos
Reply:
    Pirminiai suderinti, pateikta institucijoms
Reply:
    Derinama su institucijom
Reply:
    11.27 pateikta kpd
Reply:
    KPD persiuntė prašymą savivaldybei, nes ten savivaldybė atsakinga už paveldą
Reply:
    Kokia situacija su derinimu ?
Reply:
    Pasikeitė trasa kliento reikalavimu, trūksta savivaldybės ir KPD derinimo
Reply:
    Sprendiniai po pasikeitimų suderinti su tinklais ir savivaldybe, liko savivaldybės paveldo skyriaus derinimas.
Reply:
    Gauti derinimai, pateikta suva
Reply:
    Pateikta byla be SUVA
Reply:
    Pateiktas projektas su SUVA</t>
      </text>
    </comment>
    <comment ref="AB271" authorId="711" shapeId="0" xr:uid="{FC3EC682-C62D-43B5-B329-6F296361EB76}">
      <text>
        <t>[Threaded comment]
Your version of Excel allows you to read this threaded comment; however, any edits to it will get removed if the file is opened in a newer version of Excel. Learn more: https://go.microsoft.com/fwlink/?linkid=870924
Comment:
    Išsiųsta 09.27
Reply:
    Nederina trasos po asfaltu, prašo kelti ant žolės, ant žolės nėra vietos.
10.04 d. Išsiųstas laiškas su argumentacija dėl trasos pasirinkimo.</t>
      </text>
    </comment>
    <comment ref="AH271" authorId="712" shapeId="0" xr:uid="{FD8E0EBC-A6CF-4C58-8D5E-9B77D4B4307F}">
      <text>
        <t xml:space="preserve">[Threaded comment]
Your version of Excel allows you to read this threaded comment; however, any edits to it will get removed if the file is opened in a newer version of Excel. Learn more: https://go.microsoft.com/fwlink/?linkid=870924
Comment:
    01.20 
SAV-343630 </t>
      </text>
    </comment>
    <comment ref="K272" authorId="713" shapeId="0" xr:uid="{8CDCA1C6-CC30-40D6-9FF1-655DF3723AB8}">
      <text>
        <t>[Threaded comment]
Your version of Excel allows you to read this threaded comment; however, any edits to it will get removed if the file is opened in a newer version of Excel. Learn more: https://go.microsoft.com/fwlink/?linkid=870924
Comment:
    09.16 issiusta nuomininkams ar tinka trasa
Reply:
    Sukelta topo
Reply:
    Pateikti pirminiai
Reply:
    REIKIA PILDYTTI TOPO
Reply:
    Rengiamas kartu su 253
Reply:
    Užsakovo derinimas yra, 01.30 pateikta institucijom
Reply:
    Gauti derinimai, reikia teikt pirminius
Reply:
    Iki 02-19 Kauno energija sprendinių nederina, nes neveikia jų sistema.
Reply:
    Pateikta kompensacijom.
Reply:
    Išsiųstas servitutas derinimui.
Reply:
    (sklypo naudotojam)
Reply:
    Judint, kad pasirašytų greičiau
Reply:
    04.04 teikiu savivaldybei
Reply:
    04.04 pateikta servitutai savivaldybei
Reply:
    04.23 skambinau į savivaldybę, atsakinga darbuotoja serga, kada dirbs neaišku, nieks nežino ar patvirtino servitutus. Parašiau atsakingai darbuotojai į paštą.
Reply:
    04.29 sakė, kad ruošiamas įsakymas, turėtumėm per savaite gauti.
Reply:
    Pateiktas projektas
Reply:
    Gytis turi išsiaiškinti ar praėjo servitutas
Reply:
    Abu servitutai turi būti perduoti teisininkam nagrinėt.
Reply:
    Turim šią savaitę gauti įsakymus.
Reply:
    Gauti įsakymai, laukiam sprendimo dėl 253 objekto.
Reply:
    Perduota mokėjimų pavedimams.</t>
      </text>
    </comment>
    <comment ref="X272" authorId="714" shapeId="0" xr:uid="{E331778A-71A5-439D-83C7-97E85119BEAC}">
      <text>
        <t>[Threaded comment]
Your version of Excel allows you to read this threaded comment; however, any edits to it will get removed if the file is opened in a newer version of Excel. Learn more: https://go.microsoft.com/fwlink/?linkid=870924
Comment:
    Keitėsi TS</t>
      </text>
    </comment>
    <comment ref="Y272" authorId="715" shapeId="0" xr:uid="{9F0E3DD4-95F3-4ABB-96C4-9D256B330BFF}">
      <text>
        <t>[Threaded comment]
Your version of Excel allows you to read this threaded comment; however, any edits to it will get removed if the file is opened in a newer version of Excel. Learn more: https://go.microsoft.com/fwlink/?linkid=870924
Comment:
    10.14 d. Info dėl topo papildymo pateikta Tomui</t>
      </text>
    </comment>
    <comment ref="Z272" authorId="716" shapeId="0" xr:uid="{0FE8EB52-B0EA-4F0B-8B4F-1F1F107FBC2D}">
      <text>
        <t>[Threaded comment]
Your version of Excel allows you to read this threaded comment; however, any edits to it will get removed if the file is opened in a newer version of Excel. Learn more: https://go.microsoft.com/fwlink/?linkid=870924
Comment:
    2025.01.06 pateikta
Reply:
    Suderinta 01.06</t>
      </text>
    </comment>
    <comment ref="AA272" authorId="717" shapeId="0" xr:uid="{22CDC5C5-B251-4AF9-A108-D61DBA19D3D1}">
      <text>
        <t>[Threaded comment]
Your version of Excel allows you to read this threaded comment; however, any edits to it will get removed if the file is opened in a newer version of Excel. Learn more: https://go.microsoft.com/fwlink/?linkid=870924
Comment:
    Nesutinka kaimyninis sklypas su trasa, reikia daryti šalia 24-92-TDP-E (253) projektuojamos trasos, trūksta topo</t>
      </text>
    </comment>
    <comment ref="AB272" authorId="718" shapeId="0" xr:uid="{0D053FE1-A95D-4CF7-8849-B0113F41DDE5}">
      <text>
        <t>[Threaded comment]
Your version of Excel allows you to read this threaded comment; however, any edits to it will get removed if the file is opened in a newer version of Excel. Learn more: https://go.microsoft.com/fwlink/?linkid=870924
Comment:
    01.30 pateikta</t>
      </text>
    </comment>
    <comment ref="AE272" authorId="719" shapeId="0" xr:uid="{3ACA6A1C-3F42-47FB-BFDE-BA84FB892570}">
      <text>
        <t>[Threaded comment]
Your version of Excel allows you to read this threaded comment; however, any edits to it will get removed if the file is opened in a newer version of Excel. Learn more: https://go.microsoft.com/fwlink/?linkid=870924
Comment:
    01.30 pateikta</t>
      </text>
    </comment>
    <comment ref="AF272" authorId="720" shapeId="0" xr:uid="{E40FD789-879C-4FC7-AC8B-E4BC4ED51454}">
      <text>
        <t>[Threaded comment]
Your version of Excel allows you to read this threaded comment; however, any edits to it will get removed if the file is opened in a newer version of Excel. Learn more: https://go.microsoft.com/fwlink/?linkid=870924
Comment:
    01.30 pateikta</t>
      </text>
    </comment>
    <comment ref="AJ272" authorId="721" shapeId="0" xr:uid="{CFB5D45F-89EE-4938-ADE2-B92B640FA438}">
      <text>
        <t>[Threaded comment]
Your version of Excel allows you to read this threaded comment; however, any edits to it will get removed if the file is opened in a newer version of Excel. Learn more: https://go.microsoft.com/fwlink/?linkid=870924
Comment:
    01.30 pateikta</t>
      </text>
    </comment>
    <comment ref="K273" authorId="722" shapeId="0" xr:uid="{9F19D946-E5B4-490C-AC3C-6295A0C45AF9}">
      <text>
        <t>[Threaded comment]
Your version of Excel allows you to read this threaded comment; however, any edits to it will get removed if the file is opened in a newer version of Excel. Learn more: https://go.microsoft.com/fwlink/?linkid=870924
Comment:
    Susijes obejktas su 217. Parasyta i TIVIS, kad atsaukti, nes cia i ta pacia spinta abu klientus reikia sudet</t>
      </text>
    </comment>
    <comment ref="K274" authorId="723" shapeId="0" xr:uid="{4527AE96-3689-460D-A4E3-BCECE671D984}">
      <text>
        <t>[Threaded comment]
Your version of Excel allows you to read this threaded comment; however, any edits to it will get removed if the file is opened in a newer version of Excel. Learn more: https://go.microsoft.com/fwlink/?linkid=870924
Comment:
    Topo uzsakyta pas Ovidiju
Reply:
    Pateikti pirminiai sprendiniai
Reply:
    Gytis teikia institucijoms
Reply:
    Pateiktos atnaujintos TS
Reply:
    Užklausta tivis dėl vartotojo apskaitos vietos. Laukiam ATS
Reply:
    Pateikti pirminiai po pastabų
Reply:
    Pateikti pirminiai po pastabų
Reply:
    Derina sprendinius su Kauno energija
Reply:
    10-29 Kauno ligoninės atstovas sako, kad prieš darant aikštelę ESO reikalavo kad būtų pakloti tušti vamzdžiai. Jis teigia, kad perduos brėžinį specialistui, bet beveik garantuoja, kad nepritars tokiam sprendimui. 
Reply:
    11.05 atrašė į priminimą, kad artimiausiu metu gausime atsakymą.
Reply:
    37068731313
Neleidžia dėl šilumos tinklų
Reply:
    Pakeisti sprendiniai dėl klinikų nederinimo
Reply:
    Parašyta į TIVĮ dėl situacijos.
Reply:
    Subraižyta topo 11.27 ir perduota Arnui
Reply:
    Pateikti pakoreguoti sprendiniai pagal naujas TS susiderinti su ESO
Reply:
    12d eso sprendinius suderino. Ko trūksta pateikti pilną projektą ?
Reply:
    Arnui perduota, kad išimtų kontaktinę informaciją, dėl AZ sutikimų
Reply:
    Gavau kontaktus, šiandien skambinsiu
Reply:
    Gali tik gyvai pasirašyt, ketvirtadienį pasiskambint kada gali susitikt.
Reply:
    Reikia gauti sutikimą per ateinančią savaitę.
Reply:
    Paimtas sutikimas, paruošta pilna byla
Reply:
    Pateiktas projektas tvirtinimui
Reply:
    Taiso pastabas
Reply:
    Perduota info Arnui dėl trasos, turbūt neįmanoma padaryt.
Reply:
    Pakeista trasa, pateikta derinti
Reply:
    Parengta pilna byla
Reply:
    Pateiktas tvirtinimui 02-05</t>
      </text>
    </comment>
    <comment ref="Z274" authorId="724" shapeId="0" xr:uid="{83C12705-53C0-4274-8F93-98040EDEC739}">
      <text>
        <t>[Threaded comment]
Your version of Excel allows you to read this threaded comment; however, any edits to it will get removed if the file is opened in a newer version of Excel. Learn more: https://go.microsoft.com/fwlink/?linkid=870924
Comment:
    09.30 pateikta
rytis.strazdas@gmail.com
Reply:
    10.25 suderinta</t>
      </text>
    </comment>
    <comment ref="AB274" authorId="725" shapeId="0" xr:uid="{08BC935C-0A95-4179-9376-15141E7002F2}">
      <text>
        <t>[Threaded comment]
Your version of Excel allows you to read this threaded comment; however, any edits to it will get removed if the file is opened in a newer version of Excel. Learn more: https://go.microsoft.com/fwlink/?linkid=870924
Comment:
    09.30 pateikta
Reply:
    10.25 priminta
Reply:
    11.04 suderinta
Reply:
    12.12 pateikta</t>
      </text>
    </comment>
    <comment ref="AE274" authorId="726" shapeId="0" xr:uid="{863405E3-B156-4A39-8D7B-11D390F4C16B}">
      <text>
        <t>[Threaded comment]
Your version of Excel allows you to read this threaded comment; however, any edits to it will get removed if the file is opened in a newer version of Excel. Learn more: https://go.microsoft.com/fwlink/?linkid=870924
Comment:
    09.30 pateikta
Reply:
    10.01 suderinta
Reply:
    12.12 pateikta
Reply:
    12.12 suderinta</t>
      </text>
    </comment>
    <comment ref="AF274" authorId="727" shapeId="0" xr:uid="{E40BAEF6-678D-4913-AB1C-47BDC372FA70}">
      <text>
        <t xml:space="preserve">[Threaded comment]
Your version of Excel allows you to read this threaded comment; however, any edits to it will get removed if the file is opened in a newer version of Excel. Learn more: https://go.microsoft.com/fwlink/?linkid=870924
Comment:
    09.30 pateikta
Reply:
    10.04 suderinta
Reply:
    10.28 išsiųsta po trasos pakeitimo
Reply:
    Suderinta 11.07
Reply:
    12.12 pateikta
</t>
      </text>
    </comment>
    <comment ref="AJ274" authorId="728" shapeId="0" xr:uid="{5197D9A2-1937-4AF0-B5A5-51F2AB8ED128}">
      <text>
        <t>[Threaded comment]
Your version of Excel allows you to read this threaded comment; however, any edits to it will get removed if the file is opened in a newer version of Excel. Learn more: https://go.microsoft.com/fwlink/?linkid=870924
Comment:
    09.30 pateikta
Reply:
    10.25 priminta
Reply:
    10.28 reikia padaryti pjūvius, laukiam ESO atsakymo dėl esamų vamzdžių
Reply:
    suderinta
Reply:
    12.12 pateikta
Reply:
    01.10 suderinta</t>
      </text>
    </comment>
    <comment ref="K275" authorId="729" shapeId="0" xr:uid="{458AB83A-8468-46B4-AB84-DB06CD26796D}">
      <text>
        <t>[Threaded comment]
Your version of Excel allows you to read this threaded comment; however, any edits to it will get removed if the file is opened in a newer version of Excel. Learn more: https://go.microsoft.com/fwlink/?linkid=870924
Comment:
    Paklausta i tivis ar gali kaimynas susimazinti galia, kad nereiktu vesti naujos linijos
Reply:
    Kliente turi pasiderinti su kaimynu del galios peremimo, jei paeina, parasiska atsakuks
Reply:
    Kleinte derina su sklp savininku del kabelio pravedimo
Reply:
    Kostas skambina pasiteirauti
Reply:
    Nepavyksta susisiekti su sklp savininku
Reply:
    Su vienu sklypu susitarta, kitas nekelia
Reply:
    Kokia situacija ?
Reply:
    Sklypam kaip ir tinka trasa, bet pasibraižius reikės susitikti vietoje.
Reply:
    Paruošti pirminiai
Reply:
    Pateikti pirminiai
Reply:
    Pateikti pirminiai po pastabų
Reply:
    ESO keičia TS
Reply:
    Pateiktos naujos TS Gyčiui
Reply:
    Reikia kontaktų dėl KAS perjungimo, perduota Arnui
Reply:
    26 sklypo savininkas nesutinka su jokiais sprendiniais.
Reply:
    @Gytis Kazakevičius 02.06 d. skambink sklypo savininkui pasiklaust dėl sklypo pardavimo, jei tiksliai žinos kad parduoda reikės bandyt gauti pirkėjo kontaktą ir su juo pakalbėt. Jeigu niekas neaišku ieškosim kitų sprendimų
Reply:
    Islandijos pl. 26 nederina sprendinių
Reply:
    Reikia pabandyt gaut gretimų sklypų derinimus. 
Reply:
    Užklausiau kontaktų
Reply:
    Reikia skambinti sklypų savininkams dėl KL klojimo per sklypus. Kontaktai perduoti Gyčiui
Reply:
    24 sklypas nesutinka dėl sprendinių jų sklype, parašytas komentaras TIVIS
Reply:
    Atsakymo iš ESO nėra
Reply:
    Davė ESO pasiūlymą, reikia kalbėt su vieno sklypo savininku. Gytis turi paskambinti
Reply:
    28 sklypo savininkas nesutinka, vienintelis variantas daryt po esama zona. Bandžiau skambintis į užsakovo sklypą dėl šiltnamio, bet nieks neatsiliepė.
Reply:
    Dovilė iš 20B +37067437161, nesutinka su jokiais sprendiniais jos sklype.
Reply:
    ESO pakeis sąlygas be kasimo. MT ir OL rekonstrukcinės dalys tik bus.
Reply:
    Įkeltos atnaujintos TS, reikia daryti.
Reply:
    04.16 parengti pirminiai
Reply:
    Projektas sustabdytas komentaru
Reply:
    05.08 parengta byla
Reply:
    05.12 atsiųs derinimą
Reply:
    Gautas derinimas, parengta pilna byla
Reply:
    Pateiktas projektas</t>
      </text>
    </comment>
    <comment ref="K276" authorId="730" shapeId="0" xr:uid="{9226DF95-D1AD-4E2C-949D-B42608EFA33E}">
      <text>
        <t xml:space="preserve">[Threaded comment]
Your version of Excel allows you to read this threaded comment; however, any edits to it will get removed if the file is opened in a newer version of Excel. Learn more: https://go.microsoft.com/fwlink/?linkid=870924
Comment:
    Pateikti pirminiai 
Reply:
    Pirminiai patvirtinti
Reply:
    Eimutis turi teikti institucijoms
Reply:
    Pateiktas projektas
Reply:
    Reikia perprojektuoti objekta, pakeisto TS
Reply:
    Matuoja  Ovidijus/Donatas 11-04
Reply:
    Nusiųst užsakovui buvusius sprendinius, sakė pasirašis
Reply:
    Užsakovas neatsiliepia.
</t>
      </text>
    </comment>
    <comment ref="K277" authorId="731" shapeId="0" xr:uid="{E1498E24-D674-4868-AD18-F48F159B01A8}">
      <text>
        <t>[Threaded comment]
Your version of Excel allows you to read this threaded comment; however, any edits to it will get removed if the file is opened in a newer version of Excel. Learn more: https://go.microsoft.com/fwlink/?linkid=870924
Comment:
    Parasyta i TIVIS, nera tokios linijos
Reply:
    Nėra atsakymo, primintą
Reply:
    Sukeltos atnaujintos TS 
Reply:
    Supiesta topo, reikia uzsakyti
Reply:
    Rengia pirminius
Reply:
    Arnas turi užprašyt kontaktų
Reply:
    11-06 važiuoju derintis su sklp sav.
Reply:
    Viena sklp. Savininkė sutinka su sprendiniais, kita ne. Sako, kad atramas panaikinti galime iš jos sklypo, bet kabelio vesti ne. Pasibražysiu preliminarius sprendinius, pažiūrėsiu kas gaunasi.
Reply:
    Arnas parašė komentarą į TIVI
Reply:
    Laukiu atsakymo iš sklypo savininko. Sakė pateiks argumentuotą atsakymą, kodėl neleis vykdyti darbų pas jį sklype ir teiksim į TIVI.
Reply:
    Kai gausim nepritarimą iš jo, vėl rašysim į TIVI
Reply:
    Kostas kalbėjo su K. Janoniu. Pasiglins į situaciją, bet panašu, kad atsišauks projektas.</t>
      </text>
    </comment>
    <comment ref="K278" authorId="732" shapeId="0" xr:uid="{512DEFEA-DB60-4B3D-974A-52672B603B06}">
      <text>
        <t>[Threaded comment]
Your version of Excel allows you to read this threaded comment; however, any edits to it will get removed if the file is opened in a newer version of Excel. Learn more: https://go.microsoft.com/fwlink/?linkid=870924
Comment:
    Topo uzsakyta pas Ovidiju
Reply:
    Tautvydas rengia pirminius
Reply:
    Laukiam iš Znuto atsakymo dėl darbų
Reply:
    Parasyta i TIVIS del TS keitimo
Reply:
    Pateiktos naujos TS
Reply:
    Įkeltos naujos TS
Reply:
    Matuoja Ovidijus/Donatas
Reply:
    Sukelta topo
Reply:
    Pateikti pirminiai
Reply:
    Ištaisytos pastabos.
Reply:
    Trūksta vandenų tinklų ant topo, perduota Ovidijui
Reply:
    12.02 Ovidijus parašė kad laukia atsakymo iš vandenų.
Reply:
    Gauta tinklai, išsiųsta vandenim
Reply:
    Ar gauti derinimai ?
Reply:
    Savivaldybei išsiųsta 12.19 po KPD pastabų statyti spintą kitoj vietoj.
Reply:
    Pateikta SUVA
Reply:
    Paruošta byla be SUVA
Reply:
    Pateikta byla be SUVA
Reply:
    Gauta suva, paruošta pilna byla
Reply:
    Pateiktas projektas tvirtinimui</t>
      </text>
    </comment>
    <comment ref="Z278" authorId="733" shapeId="0" xr:uid="{E799BDA9-6050-41AA-B46D-D92A2F7322B1}">
      <text>
        <t>[Threaded comment]
Your version of Excel allows you to read this threaded comment; however, any edits to it will get removed if the file is opened in a newer version of Excel. Learn more: https://go.microsoft.com/fwlink/?linkid=870924
Comment:
    11.14 pateikta
Reply:
    11.14 suderinta</t>
      </text>
    </comment>
    <comment ref="AB278" authorId="734" shapeId="0" xr:uid="{827BEC1A-662A-4C0D-95AD-C519C4634180}">
      <text>
        <t>[Threaded comment]
Your version of Excel allows you to read this threaded comment; however, any edits to it will get removed if the file is opened in a newer version of Excel. Learn more: https://go.microsoft.com/fwlink/?linkid=870924
Comment:
    11.14 pateikta
Reply:
    11.27 pateikta po energijos pastabų.
Reply:
    12.06 suderino seną variantą, persiunčiau dėl naujų sprendinių derinimo
Reply:
    12.19 pateikta po KPD pastabų
Reply:
    12.30 suderinta</t>
      </text>
    </comment>
    <comment ref="AE278" authorId="735" shapeId="0" xr:uid="{33C3EA81-1640-4512-9DFD-C9B101B46CF2}">
      <text>
        <t>[Threaded comment]
Your version of Excel allows you to read this threaded comment; however, any edits to it will get removed if the file is opened in a newer version of Excel. Learn more: https://go.microsoft.com/fwlink/?linkid=870924
Comment:
    11.28 pateikta</t>
      </text>
    </comment>
    <comment ref="AF278" authorId="736" shapeId="0" xr:uid="{7E92D2BC-DE4A-4DA5-8307-8367A6CC48D0}">
      <text>
        <t xml:space="preserve">[Threaded comment]
Your version of Excel allows you to read this threaded comment; however, any edits to it will get removed if the file is opened in a newer version of Excel. Learn more: https://go.microsoft.com/fwlink/?linkid=870924
Comment:
    11.14 pateikta
Reply:
    11.21 suderinta
Reply:
    11.27 pateikta po energijos pastabų.
</t>
      </text>
    </comment>
    <comment ref="AH278" authorId="737" shapeId="0" xr:uid="{D9AA0247-FC2E-4B76-AB6A-758D2B613BBB}">
      <text>
        <t>[Threaded comment]
Your version of Excel allows you to read this threaded comment; however, any edits to it will get removed if the file is opened in a newer version of Excel. Learn more: https://go.microsoft.com/fwlink/?linkid=870924
Comment:
    12.30 
SAV-341549</t>
      </text>
    </comment>
    <comment ref="AJ278" authorId="738" shapeId="0" xr:uid="{BC0EBAD0-C048-4FCD-B0E9-958B40CE9223}">
      <text>
        <t>[Threaded comment]
Your version of Excel allows you to read this threaded comment; however, any edits to it will get removed if the file is opened in a newer version of Excel. Learn more: https://go.microsoft.com/fwlink/?linkid=870924
Comment:
    11.14 pateikta
Reply:
    11.27 pateikta po energijos pastabų.
Reply:
    11.28 suderinta</t>
      </text>
    </comment>
    <comment ref="AN278" authorId="739" shapeId="0" xr:uid="{0C1B5D8D-C423-4FF7-BC5D-34AF8EEFD507}">
      <text>
        <t>[Threaded comment]
Your version of Excel allows you to read this threaded comment; however, any edits to it will get removed if the file is opened in a newer version of Excel. Learn more: https://go.microsoft.com/fwlink/?linkid=870924
Comment:
    11.29 pateikta</t>
      </text>
    </comment>
    <comment ref="K279" authorId="740" shapeId="0" xr:uid="{729C1A2F-406B-476D-8E1A-2509F24DC982}">
      <text>
        <t>[Threaded comment]
Your version of Excel allows you to read this threaded comment; however, any edits to it will get removed if the file is opened in a newer version of Excel. Learn more: https://go.microsoft.com/fwlink/?linkid=870924
Comment:
    Topo uzsakyta pas Ovidiju
Reply:
    Rengia pirminius
Reply:
    Augustas skambina tech. Prižiūrėtojui dėl spintos
Reply:
    Skambinau tech. Prižiūrėtojui. Kai kalbėjome, buvo ne vietoje, sakė pasigilins, ir paskambins. Jei atsakymo nesulauksiu, 10-02 skambinsiu atgal.
Reply:
    Techninis nieko pakomentuot negali. Skambinau 10-03 nėra jo vietoj.
Reply:
    Kostas paprašys TIVI vart. Sąrašo, pasiskaičiuosiu trumpus ir bus galima teikt pirminiams.
Reply:
    Pateikti pirminiai
Reply:
    Derinama  su institucijoms
Reply:
    Siunciamas informacinis savivaldybei, jei neprisikabina, tada siunciam ir kitiem sklypo savininkam ir einam link projekto pabaigimo
Reply:
    KAI SAVIVALDYBĖ PATVIRTINS SPRENDINIUS, TADA SIŲSIM INFORMACINĮ SAVIVALDYBEI.
Reply:
    Derinama su institucijomis.
Reply:
    Taisomos Telia pastabos; skambinsiuos Kauno energijai
Reply:
    Derinama su institucijomis
Reply:
    Likęs servitutas su KMS. Arnas pateiks į TIVI
Reply:
    ESO servitutą pasirašė. Išsiųsta kompensacijai. Kai gausiu, susisieksiu su nuominku ir siųsiu Kauno miesto savivaldybei.
Reply:
    Pateiktas servitutas savivaldybei 12-05 
Reply:
    Pastabos bylai: Servituto nėra, SUVA nėra.
Reply:
    Suva yra, servitutas pas savivaldybe dar.
Reply:
    Iš savivaldybės gavau atsakymą kad teikt per geomatininką
Reply:
    Likęs servitutas
Reply:
    01-28 teiks
Reply:
    Arnas pateiks servitutus į TIVI
Reply:
    Keičiasi trasa ir servitutas. Šiandien sutvarkiau, Arnas pateiks į TIVI
Reply:
    Servitutas pateiktas kompensacijai. Yra dar klausimų dėl rangos, Arnas parašys į ESO 
Reply:
    Neįmanoma suprojektuoti pajungimo į KS-403 dėl per arti augančių medžių. ESO informuoti apie reikalingą TS korekciją</t>
      </text>
    </comment>
    <comment ref="U279" authorId="741" shapeId="0" xr:uid="{2D951BDA-D218-41B3-A498-CF62953C35D9}">
      <text>
        <t>[Threaded comment]
Your version of Excel allows you to read this threaded comment; however, any edits to it will get removed if the file is opened in a newer version of Excel. Learn more: https://go.microsoft.com/fwlink/?linkid=870924
Comment:
    11-13 (žmonėm)
12-02 padaryti ir perduoti administratorei išsiuntimui (savivaldybei).</t>
      </text>
    </comment>
    <comment ref="AB279" authorId="742" shapeId="0" xr:uid="{3D31D97B-A426-40C0-90D5-68A51D08165E}">
      <text>
        <t>[Threaded comment]
Your version of Excel allows you to read this threaded comment; however, any edits to it will get removed if the file is opened in a newer version of Excel. Learn more: https://go.microsoft.com/fwlink/?linkid=870924
Comment:
    10-18 išsiųsta
Reply:
    10-22 pateikė klausimus apie ardomas dangas
10-22 pateikiau atsakymus
Reply:
    11-05 išsiunčiau priminimą.
Reply:
    11-06 gauta</t>
      </text>
    </comment>
    <comment ref="AE279" authorId="743" shapeId="0" xr:uid="{E9ABCC53-D0E3-4707-85B6-38C30539C910}">
      <text>
        <t>[Threaded comment]
Your version of Excel allows you to read this threaded comment; however, any edits to it will get removed if the file is opened in a newer version of Excel. Learn more: https://go.microsoft.com/fwlink/?linkid=870924
Comment:
    10-18 išsiųsta
Reply:
    10-21 suderinta</t>
      </text>
    </comment>
    <comment ref="AF279" authorId="744" shapeId="0" xr:uid="{AE854241-F758-4F26-9278-263D2C474B73}">
      <text>
        <t>[Threaded comment]
Your version of Excel allows you to read this threaded comment; however, any edits to it will get removed if the file is opened in a newer version of Excel. Learn more: https://go.microsoft.com/fwlink/?linkid=870924
Comment:
    10-18 išsiųsta
Reply:
    10-28 pateikta po pastabų
Reply:
    11-12 pateikta po pastabų
Reply:
    11-21 suderinta</t>
      </text>
    </comment>
    <comment ref="AH279" authorId="745" shapeId="0" xr:uid="{1BE8E278-4D4F-4E17-AA8A-04837D1A04E5}">
      <text>
        <t>[Threaded comment]
Your version of Excel allows you to read this threaded comment; however, any edits to it will get removed if the file is opened in a newer version of Excel. Learn more: https://go.microsoft.com/fwlink/?linkid=870924
Comment:
    338516
11-29</t>
      </text>
    </comment>
    <comment ref="AJ279" authorId="746" shapeId="0" xr:uid="{BC0D8571-B50E-44F2-B529-EAD8EDFB59AC}">
      <text>
        <t>[Threaded comment]
Your version of Excel allows you to read this threaded comment; however, any edits to it will get removed if the file is opened in a newer version of Excel. Learn more: https://go.microsoft.com/fwlink/?linkid=870924
Comment:
    10-18 išsiųsta
Reply:
    11-18 gavau pakartotines pastabas
11-18 pateikiau po pastabų.
Reply:
    11-19 suderinta</t>
      </text>
    </comment>
    <comment ref="AK279" authorId="747" shapeId="0" xr:uid="{8A54DBBD-9C10-4302-A0B0-CE4CAF1E3E69}">
      <text>
        <t xml:space="preserve">[Threaded comment]
Your version of Excel allows you to read this threaded comment; however, any edits to it will get removed if the file is opened in a newer version of Excel. Learn more: https://go.microsoft.com/fwlink/?linkid=870924
Comment:
    Vienam išsiuntėm informacinius.
Reply:
    Reiks servituto. Nemačiau dar vieno sklypo
Reply:
    Pateikta kompensacijai 12-02
Reply:
    Gavau kompensaciją, pateiktas servitutas nuomininkui (mokyklai), kai suderins, teiksiu savivaldybei
Reply:
    Mokykla suderino sprendinius
Reply:
     Pateikiau savivaldybei info@kaunas.lt 12-06
R12-9496.
</t>
      </text>
    </comment>
    <comment ref="AN279" authorId="748" shapeId="0" xr:uid="{3CC1B7AE-5BDA-4E2F-9D64-67C862303C23}">
      <text>
        <t>[Threaded comment]
Your version of Excel allows you to read this threaded comment; however, any edits to it will get removed if the file is opened in a newer version of Excel. Learn more: https://go.microsoft.com/fwlink/?linkid=870924
Comment:
    10-18 išsiųsta
Reply:
    11-12 gautos pastabos 11-13 pateikta po pastabų (Su AR ir pastabomis brėžinyje).
Reply:
    11-28 suderinta</t>
      </text>
    </comment>
    <comment ref="K280" authorId="749" shapeId="0" xr:uid="{7B7EF833-7AE4-4473-8B05-348501125D73}">
      <text>
        <t>[Threaded comment]
Your version of Excel allows you to read this threaded comment; however, any edits to it will get removed if the file is opened in a newer version of Excel. Learn more: https://go.microsoft.com/fwlink/?linkid=870924
Comment:
    Parasyta i TIVIS del esamo KAS ant atramos keitimo
Reply:
    Topo uzsakyta pas Ovidiju
Reply:
    Rengia pirminius
Reply:
    Tikslina sprendinius su sklp. Sav. Ir eso tech
Reply:
    Buvom vietoj, susifotkinom situaciją. Apsitart su Tomu ir ruošti sprendinius.
Reply:
    Rengia sprendinius
Reply:
    10-14 teiks pirminiams
Reply:
    Pateikti pirminaii
Reply:
    Laukiam TS patikslinimo iš ESO
Reply:
    TS pakeistos, koreguojami sprendiniai
Reply:
    10-29 pateikti pirminiai
Reply:
    Pateikti pirminiai po pastabų
Reply:
    Derinama su institucijomis.
Reply:
    Likęs telia suderinimas, SUVA
Reply:
    Pateikta byla be SUVA
Reply:
    Kokia situacija ?
Reply:
    SUVA likę.
Reply:
    Suva gauta, paruošta pilna byla, Arnas pateiks.
Reply:
    Pateikta byla su SUVA</t>
      </text>
    </comment>
    <comment ref="U280" authorId="750" shapeId="0" xr:uid="{9EE80368-1EC2-4351-8995-0C616B299665}">
      <text>
        <t>[Threaded comment]
Your version of Excel allows you to read this threaded comment; however, any edits to it will get removed if the file is opened in a newer version of Excel. Learn more: https://go.microsoft.com/fwlink/?linkid=870924
Comment:
    Reiks išsiųst informacinį savivaldybei kai patvirtins sprendinius.
Reply:
    Išsiųstas informacinis 11-27</t>
      </text>
    </comment>
    <comment ref="AB280" authorId="751" shapeId="0" xr:uid="{B73387C2-4DC2-44A1-83C8-527743EA72F9}">
      <text>
        <t>[Threaded comment]
Your version of Excel allows you to read this threaded comment; however, any edits to it will get removed if the file is opened in a newer version of Excel. Learn more: https://go.microsoft.com/fwlink/?linkid=870924
Comment:
    11-12 išsiųsta
Reply:
    11-19 atsiuntė pastasbas, 11-19 nusiunčiau pataisytus sprendinius.
Reply:
    11-26 suderinta</t>
      </text>
    </comment>
    <comment ref="AE280" authorId="752" shapeId="0" xr:uid="{582274D8-F44B-47BC-A4E5-18F733459B0E}">
      <text>
        <t>[Threaded comment]
Your version of Excel allows you to read this threaded comment; however, any edits to it will get removed if the file is opened in a newer version of Excel. Learn more: https://go.microsoft.com/fwlink/?linkid=870924
Comment:
    11-12 išsiųsta
Reply:
    11-13 gauta</t>
      </text>
    </comment>
    <comment ref="AF280" authorId="753" shapeId="0" xr:uid="{D6C381B5-B34F-4E42-BCB4-90894CCADD89}">
      <text>
        <t>[Threaded comment]
Your version of Excel allows you to read this threaded comment; however, any edits to it will get removed if the file is opened in a newer version of Excel. Learn more: https://go.microsoft.com/fwlink/?linkid=870924
Comment:
    11-12 išsiųsta
Reply:
    11-21 gautos pastabos
11-21 pateikta po pastabų.
Reply:
    11-28 suderinta</t>
      </text>
    </comment>
    <comment ref="AH280" authorId="754" shapeId="0" xr:uid="{C2F7A471-2922-4ACB-8B7D-A47CB1E58DBF}">
      <text>
        <t xml:space="preserve">[Threaded comment]
Your version of Excel allows you to read this threaded comment; however, any edits to it will get removed if the file is opened in a newer version of Excel. Learn more: https://go.microsoft.com/fwlink/?linkid=870924
Comment:
    11-29 338544 </t>
      </text>
    </comment>
    <comment ref="AJ280" authorId="755" shapeId="0" xr:uid="{631DE4E6-DC19-471D-8E1C-324BC621BCE7}">
      <text>
        <t>[Threaded comment]
Your version of Excel allows you to read this threaded comment; however, any edits to it will get removed if the file is opened in a newer version of Excel. Learn more: https://go.microsoft.com/fwlink/?linkid=870924
Comment:
    11-12 išsiųsta
Reply:
    11-26 išsiunčiau priminimą.
Reply:
    11-27 suderinta</t>
      </text>
    </comment>
    <comment ref="AK280" authorId="756" shapeId="0" xr:uid="{70DFF1AD-0A6A-4BC8-A7C3-179C06223DB4}">
      <text>
        <t>[Threaded comment]
Your version of Excel allows you to read this threaded comment; however, any edits to it will get removed if the file is opened in a newer version of Excel. Learn more: https://go.microsoft.com/fwlink/?linkid=870924
Comment:
    Tomas sakė nereik</t>
      </text>
    </comment>
    <comment ref="AN280" authorId="757" shapeId="0" xr:uid="{435089B8-C079-44CF-8075-61762D1592DB}">
      <text>
        <t>[Threaded comment]
Your version of Excel allows you to read this threaded comment; however, any edits to it will get removed if the file is opened in a newer version of Excel. Learn more: https://go.microsoft.com/fwlink/?linkid=870924
Comment:
    11-12 išsiųsta
Reply:
    11-18 gautos pastabos
11-18 pateikta po pastabų su AR, atestatu ir brėžiniu.
Reply:
    11-19 suderinta</t>
      </text>
    </comment>
    <comment ref="K281" authorId="758" shapeId="0" xr:uid="{20AD6A5C-26B7-4779-8ADD-63952BE6F3C5}">
      <text>
        <t xml:space="preserve">[Threaded comment]
Your version of Excel allows you to read this threaded comment; however, any edits to it will get removed if the file is opened in a newer version of Excel. Learn more: https://go.microsoft.com/fwlink/?linkid=870924
Comment:
    Užsakyta pas Egidijų 11-04
Reply:
    Ruošiami pirminiai, derinama su užsakovu
Reply:
    Paskatinsiu užsakovą apsispresti
Reply:
    Susisiekta, šiandien užsakovas apsispręs ir perskambins
Reply:
    Kokia situacija ?
Reply:
    Užsakovas nenori nei atotampos nei paramsčio. Parašytas komentaras į tivi, pasiūlyta alternatyva daryti atšakinę OL, laukiama atsakymo
Reply:
    Pateikti pirminiai
Reply:
    Gautos pastabos pirminiam, atsakyta komentaru į TIVIS, laukiam atsakymo.
Reply:
    Reikės pildyti topo
Reply:
    Sprendinius derinti su LSU.
Reply:
    +370 686 10682 andrius gavorka
Reply:
    LSU sprendiniams pritars, leisti projektą derinimams
Reply:
    Pateikta derinti
Reply:
    Ruošiu dalį bylos ir teikiu KPD.
Reply:
    Trūksta KPD. Rengiami servitutai
Reply:
    Gautas KPD, paruošti servitutai
Reply:
    Pateikti servitutai sklypų naudotojam, 3 jau gavau
Reply:
    Parašytas laiškas LSU, nes dar negautas derinimas.
Reply:
    LSU neatsiunčia derinimo, sprendžiu
Reply:
    LSU neatsako
Reply:
    LSU darys dar vieną posėdį kelių sav. bėgyje, nes tikėjosi gaut kompensaciją, nors jie sklypo nuomininkai. Tai dabar spręs per naują su faktu, kad tai neatlygintina.
Reply:
    Posėdis 05-29
Reply:
    Gautas raštas iš LSU, kad sprendimo priėmimas nukeliamas iki savivaldybės kreipimosi į LSU šio serviuto klausimu. Perduota ESO bei raginu LSU organizuoti susirinkimą.
Reply:
    LSU neatsako, ESO veiksmų nesiima. Pateiktas servitutas savivaldybei su LSU raštu, gal savivaldybė į juos pasikreips.
Reply:
    Savivaldybė kreipėsi į LSU raštu, turi praeiti 10 d.d. po pasikreipimo. Žodžiu servituto derinimui užsidėjo papildomas mėnesis.
Reply:
    Savivaldybė gavo raštą iš LSU, kad per nurodytą terminą (10 d.d.) atsakymo pateikti nepavyks ir prašo palaukti iki kol bus suorganizuotas tarybos susirinkimas. Susirinkimo data nežinoma, rašte rašo 'artimiausiu metu'
Reply:
    LSU nepritarė servituto nustatymui, ESO bandys pasikreipti dar į LSU, bet iš esmės čia reikia naujų TS su kitu prisijungimo tašku.
Reply:
    068690783 </t>
      </text>
    </comment>
    <comment ref="Z281" authorId="759" shapeId="0" xr:uid="{14032781-5767-4ECD-8104-DC0EFBC8BF0B}">
      <text>
        <t>[Threaded comment]
Your version of Excel allows you to read this threaded comment; however, any edits to it will get removed if the file is opened in a newer version of Excel. Learn more: https://go.microsoft.com/fwlink/?linkid=870924
Comment:
    Pateikta 10.23
Reply:
    Suderinta 10,28</t>
      </text>
    </comment>
    <comment ref="AB281" authorId="760" shapeId="0" xr:uid="{880423FB-3402-4C8F-9976-963C486FD985}">
      <text>
        <t>[Threaded comment]
Your version of Excel allows you to read this threaded comment; however, any edits to it will get removed if the file is opened in a newer version of Excel. Learn more: https://go.microsoft.com/fwlink/?linkid=870924
Comment:
    Pateikta 10.08
Reply:
    Suderinta 10,22
Reply:
    02.27 pateikta</t>
      </text>
    </comment>
    <comment ref="AE281" authorId="761" shapeId="0" xr:uid="{FA396C1B-9A7B-425C-876B-AD5DFD363D13}">
      <text>
        <t>[Threaded comment]
Your version of Excel allows you to read this threaded comment; however, any edits to it will get removed if the file is opened in a newer version of Excel. Learn more: https://go.microsoft.com/fwlink/?linkid=870924
Comment:
    Pateikta 10.07
Reply:
    Suderinta 10.11
Reply:
    Pateikta pakartotinai 10,14
Reply:
    Suderinta 10,29
Reply:
    02.27 pateikta</t>
      </text>
    </comment>
    <comment ref="AF281" authorId="762" shapeId="0" xr:uid="{0453AD69-E65D-4ECD-BE92-3CE80E3196CC}">
      <text>
        <t>[Threaded comment]
Your version of Excel allows you to read this threaded comment; however, any edits to it will get removed if the file is opened in a newer version of Excel. Learn more: https://go.microsoft.com/fwlink/?linkid=870924
Comment:
    Pateikta 10.08
Reply:
    Suderinta 10.18
Reply:
    02.27 pateikta</t>
      </text>
    </comment>
    <comment ref="AN281" authorId="763" shapeId="0" xr:uid="{2C91F25E-2CB4-4847-AA14-C5CA60212FE3}">
      <text>
        <t>[Threaded comment]
Your version of Excel allows you to read this threaded comment; however, any edits to it will get removed if the file is opened in a newer version of Excel. Learn more: https://go.microsoft.com/fwlink/?linkid=870924
Comment:
    Pateikta 10,14
Reply:
    Suderinta 10.18
Reply:
    Pateikta 04.04</t>
      </text>
    </comment>
    <comment ref="K282" authorId="764" shapeId="0" xr:uid="{C5278BDC-92F9-4474-BD68-5DB04B491D9A}">
      <text>
        <t>[Threaded comment]
Your version of Excel allows you to read this threaded comment; however, any edits to it will get removed if the file is opened in a newer version of Excel. Learn more: https://go.microsoft.com/fwlink/?linkid=870924
Comment:
    Dubliuojasi su 279, paprasyta atsaukti</t>
      </text>
    </comment>
    <comment ref="K283" authorId="765" shapeId="0" xr:uid="{B096C0B0-0FA0-484F-837B-14CD02F02AB9}">
      <text>
        <t>[Threaded comment]
Your version of Excel allows you to read this threaded comment; however, any edits to it will get removed if the file is opened in a newer version of Excel. Learn more: https://go.microsoft.com/fwlink/?linkid=870924
Comment:
    Tennis space kontaktinis 869990005
Reply:
    Reikia užsakyti topo
Reply:
    10-01 pas Ovidijų užsakyta topo
Reply:
    Sukelta topo
Reply:
    Pateikti pirminiai
Reply:
    Pateikti pirminiai po pastabų
Reply:
    Įkeltas projektas</t>
      </text>
    </comment>
    <comment ref="K284" authorId="766" shapeId="0" xr:uid="{C03F5DF5-4FBA-44D3-B685-CB0C9C721F90}">
      <text>
        <t>[Threaded comment]
Your version of Excel allows you to read this threaded comment; however, any edits to it will get removed if the file is opened in a newer version of Excel. Learn more: https://go.microsoft.com/fwlink/?linkid=870924
Comment:
    Parasytas komentaras, kad apskaita najame KS/KAS, laukiam atsaukimo</t>
      </text>
    </comment>
    <comment ref="K285" authorId="767" shapeId="0" xr:uid="{3C3A47E6-F16D-4174-871A-A16F2E291420}">
      <text>
        <t>[Threaded comment]
Your version of Excel allows you to read this threaded comment; however, any edits to it will get removed if the file is opened in a newer version of Excel. Learn more: https://go.microsoft.com/fwlink/?linkid=870924
Comment:
    Ar Vainoras leis ardyt asfalta?
Reply:
    Gytis užklausė vainoro, ar leis daryti darbus
Reply:
    Laukiam iš užsakovo informacijos
Reply:
    10-14 turi pateikti pirminius
Reply:
    Pateikti pirminiai po pastabų
Reply:
    Tautvydas taiso pirminius
Reply:
    Pateikti pirminiai po pastabų
Reply:
    Byla paruošta, trūksta SUVA
Reply:
    Pateikta byla
Reply:
    Taiso pastabas, laukiam SUVA
Reply:
    Su klientu perderinamas apskaitų skaičius 
Reply:
    Suva vėluoja 4d.
Reply:
    Pateikta SUVA po pastabų
Reply:
    Kas vyksta su projektu ?
Reply:
    Suva vėluoja 9d.d.
Reply:
    Pateikta byla su suva</t>
      </text>
    </comment>
    <comment ref="AB285" authorId="768" shapeId="0" xr:uid="{87A1D920-88B7-4A39-8B30-B2055AD49615}">
      <text>
        <t>[Threaded comment]
Your version of Excel allows you to read this threaded comment; however, any edits to it will get removed if the file is opened in a newer version of Excel. Learn more: https://go.microsoft.com/fwlink/?linkid=870924
Comment:
    10.14 pateikta
Reply:
    Yra suderinta preliminari trasa pavaizduota ant ortofoto, Vainoras sako, kad to užtenka</t>
      </text>
    </comment>
    <comment ref="AE285" authorId="769" shapeId="0" xr:uid="{224C6D7F-A7D9-4BF7-AE30-E46B2A0AF5FD}">
      <text>
        <t>[Threaded comment]
Your version of Excel allows you to read this threaded comment; however, any edits to it will get removed if the file is opened in a newer version of Excel. Learn more: https://go.microsoft.com/fwlink/?linkid=870924
Comment:
    10.14 pateikta
Reply:
    10.17 pateikta</t>
      </text>
    </comment>
    <comment ref="AF285" authorId="770" shapeId="0" xr:uid="{35CC4EF9-A64D-4D4B-A68E-B3A0E8E2E661}">
      <text>
        <t>[Threaded comment]
Your version of Excel allows you to read this threaded comment; however, any edits to it will get removed if the file is opened in a newer version of Excel. Learn more: https://go.microsoft.com/fwlink/?linkid=870924
Comment:
    10.14 pateikta
Reply:
    10.17 suderinta</t>
      </text>
    </comment>
    <comment ref="AH285" authorId="771" shapeId="0" xr:uid="{AAD2B900-BD8E-4278-A581-15FDA85B3B66}">
      <text>
        <t>[Threaded comment]
Your version of Excel allows you to read this threaded comment; however, any edits to it will get removed if the file is opened in a newer version of Excel. Learn more: https://go.microsoft.com/fwlink/?linkid=870924
Comment:
    10,29
334462
Reply:
    Pateikta po pastabų
11/26 337910</t>
      </text>
    </comment>
    <comment ref="K286" authorId="772" shapeId="0" xr:uid="{600F115A-04C9-4468-AE74-A99C72052784}">
      <text>
        <t xml:space="preserve">[Threaded comment]
Your version of Excel allows you to read this threaded comment; however, any edits to it will get removed if the file is opened in a newer version of Excel. Learn more: https://go.microsoft.com/fwlink/?linkid=870924
Comment:
    Pateikti pirminiai
Reply:
    Laukiam derinimu instituciju
Reply:
    10-28 bus teikiama byla
Reply:
    10-31 pateikta byla
Reply:
    Laukiam SUVA (liko 1 d.d.) </t>
      </text>
    </comment>
    <comment ref="AB286" authorId="773" shapeId="0" xr:uid="{22E31A2C-4E37-42D2-AA7A-9B1EC0476C98}">
      <text>
        <t xml:space="preserve">[Threaded comment]
Your version of Excel allows you to read this threaded comment; however, any edits to it will get removed if the file is opened in a newer version of Excel. Learn more: https://go.microsoft.com/fwlink/?linkid=870924
Comment:
    Pateikta 10-04
Reply:
    10-15 gauta pastaba spintą statyti prie sienos, 10-15 išsiųstas pataisytas
Reply:
    10-22 išsiųstas pakartotinai
Reply:
    10-23 atsiuntė suderintą </t>
      </text>
    </comment>
    <comment ref="AE286" authorId="774" shapeId="0" xr:uid="{A91AFD7F-E725-45D7-BC3C-36B8AFF8AB1A}">
      <text>
        <t>[Threaded comment]
Your version of Excel allows you to read this threaded comment; however, any edits to it will get removed if the file is opened in a newer version of Excel. Learn more: https://go.microsoft.com/fwlink/?linkid=870924
Comment:
    Pateikta 10-04
Reply:
    Suderinta 10-11</t>
      </text>
    </comment>
    <comment ref="AF286" authorId="775" shapeId="0" xr:uid="{F84796B9-832C-43C7-9704-451819AEC6B7}">
      <text>
        <t>[Threaded comment]
Your version of Excel allows you to read this threaded comment; however, any edits to it will get removed if the file is opened in a newer version of Excel. Learn more: https://go.microsoft.com/fwlink/?linkid=870924
Comment:
    Pateikta 10-04
Reply:
    Suderinta 10-16</t>
      </text>
    </comment>
    <comment ref="AH286" authorId="776" shapeId="0" xr:uid="{720AC565-7102-442F-AFD2-4501AABA4009}">
      <text>
        <t xml:space="preserve">[Threaded comment]
Your version of Excel allows you to read this threaded comment; however, any edits to it will get removed if the file is opened in a newer version of Excel. Learn more: https://go.microsoft.com/fwlink/?linkid=870924
Comment:
    10-28 , 334260 </t>
      </text>
    </comment>
    <comment ref="K287" authorId="777" shapeId="0" xr:uid="{B6ED27B3-798A-4E6D-98C2-FC3098204650}">
      <text>
        <t>[Threaded comment]
Your version of Excel allows you to read this threaded comment; however, any edits to it will get removed if the file is opened in a newer version of Excel. Learn more: https://go.microsoft.com/fwlink/?linkid=870924
Comment:
    Pateikti pirminiai
Reply:
    Pateikti pataisyti sprendiniai
Reply:
    Derinama su institucijomis.
Reply:
    Reik tinklų papildymo, perduota Ovidijui 11-21
Reply:
    Likęs telia suderinimas
Suderint su sklypu (ryt skambinsiuosi). Su sklp. Sav. nebuvo derinta iš karto, nes nebuvo aišku, ar suderins institucijos sprendinius.
Servitutas su KMS
Reply:
    Važiuoju pas sklp sav. 12-04 susitikt vietoj ir apsitart dėl sprendinių.
Reply:
    Sklp. sav. nepritaria sprendiniams, Arnas parašys į TIVI.
Sakė daryt po esama a.z.
Servitutas su KMS ir SUVA
Reply:
    Servitutas pateiktas pasirašyti ESO
Reply:
    Paruošta byla, SUVA pateikta, likęs servitutas.
Reply:
    Pateiktas servitutas po pastabų
Reply:
    Likęs servitutas, SUVA. Byla sutvarkyta po pastabų.
Reply:
    Gavom atsakymą į informacinį, Arnas parašė į TIVI
Reply:
    01-08 išsiųstas informacinis, kad patikslintu priežastis dėl prieštaravimo sprendiniams.
Reply:
    01-20 skambinau sklp. sav. sakė buvo išvykusi, nematė gauto laiško, bandys šiom dienom parašyt atsakymą argumentuotą ir reiks važiuot iki jos pasiimt tą lapą.
Reply:
    Paimiau sklp. sav. nepritarimą, Arnas pateiks į TIVĮ
Reply:
    Gavau ats. dėl servituto, kad pasiteikt per matininką
Reply:
    Arnas pateiks servitutą į TIVI
Reply:
    Servitutai pateikti kompensacijai
Reply:
    Gautos kompensacijos
Reply:
    Pateiksiu su garantiniu
Reply:
    @Augustas Motiejūnas 
Reply:
    02-19 servitutas pateiktas savivaldybei, su nuomininku suderinta.
Reply:
    Pateikta su garantiniu
Reply:
    03-13 išsiųsta savivaldybei dar vienas aktas dėl kompensuojamų kitų plotų.
Reply:
    03-24 nusiųstas sutikimas pasirašymui užsakovo projektuotojams.
Reply:
    Perduotas savivaldybės sutikimas dėl servituto, kad apmokėtų kompensaciją.
Reply:
    Perduoti dokai notarams.
Reply:
    Sandorio pasirašymo data 2025-04-15   8.00 val.
Reply:
    Servituto nebereikia, taisau sprendinius. Atšauktas pasirašymas pas notarus.</t>
      </text>
    </comment>
    <comment ref="U287" authorId="778" shapeId="0" xr:uid="{5A35FF87-2BE7-49D1-A2CB-2158F0D71D54}">
      <text>
        <t>[Threaded comment]
Your version of Excel allows you to read this threaded comment; however, any edits to it will get removed if the file is opened in a newer version of Excel. Learn more: https://go.microsoft.com/fwlink/?linkid=870924
Comment:
    12-10 perdaviau administratorei</t>
      </text>
    </comment>
    <comment ref="Z287" authorId="779" shapeId="0" xr:uid="{367C130B-DEDF-4AB9-9CC2-8171F2CAF496}">
      <text>
        <t xml:space="preserve">[Threaded comment]
Your version of Excel allows you to read this threaded comment; however, any edits to it will get removed if the file is opened in a newer version of Excel. Learn more: https://go.microsoft.com/fwlink/?linkid=870924
Comment:
    12-05 pateikta
Reply:
    Paskutinį kart bendravau su kažkokiu architektu 861698646
Reply:
    12-06 išsiuntė Architektu biuras G.Natkevicius ir partneriai &lt;Info@natkevicius.lt&gt; sprendinius užsakovui, kad jis pasirašytų.
Reply:
    Gauta 12-12 </t>
      </text>
    </comment>
    <comment ref="AA287" authorId="780" shapeId="0" xr:uid="{2B924098-66A8-4B7A-A825-1AD3C697BDD3}">
      <text>
        <t>[Threaded comment]
Your version of Excel allows you to read this threaded comment; however, any edits to it will get removed if the file is opened in a newer version of Excel. Learn more: https://go.microsoft.com/fwlink/?linkid=870924
Comment:
    Eso sakė daryt po esama a.z., su sklypo savininkais susitarti nepavyko, todėl pakoregavom kabelį, kad viskas būtų po esamą a.z.</t>
      </text>
    </comment>
    <comment ref="AB287" authorId="781" shapeId="0" xr:uid="{A69D0232-8CAB-4E3A-811B-46919F2DAD00}">
      <text>
        <t>[Threaded comment]
Your version of Excel allows you to read this threaded comment; however, any edits to it will get removed if the file is opened in a newer version of Excel. Learn more: https://go.microsoft.com/fwlink/?linkid=870924
Comment:
    11-04 išsiųsta
Reply:
    11-08 gauta</t>
      </text>
    </comment>
    <comment ref="AE287" authorId="782" shapeId="0" xr:uid="{DB8B16E3-31AD-483E-B835-4FE5FDB92475}">
      <text>
        <t>[Threaded comment]
Your version of Excel allows you to read this threaded comment; however, any edits to it will get removed if the file is opened in a newer version of Excel. Learn more: https://go.microsoft.com/fwlink/?linkid=870924
Comment:
    11-04 išsiųsta
Reply:
    11-05 suderinta</t>
      </text>
    </comment>
    <comment ref="AF287" authorId="783" shapeId="0" xr:uid="{BC9C7906-B57B-4780-A5C0-8D7D37C09BDA}">
      <text>
        <t>[Threaded comment]
Your version of Excel allows you to read this threaded comment; however, any edits to it will get removed if the file is opened in a newer version of Excel. Learn more: https://go.microsoft.com/fwlink/?linkid=870924
Comment:
    11-04 išsiųsta
Reply:
    11-27 pateikta po pastabų
Reply:
    12-04 suderinta</t>
      </text>
    </comment>
    <comment ref="AH287" authorId="784" shapeId="0" xr:uid="{B53AEF16-E6AB-48CF-9CE9-FF17E4A38063}">
      <text>
        <t>[Threaded comment]
Your version of Excel allows you to read this threaded comment; however, any edits to it will get removed if the file is opened in a newer version of Excel. Learn more: https://go.microsoft.com/fwlink/?linkid=870924
Comment:
    339367 12-06</t>
      </text>
    </comment>
    <comment ref="AJ287" authorId="785" shapeId="0" xr:uid="{8F3EA6A9-9503-407D-90CE-B15B4A870C4B}">
      <text>
        <t>[Threaded comment]
Your version of Excel allows you to read this threaded comment; however, any edits to it will get removed if the file is opened in a newer version of Excel. Learn more: https://go.microsoft.com/fwlink/?linkid=870924
Comment:
    11-04 išsiųsta
Reply:
    11-21 išsiunčiau priminimą.
Reply:
    11-21 gauta pastabų, reikia topo korekcijos, perduota Ovidijui.
Reply:
    11-25 papildė Ovidijus topo, nusiunčiau po pastabų.
Reply:
    11-25 suderino</t>
      </text>
    </comment>
    <comment ref="AK287" authorId="786" shapeId="0" xr:uid="{2155E416-66FC-49E3-9ADB-8BA461F247A3}">
      <text>
        <t xml:space="preserve">[Threaded comment]
Your version of Excel allows you to read this threaded comment; however, any edits to it will get removed if the file is opened in a newer version of Excel. Learn more: https://go.microsoft.com/fwlink/?linkid=870924
Comment:
    Su KMS sav.
Reply:
    12-09 pateikta ESO pasirašyti
Reply:
    12-13 pateikta kompensacijai
Reply:
    +370 698 77 570 M. ir K. Petrauskų namai (K. Petrausko g. 31, Kaunas)
Reiks suderint su nuomininku jei su kompensacija bus viskas ok.
Reply:
    Kompensacija gavau. Išsiunčiau laišką Kauno muziejui 2024-12-13. Skambinausi, sakė siųst laišką bendru paštu.
Reply:
    12-17 servitutas pateiktas savivaldybei
Reply:
    02-19 pateiktas servitutas savivaldybei (perdarytas per geomatininką) </t>
      </text>
    </comment>
    <comment ref="AN287" authorId="787" shapeId="0" xr:uid="{C250402D-2085-42D3-8607-1C8DA8591BCE}">
      <text>
        <t>[Threaded comment]
Your version of Excel allows you to read this threaded comment; however, any edits to it will get removed if the file is opened in a newer version of Excel. Learn more: https://go.microsoft.com/fwlink/?linkid=870924
Comment:
    11-04 išsiųsta
Reply:
    11-07 gauta</t>
      </text>
    </comment>
    <comment ref="K288" authorId="788" shapeId="0" xr:uid="{D7704138-71E0-4FC9-8010-141C6FD45871}">
      <text>
        <t>[Threaded comment]
Your version of Excel allows you to read this threaded comment; however, any edits to it will get removed if the file is opened in a newer version of Excel. Learn more: https://go.microsoft.com/fwlink/?linkid=870924
Comment:
    Ar logiska ten OL keist i KL, ar leis paramsti su atotampa sumontuot???
Reply:
    Derina su sklp. Sav. Gytis
Reply:
    Pateikti pirminiai pagal atnaujintas TS
Reply:
    Pateikti pirminiai po pastabų
Reply:
    Kas vyksta su projektu ?
Reply:
    Laukiu KPD derinimo
Reply:
    Gauti derinimai, pateikta SUVA
Reply:
    Pateikta byla be SUVA
Reply:
    Ištaisytos bylos pastabos, trūksta SUVA
Reply:
    Gauta suva, paruošta pilna byla
Reply:
    Įkeltas projektas su SUVA</t>
      </text>
    </comment>
    <comment ref="AA288" authorId="789" shapeId="0" xr:uid="{D385B32A-7F4B-499A-8AD0-3303969CEC9C}">
      <text>
        <t>[Threaded comment]
Your version of Excel allows you to read this threaded comment; however, any edits to it will get removed if the file is opened in a newer version of Excel. Learn more: https://go.microsoft.com/fwlink/?linkid=870924
Comment:
    861760777 Marius projekto vystytojas. Užsakovas teigia, kad per 30 sklypa šansų suderint nėra.
Perkūno 30 abu savininkai sutinka.</t>
      </text>
    </comment>
    <comment ref="AB288" authorId="790" shapeId="0" xr:uid="{B89A47FB-5717-4A21-912D-5EC108C3FCBE}">
      <text>
        <t>[Threaded comment]
Your version of Excel allows you to read this threaded comment; however, any edits to it will get removed if the file is opened in a newer version of Excel. Learn more: https://go.microsoft.com/fwlink/?linkid=870924
Comment:
    12.06 pateikta</t>
      </text>
    </comment>
    <comment ref="AE288" authorId="791" shapeId="0" xr:uid="{0333DD77-6BE9-4A97-90E0-B9F9CDE7E3DC}">
      <text>
        <t>[Threaded comment]
Your version of Excel allows you to read this threaded comment; however, any edits to it will get removed if the file is opened in a newer version of Excel. Learn more: https://go.microsoft.com/fwlink/?linkid=870924
Comment:
    12.06 pateikta</t>
      </text>
    </comment>
    <comment ref="AF288" authorId="792" shapeId="0" xr:uid="{9961247E-7B49-4CE6-B25B-0D53A8E623D7}">
      <text>
        <t>[Threaded comment]
Your version of Excel allows you to read this threaded comment; however, any edits to it will get removed if the file is opened in a newer version of Excel. Learn more: https://go.microsoft.com/fwlink/?linkid=870924
Comment:
    12.06 pateikta</t>
      </text>
    </comment>
    <comment ref="AH288" authorId="793" shapeId="0" xr:uid="{00D9CC60-62B1-4496-B5A2-9E56647D9BCE}">
      <text>
        <t>[Threaded comment]
Your version of Excel allows you to read this threaded comment; however, any edits to it will get removed if the file is opened in a newer version of Excel. Learn more: https://go.microsoft.com/fwlink/?linkid=870924
Comment:
    01.06 
SAV-341895</t>
      </text>
    </comment>
    <comment ref="AJ288" authorId="794" shapeId="0" xr:uid="{E8DF0314-B48A-4BE8-AE48-1FABA7A8A808}">
      <text>
        <t>[Threaded comment]
Your version of Excel allows you to read this threaded comment; however, any edits to it will get removed if the file is opened in a newer version of Excel. Learn more: https://go.microsoft.com/fwlink/?linkid=870924
Comment:
    12.06 pateikta</t>
      </text>
    </comment>
    <comment ref="AN288" authorId="795" shapeId="0" xr:uid="{F1F2CC25-EA61-41AC-8FF7-B499CBD50C10}">
      <text>
        <t>[Threaded comment]
Your version of Excel allows you to read this threaded comment; however, any edits to it will get removed if the file is opened in a newer version of Excel. Learn more: https://go.microsoft.com/fwlink/?linkid=870924
Comment:
    12.06 pateikta</t>
      </text>
    </comment>
    <comment ref="K289" authorId="796" shapeId="0" xr:uid="{9A72398E-6630-4DFE-99F7-B2AD55E98E4D}">
      <text>
        <t>[Threaded comment]
Your version of Excel allows you to read this threaded comment; however, any edits to it will get removed if the file is opened in a newer version of Excel. Learn more: https://go.microsoft.com/fwlink/?linkid=870924
Comment:
    Užsakyta pas Egidijų 11-04
Reply:
    Ruošiami pirminiai, derinama su užsakovu
Reply:
    Paskatinsiu užsakovą apsispresti
Reply:
    Susisiekta, šiandien užsakovas apsispręs ir perskambins
Reply:
    Kokia situacija ?
Reply:
    Užsakovas nenori nei atotampos nei paramsčio. Parašytas komentaras į tivi, pasiūlyta alternatyva daryti atšakinę OL, laukiama atsakymo
Reply:
    Pateikti pirminiai
Reply:
    Gautos pastabos pirminiam, atsakyta komentaru į TIVIS, laukiam atsakymo.
Reply:
    Reikės pildyti topo
Reply:
    Parengti pirminiai
Reply:
    Pateikti pirminiai
Reply:
    Išsiųsta derinimui 02.17
Reply:
    Gautos telia ir Vainoro pastabos, reikia keist trasą. 02.18 pakeisiu ir išsiųsiu
Reply:
    02.20 pateikta Vainorui po pastabų
Reply:
    02.27 pateikta SUVA
Reply:
    Parengta pilna byla be SUVA
Reply:
    Pateikta byla be SUVA
Reply:
    Ištaisytos pastabos, trūksta SUVA
Reply:
    Pateikta byla su suva</t>
      </text>
    </comment>
    <comment ref="Z289" authorId="797" shapeId="0" xr:uid="{01BC74D7-07CE-4D75-BF16-A9551C34506C}">
      <text>
        <t>[Threaded comment]
Your version of Excel allows you to read this threaded comment; however, any edits to it will get removed if the file is opened in a newer version of Excel. Learn more: https://go.microsoft.com/fwlink/?linkid=870924
Comment:
    02.17 pateikta</t>
      </text>
    </comment>
    <comment ref="AB289" authorId="798" shapeId="0" xr:uid="{FA7E70C4-7426-4613-B81A-3A4C51E31676}">
      <text>
        <t>[Threaded comment]
Your version of Excel allows you to read this threaded comment; however, any edits to it will get removed if the file is opened in a newer version of Excel. Learn more: https://go.microsoft.com/fwlink/?linkid=870924
Comment:
    02.17 pateikta</t>
      </text>
    </comment>
    <comment ref="AE289" authorId="799" shapeId="0" xr:uid="{3DCAD1F0-01BB-4298-9820-BDE6B0A2D333}">
      <text>
        <t>[Threaded comment]
Your version of Excel allows you to read this threaded comment; however, any edits to it will get removed if the file is opened in a newer version of Excel. Learn more: https://go.microsoft.com/fwlink/?linkid=870924
Comment:
    02.17 pateikta</t>
      </text>
    </comment>
    <comment ref="AF289" authorId="800" shapeId="0" xr:uid="{033993A5-E9C5-481B-9659-5EC3785AE47E}">
      <text>
        <t>[Threaded comment]
Your version of Excel allows you to read this threaded comment; however, any edits to it will get removed if the file is opened in a newer version of Excel. Learn more: https://go.microsoft.com/fwlink/?linkid=870924
Comment:
    02.17 pateikta</t>
      </text>
    </comment>
    <comment ref="AH289" authorId="801" shapeId="0" xr:uid="{6FA34D3A-E81D-4CBE-8DE1-84F40C66F590}">
      <text>
        <t xml:space="preserve">[Threaded comment]
Your version of Excel allows you to read this threaded comment; however, any edits to it will get removed if the file is opened in a newer version of Excel. Learn more: https://go.microsoft.com/fwlink/?linkid=870924
Comment:
    02.27 
SAV-348672 </t>
      </text>
    </comment>
    <comment ref="K290" authorId="802" shapeId="0" xr:uid="{678F1B88-D54E-4521-935D-B3E48EDC006A}">
      <text>
        <t>[Threaded comment]
Your version of Excel allows you to read this threaded comment; however, any edits to it will get removed if the file is opened in a newer version of Excel. Learn more: https://go.microsoft.com/fwlink/?linkid=870924
Comment:
    Ovidijui peduota 10-01
Reply:
    Sukelta topo
Reply:
    Pateikti pirminiai
Reply:
    Derina su institucijoms
Reply:
    Pateikta byla be SUVA
Reply:
    Trūksta SUVA, bylos pastabos pataisytos
Reply:
    SUVA liko 1d.d.
Reply:
    Pateikta byla su SUVA</t>
      </text>
    </comment>
    <comment ref="Z290" authorId="803" shapeId="0" xr:uid="{4CF775A7-8300-4E1A-AD2D-7E0A28C4AE0E}">
      <text>
        <t>[Threaded comment]
Your version of Excel allows you to read this threaded comment; however, any edits to it will get removed if the file is opened in a newer version of Excel. Learn more: https://go.microsoft.com/fwlink/?linkid=870924
Comment:
    Pateikta 10,16
Reply:
    Suderinta 10.16</t>
      </text>
    </comment>
    <comment ref="AB290" authorId="804" shapeId="0" xr:uid="{04E4600F-574B-4DAA-A9CC-FB946F7083D3}">
      <text>
        <t>[Threaded comment]
Your version of Excel allows you to read this threaded comment; however, any edits to it will get removed if the file is opened in a newer version of Excel. Learn more: https://go.microsoft.com/fwlink/?linkid=870924
Comment:
    Pateikta 10,11
Reply:
    Suderinta 10.23</t>
      </text>
    </comment>
    <comment ref="AE290" authorId="805" shapeId="0" xr:uid="{D77AAAEF-EA5E-4DE2-99C8-18F99BCA3E39}">
      <text>
        <t>[Threaded comment]
Your version of Excel allows you to read this threaded comment; however, any edits to it will get removed if the file is opened in a newer version of Excel. Learn more: https://go.microsoft.com/fwlink/?linkid=870924
Comment:
    10,14 suderinta</t>
      </text>
    </comment>
    <comment ref="AF290" authorId="806" shapeId="0" xr:uid="{37F1F708-B13E-495E-9483-796803F75ACE}">
      <text>
        <t>[Threaded comment]
Your version of Excel allows you to read this threaded comment; however, any edits to it will get removed if the file is opened in a newer version of Excel. Learn more: https://go.microsoft.com/fwlink/?linkid=870924
Comment:
    Pateikta 10,11
Reply:
    Suderinta 10.17</t>
      </text>
    </comment>
    <comment ref="AH290" authorId="807" shapeId="0" xr:uid="{E76EE578-8F45-4EE3-963A-30C252F3D397}">
      <text>
        <t>[Threaded comment]
Your version of Excel allows you to read this threaded comment; however, any edits to it will get removed if the file is opened in a newer version of Excel. Learn more: https://go.microsoft.com/fwlink/?linkid=870924
Comment:
    10,25
334103</t>
      </text>
    </comment>
    <comment ref="AN290" authorId="808" shapeId="0" xr:uid="{E09ED1F3-D496-47FB-873F-DDFDA0A42B47}">
      <text>
        <t>[Threaded comment]
Your version of Excel allows you to read this threaded comment; however, any edits to it will get removed if the file is opened in a newer version of Excel. Learn more: https://go.microsoft.com/fwlink/?linkid=870924
Comment:
    Pateikta 10,11
Reply:
    Suderinta 10.25</t>
      </text>
    </comment>
    <comment ref="K291" authorId="809" shapeId="0" xr:uid="{DB7FBEEB-39C2-4C3C-9D45-108EE36C8FB3}">
      <text>
        <t>[Threaded comment]
Your version of Excel allows you to read this threaded comment; however, any edits to it will get removed if the file is opened in a newer version of Excel. Learn more: https://go.microsoft.com/fwlink/?linkid=870924
Comment:
    Augustas derina vietoje su užsakove
Reply:
    Pateiktas info dėl TS keitimo
Reply:
    Atnaujintos TS
Reply:
    Sukelta topo
Reply:
    Pateikti pirminiai
Reply:
    Pateikti pirminiai po pastabų
Reply:
    Derinama su institucijomis.
Reply:
    Likę KPD, SUVA, pilna byla
Reply:
    Likę gaut SUVA ir teikti bylą po pastabų.
Reply:
    Pateiktas projektas su SUVA
Reply:
    Pateiktas projektas pakartotinai</t>
      </text>
    </comment>
    <comment ref="Z291" authorId="810" shapeId="0" xr:uid="{1D852619-2BE1-4BFD-A0A3-814D69FDE279}">
      <text>
        <t>[Threaded comment]
Your version of Excel allows you to read this threaded comment; however, any edits to it will get removed if the file is opened in a newer version of Excel. Learn more: https://go.microsoft.com/fwlink/?linkid=870924
Comment:
    11-13 važiuoju pasiimt parašo
Reply:
    11-13 suderinta</t>
      </text>
    </comment>
    <comment ref="AB291" authorId="811" shapeId="0" xr:uid="{48E595F8-31AE-4F36-9D88-BE1120832D39}">
      <text>
        <t>[Threaded comment]
Your version of Excel allows you to read this threaded comment; however, any edits to it will get removed if the file is opened in a newer version of Excel. Learn more: https://go.microsoft.com/fwlink/?linkid=870924
Comment:
    11-12 išsiųsta
Reply:
    11-19 suderinta</t>
      </text>
    </comment>
    <comment ref="AE291" authorId="812" shapeId="0" xr:uid="{55F27DF0-9B16-484D-A85C-A3152C318778}">
      <text>
        <t>[Threaded comment]
Your version of Excel allows you to read this threaded comment; however, any edits to it will get removed if the file is opened in a newer version of Excel. Learn more: https://go.microsoft.com/fwlink/?linkid=870924
Comment:
    11-12 išsiųsta
Reply:
    11-13 suderinta</t>
      </text>
    </comment>
    <comment ref="AF291" authorId="813" shapeId="0" xr:uid="{D10E2E21-EBBB-4535-A8B5-304135B50BB4}">
      <text>
        <t>[Threaded comment]
Your version of Excel allows you to read this threaded comment; however, any edits to it will get removed if the file is opened in a newer version of Excel. Learn more: https://go.microsoft.com/fwlink/?linkid=870924
Comment:
    11-12 išsiųsta
Reply:
    11-21 gautos pastabos. Pataisyta ir pateikta po pastabų. 
Reply:
    11-28 suderinta</t>
      </text>
    </comment>
    <comment ref="AH291" authorId="814" shapeId="0" xr:uid="{B83758AD-DDE3-4570-AFF7-1649E3014AAF}">
      <text>
        <t>[Threaded comment]
Your version of Excel allows you to read this threaded comment; however, any edits to it will get removed if the file is opened in a newer version of Excel. Learn more: https://go.microsoft.com/fwlink/?linkid=870924
Comment:
    340498 pateikta 12-16
Reply:
    01-21 gauta</t>
      </text>
    </comment>
    <comment ref="AJ291" authorId="815" shapeId="0" xr:uid="{F466027C-F156-49A8-8454-E6FD1C68CF66}">
      <text>
        <t>[Threaded comment]
Your version of Excel allows you to read this threaded comment; however, any edits to it will get removed if the file is opened in a newer version of Excel. Learn more: https://go.microsoft.com/fwlink/?linkid=870924
Comment:
    11-12 išsiųsta
Reply:
    11-25 išsiųstas priminimas
Reply:
    11-28 gautos pastabos dėl pjūviu pateikimo, pateikti pjūviai atgal 11-28
Reply:
    11-28 suderinta</t>
      </text>
    </comment>
    <comment ref="AN291" authorId="816" shapeId="0" xr:uid="{18F1977E-59E4-4DD1-B1CB-A988C505FBA1}">
      <text>
        <t>[Threaded comment]
Your version of Excel allows you to read this threaded comment; however, any edits to it will get removed if the file is opened in a newer version of Excel. Learn more: https://go.microsoft.com/fwlink/?linkid=870924
Comment:
    11-12 išsiųsta
Reply:
    Gauta pastabų. Pateikta 12-09 po pastabų.
Reply:
    12-13 suderinta</t>
      </text>
    </comment>
    <comment ref="K292" authorId="817" shapeId="0" xr:uid="{F0976007-1ED1-445A-ABB4-A2132E8BE330}">
      <text>
        <t>[Threaded comment]
Your version of Excel allows you to read this threaded comment; however, any edits to it will get removed if the file is opened in a newer version of Excel. Learn more: https://go.microsoft.com/fwlink/?linkid=870924
Comment:
    Nusiusta klientui keli variantai kur gali stovėti spinta
Reply:
    Matuoja Ovidijus/Donatas 11-04
Reply:
    Topo gauta
Reply:
    Pateikti pirminiai
Reply:
    Derinama su institucijomis, ruošiamas servitutas
Reply:
    Nusiųsta vizualizacija į KPD, laukiama atsakymo. Jei nederins, reikės keisti spintos vietą
Reply:
    KPD derina, nusiųstas servitutas nuomininkams
Reply:
    Pateiktas servitutas į KMS 12.12 Reg. Nr. R12-9657
Reply:
    Pateikta byla be SUVA
Reply:
    Gautos servituto pastabos iš KMS, trūksta mano būsto derinimo (pateiktas 12.23) ir užsakovo UAB Sinvest patalpų nuomos sutarties.
Reply:
    Užsakovo sutartys gautos, trūksta mano būsto
Reply:
    Mano būstas atsisako daryti balsavimą, bandysim gauti pastato savininko derinimą
Reply:
    Perduotas savininko kontaktas Gyčiui, paskambins šiandien/rytoj
Reply:
    Servitutą siųsiu Mano būstui, kad darytų balsavimą ir lauksim ats, bet jų teigimu tai problematinis namas ir nieks nesirašys, gavę ats spręsim ką daryt. Gali trukt apie mėnesį, kol gausim atsakymą.
Reply:
    Laukiam atsakymo iš mano būsto
Reply:
    Keičia sąlygas į esamo KS keitimą.
Reply:
    Reikia rengti sprendinius
Reply:
    Paruošti sprendiniai, pateikta derinti, išsiųstas informacinis
Reply:
    Pateikti pirminiai
Reply:
    KPD atmetimas perduotas Arnui
Reply:
    03.25 pateikta KPD per naujo
Reply:
    Paruošta pilna byla.
Reply:
    Pateiktas projektas
Reply:
    +37068396060 Užsakovas, prašė pranešt, kai projektas bus patvirtintas.
Reply:
    Pateiktos pastabos
Reply:
    04.03 ištaisytos pastabos
Reply:
    Pateiktas projektas pakartotinai</t>
      </text>
    </comment>
    <comment ref="Z292" authorId="818" shapeId="0" xr:uid="{ABBA5156-BE1C-473D-9E27-F17F2E930015}">
      <text>
        <t>[Threaded comment]
Your version of Excel allows you to read this threaded comment; however, any edits to it will get removed if the file is opened in a newer version of Excel. Learn more: https://go.microsoft.com/fwlink/?linkid=870924
Comment:
    Pateikta 11.14
Reply:
    Suderinta</t>
      </text>
    </comment>
    <comment ref="AB292" authorId="819" shapeId="0" xr:uid="{F3EAE9B3-A252-42DA-94E4-D8B149C03798}">
      <text>
        <t>[Threaded comment]
Your version of Excel allows you to read this threaded comment; however, any edits to it will get removed if the file is opened in a newer version of Excel. Learn more: https://go.microsoft.com/fwlink/?linkid=870924
Comment:
    Pateikta 11.14
Reply:
    Suderinta 12-12
Reply:
    03.14 pateikta</t>
      </text>
    </comment>
    <comment ref="AE292" authorId="820" shapeId="0" xr:uid="{6C39296C-5657-4FB9-A3BB-C6E1C85E19E9}">
      <text>
        <t>[Threaded comment]
Your version of Excel allows you to read this threaded comment; however, any edits to it will get removed if the file is opened in a newer version of Excel. Learn more: https://go.microsoft.com/fwlink/?linkid=870924
Comment:
    Pateikta 11.14
Reply:
    Suderinta 11.27</t>
      </text>
    </comment>
    <comment ref="AF292" authorId="821" shapeId="0" xr:uid="{6075A22C-28F0-4B75-8AD0-FDCA99AF78E8}">
      <text>
        <t>[Threaded comment]
Your version of Excel allows you to read this threaded comment; however, any edits to it will get removed if the file is opened in a newer version of Excel. Learn more: https://go.microsoft.com/fwlink/?linkid=870924
Comment:
    Pateikta 11.14
Reply:
    Suderinta 11.22</t>
      </text>
    </comment>
    <comment ref="AN292" authorId="822" shapeId="0" xr:uid="{4533AE3F-688B-4738-8BE4-6FED4BEF06CF}">
      <text>
        <t>[Threaded comment]
Your version of Excel allows you to read this threaded comment; however, any edits to it will get removed if the file is opened in a newer version of Excel. Learn more: https://go.microsoft.com/fwlink/?linkid=870924
Comment:
    Pateikta 11.14
Reply:
    Suderinta 12.06
Reply:
    03.18 pateikta</t>
      </text>
    </comment>
    <comment ref="K293" authorId="823" shapeId="0" xr:uid="{484CC497-0C39-4FFF-AD3B-00F4DF2F6AF1}">
      <text>
        <t>[Threaded comment]
Your version of Excel allows you to read this threaded comment; however, any edits to it will get removed if the file is opened in a newer version of Excel. Learn more: https://go.microsoft.com/fwlink/?linkid=870924
Comment:
    Parašytas komentras į tivis
Reply:
    Gautas atsakymas iš tivio, reikia rengti projektą
Reply:
    Parengti pirminiai
Reply:
    Pateikti pirminiai
Reply:
    Pateikti pirminiai po pastabu
Reply:
    Ruošiamas servitutas, derinama su institucijomis
Reply:
    Pateikta SUVA, nusiųstas servitutas nuomininkams
Reply:
    Pateikta byla be SUVA
Reply:
    Bylai pastabų nėra, trūksta SUVA ir servitutų
Reply:
    Pateiktas servitutas į KMS 12.31
Reply:
    Gautos servituto pastabos 01.10, trūksta derinimų su suinteresuotais asmenimis (pastato savininkais)
Reply:
    Trūksta pastatų savininkų derinimų (3), dviejų paprašiau kontaktų iš ESO, 1 išsiunčiau paštu (Kauno vandenys)
Reply:
    Kontaktai perduoti Gyčiui, paskambins šiandien/rytoj
Reply:
    Perduota info ESO, kad yra 20+ butų savininkų, su kuriais mes nesuderinsim. 
Reply:
    Reikia derinti servitutą su naudotojais
Reply:
    Siųsti informacinius butams
Reply:
    Dar neišsiųsti
Reply:
    Pateikta kompensacijai
Reply:
    Teiksime servitutą savivaldybei
Reply:
    Nusikėlė servitutų derinimo klausimas savivaldybėj į kitą mėn., tai dabar šansų, kad patvirtins su informaciniais nėra, bet bandysiu pateikt.
Reply:
    Pateiktas servitutas savivaldybei su informaciniais
Reply:
    Gautas pritraimas, dokumentai pateikti notarui</t>
      </text>
    </comment>
    <comment ref="Z293" authorId="824" shapeId="0" xr:uid="{145045B7-E6C9-4B62-9FD2-E1A027E29856}">
      <text>
        <t>[Threaded comment]
Your version of Excel allows you to read this threaded comment; however, any edits to it will get removed if the file is opened in a newer version of Excel. Learn more: https://go.microsoft.com/fwlink/?linkid=870924
Comment:
    Pateikta 11.14
Reply:
    Suderinta 11.18</t>
      </text>
    </comment>
    <comment ref="AB293" authorId="825" shapeId="0" xr:uid="{8D6EB9A5-14D9-458F-93EB-9697776E3749}">
      <text>
        <t>[Threaded comment]
Your version of Excel allows you to read this threaded comment; however, any edits to it will get removed if the file is opened in a newer version of Excel. Learn more: https://go.microsoft.com/fwlink/?linkid=870924
Comment:
    Pateikta 11,07
Reply:
    Suderinta 11.22</t>
      </text>
    </comment>
    <comment ref="AE293" authorId="826" shapeId="0" xr:uid="{CFA4EDCE-F532-42E4-9101-F7D9F3FDCC46}">
      <text>
        <t>[Threaded comment]
Your version of Excel allows you to read this threaded comment; however, any edits to it will get removed if the file is opened in a newer version of Excel. Learn more: https://go.microsoft.com/fwlink/?linkid=870924
Comment:
    Pateikta 11,07
Reply:
    Suderinta 11,12</t>
      </text>
    </comment>
    <comment ref="AF293" authorId="827" shapeId="0" xr:uid="{E3D08C5C-AD9A-4003-A72F-13EB47D3EFB0}">
      <text>
        <t>[Threaded comment]
Your version of Excel allows you to read this threaded comment; however, any edits to it will get removed if the file is opened in a newer version of Excel. Learn more: https://go.microsoft.com/fwlink/?linkid=870924
Comment:
    Pateikta 11,07
Reply:
    Suderinta 11.18</t>
      </text>
    </comment>
    <comment ref="AH293" authorId="828" shapeId="0" xr:uid="{5CBD84B9-ACF9-4A14-96B0-AC8143A6D4D0}">
      <text>
        <t>[Threaded comment]
Your version of Excel allows you to read this threaded comment; however, any edits to it will get removed if the file is opened in a newer version of Excel. Learn more: https://go.microsoft.com/fwlink/?linkid=870924
Comment:
    337722
11-25</t>
      </text>
    </comment>
    <comment ref="AK293" authorId="829" shapeId="0" xr:uid="{EA36032B-C621-4FFE-92CF-593827682942}">
      <text>
        <t>[Threaded comment]
Your version of Excel allows you to read this threaded comment; however, any edits to it will get removed if the file is opened in a newer version of Excel. Learn more: https://go.microsoft.com/fwlink/?linkid=870924
Comment:
    Gauta kompensacija, nusiųsta nuomininkams
Reply:
    Suderinta su nuomininkais, nusiųsta į Mano Būstas</t>
      </text>
    </comment>
    <comment ref="AN293" authorId="830" shapeId="0" xr:uid="{180EC3A5-9570-468E-9B3F-5DC7719BBFF6}">
      <text>
        <t>[Threaded comment]
Your version of Excel allows you to read this threaded comment; however, any edits to it will get removed if the file is opened in a newer version of Excel. Learn more: https://go.microsoft.com/fwlink/?linkid=870924
Comment:
    Pateikta 11,07
Reply:
    Suderinta 11.21</t>
      </text>
    </comment>
    <comment ref="K294" authorId="831" shapeId="0" xr:uid="{082C286E-77D3-48BE-AA83-8AC8D36F5E0E}">
      <text>
        <t>[Threaded comment]
Your version of Excel allows you to read this threaded comment; however, any edits to it will get removed if the file is opened in a newer version of Excel. Learn more: https://go.microsoft.com/fwlink/?linkid=870924
Comment:
    Spinta sienoje, parasyta i TIVIS
Reply:
    ESO keičia TS
Reply:
    Nesamoningas prisijungimas, reikia ivertinti su Ranga ir vel keisti TS arba atsaukti
Reply:
    Pateiktas komentaras į tivį
Reply:
    Pateikti pirminiai
Reply:
    Pateikti pirminiai po pastabų
Reply:
    Patvirtinti pirminiai. Išsiųsta derinti.
Reply:
    Likę KPD, KE, SUVA, servitutai
Reply:
    SUVA pateikta, likę 2 servitutai su savivaldybe
Reply:
    Teikia 01-28
Reply:
    Arnas pateiks servitutus į TIVI
Reply:
    02-04 pateikti servitutai
Reply:
    Kolkas servitutų nepasirašė.
Reply:
    Perduota info ESO PV dėl nepasirašomų servitutų
Reply:
    Servitutai pasirašyti
Reply:
    Pateikta kompensacijoms.
Reply:
    Servitutai pateikti mano būstui.
Reply:
    Mano būstas atrašė, kad neadministruoja tų pastatų. Šią savaitę prieisiu prie šito klausimo, nemažai savininkų, būtų gerai su jais susiderint ir praeit be derinimų su kiekvienu privačiu asmeniu.
Reply:
    Reikia ištraukti bet kurio buto savininko kontakta ir paskambinus paklaust ar yra naujas administratorius
Reply:
    Perduota Arnui kad ištrauktu kontaktus
Reply:
    Dar neskambinau. Reik pasisukt žmonėm ir klaust kas administruoja jų namą, nes išraše rodo Manobūstą, o jie sako, kad namo neadministruoja. Šiom dienom pasuksiu
Reply:
    Laukiam mėn. vidurio, jei viskas pavyksta dėl informacinių, darau juos ir teikiu servitutus savivaldybei.
Reply:
    Arnas pateiks pilną kontaktų sąrašą į TIVI, gausiu kontaktus, skambinsiuos žmonėms.
Reply:
    22d 18:00 važiuoju susitikt su namo gyventojais Savanorių pr. 39.
Reply:
    su gyventojais suderinti nepavyko, info perduota ESO, laukiame atsakymo.
Reply:
    Reikia daryti toliau. Augustas siųs informacinius butams ir teiksim su informaciniais.
Reply:
    Paruošti informaciniai ir perduoti administratorei.
Reply:
    Servitutai pateikti savivaldybei 05-06
Reply:
    Savivaldybė 05-26 paprašė papildomai informuoti 6 asmenis. 
05-27 išsiunčiau informacinius ir info pateikiau Kauno m. sav.
Reply:
    Iš savivaldybės teigimas ats dėl servitutų, perduota kompensacijos apmokėjimui.
Reply:
    20d apmokės
Reply:
    06-21 perduoti dokai notarams
Reply:
    24d pasirašo pas notarus servitutus.
Reply:
    Pateiktas tvirtinimui</t>
      </text>
    </comment>
    <comment ref="AB294" authorId="832" shapeId="0" xr:uid="{DA92F2E5-E3F2-4BCA-A10F-E22C41C5A0E4}">
      <text>
        <t>[Threaded comment]
Your version of Excel allows you to read this threaded comment; however, any edits to it will get removed if the file is opened in a newer version of Excel. Learn more: https://go.microsoft.com/fwlink/?linkid=870924
Comment:
    12-10 išsiųsta
Reply:
    12-30 išsiunčiau priminimą.
Reply:
    01-03 suderinta</t>
      </text>
    </comment>
    <comment ref="AE294" authorId="833" shapeId="0" xr:uid="{651D3155-7AEF-472D-82F4-42C352E40CDE}">
      <text>
        <t>[Threaded comment]
Your version of Excel allows you to read this threaded comment; however, any edits to it will get removed if the file is opened in a newer version of Excel. Learn more: https://go.microsoft.com/fwlink/?linkid=870924
Comment:
    12-10 išsiųsta
Reply:
    12-10 suderinta</t>
      </text>
    </comment>
    <comment ref="AF294" authorId="834" shapeId="0" xr:uid="{B577F607-F66E-437B-A71E-6FAC8724B907}">
      <text>
        <t>[Threaded comment]
Your version of Excel allows you to read this threaded comment; however, any edits to it will get removed if the file is opened in a newer version of Excel. Learn more: https://go.microsoft.com/fwlink/?linkid=870924
Comment:
    12-10 išsiųsta
Reply:
    12-18 suderinta</t>
      </text>
    </comment>
    <comment ref="AH294" authorId="835" shapeId="0" xr:uid="{81F27D80-C6AD-4E7A-8728-AEE353E24076}">
      <text>
        <t>[Threaded comment]
Your version of Excel allows you to read this threaded comment; however, any edits to it will get removed if the file is opened in a newer version of Excel. Learn more: https://go.microsoft.com/fwlink/?linkid=870924
Comment:
    342016 01-07 pateikta
Reply:
    344961 01-29 buvo gauta pastabų
Reply:
    02-19 gauta</t>
      </text>
    </comment>
    <comment ref="AJ294" authorId="836" shapeId="0" xr:uid="{A19D59FC-4F46-461D-B55F-8D16F67B70FD}">
      <text>
        <t>[Threaded comment]
Your version of Excel allows you to read this threaded comment; however, any edits to it will get removed if the file is opened in a newer version of Excel. Learn more: https://go.microsoft.com/fwlink/?linkid=870924
Comment:
    12-10 išsiųsta
Reply:
    01-06 suderinta</t>
      </text>
    </comment>
    <comment ref="AN294" authorId="837" shapeId="0" xr:uid="{711AD5FC-7A9C-4E83-B34C-6127AE7DB0CD}">
      <text>
        <t>[Threaded comment]
Your version of Excel allows you to read this threaded comment; however, any edits to it will get removed if the file is opened in a newer version of Excel. Learn more: https://go.microsoft.com/fwlink/?linkid=870924
Comment:
    12-10 išsiųsta
Reply:
    12-13 suderinta</t>
      </text>
    </comment>
    <comment ref="K295" authorId="838" shapeId="0" xr:uid="{97419740-F470-4FE6-8E38-E62F5CF6CA5A}">
      <text>
        <t>[Threaded comment]
Your version of Excel allows you to read this threaded comment; however, any edits to it will get removed if the file is opened in a newer version of Excel. Learn more: https://go.microsoft.com/fwlink/?linkid=870924
Comment:
    Mini rekonstrukcija, topo supiesta
Reply:
    Sukelta topo
Reply:
    Pateikti pirminiai
Reply:
    Pateikta SUVA ir paruošta byla
Reply:
    Pateikta byla
Reply:
    Pateikta byla su SUVA</t>
      </text>
    </comment>
    <comment ref="Z295" authorId="839" shapeId="0" xr:uid="{D2CA56B0-7874-45DF-B373-F4DF6BA97901}">
      <text>
        <t>[Threaded comment]
Your version of Excel allows you to read this threaded comment; however, any edits to it will get removed if the file is opened in a newer version of Excel. Learn more: https://go.microsoft.com/fwlink/?linkid=870924
Comment:
    10.30 pateikta</t>
      </text>
    </comment>
    <comment ref="AB295" authorId="840" shapeId="0" xr:uid="{D7CF5FF3-F7CC-4977-9C37-2307BFEA65FE}">
      <text>
        <t>[Threaded comment]
Your version of Excel allows you to read this threaded comment; however, any edits to it will get removed if the file is opened in a newer version of Excel. Learn more: https://go.microsoft.com/fwlink/?linkid=870924
Comment:
    10.30 pateikta
Reply:
    11.06 suderinta</t>
      </text>
    </comment>
    <comment ref="AE295" authorId="841" shapeId="0" xr:uid="{58EC4D45-5540-4955-9FB8-6064D52556D6}">
      <text>
        <t>[Threaded comment]
Your version of Excel allows you to read this threaded comment; however, any edits to it will get removed if the file is opened in a newer version of Excel. Learn more: https://go.microsoft.com/fwlink/?linkid=870924
Comment:
    10.30 pateikta
Reply:
    11.07 suderinta</t>
      </text>
    </comment>
    <comment ref="AF295" authorId="842" shapeId="0" xr:uid="{02E1E059-9B6F-4C9F-BCD5-A9086230B988}">
      <text>
        <t>[Threaded comment]
Your version of Excel allows you to read this threaded comment; however, any edits to it will get removed if the file is opened in a newer version of Excel. Learn more: https://go.microsoft.com/fwlink/?linkid=870924
Comment:
    10.30 pateikta
Reply:
    11.11 suderinta</t>
      </text>
    </comment>
    <comment ref="AH295" authorId="843" shapeId="0" xr:uid="{FC0AA73A-8753-4640-9CA7-8010F06D83DD}">
      <text>
        <t xml:space="preserve">[Threaded comment]
Your version of Excel allows you to read this threaded comment; however, any edits to it will get removed if the file is opened in a newer version of Excel. Learn more: https://go.microsoft.com/fwlink/?linkid=870924
Comment:
    11.11
SAV-335891 </t>
      </text>
    </comment>
    <comment ref="K296" authorId="844" shapeId="0" xr:uid="{B4EB7358-7109-41B7-B643-6998392D1359}">
      <text>
        <t>[Threaded comment]
Your version of Excel allows you to read this threaded comment; however, any edits to it will get removed if the file is opened in a newer version of Excel. Learn more: https://go.microsoft.com/fwlink/?linkid=870924
Comment:
    Įkelti pirminiai derinimui
Reply:
    10-28 teiks po pastabų
Reply:
    Pateikta po pastabų
Reply:
    Patvirtinti pirminiai
Reply:
    Pateikta byla
Reply:
    Ištaisyta bylos pastabos
Reply:
    Pateikta byla su SUVA</t>
      </text>
    </comment>
    <comment ref="Z296" authorId="845" shapeId="0" xr:uid="{2BF2653D-65A3-4813-AE8E-C6F157D4510F}">
      <text>
        <t>[Threaded comment]
Your version of Excel allows you to read this threaded comment; however, any edits to it will get removed if the file is opened in a newer version of Excel. Learn more: https://go.microsoft.com/fwlink/?linkid=870924
Comment:
    10.31 pateikta
Reply:
    10.31 suderinta</t>
      </text>
    </comment>
    <comment ref="AB296" authorId="846" shapeId="0" xr:uid="{131D4E34-2CE7-4F7E-AA2B-23470D7F4060}">
      <text>
        <t>[Threaded comment]
Your version of Excel allows you to read this threaded comment; however, any edits to it will get removed if the file is opened in a newer version of Excel. Learn more: https://go.microsoft.com/fwlink/?linkid=870924
Comment:
    10.24 pateikta
Reply:
    10.04 suderinta</t>
      </text>
    </comment>
    <comment ref="AE296" authorId="847" shapeId="0" xr:uid="{68065893-291E-4937-9E68-1608193D17C9}">
      <text>
        <t>[Threaded comment]
Your version of Excel allows you to read this threaded comment; however, any edits to it will get removed if the file is opened in a newer version of Excel. Learn more: https://go.microsoft.com/fwlink/?linkid=870924
Comment:
    10.24 pateikta
Reply:
    10.30 suderinta</t>
      </text>
    </comment>
    <comment ref="AF296" authorId="848" shapeId="0" xr:uid="{87BA66D4-533A-4ADB-912A-77CD27B1DEAA}">
      <text>
        <t>[Threaded comment]
Your version of Excel allows you to read this threaded comment; however, any edits to it will get removed if the file is opened in a newer version of Excel. Learn more: https://go.microsoft.com/fwlink/?linkid=870924
Comment:
    10.24 pateikta</t>
      </text>
    </comment>
    <comment ref="AH296" authorId="849" shapeId="0" xr:uid="{67D1BDF4-715A-4DAA-8FC8-82DC3C9A1FE5}">
      <text>
        <t xml:space="preserve">[Threaded comment]
Your version of Excel allows you to read this threaded comment; however, any edits to it will get removed if the file is opened in a newer version of Excel. Learn more: https://go.microsoft.com/fwlink/?linkid=870924
Comment:
    11.11 
SAV-335898 </t>
      </text>
    </comment>
    <comment ref="K297" authorId="850" shapeId="0" xr:uid="{698978A1-EF54-4082-9BC8-5DE1F267F347}">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pastabų
Reply:
    Derina su institucijomis.
Reply:
    Pateikta SUVA, paruošta byla.
Reply:
    Ištaisyta byla ir brėžiniai, dėl gatvių apšvietimo palikimo
Reply:
    Pateikta byla
Reply:
    Trūksta SUVA
Reply:
    Pateikta byla su SUVA</t>
      </text>
    </comment>
    <comment ref="Z297" authorId="851" shapeId="0" xr:uid="{063AB398-F272-4ACE-B3C1-71E0C809E590}">
      <text>
        <t>[Threaded comment]
Your version of Excel allows you to read this threaded comment; however, any edits to it will get removed if the file is opened in a newer version of Excel. Learn more: https://go.microsoft.com/fwlink/?linkid=870924
Comment:
    10.31 pateikta
Reply:
    suderinta</t>
      </text>
    </comment>
    <comment ref="AB297" authorId="852" shapeId="0" xr:uid="{8A3A3790-D8A5-403B-A95D-0FE0537FE59A}">
      <text>
        <t>[Threaded comment]
Your version of Excel allows you to read this threaded comment; however, any edits to it will get removed if the file is opened in a newer version of Excel. Learn more: https://go.microsoft.com/fwlink/?linkid=870924
Comment:
    10.24 pateikta
Reply:
    11.04 suderinta</t>
      </text>
    </comment>
    <comment ref="AF297" authorId="853" shapeId="0" xr:uid="{480DD237-3D72-48EA-BFF7-AC78C66BFFFD}">
      <text>
        <t>[Threaded comment]
Your version of Excel allows you to read this threaded comment; however, any edits to it will get removed if the file is opened in a newer version of Excel. Learn more: https://go.microsoft.com/fwlink/?linkid=870924
Comment:
    10.24 pateikta</t>
      </text>
    </comment>
    <comment ref="AH297" authorId="854" shapeId="0" xr:uid="{91449DAA-4BE9-471A-83B3-8B7CDD204175}">
      <text>
        <t xml:space="preserve">[Threaded comment]
Your version of Excel allows you to read this threaded comment; however, any edits to it will get removed if the file is opened in a newer version of Excel. Learn more: https://go.microsoft.com/fwlink/?linkid=870924
Comment:
    05.11 
SAV-335049 </t>
      </text>
    </comment>
    <comment ref="AI297" authorId="855" shapeId="0" xr:uid="{2339DB82-6413-4A62-A978-4B8774207813}">
      <text>
        <t>[Threaded comment]
Your version of Excel allows you to read this threaded comment; however, any edits to it will get removed if the file is opened in a newer version of Excel. Learn more: https://go.microsoft.com/fwlink/?linkid=870924
Comment:
    11.11 pateikta</t>
      </text>
    </comment>
    <comment ref="K298" authorId="856" shapeId="0" xr:uid="{15495705-79E8-432C-99FA-BCE77B9D4ADD}">
      <text>
        <t>[Threaded comment]
Your version of Excel allows you to read this threaded comment; however, any edits to it will get removed if the file is opened in a newer version of Excel. Learn more: https://go.microsoft.com/fwlink/?linkid=870924
Comment:
    Pateikti pirminiai
Reply:
    Derinimai, išsiųst KPD
Reply:
    Paruoštas servitutas.
Reply:
    Pateikta per naujo derinimai dėl šilumos tinklų pastabų.
Reply:
    11.22 pateikta kompensacijai
Reply:
    Užsakovas prašė pranešti, kad prieš pradedant darbus, būtų informuoti, kad atlaisvintų teritoriją, kurioje bus vykdomi darbai
Reply:
    Pateikta byla
Reply:
    Pasikeitė trasa del projektuojamos komunalinių atliekų surinkimo aikštelės
Reply:
    Byla ištaisyta trūksta servituto.
Reply:
    Paruoštas servitutas, laukiam kol ESO pasirašys
Reply:
    Įkelta kompensacijai
Reply:
    Servitutas išsiųstas savivaldybei
Reply:
    Atmestas servitutas - trūksta derinimo su pastatų savininkais/nuomininkais. Taip pat reikia paveldo paveldosauginę dalį paruošt, perduota Arnui.
Reply:
    Pateikta KPD derinimui.
Reply:
    Skambinau KPD, sakė gavę, bandys per kitą savaitę pasižiūrėt.
Reply:
    Išsiųstas naujas servitutas savivaldybei derinti
Reply:
    Susisiekiau su savivaldybe, servitutas sistemoj, laukia tvirtinimo.
Reply:
    Gautas savivaldybės atsakymas, teikiu notaram
Reply:
    03.05 13h pasirašymas
Reply:
    Tiesioginis kontaktas dėl visų pasirašymų +37067317595</t>
      </text>
    </comment>
    <comment ref="Z298" authorId="857" shapeId="0" xr:uid="{A92DEFFA-8420-4126-99CC-3F057CADC5D4}">
      <text>
        <t>[Threaded comment]
Your version of Excel allows you to read this threaded comment; however, any edits to it will get removed if the file is opened in a newer version of Excel. Learn more: https://go.microsoft.com/fwlink/?linkid=870924
Comment:
    10.25 pateikta
Reply:
    10.29 suderinta
Reply:
    Pateikta po sprendinių keitimo 11.14</t>
      </text>
    </comment>
    <comment ref="AB298" authorId="858" shapeId="0" xr:uid="{B75018C3-63AD-4E40-A1C5-DDA3A43CDD60}">
      <text>
        <t>[Threaded comment]
Your version of Excel allows you to read this threaded comment; however, any edits to it will get removed if the file is opened in a newer version of Excel. Learn more: https://go.microsoft.com/fwlink/?linkid=870924
Comment:
    10.25 pateikta
Reply:
    11.04 suderinta
Reply:
    Pateikta po sprendinių keitimo 11.14</t>
      </text>
    </comment>
    <comment ref="AE298" authorId="859" shapeId="0" xr:uid="{BB0B4D8D-3E87-48D2-8C79-4D05B9BE1A8B}">
      <text>
        <t>[Threaded comment]
Your version of Excel allows you to read this threaded comment; however, any edits to it will get removed if the file is opened in a newer version of Excel. Learn more: https://go.microsoft.com/fwlink/?linkid=870924
Comment:
    10.25 pateikta
Reply:
    10.29 suderinta
Reply:
    Pateikta po sprendinių keitimo 11.14
Reply:
    11.15 suderinta</t>
      </text>
    </comment>
    <comment ref="AF298" authorId="860" shapeId="0" xr:uid="{EAC56797-432F-4A70-BC14-D020E8CBCF27}">
      <text>
        <t>[Threaded comment]
Your version of Excel allows you to read this threaded comment; however, any edits to it will get removed if the file is opened in a newer version of Excel. Learn more: https://go.microsoft.com/fwlink/?linkid=870924
Comment:
    Pateikta po sprendinių keitimo 11.14
Reply:
    11.21 suderinta</t>
      </text>
    </comment>
    <comment ref="AJ298" authorId="861" shapeId="0" xr:uid="{835C0993-890F-48FE-B0BA-B867FA3D7B9D}">
      <text>
        <t>[Threaded comment]
Your version of Excel allows you to read this threaded comment; however, any edits to it will get removed if the file is opened in a newer version of Excel. Learn more: https://go.microsoft.com/fwlink/?linkid=870924
Comment:
    10.25 pateikta
Reply:
    11.14 suderinta</t>
      </text>
    </comment>
    <comment ref="AN298" authorId="862" shapeId="0" xr:uid="{418FDF3B-F921-47EA-9EDC-4F8558A32307}">
      <text>
        <t>[Threaded comment]
Your version of Excel allows you to read this threaded comment; however, any edits to it will get removed if the file is opened in a newer version of Excel. Learn more: https://go.microsoft.com/fwlink/?linkid=870924
Comment:
    11.04 pateikta
Reply:
    11.22 suderinta</t>
      </text>
    </comment>
    <comment ref="K299" authorId="863" shapeId="0" xr:uid="{93C80919-360E-4583-9AD2-532EE2D97B6B}">
      <text>
        <t xml:space="preserve">[Threaded comment]
Your version of Excel allows you to read this threaded comment; however, any edits to it will get removed if the file is opened in a newer version of Excel. Learn more: https://go.microsoft.com/fwlink/?linkid=870924
Comment:
    Matuoja Ovidijus/Donatas 11-04
Reply:
    11-18 turėčiau važiuot pas sklp. Savininka, nusimatuot spintos vietą.
Reply:
    Buvom pas sklypo savininką. Ruošiuosi sprendinius, bet reiks sulaukt ir sklypo pritarimo sprendiniams. Architektas 11-25 turėtų būt pasiekiamas, priminsiu užsakovui, sakė susisieks su juo.
Reply:
    Pateikti pirminiai
Reply:
    11-25/11-27 šnekėjau su užsakovu, sakė neprisiskambina architektui, kai prisiskambins, informuos.
Reply:
    12-03 skambinsiu užsakovui, nes negaunu jokios info iš kaimynų sklypų architekto.
Reply:
    Skambinau užsakovui 12-03. Sakė šiandien 16h turėtų susitikt su architektu.
Reply:
    Su užsakovu susisieks K. Janonis, dėl pinigų gražinimo. Užsakovas suderins sprendinius su kaimyniniu sklypu.
Reply:
    Šiandien po 9h važiuoju pas užsakovą
Reply:
    Užsakovas pasirašė, reik suderint su kaimyniniu sklypu.
Reply:
    Skambinausi kaimyninio sklypo architektui, apsirgęs, šiom dienom perskambins ir aptarsim sprendinius, turėtų pasirašyt.
Reply:
    Pateikti pirminiai po pastabų
Reply:
    Pirminiai atmesti. Kas vyksta su projektu ?
Reply:
    Karolis turėjo perduot info užsakovui dėl kaimyninio sklypo suderinimo? (kur pas architektus važiavau).
Reply:
    ESO nieko nedarė, bandom susiorganizuot tą bendrą susitikimą, jei situacija nebus išspręsta po jo, perduosim info ESO, kad parengti projekto negalime.
Reply:
    02-05 važiuoju 13h pas architektą su sklp. savininkais. 
Reply:
    Penktadieni turi duot atsakyma architektas
Reply:
    Negaunam pritarimo iš kaimyno. Skambinau užsakovui, nekelia.
Reply:
    Per šią savaitę bandom gaut reikalingą info iš užsakovo, jei negausi pranešk
Reply:
    Reikalingas topo papildymas, bet dar paprašiau, kad ESO pasiūlytų prisijungimo alternatyvų, kad paimti daugiau topo jei netyčia ir kitas sklypas nesutiks.
Reply:
    Laukiam topo
Reply:
    Laukiu info dėl atramos, paruošti sprendiniai, kai sulauksiu info, skambinsiu užsakovui ir pateiksiu el paštu.
Reply:
    Pasiskambinau užsakovui. Pateikiau sprendinius emailu kad pasižiūrėtų ar viskas ok. 03-20
Reply:
    Išsiųsta užsakovui (brėžinys, sutartis)
Reply:
    Pateikti pirminiai. Reikia aiškintis dėl paramsčio/atotampos
Reply:
    Gavau laišką iš jo, kad nesirašys to sutikimo dėl leidimo įeit į jo sklypą.
Reply:
    Statysim spintą nesuformuotam sklype. Sprendiniai paruošti, Arnas turėtų pateikt pirminius.
Reply:
    Sprendiniai neparuošti, nežinau apie ką kalbi
Reply:
    Pateikti pirminiai
Reply:
    Pateiktos pastabos
Reply:
    Taisomos pastabos
Reply:
    įkelta po pastabų
Reply:
    Atnaujinti sprendiniai pateikti institucijoms.
Reiks važiuot vėl į vietą, pasiimt parašą iš užsakovo, pasidaryt trasos nuotraukas ir su padarytu servitutu eit į darželį, (su zoniniu tartis irgi dėl atotampos???). 
Reply:
    Likęs savivaldybės suderinimas ir tada užsiimsiu toliau su servitutu ir sklp. savininku.
Reply:
    Išsiųsta vėl per nauja visoms institucijoms dėl sklp. savininko info apie tinklus jo sklype.
Reply:
    Trūksta Vainoro derinimo. Augustas paskambins pasiteirauti, gavus derinimą rengti servitutą ir važiuot derint su darželiu bei sutikimas klientui.
Reply:
    Gavau suderinimą iš Vainoro, pasiteikiau SUVA, šiandien pasisuksiu savininkui
Reply:
    Augustas važiuos derinti su sklypais ir pasidaryti trasos nuotraukas ESO pirminiam.
Reply:
    Antradieni (rytoj) važiuoju
Reply:
    Buvau vietoj, info perdaviau Arnui, laukiu info dėl KS'o vietos (darželis nesutinka, žmogus nesirašys dėl priėjimo prie apskaitos spintos jo sklype).
Reply:
    Šiandien susitvarkysiu viską ką reik.
Reiks išsiųst užsakovui pasikoregavus brėžinį ir sutartį, servitutą pasikoreguot ir pasiteikt nuomininkui.
Reply:
    Perdariau servitutą, pateikiau šiandien darželiui. Padariau vizulkę, Arnas kai laiko turės laiko įkels pirminius.
Reply:
    Nesirašo užsakovas. Kol nepasirašys, tol netęsim projekto derinimo.
Reply:
    Servitutas išsiųstas į savivaldybę.
Reply:
    25SUT-17701
</t>
      </text>
    </comment>
    <comment ref="Z299" authorId="864" shapeId="0" xr:uid="{524F1BA4-DBA8-46CB-92AA-91F9EEC4C7BF}">
      <text>
        <t>[Threaded comment]
Your version of Excel allows you to read this threaded comment; however, any edits to it will get removed if the file is opened in a newer version of Excel. Learn more: https://go.microsoft.com/fwlink/?linkid=870924
Comment:
    12-09 pasirašė
Reply:
    Reiks persiderinti</t>
      </text>
    </comment>
    <comment ref="AA299" authorId="865" shapeId="0" xr:uid="{8E000776-964C-4CCF-89AC-0C10564CC56C}">
      <text>
        <t>[Threaded comment]
Your version of Excel allows you to read this threaded comment; however, any edits to it will get removed if the file is opened in a newer version of Excel. Learn more: https://go.microsoft.com/fwlink/?linkid=870924
Comment:
    865686550 architektas dėl savanorių 237B (apsirgęs, sakė šiom dienom pasuks).
Reply:
    12-13 skambinau, nekelia</t>
      </text>
    </comment>
    <comment ref="AB299" authorId="866" shapeId="0" xr:uid="{03343AD8-EEE2-4D7A-9C0B-BB8B94B10E18}">
      <text>
        <t>[Threaded comment]
Your version of Excel allows you to read this threaded comment; however, any edits to it will get removed if the file is opened in a newer version of Excel. Learn more: https://go.microsoft.com/fwlink/?linkid=870924
Comment:
    12-04 išsiųsta
Reply:
    12-11 suderinta
Reply:
    Išsiųsta 04-09 su atnaujintais sprendiniais.
Reply:
    Išsiųsta vėl persiderint 04-16
Reply:
    04-29 atsiuntė</t>
      </text>
    </comment>
    <comment ref="AE299" authorId="867" shapeId="0" xr:uid="{13771022-80DD-44D8-9248-340DB619815B}">
      <text>
        <t>[Threaded comment]
Your version of Excel allows you to read this threaded comment; however, any edits to it will get removed if the file is opened in a newer version of Excel. Learn more: https://go.microsoft.com/fwlink/?linkid=870924
Comment:
    12-04 išsiųsta
Reply:
    12-04 suderinta
Reply:
    Išsiųsta 04-09 su atnaujintais sprendiniais.
Reply:
    04-14 suderinta
Reply:
    Išsiųsta vėl persiderint 04-16
Reply:
    Suderinta</t>
      </text>
    </comment>
    <comment ref="AF299" authorId="868" shapeId="0" xr:uid="{449A2DC3-C982-41C3-B470-77E795FB1A57}">
      <text>
        <t>[Threaded comment]
Your version of Excel allows you to read this threaded comment; however, any edits to it will get removed if the file is opened in a newer version of Excel. Learn more: https://go.microsoft.com/fwlink/?linkid=870924
Comment:
    12-04 išsiųsta
Reply:
    12-11 suderinta
Reply:
    Išsiųsta 04-09 su atnaujintais sprendiniais.
Reply:
    04-14 suderinta
Reply:
    Išsiųsta vėl persiderint 04-16
Reply:
    04-22</t>
      </text>
    </comment>
    <comment ref="AH299" authorId="869" shapeId="0" xr:uid="{50B2DE79-0B9D-4F07-8A1F-5B5A2C2A96D6}">
      <text>
        <t>[Threaded comment]
Your version of Excel allows you to read this threaded comment; however, any edits to it will get removed if the file is opened in a newer version of Excel. Learn more: https://go.microsoft.com/fwlink/?linkid=870924
Comment:
    357512 04-30</t>
      </text>
    </comment>
    <comment ref="AJ299" authorId="870" shapeId="0" xr:uid="{84DB6083-856C-4A55-844E-3E48E98A98BF}">
      <text>
        <t>[Threaded comment]
Your version of Excel allows you to read this threaded comment; however, any edits to it will get removed if the file is opened in a newer version of Excel. Learn more: https://go.microsoft.com/fwlink/?linkid=870924
Comment:
    12-04 išsiųsta
Reply:
    Išsiųsta 04-09 su atnaujintais sprendiniais.
Reply:
    04-14  suderinta
Reply:
    Išsiųsta vėl persiderint 04-16
Reply:
    04-17 suderinta</t>
      </text>
    </comment>
    <comment ref="AK299" authorId="871" shapeId="0" xr:uid="{675AE926-8182-49C6-9B96-ECE1877D0840}">
      <text>
        <t>[Threaded comment]
Your version of Excel allows you to read this threaded comment; however, any edits to it will get removed if the file is opened in a newer version of Excel. Learn more: https://go.microsoft.com/fwlink/?linkid=870924
Comment:
    Su savivaldybe ir gaut darželio parašą.</t>
      </text>
    </comment>
    <comment ref="K300" authorId="872" shapeId="0" xr:uid="{49D9198E-CB47-488B-AC3F-19CA1DC3551F}">
      <text>
        <t>[Threaded comment]
Your version of Excel allows you to read this threaded comment; however, any edits to it will get removed if the file is opened in a newer version of Excel. Learn more: https://go.microsoft.com/fwlink/?linkid=870924
Comment:
    10.25 paskambins pasakyt kur apskaita statyt
Reply:
    Užsakyta Egidijus 11-04
Reply:
    Važiuosiu pažiūrėt ar į MT tilps NH2 gabarito KSB
Reply:
    Pateikti pirminiai
Reply:
    Derinama su institucijomis, ruošiamas informacinis
Reply:
    Ruošiama byla
Reply:
    Pateikta byla</t>
      </text>
    </comment>
    <comment ref="U300" authorId="873" shapeId="0" xr:uid="{4EBF48DE-D8D0-4723-837C-1FA672534DEF}">
      <text>
        <t>[Threaded comment]
Your version of Excel allows you to read this threaded comment; however, any edits to it will get removed if the file is opened in a newer version of Excel. Learn more: https://go.microsoft.com/fwlink/?linkid=870924
Comment:
    Nusiųstas 11.27</t>
      </text>
    </comment>
    <comment ref="Z300" authorId="874" shapeId="0" xr:uid="{459AAEA4-278A-4B0B-AAC4-BBFE21961F85}">
      <text>
        <t>[Threaded comment]
Your version of Excel allows you to read this threaded comment; however, any edits to it will get removed if the file is opened in a newer version of Excel. Learn more: https://go.microsoft.com/fwlink/?linkid=870924
Comment:
    Pateikta 11.19
Reply:
    Suderinta 11.20</t>
      </text>
    </comment>
    <comment ref="AB300" authorId="875" shapeId="0" xr:uid="{3100F9CB-AE06-4096-ABD0-2C2A6D3D1460}">
      <text>
        <t>[Threaded comment]
Your version of Excel allows you to read this threaded comment; however, any edits to it will get removed if the file is opened in a newer version of Excel. Learn more: https://go.microsoft.com/fwlink/?linkid=870924
Comment:
    Pateikta 11.19
Reply:
    suderinta 11.27</t>
      </text>
    </comment>
    <comment ref="AE300" authorId="876" shapeId="0" xr:uid="{EFE191AF-BA5A-4B68-91DC-6C95C1CDC5B0}">
      <text>
        <t>[Threaded comment]
Your version of Excel allows you to read this threaded comment; however, any edits to it will get removed if the file is opened in a newer version of Excel. Learn more: https://go.microsoft.com/fwlink/?linkid=870924
Comment:
    Pateikta 11.19
Reply:
    suderinta 11.21</t>
      </text>
    </comment>
    <comment ref="AF300" authorId="877" shapeId="0" xr:uid="{F58D964A-7417-4343-B789-37D6B0378DB3}">
      <text>
        <t>[Threaded comment]
Your version of Excel allows you to read this threaded comment; however, any edits to it will get removed if the file is opened in a newer version of Excel. Learn more: https://go.microsoft.com/fwlink/?linkid=870924
Comment:
    Pateikta 11.19</t>
      </text>
    </comment>
    <comment ref="K301" authorId="878" shapeId="0" xr:uid="{C489F109-A27F-4F15-A46D-4B5FECBBBC25}">
      <text>
        <t>[Threaded comment]
Your version of Excel allows you to read this threaded comment; however, any edits to it will get removed if the file is opened in a newer version of Excel. Learn more: https://go.microsoft.com/fwlink/?linkid=870924
Comment:
    Pateikti pirminiai,
Reply:
    Užklausta dėl sąlygų sutapimo.
Reply:
    Kostas kalbėjo su K. Janoniu dėl sąlygų nekorektiškumo. Sakė užsiims jis sąlygų korekcija.
Reply:
    Arnas pateikė pirminius
Reply:
    11-13 pateikta 'neringa.okulic-kazarine@kaunas.lt' dėl patekimo į 1-asis Žaliakalnio kultūrinis draustinis (Savivaldybės) teritoriją.
Reply:
    Turim sulaukt komentaro TIVI.
Pateikta SUVA
Reply:
    Pateikti pirminiai po pastabų
Reply:
    Klausimas pas užsakovą (turbūt) dėl apskaitų skaičiaus.
Reply:
    Keisis sąlygos. Užsisakė naujas.
Reply:
    Užklausta ar gavo TS</t>
      </text>
    </comment>
    <comment ref="Z301" authorId="879" shapeId="0" xr:uid="{15F63E8B-5669-4162-80C4-1DD7EE8D5D65}">
      <text>
        <t>[Threaded comment]
Your version of Excel allows you to read this threaded comment; however, any edits to it will get removed if the file is opened in a newer version of Excel. Learn more: https://go.microsoft.com/fwlink/?linkid=870924
Comment:
    Kolkas dar nesiųsta, kol nėra suderinti pirminiai.
Reply:
    Išsiuntė Tomas 11-13</t>
      </text>
    </comment>
    <comment ref="AB301" authorId="880" shapeId="0" xr:uid="{1EE91944-26AE-490D-968D-87C3756A5147}">
      <text>
        <t>[Threaded comment]
Your version of Excel allows you to read this threaded comment; however, any edits to it will get removed if the file is opened in a newer version of Excel. Learn more: https://go.microsoft.com/fwlink/?linkid=870924
Comment:
    10-24 išsiųsta.
Reply:
    11-04 suderinta</t>
      </text>
    </comment>
    <comment ref="AE301" authorId="881" shapeId="0" xr:uid="{452C9E61-C1F2-44E7-A5AE-0B2D5FA4925E}">
      <text>
        <t>[Threaded comment]
Your version of Excel allows you to read this threaded comment; however, any edits to it will get removed if the file is opened in a newer version of Excel. Learn more: https://go.microsoft.com/fwlink/?linkid=870924
Comment:
    10-24 išsiųsta.
Reply:
    10-31 gauta</t>
      </text>
    </comment>
    <comment ref="AF301" authorId="882" shapeId="0" xr:uid="{06C64584-DAEF-44D9-BB9D-AE0E86BC5EBC}">
      <text>
        <t>[Threaded comment]
Your version of Excel allows you to read this threaded comment; however, any edits to it will get removed if the file is opened in a newer version of Excel. Learn more: https://go.microsoft.com/fwlink/?linkid=870924
Comment:
    10-24 išsiųsta.
Reply:
    11-05 gauta</t>
      </text>
    </comment>
    <comment ref="AH301" authorId="883" shapeId="0" xr:uid="{3705BE55-8E59-438C-9E0C-33123297D867}">
      <text>
        <t>[Threaded comment]
Your version of Excel allows you to read this threaded comment; however, any edits to it will get removed if the file is opened in a newer version of Excel. Learn more: https://go.microsoft.com/fwlink/?linkid=870924
Comment:
    336326 11-13 pateikta
Reply:
    12-18 gavau</t>
      </text>
    </comment>
    <comment ref="AJ301" authorId="884" shapeId="0" xr:uid="{CB2D2AE8-B05C-41DC-B9D1-D7A604DC26F5}">
      <text>
        <t>[Threaded comment]
Your version of Excel allows you to read this threaded comment; however, any edits to it will get removed if the file is opened in a newer version of Excel. Learn more: https://go.microsoft.com/fwlink/?linkid=870924
Comment:
    10-24 išsiųsta.</t>
      </text>
    </comment>
    <comment ref="AN301" authorId="885" shapeId="0" xr:uid="{4823950D-ED20-426C-90EF-7CAC07FEE413}">
      <text>
        <t>[Threaded comment]
Your version of Excel allows you to read this threaded comment; however, any edits to it will get removed if the file is opened in a newer version of Excel. Learn more: https://go.microsoft.com/fwlink/?linkid=870924
Comment:
    10-24 išsiųsta.
Reply:
    10-31 gauta</t>
      </text>
    </comment>
    <comment ref="K302" authorId="886" shapeId="0" xr:uid="{962E938C-0576-441B-8AAE-3B50442E2905}">
      <text>
        <t>[Threaded comment]
Your version of Excel allows you to read this threaded comment; however, any edits to it will get removed if the file is opened in a newer version of Excel. Learn more: https://go.microsoft.com/fwlink/?linkid=870924
Comment:
    Matuoja Ovidijus/Donatas 11-04
Reply:
    Įkelta topo
Reply:
    Sprendiniai paruošti, reikia susisiekt su LSMU
Reply:
    11.19 Perduoti sprendiniai Tomas Sinica, LSMU atstovas +37061532851
Reply:
    Pateikti pirminiai
Reply:
    Pakeista trasa prie LSMU bendrabučio, kontaktas: +37068607665
Reply:
    Servitutas paruoštas, LSMU sutinka su tokiu sprendiniu. Laukiu derinimų
Reply:
    12-16 perduota Tomui, kad geodezininkams reikia su Telia atstovu tikslinti tinklus ir šulinį vietoje.
Reply:
    01.24 pateikta Telia po pastabų
Reply:
    Gauti derinimai, pateikta SUVA, ruošiamas servitutas
Reply:
    Pateiktas servitutas ESO
Reply:
    Pateikta kompensacijai
Reply:
    Gauta kompensacija, pateikta LSMU
Reply:
    02.14 kalbėjau su LSMU atstovu, sakė pasidomės kada rektoratas pasirašyt planuoja.
Reply:
    @Gytis Kazakevičius paskambinėk dažniau, kol gausi konkretų atsakymą
Reply:
    02.20 susisiekiau, dokumentai pasirašyti, sprendimo jis nežino, iš rektorato turėtų atkeliauti per savaitę laiko.
Reply:
    02.27 skambinti LSMU @Gytis Kazakevičius 
Reply:
    02.28 pateiktas servitutas savivaldybei
Reply:
    Teiksime bylą be servituto
Reply:
    Bendrijos pirmininke 37068247307 
Reply:
    03.27 pateikta savivaldybei
Reply:
    Pateiktas projektas su garantiniu</t>
      </text>
    </comment>
    <comment ref="AB302" authorId="887" shapeId="0" xr:uid="{871DB8E0-F48B-4F06-9E53-603176F676F9}">
      <text>
        <t xml:space="preserve">[Threaded comment]
Your version of Excel allows you to read this threaded comment; however, any edits to it will get removed if the file is opened in a newer version of Excel. Learn more: https://go.microsoft.com/fwlink/?linkid=870924
Comment:
    11.27 pateikta
Reply:
    12.06 suderinta
</t>
      </text>
    </comment>
    <comment ref="AE302" authorId="888" shapeId="0" xr:uid="{1522DAF6-9566-48A5-87B1-1078DBF8B206}">
      <text>
        <t>[Threaded comment]
Your version of Excel allows you to read this threaded comment; however, any edits to it will get removed if the file is opened in a newer version of Excel. Learn more: https://go.microsoft.com/fwlink/?linkid=870924
Comment:
    11.27 pateikta
Reply:
    11.28 suderinta</t>
      </text>
    </comment>
    <comment ref="AF302" authorId="889" shapeId="0" xr:uid="{6F1B5FD9-0683-46C6-8C53-5D8F4B01EBC5}">
      <text>
        <t>[Threaded comment]
Your version of Excel allows you to read this threaded comment; however, any edits to it will get removed if the file is opened in a newer version of Excel. Learn more: https://go.microsoft.com/fwlink/?linkid=870924
Comment:
    11.27 pateikta
Reply:
    12.04 pateikta po pastabų dėl kordinačių</t>
      </text>
    </comment>
    <comment ref="AH302" authorId="890" shapeId="0" xr:uid="{D9CA28BF-E369-4D45-A56F-D8F40071482B}">
      <text>
        <t xml:space="preserve">[Threaded comment]
Your version of Excel allows you to read this threaded comment; however, any edits to it will get removed if the file is opened in a newer version of Excel. Learn more: https://go.microsoft.com/fwlink/?linkid=870924
Comment:
    01.28
SAV-344815 </t>
      </text>
    </comment>
    <comment ref="AJ302" authorId="891" shapeId="0" xr:uid="{0C84507C-C3EE-40BD-BC40-8E853F52AFE1}">
      <text>
        <t>[Threaded comment]
Your version of Excel allows you to read this threaded comment; however, any edits to it will get removed if the file is opened in a newer version of Excel. Learn more: https://go.microsoft.com/fwlink/?linkid=870924
Comment:
    11.27 pateikta
Reply:
    12.19 suderinta</t>
      </text>
    </comment>
    <comment ref="AK302" authorId="892" shapeId="0" xr:uid="{3EB567E6-8F9F-45E0-A11F-9C7977C21A41}">
      <text>
        <t>[Threaded comment]
Your version of Excel allows you to read this threaded comment; however, any edits to it will get removed if the file is opened in a newer version of Excel. Learn more: https://go.microsoft.com/fwlink/?linkid=870924
Comment:
    Tel. +370 615 32851
Tomas Sinica LSMU</t>
      </text>
    </comment>
    <comment ref="K303" authorId="893" shapeId="0" xr:uid="{003EAC17-6266-4AE0-9B14-237766E06334}">
      <text>
        <t>[Threaded comment]
Your version of Excel allows you to read this threaded comment; however, any edits to it will get removed if the file is opened in a newer version of Excel. Learn more: https://go.microsoft.com/fwlink/?linkid=870924
Comment:
    Pateikti pirminiai
Reply:
    Pateikti priminiai po pastabų
Reply:
    Parengta byla
Reply:
    Pateikta byla</t>
      </text>
    </comment>
    <comment ref="K304" authorId="894" shapeId="0" xr:uid="{F73FF8FB-5DB4-445E-B308-1D92D4A96E8A}">
      <text>
        <t>[Threaded comment]
Your version of Excel allows you to read this threaded comment; however, any edits to it will get removed if the file is opened in a newer version of Excel. Learn more: https://go.microsoft.com/fwlink/?linkid=870924
Comment:
    Vaziuot i vieta, ziuret ar yra laisvu KSB ir ka galima butu prigalvot daugiau
Reply:
    Klausimas pas ESO, reikia koreguoti TS, statyti KS prie MT ir kabeli vest i 9 atrama
Reply:
    12.11 parengti pirminiai
Reply:
    Pateikti pirminiai
Reply:
    Ar taisomos pirminių pastabos ?
Reply:
    Pateikta po pastabų
Reply:
    Pateikta po pastabų
Reply:
    Derinam su institucijomis
Reply:
    01.22 gauti derinimai, derinti su gyventojais
Reply:
    Vieno sklypo savininkui išsiųsta paštu, su kito sklypo savininke reikia susitikt gyvai, pirmadienį pasiskambint susitart dėl laiko.
Reply:
    3 parašai gauti, derinama su paskutiniu žmogum
Reply:
    @Gytis Kazakevičius Jei negausi per šią sav, keisk sprendinius po esama OL ir siųsk info
Reply:
    02.17 išsiunčiau ant orto pabraižyta trasą kad eisim po esama AZ jei nesutinka su dabartiniais sprendiniais.
Reply:
    @Gytis Kazakevičius reikia prieit prie sprendimo.
Reply:
    03.03 pateikta suva
Reply:
    Pateikta byla be suva
Reply:
    Pastabos pataisytos trūksta suva
Reply:
    Pateikta byla su suva</t>
      </text>
    </comment>
    <comment ref="AB304" authorId="895" shapeId="0" xr:uid="{2C3F28E6-8513-40CE-9C14-9467CD18F809}">
      <text>
        <t>[Threaded comment]
Your version of Excel allows you to read this threaded comment; however, any edits to it will get removed if the file is opened in a newer version of Excel. Learn more: https://go.microsoft.com/fwlink/?linkid=870924
Comment:
    01.08 pateikta
Reply:
    01.13 gautos pastabos, pateikta po pastabų
Reply:
    01.17 suderinta</t>
      </text>
    </comment>
    <comment ref="AE304" authorId="896" shapeId="0" xr:uid="{2F1E3713-EC98-4BE4-A2ED-23D99399ED63}">
      <text>
        <t>[Threaded comment]
Your version of Excel allows you to read this threaded comment; however, any edits to it will get removed if the file is opened in a newer version of Excel. Learn more: https://go.microsoft.com/fwlink/?linkid=870924
Comment:
    01.08 pateikta
Reply:
    01.09 suderinta</t>
      </text>
    </comment>
    <comment ref="AF304" authorId="897" shapeId="0" xr:uid="{5E88135B-07B5-4426-B1F7-229620FCB138}">
      <text>
        <t>[Threaded comment]
Your version of Excel allows you to read this threaded comment; however, any edits to it will get removed if the file is opened in a newer version of Excel. Learn more: https://go.microsoft.com/fwlink/?linkid=870924
Comment:
    01.08 pateikta
Reply:
    01.15 pateikta po Vainoro pastabų
Reply:
    01.21 suderinta</t>
      </text>
    </comment>
    <comment ref="AH304" authorId="898" shapeId="0" xr:uid="{F4A2C5B1-310E-4D8B-85FB-12D34F473E87}">
      <text>
        <t xml:space="preserve">[Threaded comment]
Your version of Excel allows you to read this threaded comment; however, any edits to it will get removed if the file is opened in a newer version of Excel. Learn more: https://go.microsoft.com/fwlink/?linkid=870924
Comment:
    03-03
SAV-349061 </t>
      </text>
    </comment>
    <comment ref="AJ304" authorId="899" shapeId="0" xr:uid="{698BD903-8FFA-4418-8657-AE3D50C897A2}">
      <text>
        <t>[Threaded comment]
Your version of Excel allows you to read this threaded comment; however, any edits to it will get removed if the file is opened in a newer version of Excel. Learn more: https://go.microsoft.com/fwlink/?linkid=870924
Comment:
    01.08 pateikta
Reply:
    01.14 suderinta</t>
      </text>
    </comment>
    <comment ref="K305" authorId="900" shapeId="0" xr:uid="{7789317E-B1F4-4959-8CFF-837A77F5A17B}">
      <text>
        <t xml:space="preserve">[Threaded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pastabų
Reply:
    Kokia situacija su projektu ?
Reply:
    Laukiu Vainoro derinimo po pastabų.
Reply:
    Pateikta SUVA
Reply:
    Laukiu atsakymo iš ESO dėl kompensacijos 241objekte, tam pačiam sklype servitutas.
Reply:
    Teiksime per naują servitutus iš GeoMatininko.
Reply:
    Pateikta per geomatininka, reikia kad ESO pasirašytų
Reply:
    Pateikti servitutai pasirašyti ESO
Reply:
    Pateikta kompensacijom
Reply:
    02.25 pateikta bendrijai derint servitutas
Reply:
    Derinimai gauti, teiksim savivaldybei
Reply:
    Pakeisti sprendiniai pateikta derinti
Reply:
    Sprendiniai suderinti, ESO turi pasirašyt servitutus
Reply:
    Pateikta kompensacijom
Reply:
    Paruošta pilna byla, gavus kompensacijas teikt servitutus savivaldybei.
Reply:
    Pateiktas po pastabų be servituto
Reply:
    Gautos kompensacijos, 04-03 pateikta bendrijoms pasirašyti.
Reply:
    Pirmininkė Vilija +370 677 14537
Reply:
    Prancūzų g. bendrijai paskambinau, derinimą gavau, Vilija iš Lentvario g. neatsiliepia
Reply:
    04.04 pateikta servitutai savivaldybei
Reply:
    04.25 skambinau į savivaldybę, viską kaip ir praėjo, tikrina apmokėjimus už esamas AZ.
Reply:
    04.29 savivaldybė laukia teisininkų patvirtinimo.
Reply:
    05.12 viską praėjo, laukia kol vedėjas pasirašys ir atsiųs.
Reply:
    Pateiktas projektas su garantiniu
Reply:
    Pavedimo kopija į Tivį įkelta bus 05-20
Reply:
    pasirašymo laikas 2025-06-02 15.00 val.
</t>
      </text>
    </comment>
    <comment ref="AB305" authorId="901" shapeId="0" xr:uid="{007F6CE4-93BC-4482-BBFE-D7EFB71D95E1}">
      <text>
        <t>[Threaded comment]
Your version of Excel allows you to read this threaded comment; however, any edits to it will get removed if the file is opened in a newer version of Excel. Learn more: https://go.microsoft.com/fwlink/?linkid=870924
Comment:
    12.12 pateikta
Reply:
    12.13 parašiau, kad statoma šalia esamos, nes klausia, kodėl ne ant sklypo ribos KAS projektuojamas.</t>
      </text>
    </comment>
    <comment ref="AE305" authorId="902" shapeId="0" xr:uid="{C1261CE2-2EB0-4F92-BADC-C9508C29608A}">
      <text>
        <t>[Threaded comment]
Your version of Excel allows you to read this threaded comment; however, any edits to it will get removed if the file is opened in a newer version of Excel. Learn more: https://go.microsoft.com/fwlink/?linkid=870924
Comment:
    12.12 pateikta</t>
      </text>
    </comment>
    <comment ref="AF305" authorId="903" shapeId="0" xr:uid="{75538B33-108F-4B31-82E6-03EE818474C5}">
      <text>
        <t>[Threaded comment]
Your version of Excel allows you to read this threaded comment; however, any edits to it will get removed if the file is opened in a newer version of Excel. Learn more: https://go.microsoft.com/fwlink/?linkid=870924
Comment:
    12.12 pateikta</t>
      </text>
    </comment>
    <comment ref="AH305" authorId="904" shapeId="0" xr:uid="{1D68F998-5A19-48A4-8344-248E44AD36B5}">
      <text>
        <t>[Threaded comment]
Your version of Excel allows you to read this threaded comment; however, any edits to it will get removed if the file is opened in a newer version of Excel. Learn more: https://go.microsoft.com/fwlink/?linkid=870924
Comment:
    12.23
SAV-341407</t>
      </text>
    </comment>
    <comment ref="AJ305" authorId="905" shapeId="0" xr:uid="{62E81192-D26B-4163-8BCB-3C569AABBDA5}">
      <text>
        <t>[Threaded comment]
Your version of Excel allows you to read this threaded comment; however, any edits to it will get removed if the file is opened in a newer version of Excel. Learn more: https://go.microsoft.com/fwlink/?linkid=870924
Comment:
    12.12 pateikta</t>
      </text>
    </comment>
    <comment ref="K306" authorId="906" shapeId="0" xr:uid="{5F557481-B56E-43EF-849C-7C76B738B953}">
      <text>
        <t xml:space="preserve">[Threaded comment]
Your version of Excel allows you to read this threaded comment; however, any edits to it will get removed if the file is opened in a newer version of Excel. Learn more: https://go.microsoft.com/fwlink/?linkid=870924
Comment:
    Kas vyksta su projektu ?
Reply:
    Arnas užklausė dėl apskaitų skaičiaus.
Reply:
    Laukiam kol klientas pateiks info
Reply:
    Paruošti pirminiai sprendiniai
Reply:
    Pirminiai pateikti
Reply:
    Pataisytos pastabos.
Reply:
    Pateikta po pastabų
Reply:
    Pateikta po pastabų
Reply:
    Pateikta po pastabų
Reply:
    Pastabos perduotos
Reply:
    Iki 02-19 Kauno energija sprendinių nederina, nes neveikia jų sistema.
Reply:
    Reikia pjūvių su šilumos tinklais.
Reply:
    @Gytis Kazakevičius skambink Povilavičiui, reikia pirminius pasitvirtint
Reply:
    Gautos nelogiškos pastabos, perduota ESO
Reply:
    ESO pasiūlė keisti sąlygas, nes sklypu naudojas 200 žmonių (servitutas). Reikia susisiekti su klientu aptarti ar jam tinka, bet praeitą sav. nekėlė ragelio
Reply:
    Klientas patikino, kad pavyks susiderint servitutą. Bandysim
Reply:
    Pateikta po pastabų
Reply:
    Gytis daro servitutus/taiso pastabas
Reply:
    Vis dar taiso pastabas. Blogai, kad visai nepapushinot per savaitę, surašęs viską buvau.
Reply:
    Ištaisytos pastabos
Reply:
    pateikti pirminiai dar kartą
Reply:
    05.08 parengta byla, servitutas pas užsakovą.
Reply:
    Neužleisk servituto, vis pasidomėk kokia situacija, kad jaustų spaudimą
Reply:
    05.14 Užsakovas neatsiliepia, jokios info iš jo negavęs.
Reply:
    05-19 sakė rytoj bus ofise ir atrašys.
Reply:
    05-26 atrašyta dėl servituto.
Reply:
    Klausimas pas Klientą dėl trasos
Reply:
    Trasa suderinta, derinami servitutai su nuomininkais.
Reply:
    Negaunam PAL77 derinimo, nes jie savo nuomojamą dalį perleido G3G, bet RC įrašas apie PAL77 nėra panaikintas, todėl KMSA prašys jų parašo. Pašte yra susirašinėjimai su klientu (daivis@tophaus) jis si8lo tiesiog laukt kol iki galo susitvarkys dokus. Galima pabendraut su PV ką jis mano apie situaciją ir ką darom, nes mes labai daug galios čia neturim. </t>
      </text>
    </comment>
    <comment ref="Z306" authorId="907" shapeId="0" xr:uid="{A843C345-78D1-41A8-9EA0-F1E846F03289}">
      <text>
        <t>[Threaded comment]
Your version of Excel allows you to read this threaded comment; however, any edits to it will get removed if the file is opened in a newer version of Excel. Learn more: https://go.microsoft.com/fwlink/?linkid=870924
Comment:
    01.23 pateikta</t>
      </text>
    </comment>
    <comment ref="AB306" authorId="908" shapeId="0" xr:uid="{D42A5C4B-33B1-4574-A8D8-046CA03AB74C}">
      <text>
        <t>[Threaded comment]
Your version of Excel allows you to read this threaded comment; however, any edits to it will get removed if the file is opened in a newer version of Excel. Learn more: https://go.microsoft.com/fwlink/?linkid=870924
Comment:
    01.23 pateikta</t>
      </text>
    </comment>
    <comment ref="AE306" authorId="909" shapeId="0" xr:uid="{87006ED9-2FB2-4879-9E7C-F50FF00577F7}">
      <text>
        <t>[Threaded comment]
Your version of Excel allows you to read this threaded comment; however, any edits to it will get removed if the file is opened in a newer version of Excel. Learn more: https://go.microsoft.com/fwlink/?linkid=870924
Comment:
    01.23 pateikta
Reply:
    01.24 suderinta</t>
      </text>
    </comment>
    <comment ref="AF306" authorId="910" shapeId="0" xr:uid="{5A3A42E9-F984-45E9-9BE4-52148593465F}">
      <text>
        <t>[Threaded comment]
Your version of Excel allows you to read this threaded comment; however, any edits to it will get removed if the file is opened in a newer version of Excel. Learn more: https://go.microsoft.com/fwlink/?linkid=870924
Comment:
    01.23 pateikta</t>
      </text>
    </comment>
    <comment ref="AJ306" authorId="911" shapeId="0" xr:uid="{CBC4AA55-39F0-4EC6-965F-9DD1133226DC}">
      <text>
        <t>[Threaded comment]
Your version of Excel allows you to read this threaded comment; however, any edits to it will get removed if the file is opened in a newer version of Excel. Learn more: https://go.microsoft.com/fwlink/?linkid=870924
Comment:
    01.23 pateikta</t>
      </text>
    </comment>
    <comment ref="K307" authorId="912" shapeId="0" xr:uid="{6C54B1F6-1D00-4737-8BD0-34163195C6C8}">
      <text>
        <t>[Threaded comment]
Your version of Excel allows you to read this threaded comment; however, any edits to it will get removed if the file is opened in a newer version of Excel. Learn more: https://go.microsoft.com/fwlink/?linkid=870924
Comment:
    Klientė derinsis su sklypo bendrasavininkais kad leistų KAS sklype statyt
Reply:
    Nepavyko suderint dėl apsaugos zonos, perduota Arnui į Tivį dėl TS keitimo
Reply:
    Apžiūrėta vietoje, perduota info Arnui.
Reply:
    Parašytas komentaras į TIVIS, kad neturim kaip prijungt kliento
Reply:
    Ar vykdomi veiksmai pagal ESO atsakymą ?
Reply:
    Parengti sprendiniai ir nusiųsti vandenims derinti, gavau derinimą, pirmiau persiųsim užsakovei, kad surinktų AZ sutikimus.
Reply:
    Vainoras kelią ardyti leido, reikia teikt pirminius
Reply:
    Pateikti pirminiai
Reply:
    Laukiame atsakymo iš ESO.
Reply:
    Surinkti AZ užsakovo KAS'o, liko dėl apskaitų iškėlimo derinimai.
Reply:
    Pateikta Vainorui po KS/KAS  vietos keitimo
Reply:
    Vainoras atmetė KS/KAS vietą, 02.11 nusiųsta po pakeitimų.
Reply:
    Gauti derinimai, reikia dviejų žmonių parašo ant brėžinio.
Reply:
    Pateikti pirminiai 03-03
Reply:
    Pateikti pirminiai po pastabų
Reply:
    Pateiksime bylą be SUVA
Reply:
    Pateikta be suva</t>
      </text>
    </comment>
    <comment ref="AB307" authorId="913" shapeId="0" xr:uid="{596D6527-ED0F-4540-8FD8-A3C5E6FADD3B}">
      <text>
        <t>[Threaded comment]
Your version of Excel allows you to read this threaded comment; however, any edits to it will get removed if the file is opened in a newer version of Excel. Learn more: https://go.microsoft.com/fwlink/?linkid=870924
Comment:
    12.23 pateikta
Reply:
    suderinta</t>
      </text>
    </comment>
    <comment ref="AF307" authorId="914" shapeId="0" xr:uid="{968B9818-31F7-4B41-8725-36243E1475C0}">
      <text>
        <t>[Threaded comment]
Your version of Excel allows you to read this threaded comment; however, any edits to it will get removed if the file is opened in a newer version of Excel. Learn more: https://go.microsoft.com/fwlink/?linkid=870924
Comment:
    02.19 pateikta</t>
      </text>
    </comment>
    <comment ref="AH307" authorId="915" shapeId="0" xr:uid="{B84E9C20-E249-4B58-B860-D7F028AB78D4}">
      <text>
        <t>[Threaded comment]
Your version of Excel allows you to read this threaded comment; however, any edits to it will get removed if the file is opened in a newer version of Excel. Learn more: https://go.microsoft.com/fwlink/?linkid=870924
Comment:
    03.04
SAV-349092</t>
      </text>
    </comment>
    <comment ref="K309" authorId="916" shapeId="0" xr:uid="{50A9C227-4ED3-4D14-9CD4-3209DC3B4B17}">
      <text>
        <t>[Threaded comment]
Your version of Excel allows you to read this threaded comment; however, any edits to it will get removed if the file is opened in a newer version of Excel. Learn more: https://go.microsoft.com/fwlink/?linkid=870924
Comment:
    04.12 perduota Arnui kad paklaust ESO dėl sprendimo
Reply:
    05.12 topo papildymas
Reply:
    Pateikti pirminiai
Reply:
    Pateikti pirminiai po pastabų
Reply:
    Išsiųsta derinti, paruošta byla
Reply:
    Pateikta byla be SUVA</t>
      </text>
    </comment>
    <comment ref="Z309" authorId="917" shapeId="0" xr:uid="{E9E4FA32-46BA-438A-8937-E15643CD9627}">
      <text>
        <t>[Threaded comment]
Your version of Excel allows you to read this threaded comment; however, any edits to it will get removed if the file is opened in a newer version of Excel. Learn more: https://go.microsoft.com/fwlink/?linkid=870924
Comment:
    01.21 pateikta</t>
      </text>
    </comment>
    <comment ref="AB309" authorId="918" shapeId="0" xr:uid="{3FB1578E-0DD3-4E2D-B9B0-EF9D8B3E9FF3}">
      <text>
        <t>[Threaded comment]
Your version of Excel allows you to read this threaded comment; however, any edits to it will get removed if the file is opened in a newer version of Excel. Learn more: https://go.microsoft.com/fwlink/?linkid=870924
Comment:
    01.13 pateikta</t>
      </text>
    </comment>
    <comment ref="AE309" authorId="919" shapeId="0" xr:uid="{28627D45-6EAC-412B-8F31-8D3A595BD315}">
      <text>
        <t>[Threaded comment]
Your version of Excel allows you to read this threaded comment; however, any edits to it will get removed if the file is opened in a newer version of Excel. Learn more: https://go.microsoft.com/fwlink/?linkid=870924
Comment:
    01.13 pateikta
Reply:
    01.14 suderinta</t>
      </text>
    </comment>
    <comment ref="AF309" authorId="920" shapeId="0" xr:uid="{95AC26DE-A19A-431B-BC89-3649077F5D0F}">
      <text>
        <t>[Threaded comment]
Your version of Excel allows you to read this threaded comment; however, any edits to it will get removed if the file is opened in a newer version of Excel. Learn more: https://go.microsoft.com/fwlink/?linkid=870924
Comment:
    01.13 pateikta
Reply:
    01.16 suderinta</t>
      </text>
    </comment>
    <comment ref="AH309" authorId="921" shapeId="0" xr:uid="{6712F4FD-0156-4D0A-B23E-AB27E4709B50}">
      <text>
        <t>[Threaded comment]
Your version of Excel allows you to read this threaded comment; however, any edits to it will get removed if the file is opened in a newer version of Excel. Learn more: https://go.microsoft.com/fwlink/?linkid=870924
Comment:
    01.21
SAV-343797</t>
      </text>
    </comment>
    <comment ref="K310" authorId="922" shapeId="0" xr:uid="{63538A91-D7BC-446A-9FD6-593B85297C47}">
      <text>
        <t>[Threaded comment]
Your version of Excel allows you to read this threaded comment; however, any edits to it will get removed if the file is opened in a newer version of Excel. Learn more: https://go.microsoft.com/fwlink/?linkid=870924
Comment:
    Laukiamas kliento atsakymas dėl KL klojimo per kaimyninį sklypą. Vytrita projektavo šitą NV, nepavyko suderinti. Su klientu buvau susitikęs, pažadėjo iki švenčių gauti kaimyno atsakymą, atsakymo nėra, klientas į laiškus nereaguoja.
Reply:
    Klientas nekelia.
Reply:
    Parašytas komentaras į TIVIS, kad susisiektu su klientu nes mums nepavyksta
Reply:
    Iš ESO gauta info, kad klientas su kaimynu susitarė. @Gytis Kazakevičius tęsiam projekto derinimą.
Reply:
    01.30 pateikta derinimui
Reply:
    Iki 02-19 Kauno energija sprendinių nederina, nes neveikia jų sistema.
Reply:
    Gauti derinimai, reikia ruošt servitutus ir derinti su savininkais.
Reply:
    Subraižyti servitutai, reikia teikt eso
Reply:
    Gyčiui pateiktos pastabos servitutam (iš mano pusės)
Reply:
    Pateikti servitutai eso pasirašyt
Reply:
    Tomai, parašiau dar komentarą, bet pabandyk pasukt Janoniui, nes 2sav. nepasirašo servitutų
Reply:
    Servitutai perduoti Gyčiui
Reply:
    Gytis turi derinti servitutus.
Reply:
    Pateikti servitutai įmonėms, šiandien skambinėju, bandau paskubint
Reply:
    Siūlų 1A nederina servituto, užsakovas bandys pats pasišnekėt.
Reply:
    04.24 užsakovas dar nebendravo su 1A atsakingu asmeniu, sakė bandys iki 04.28 gaut parašą.
Reply:
    04.29 ir 04.30 neatsiliepė užsakovas
Reply:
    05.05 neatsiliepė užsakovas
Reply:
    05.08 neatsiliepė
Reply:
    05.09 pavyko susisiekt, sakė bandys savaitės pradžioj suderint.
Reply:
    05.13 kalbėjau su užsakovu, sakė jei per šią savaitę nesuderins, reiks ieškot kito sprendimo.
Reply:
    05-19 neatsiliepė.
Reply:
    05-21 neatsiliepė
Reply:
    05-26 neatsiliepė
Reply:
    05-30 neatsiliepė
Reply:
    06-02 neatsiliepė
Reply:
    Reikia keisti sprendinius.
Reply:
    Sprendiniai pakeisti, pateikta Siūlų 1A nuomininkui peržėti, jei tiks, išsiųsiu derint.
Reply:
    Siūlų 1A pasirašė. Persiųsta Vainorui
Reply:
    Vainoras suderino, pateikta kitoms institucijoms.
Reply:
    Trūksta vieno servituto nuomininko derinimo, KPD ir LTG sutikimo.
Reply:
    Pateikti servitutai savivaldybei 10-14
Reply:
    Servitutai, SUVA
Reply:
    25SUT-17809
Reply:
    Nepasirašyti servitutai sklypuose 1901-0190-0005,1901-0190-0006, nepateikti RC išrašai. 
Reply:
    Pateikta notaram, planuoja pasirašyt 01-14
Reply:
    Vasario 6 pasirašymas</t>
      </text>
    </comment>
    <comment ref="AB310" authorId="923" shapeId="0" xr:uid="{3F9EB575-DC7D-49B0-9577-EC5F227161A3}">
      <text>
        <t>[Threaded comment]
Your version of Excel allows you to read this threaded comment; however, any edits to it will get removed if the file is opened in a newer version of Excel. Learn more: https://go.microsoft.com/fwlink/?linkid=870924
Comment:
    01.30 pateikta</t>
      </text>
    </comment>
    <comment ref="AE310" authorId="924" shapeId="0" xr:uid="{9A32D3F5-1594-4FB7-960E-69CBC01CB696}">
      <text>
        <t>[Threaded comment]
Your version of Excel allows you to read this threaded comment; however, any edits to it will get removed if the file is opened in a newer version of Excel. Learn more: https://go.microsoft.com/fwlink/?linkid=870924
Comment:
    01.30 pateikta</t>
      </text>
    </comment>
    <comment ref="AF310" authorId="925" shapeId="0" xr:uid="{923BB10D-1150-42F9-9014-6B5B283ED45B}">
      <text>
        <t>[Threaded comment]
Your version of Excel allows you to read this threaded comment; however, any edits to it will get removed if the file is opened in a newer version of Excel. Learn more: https://go.microsoft.com/fwlink/?linkid=870924
Comment:
    01.30 pateikta</t>
      </text>
    </comment>
    <comment ref="AJ310" authorId="926" shapeId="0" xr:uid="{41B3E15A-592F-46D9-848E-CE6BDB3A36D3}">
      <text>
        <t>[Threaded comment]
Your version of Excel allows you to read this threaded comment; however, any edits to it will get removed if the file is opened in a newer version of Excel. Learn more: https://go.microsoft.com/fwlink/?linkid=870924
Comment:
    01.30 pateikta</t>
      </text>
    </comment>
    <comment ref="AK310" authorId="927" shapeId="0" xr:uid="{059EAA00-E8CC-4285-A836-D175E20385BA}">
      <text>
        <t>[Threaded comment]
Your version of Excel allows you to read this threaded comment; however, any edits to it will get removed if the file is opened in a newer version of Excel. Learn more: https://go.microsoft.com/fwlink/?linkid=870924
Comment:
    pateikta 10-14</t>
      </text>
    </comment>
    <comment ref="AN310" authorId="928" shapeId="0" xr:uid="{22E033DA-AF03-44E4-9440-F6D5B0725E72}">
      <text>
        <t>[Threaded comment]
Your version of Excel allows you to read this threaded comment; however, any edits to it will get removed if the file is opened in a newer version of Excel. Learn more: https://go.microsoft.com/fwlink/?linkid=870924
Comment:
    09-09</t>
      </text>
    </comment>
    <comment ref="AT310" authorId="929" shapeId="0" xr:uid="{D6739965-812C-4075-9CE0-B6F38D12D4CF}">
      <text>
        <t>[Threaded comment]
Your version of Excel allows you to read this threaded comment; however, any edits to it will get removed if the file is opened in a newer version of Excel. Learn more: https://go.microsoft.com/fwlink/?linkid=870924
Comment:
    01.30 pateikta</t>
      </text>
    </comment>
    <comment ref="K311" authorId="930" shapeId="0" xr:uid="{7EDA6A85-989D-4E8E-B121-55BEFA25A3A5}">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pastabų
Reply:
    01.23 pateikti sprendiniai derinimui.
Reply:
    Pateikta suva
Reply:
    Parengta byla be suva
Reply:
    Pateikta byla be SUVA
Reply:
    Projektas tinkamas, trūksta SUVA
Reply:
    Gauta SUVA
Reply:
    Gyčiui pateiktos pastabos bylai (iš mano pusės)
Reply:
    Pateikta byla</t>
      </text>
    </comment>
    <comment ref="Z311" authorId="931" shapeId="0" xr:uid="{C693DA2A-E999-4824-A047-67FA2E37A768}">
      <text>
        <t>[Threaded comment]
Your version of Excel allows you to read this threaded comment; however, any edits to it will get removed if the file is opened in a newer version of Excel. Learn more: https://go.microsoft.com/fwlink/?linkid=870924
Comment:
    01.23 pateikta</t>
      </text>
    </comment>
    <comment ref="AB311" authorId="932" shapeId="0" xr:uid="{AF645F41-B83B-4870-827D-D3411201BD18}">
      <text>
        <t>[Threaded comment]
Your version of Excel allows you to read this threaded comment; however, any edits to it will get removed if the file is opened in a newer version of Excel. Learn more: https://go.microsoft.com/fwlink/?linkid=870924
Comment:
    01.23 pateikta</t>
      </text>
    </comment>
    <comment ref="AE311" authorId="933" shapeId="0" xr:uid="{0EEF2DD1-FDA8-460D-A1DB-EDDC2489AC01}">
      <text>
        <t>[Threaded comment]
Your version of Excel allows you to read this threaded comment; however, any edits to it will get removed if the file is opened in a newer version of Excel. Learn more: https://go.microsoft.com/fwlink/?linkid=870924
Comment:
    01.23 pateikta</t>
      </text>
    </comment>
    <comment ref="AF311" authorId="934" shapeId="0" xr:uid="{CCCB1397-DFF0-4A5E-A82F-EE6833E87A00}">
      <text>
        <t>[Threaded comment]
Your version of Excel allows you to read this threaded comment; however, any edits to it will get removed if the file is opened in a newer version of Excel. Learn more: https://go.microsoft.com/fwlink/?linkid=870924
Comment:
    01.23 pateikta</t>
      </text>
    </comment>
    <comment ref="AH311" authorId="935" shapeId="0" xr:uid="{2D4C71F7-E782-442A-8558-B08051D1B6A0}">
      <text>
        <t xml:space="preserve">[Threaded comment]
Your version of Excel allows you to read this threaded comment; however, any edits to it will get removed if the file is opened in a newer version of Excel. Learn more: https://go.microsoft.com/fwlink/?linkid=870924
Comment:
    02.03 
SAV-345553 </t>
      </text>
    </comment>
    <comment ref="AJ311" authorId="936" shapeId="0" xr:uid="{D083E8F2-65C3-4AA5-92CB-ED3656E4B2C9}">
      <text>
        <t>[Threaded comment]
Your version of Excel allows you to read this threaded comment; however, any edits to it will get removed if the file is opened in a newer version of Excel. Learn more: https://go.microsoft.com/fwlink/?linkid=870924
Comment:
    01.23 pateikta</t>
      </text>
    </comment>
    <comment ref="K312" authorId="937" shapeId="0" xr:uid="{670AC306-4617-4E73-BAF7-AC5969703D43}">
      <text>
        <t>[Threaded comment]
Your version of Excel allows you to read this threaded comment; however, any edits to it will get removed if the file is opened in a newer version of Excel. Learn more: https://go.microsoft.com/fwlink/?linkid=870924
Comment:
    01.16 susisiekta su užsakovu, turi atsiųst pastato planą. Atsiųs 01.20
Reply:
    +37061569780
Reply:
    Parengti pirminiai
Reply:
    Pateikti pirminiai
Reply:
    Taiso pastabas
Reply:
    Ištaisyta pirminiai.
Reply:
    Pateikta po pastabų
Reply:
    Pateikta derint
Reply:
    Trūksta energijos derinimo, pasiskambinsiu
Reply:
    KE negali patikrinti sprendinių dėl neveikiančio savo GIS, liepė laukti iki 02.19 d.
Reply:
    03.04 pateikta KE po pastabų
Reply:
    03.20 pateikta KPD
Reply:
    03.24 pateikta SUVA
Reply:
    Pateikta byla be suva
Reply:
    Trūksta užsakovo sutikimo
Reply:
    Yra visi sutikimai, reikia SUVA
Reply:
    Pilna byla paruošta su visais įgaliojimais
Reply:
    pateikta byla po pastabų</t>
      </text>
    </comment>
    <comment ref="AB312" authorId="938" shapeId="0" xr:uid="{B76C2A61-EECC-4B8A-84C5-8E70103B8C6B}">
      <text>
        <t>[Threaded comment]
Your version of Excel allows you to read this threaded comment; however, any edits to it will get removed if the file is opened in a newer version of Excel. Learn more: https://go.microsoft.com/fwlink/?linkid=870924
Comment:
    02.03 pateikta</t>
      </text>
    </comment>
    <comment ref="AE312" authorId="939" shapeId="0" xr:uid="{75394E08-C808-45A4-BFAA-555C873B5684}">
      <text>
        <t>[Threaded comment]
Your version of Excel allows you to read this threaded comment; however, any edits to it will get removed if the file is opened in a newer version of Excel. Learn more: https://go.microsoft.com/fwlink/?linkid=870924
Comment:
    02.03 pateikta</t>
      </text>
    </comment>
    <comment ref="AF312" authorId="940" shapeId="0" xr:uid="{7CB11712-3F91-48C8-AD5D-450426C6D393}">
      <text>
        <t>[Threaded comment]
Your version of Excel allows you to read this threaded comment; however, any edits to it will get removed if the file is opened in a newer version of Excel. Learn more: https://go.microsoft.com/fwlink/?linkid=870924
Comment:
    02.03 pateikta</t>
      </text>
    </comment>
    <comment ref="AH312" authorId="941" shapeId="0" xr:uid="{018655D9-D364-4B37-A011-837D5CE8ACD9}">
      <text>
        <t>[Threaded comment]
Your version of Excel allows you to read this threaded comment; however, any edits to it will get removed if the file is opened in a newer version of Excel. Learn more: https://go.microsoft.com/fwlink/?linkid=870924
Comment:
    03.12
SAV-350142
Reply:
    03.24 
SAV-352067</t>
      </text>
    </comment>
    <comment ref="AJ312" authorId="942" shapeId="0" xr:uid="{B8C0B69F-60F5-4576-AE69-50BCA34D91D3}">
      <text>
        <t>[Threaded comment]
Your version of Excel allows you to read this threaded comment; however, any edits to it will get removed if the file is opened in a newer version of Excel. Learn more: https://go.microsoft.com/fwlink/?linkid=870924
Comment:
    02.03 pateikta</t>
      </text>
    </comment>
    <comment ref="K313" authorId="943" shapeId="0" xr:uid="{3CD06B2C-A082-4F27-ACC0-F2582C671BA1}">
      <text>
        <t>[Threaded comment]
Your version of Excel allows you to read this threaded comment; however, any edits to it will get removed if the file is opened in a newer version of Excel. Learn more: https://go.microsoft.com/fwlink/?linkid=870924
Comment:
    Pateikti pirminiai
Reply:
    Pateikta derinti
Reply:
    ATŠAUKTAS</t>
      </text>
    </comment>
    <comment ref="AB313" authorId="944" shapeId="0" xr:uid="{30DF6E5D-17A1-471F-9224-C11803D81E94}">
      <text>
        <t>[Threaded comment]
Your version of Excel allows you to read this threaded comment; however, any edits to it will get removed if the file is opened in a newer version of Excel. Learn more: https://go.microsoft.com/fwlink/?linkid=870924
Comment:
    01-21 pateikta</t>
      </text>
    </comment>
    <comment ref="AE313" authorId="945" shapeId="0" xr:uid="{5902A166-1340-4F7A-8463-669F28B32A1C}">
      <text>
        <t>[Threaded comment]
Your version of Excel allows you to read this threaded comment; however, any edits to it will get removed if the file is opened in a newer version of Excel. Learn more: https://go.microsoft.com/fwlink/?linkid=870924
Comment:
    01-21 pateikta
Reply:
    22d suderinta</t>
      </text>
    </comment>
    <comment ref="AF313" authorId="946" shapeId="0" xr:uid="{689D89CE-EDC5-4D39-9EA0-0209F11056CF}">
      <text>
        <t>[Threaded comment]
Your version of Excel allows you to read this threaded comment; however, any edits to it will get removed if the file is opened in a newer version of Excel. Learn more: https://go.microsoft.com/fwlink/?linkid=870924
Comment:
    01-21 pateikta</t>
      </text>
    </comment>
    <comment ref="K314" authorId="947" shapeId="0" xr:uid="{4FA1BEDC-AFCF-47E3-B181-31E2DA406121}">
      <text>
        <t>[Threaded comment]
Your version of Excel allows you to read this threaded comment; however, any edits to it will get removed if the file is opened in a newer version of Excel. Learn more: https://go.microsoft.com/fwlink/?linkid=870924
Comment:
    01-20 vyksta į vietą apžiūrėti situacijos
Reply:
    Pateikti pirminiai
Reply:
    Pateiktas derinimam.
Reply:
    Pateikti pirminiai po pastabų
Reply:
    Trūksta KPD derinimo, ruošiu servitutą ir teikiu nuomininkam derint
Reply:
    i.puidokiene@kaunomuziejus.lt
+370 617 35 501
Pateikta derinti servitutas
Reply:
    Servitutas suderintas, laukiam KPD derinimo ir ESO servituto derinimo
Reply:
    Servitutas pateiktas ESO
Reply:
    Pateikta kompensacijai
Reply:
    KPD neleidžia statyt spintos prie pilies
Reply:
    Perduota info ESO, reikia sprendimo ar bus keičiamos TS ar ieškoti tinkamos vietos skydui</t>
      </text>
    </comment>
    <comment ref="Z314" authorId="948" shapeId="0" xr:uid="{284F6493-325D-4763-9400-321BD91142A6}">
      <text>
        <t xml:space="preserve">[Threaded comment]
Your version of Excel allows you to read this threaded comment; however, any edits to it will get removed if the file is opened in a newer version of Excel. Learn more: https://go.microsoft.com/fwlink/?linkid=870924
Comment:
    01.23 pateikta
</t>
      </text>
    </comment>
    <comment ref="AB314" authorId="949" shapeId="0" xr:uid="{1D14AAF0-40B6-4840-B525-5B0039D38A96}">
      <text>
        <t>[Threaded comment]
Your version of Excel allows you to read this threaded comment; however, any edits to it will get removed if the file is opened in a newer version of Excel. Learn more: https://go.microsoft.com/fwlink/?linkid=870924
Comment:
    01.23 pateikta</t>
      </text>
    </comment>
    <comment ref="AE314" authorId="950" shapeId="0" xr:uid="{FD508578-1176-47C8-B99C-025F5DC4A3F1}">
      <text>
        <t>[Threaded comment]
Your version of Excel allows you to read this threaded comment; however, any edits to it will get removed if the file is opened in a newer version of Excel. Learn more: https://go.microsoft.com/fwlink/?linkid=870924
Comment:
    01.23 pateikta
Reply:
    01.24 suderinta</t>
      </text>
    </comment>
    <comment ref="AF314" authorId="951" shapeId="0" xr:uid="{B71CF798-BDCA-4629-A87A-4273100920BC}">
      <text>
        <t>[Threaded comment]
Your version of Excel allows you to read this threaded comment; however, any edits to it will get removed if the file is opened in a newer version of Excel. Learn more: https://go.microsoft.com/fwlink/?linkid=870924
Comment:
    01.23 pateikta</t>
      </text>
    </comment>
    <comment ref="AN314" authorId="952" shapeId="0" xr:uid="{87A78FBE-5E74-450B-BF26-7330BF03B94E}">
      <text>
        <t>[Threaded comment]
Your version of Excel allows you to read this threaded comment; however, any edits to it will get removed if the file is opened in a newer version of Excel. Learn more: https://go.microsoft.com/fwlink/?linkid=870924
Comment:
    01.23 pateikta</t>
      </text>
    </comment>
    <comment ref="K315" authorId="953" shapeId="0" xr:uid="{53F86A69-8A22-4442-B426-0A4F4A2CB3D3}">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pastabų
Reply:
    Pateikta derinti
Reply:
    Pateikti pakoreguoti sprendiniai derinti ESO
Reply:
    Pateikti derinimai po Vainoro pastabų.
Reply:
    Reikia topkei tikslinti ŠKL sluoksnį. @Tomas Ruzveltas
Reply:
    Reikia paruošt AZ sutikimus užsakovui ir pateikt SUVA.
Reply:
    Gauti derinimai, reikia servitutą padaryt ir derint su sklypais
Reply:
    Pateikta KPD 02.26
Reply:
    Pateikta SUVA
Reply:
    21 fizinis asmui ir 8 įmonės servituto pasirašymui
Reply:
    Pateikti servitutai ir byla
Reply:
    Gytis derina servitutą su Kauno kolegija</t>
      </text>
    </comment>
    <comment ref="Z315" authorId="954" shapeId="0" xr:uid="{7288FE45-9D93-4E89-82E0-70EA787FEA7F}">
      <text>
        <t>[Threaded comment]
Your version of Excel allows you to read this threaded comment; however, any edits to it will get removed if the file is opened in a newer version of Excel. Learn more: https://go.microsoft.com/fwlink/?linkid=870924
Comment:
    01.24 pateikta</t>
      </text>
    </comment>
    <comment ref="AB315" authorId="955" shapeId="0" xr:uid="{56EB702C-64C3-4357-92E5-6EC880C01543}">
      <text>
        <t>[Threaded comment]
Your version of Excel allows you to read this threaded comment; however, any edits to it will get removed if the file is opened in a newer version of Excel. Learn more: https://go.microsoft.com/fwlink/?linkid=870924
Comment:
    01.24 pateikta
Reply:
    02.04 pateikta po pastabų</t>
      </text>
    </comment>
    <comment ref="AE315" authorId="956" shapeId="0" xr:uid="{560EF1FB-1311-4B08-BD03-4D6AAD8F5FBB}">
      <text>
        <t xml:space="preserve">[Threaded comment]
Your version of Excel allows you to read this threaded comment; however, any edits to it will get removed if the file is opened in a newer version of Excel. Learn more: https://go.microsoft.com/fwlink/?linkid=870924
Comment:
    01.24 pateikta
Reply:
    02.04 pateikta po pastabų
</t>
      </text>
    </comment>
    <comment ref="AF315" authorId="957" shapeId="0" xr:uid="{1D94DA96-757D-43DB-832E-47CDF34FC454}">
      <text>
        <t xml:space="preserve">[Threaded comment]
Your version of Excel allows you to read this threaded comment; however, any edits to it will get removed if the file is opened in a newer version of Excel. Learn more: https://go.microsoft.com/fwlink/?linkid=870924
Comment:
    01.24 pateikta
Reply:
    02.04 pateikta po pastabų
</t>
      </text>
    </comment>
    <comment ref="AH315" authorId="958" shapeId="0" xr:uid="{1B17CCC7-592D-4AC0-87FF-B3F6B216E628}">
      <text>
        <t>[Threaded comment]
Your version of Excel allows you to read this threaded comment; however, any edits to it will get removed if the file is opened in a newer version of Excel. Learn more: https://go.microsoft.com/fwlink/?linkid=870924
Comment:
    02.18
SAV-347431
Reply:
    SAV-351276
03.19</t>
      </text>
    </comment>
    <comment ref="AJ315" authorId="959" shapeId="0" xr:uid="{91027F76-5FC2-4F6F-9F78-83BB7346B0F4}">
      <text>
        <t>[Threaded comment]
Your version of Excel allows you to read this threaded comment; however, any edits to it will get removed if the file is opened in a newer version of Excel. Learn more: https://go.microsoft.com/fwlink/?linkid=870924
Comment:
    01.24 pateikta</t>
      </text>
    </comment>
    <comment ref="AN315" authorId="960" shapeId="0" xr:uid="{7C1C0C50-DBD6-4013-98D0-8635590293FE}">
      <text>
        <t>[Threaded comment]
Your version of Excel allows you to read this threaded comment; however, any edits to it will get removed if the file is opened in a newer version of Excel. Learn more: https://go.microsoft.com/fwlink/?linkid=870924
Comment:
    02.26 pateikta</t>
      </text>
    </comment>
    <comment ref="K316" authorId="961" shapeId="0" xr:uid="{550BAC56-B67E-44F4-9AF9-45BB7DD6893E}">
      <text>
        <t>[Threaded comment]
Your version of Excel allows you to read this threaded comment; however, any edits to it will get removed if the file is opened in a newer version of Excel. Learn more: https://go.microsoft.com/fwlink/?linkid=870924
Comment:
    Jeigu susiderinsim 204 projekte spintos vietą su 8 apskaitom, šitą užduotį greičiausiai paleis be projekto</t>
      </text>
    </comment>
    <comment ref="K317" authorId="962" shapeId="0" xr:uid="{518E8572-E1B1-4F9C-8B6D-693E755B1F4A}">
      <text>
        <t>[Threaded comment]
Your version of Excel allows you to read this threaded comment; however, any edits to it will get removed if the file is opened in a newer version of Excel. Learn more: https://go.microsoft.com/fwlink/?linkid=870924
Comment:
    Parengti pirminiai
Reply:
    Pateikti pirminiai
Reply:
    Taiso pastabas
Reply:
    Pateikta po pastabų
Reply:
    Pateikta derint, jei Vainoras suderina reikia teikt KPD
Reply:
    03.12 pateikta telia po pastabų.
Reply:
    03.18 pateikta Vainorui dėl spintos vietos perderinimo.
Reply:
    Skambinti Vainorui, KPD
Reply:
    Vainoras suderino, užsakovui vieta tiko, pateikta KPD, ruošiu bylą.
Reply:
    Pateikta byla
Reply:
    Trūksta KPD
Reply:
    04.16 pateikta SUVA
Reply:
    04.30 pateikta SUVA
Reply:
    Pateikta byla su suva</t>
      </text>
    </comment>
    <comment ref="AB317" authorId="963" shapeId="0" xr:uid="{AFC96EDB-4E75-4D84-B153-C354E3680D7E}">
      <text>
        <t>[Threaded comment]
Your version of Excel allows you to read this threaded comment; however, any edits to it will get removed if the file is opened in a newer version of Excel. Learn more: https://go.microsoft.com/fwlink/?linkid=870924
Comment:
    02.26 pateikta</t>
      </text>
    </comment>
    <comment ref="AE317" authorId="964" shapeId="0" xr:uid="{0E70586E-9B21-4CBA-A47B-73A321308DB4}">
      <text>
        <t>[Threaded comment]
Your version of Excel allows you to read this threaded comment; however, any edits to it will get removed if the file is opened in a newer version of Excel. Learn more: https://go.microsoft.com/fwlink/?linkid=870924
Comment:
    02.26 pateikta</t>
      </text>
    </comment>
    <comment ref="AF317" authorId="965" shapeId="0" xr:uid="{47948B31-FEAF-4A0D-A16F-20B7D8A2C7E9}">
      <text>
        <t>[Threaded comment]
Your version of Excel allows you to read this threaded comment; however, any edits to it will get removed if the file is opened in a newer version of Excel. Learn more: https://go.microsoft.com/fwlink/?linkid=870924
Comment:
    02.26 pateikta</t>
      </text>
    </comment>
    <comment ref="AH317" authorId="966" shapeId="0" xr:uid="{8428CF29-6EBB-423E-B33C-23DD6FBA358C}">
      <text>
        <t>[Threaded comment]
Your version of Excel allows you to read this threaded comment; however, any edits to it will get removed if the file is opened in a newer version of Excel. Learn more: https://go.microsoft.com/fwlink/?linkid=870924
Comment:
    04.16
SAV-355606
Reply:
    04.30
SAV-357506</t>
      </text>
    </comment>
    <comment ref="AN317" authorId="967" shapeId="0" xr:uid="{2BF74331-D551-4D85-ACDE-19370AC68C0D}">
      <text>
        <t>[Threaded comment]
Your version of Excel allows you to read this threaded comment; however, any edits to it will get removed if the file is opened in a newer version of Excel. Learn more: https://go.microsoft.com/fwlink/?linkid=870924
Comment:
    03..31 pateikta</t>
      </text>
    </comment>
    <comment ref="K319" authorId="968" shapeId="0" xr:uid="{9C617D91-0601-40BB-830C-CCA478AE89B9}">
      <text>
        <t>[Threaded comment]
Your version of Excel allows you to read this threaded comment; however, any edits to it will get removed if the file is opened in a newer version of Excel. Learn more: https://go.microsoft.com/fwlink/?linkid=870924
Comment:
    Parengti pirminiai 01.30
Reply:
    Pateikti pirminiai
Reply:
    Ištaisytos pirminių pastabos
Reply:
    Pirminiai patvirtinti 02-06. Kokia situacija? Ar išsiųsta derinti?
Reply:
    Trūksta telia derinimo
Reply:
    Išsiųst informacinį ir ruošt pilną bylą. 
Reply:
    Parengta pilna byla
Reply:
    Pateiktas projektas
Reply:
    Ištaisytos pastabos
Reply:
    Pateikta po pastabų</t>
      </text>
    </comment>
    <comment ref="AB319" authorId="969" shapeId="0" xr:uid="{88F04BF8-BE83-40D7-B565-4562ACECDFB8}">
      <text>
        <t>[Threaded comment]
Your version of Excel allows you to read this threaded comment; however, any edits to it will get removed if the file is opened in a newer version of Excel. Learn more: https://go.microsoft.com/fwlink/?linkid=870924
Comment:
    02.06 pateikta</t>
      </text>
    </comment>
    <comment ref="AE319" authorId="970" shapeId="0" xr:uid="{93F7D1CD-204B-4EA2-8131-4F0859667428}">
      <text>
        <t>[Threaded comment]
Your version of Excel allows you to read this threaded comment; however, any edits to it will get removed if the file is opened in a newer version of Excel. Learn more: https://go.microsoft.com/fwlink/?linkid=870924
Comment:
    02.06 pateikta</t>
      </text>
    </comment>
    <comment ref="AF319" authorId="971" shapeId="0" xr:uid="{2A9BEABB-5482-4519-942F-BA991E0303F9}">
      <text>
        <t>[Threaded comment]
Your version of Excel allows you to read this threaded comment; however, any edits to it will get removed if the file is opened in a newer version of Excel. Learn more: https://go.microsoft.com/fwlink/?linkid=870924
Comment:
    02.06 pateikta</t>
      </text>
    </comment>
    <comment ref="K320" authorId="972" shapeId="0" xr:uid="{544AFBC6-72B5-4765-80FF-1E54DFB1E37D}">
      <text>
        <t>[Threaded comment]
Your version of Excel allows you to read this threaded comment; however, any edits to it will get removed if the file is opened in a newer version of Excel. Learn more: https://go.microsoft.com/fwlink/?linkid=870924
Comment:
    Parengti pirminiai
Reply:
    Pateikti pirminiai
Reply:
    Gauta pastaba pirminiams. Kadangi nesutinku su pastaba, 02-12 parašiau klausimą prie pastabų, bet atsakymo dar negavom
Reply:
    Pateikta pakartotinai pirminiam</t>
      </text>
    </comment>
    <comment ref="AB320" authorId="973" shapeId="0" xr:uid="{1284F94B-7ADA-4270-B331-AF78B4358F9D}">
      <text>
        <t>[Threaded comment]
Your version of Excel allows you to read this threaded comment; however, any edits to it will get removed if the file is opened in a newer version of Excel. Learn more: https://go.microsoft.com/fwlink/?linkid=870924
Comment:
    02.26 pateikta</t>
      </text>
    </comment>
    <comment ref="AE320" authorId="974" shapeId="0" xr:uid="{F8C2D0D3-C6E2-4C52-B4BB-B8D1734E629A}">
      <text>
        <t>[Threaded comment]
Your version of Excel allows you to read this threaded comment; however, any edits to it will get removed if the file is opened in a newer version of Excel. Learn more: https://go.microsoft.com/fwlink/?linkid=870924
Comment:
    02.26 pateikta</t>
      </text>
    </comment>
    <comment ref="AF320" authorId="975" shapeId="0" xr:uid="{03839136-8A11-413E-958E-89484B10EA0F}">
      <text>
        <t>[Threaded comment]
Your version of Excel allows you to read this threaded comment; however, any edits to it will get removed if the file is opened in a newer version of Excel. Learn more: https://go.microsoft.com/fwlink/?linkid=870924
Comment:
    02.26 pateikta</t>
      </text>
    </comment>
    <comment ref="K321" authorId="976" shapeId="0" xr:uid="{2549D93B-63CB-47F7-8DEB-0AA6BE1F3B35}">
      <text>
        <t>[Threaded comment]
Your version of Excel allows you to read this threaded comment; however, any edits to it will get removed if the file is opened in a newer version of Excel. Learn more: https://go.microsoft.com/fwlink/?linkid=870924
Comment:
    Reikia derint ar sklypo nuomininkas leis klot kabelį.
Reply:
    Gautas nesutikimas, perduota Arnui
Reply:
    Nesutikimas perduotas ESO, laukiam TS korekcijos.
Reply:
    TS pakoreguotos, bet reikalinga dar šiek tiek jas tikslinti. Parašytas komentaras 02-14, atsakymo kol kas nėra
Reply:
    Parengti pirminiai
Reply:
    Pateikti pirminiai
Reply:
    Pirminiai patvirtinti, derinama
Reply:
    Parengta byla be suvos
Reply:
    Pateikta byla be suva</t>
      </text>
    </comment>
    <comment ref="AB321" authorId="977" shapeId="0" xr:uid="{2060EA14-2891-4126-AC86-B2B214C8AB77}">
      <text>
        <t>[Threaded comment]
Your version of Excel allows you to read this threaded comment; however, any edits to it will get removed if the file is opened in a newer version of Excel. Learn more: https://go.microsoft.com/fwlink/?linkid=870924
Comment:
    02.19 pateikta</t>
      </text>
    </comment>
    <comment ref="AE321" authorId="978" shapeId="0" xr:uid="{2748FC60-CDC1-44ED-ABB1-913E743C50B9}">
      <text>
        <t>[Threaded comment]
Your version of Excel allows you to read this threaded comment; however, any edits to it will get removed if the file is opened in a newer version of Excel. Learn more: https://go.microsoft.com/fwlink/?linkid=870924
Comment:
    02.19 pateikta</t>
      </text>
    </comment>
    <comment ref="AF321" authorId="979" shapeId="0" xr:uid="{0EF58C81-C751-4048-9C92-1ADF02D79E26}">
      <text>
        <t>[Threaded comment]
Your version of Excel allows you to read this threaded comment; however, any edits to it will get removed if the file is opened in a newer version of Excel. Learn more: https://go.microsoft.com/fwlink/?linkid=870924
Comment:
    02.19 pateikta</t>
      </text>
    </comment>
    <comment ref="AH321" authorId="980" shapeId="0" xr:uid="{5E062F25-09AD-4783-9B13-CD21A774CEE9}">
      <text>
        <t xml:space="preserve">[Threaded comment]
Your version of Excel allows you to read this threaded comment; however, any edits to it will get removed if the file is opened in a newer version of Excel. Learn more: https://go.microsoft.com/fwlink/?linkid=870924
Comment:
    03.14
SAV-350689 </t>
      </text>
    </comment>
    <comment ref="AJ321" authorId="981" shapeId="0" xr:uid="{CD2E6C55-6AFF-4B78-A29B-55E092DCE76F}">
      <text>
        <t>[Threaded comment]
Your version of Excel allows you to read this threaded comment; however, any edits to it will get removed if the file is opened in a newer version of Excel. Learn more: https://go.microsoft.com/fwlink/?linkid=870924
Comment:
    02.19 pateikta</t>
      </text>
    </comment>
    <comment ref="K322" authorId="982" shapeId="0" xr:uid="{E8BE5FF2-2718-486B-A7BD-4E7A874FB0B5}">
      <text>
        <t>[Threaded comment]
Your version of Excel allows you to read this threaded comment; however, any edits to it will get removed if the file is opened in a newer version of Excel. Learn more: https://go.microsoft.com/fwlink/?linkid=870924
Comment:
    Parengti pirminiai
Reply:
    Pirminiai pateikti 02-05
Reply:
    Pirminius atmetė, nes suprojektavom KS keitimą, nors TS numatyta statyt naują nedemontuojant esamo. Parašytas komentaras, kad situaciją praspręstų PV, ats negautas.
Reply:
    @Gytis Kazakevičius išsiaiškink su klientu dėl sienos paruošimo esamos spintos demontavimui/naujos montavimui. Kas susiję su statybiniais darbais, mes nieko nedarom.
Reply:
    Spintai demontuot klientas pasiruoš pats, naują montuosim prie sienos, 02.18 prasuksiu pasimatuot atstumus.
Reply:
    02-24 Pateikta užsakovui kad pasirašytų dėl spintos paruošimo
Reply:
    03.04 parengta pilna byla
Reply:
    Ko trūksta, kad galėčiau pateikt bylą?
Reply:
    KPD laukiam
Reply:
    Pateikta byla
Reply:
    03-25</t>
      </text>
    </comment>
    <comment ref="AB322" authorId="983" shapeId="0" xr:uid="{D16A1F20-E9B1-44E2-B5FC-10E0C17653FC}">
      <text>
        <t>[Threaded comment]
Your version of Excel allows you to read this threaded comment; however, any edits to it will get removed if the file is opened in a newer version of Excel. Learn more: https://go.microsoft.com/fwlink/?linkid=870924
Comment:
    02.18 pateikta</t>
      </text>
    </comment>
    <comment ref="AE322" authorId="984" shapeId="0" xr:uid="{F52E2DFF-28B3-4EF7-95BA-17C920C40AE1}">
      <text>
        <t>[Threaded comment]
Your version of Excel allows you to read this threaded comment; however, any edits to it will get removed if the file is opened in a newer version of Excel. Learn more: https://go.microsoft.com/fwlink/?linkid=870924
Comment:
    02.18 pateikta</t>
      </text>
    </comment>
    <comment ref="AF322" authorId="985" shapeId="0" xr:uid="{4751BBA2-B791-4E2B-91FF-D7928D628F22}">
      <text>
        <t>[Threaded comment]
Your version of Excel allows you to read this threaded comment; however, any edits to it will get removed if the file is opened in a newer version of Excel. Learn more: https://go.microsoft.com/fwlink/?linkid=870924
Comment:
    02.18 pateikta</t>
      </text>
    </comment>
    <comment ref="AN322" authorId="986" shapeId="0" xr:uid="{3A4A0462-D208-4772-AFEA-DE5864273C14}">
      <text>
        <t>[Threaded comment]
Your version of Excel allows you to read this threaded comment; however, any edits to it will get removed if the file is opened in a newer version of Excel. Learn more: https://go.microsoft.com/fwlink/?linkid=870924
Comment:
    02.28</t>
      </text>
    </comment>
    <comment ref="K323" authorId="987" shapeId="0" xr:uid="{04F14D0D-2300-416C-B26C-A2CD8A41805E}">
      <text>
        <t>[Threaded comment]
Your version of Excel allows you to read this threaded comment; however, any edits to it will get removed if the file is opened in a newer version of Excel. Learn more: https://go.microsoft.com/fwlink/?linkid=870924
Comment:
    Simas rengė topo
Reply:
    Rengiami sprendiniai
Reply:
    Pateikti pirminiai
Reply:
    Pastabos perduotos Gyčiui. Pataisęs gali pradėt ir derint su sklypų savininkais.
Reply:
    Pastabas ištaisiau, bandysiu derint kaimyninius sklypus.
Reply:
    Pateikti pirminiai
Reply:
    pirminiai patvirtinti. Perduota Gyčiui derinti su institucijom ir sklypais
Reply:
    Gautas atmetimas, perduotas Arnui
Reply:
    Perduota ESO
Reply:
    05.07 parengti pirminiai pagal naujas TS.
Reply:
    Pateikti pakoreguoti sprendiniai ESO
Reply:
    Ištaisytos pastabos, pateikta derinti.
Reply:
    05.22 pateikta kompensacijom servitutas
Reply:
    Laukiu KPD ir teiksiu servitutą savivaldybei
Reply:
    06-02 pateikta SUVA ir servitutas savivaldybei
Reply:
    Servitutus pasirašo 07-24</t>
      </text>
    </comment>
    <comment ref="Z323" authorId="988" shapeId="0" xr:uid="{D3CC4DAE-C3B1-40A0-8720-9A353ABE9F14}">
      <text>
        <t>[Threaded comment]
Your version of Excel allows you to read this threaded comment; however, any edits to it will get removed if the file is opened in a newer version of Excel. Learn more: https://go.microsoft.com/fwlink/?linkid=870924
Comment:
    05-29 pateikta</t>
      </text>
    </comment>
    <comment ref="AB323" authorId="989" shapeId="0" xr:uid="{3AE5F157-AB83-4933-A05E-6C334E7A3ED2}">
      <text>
        <t>[Threaded comment]
Your version of Excel allows you to read this threaded comment; however, any edits to it will get removed if the file is opened in a newer version of Excel. Learn more: https://go.microsoft.com/fwlink/?linkid=870924
Comment:
    05.07 pateikta</t>
      </text>
    </comment>
    <comment ref="AE323" authorId="990" shapeId="0" xr:uid="{628D99C6-CD94-412E-902B-56F11C2400B3}">
      <text>
        <t>[Threaded comment]
Your version of Excel allows you to read this threaded comment; however, any edits to it will get removed if the file is opened in a newer version of Excel. Learn more: https://go.microsoft.com/fwlink/?linkid=870924
Comment:
    05.07 pateikta</t>
      </text>
    </comment>
    <comment ref="AF323" authorId="991" shapeId="0" xr:uid="{9844BF7E-9C2D-4165-BC28-C9A5041890D4}">
      <text>
        <t>[Threaded comment]
Your version of Excel allows you to read this threaded comment; however, any edits to it will get removed if the file is opened in a newer version of Excel. Learn more: https://go.microsoft.com/fwlink/?linkid=870924
Comment:
    05.07 pateikta</t>
      </text>
    </comment>
    <comment ref="AH323" authorId="992" shapeId="0" xr:uid="{1DBD17FC-4387-433C-A7EB-78611786C332}">
      <text>
        <t>[Threaded comment]
Your version of Excel allows you to read this threaded comment; however, any edits to it will get removed if the file is opened in a newer version of Excel. Learn more: https://go.microsoft.com/fwlink/?linkid=870924
Comment:
    06-02
SAV-362269</t>
      </text>
    </comment>
    <comment ref="AJ323" authorId="993" shapeId="0" xr:uid="{5322677D-C9E4-4533-8B1C-7D3EF3D094A4}">
      <text>
        <t>[Threaded comment]
Your version of Excel allows you to read this threaded comment; however, any edits to it will get removed if the file is opened in a newer version of Excel. Learn more: https://go.microsoft.com/fwlink/?linkid=870924
Comment:
    05.07 pateikta</t>
      </text>
    </comment>
    <comment ref="AK323" authorId="994" shapeId="0" xr:uid="{EC2EE779-0FC0-45FD-9929-272E486E6ACE}">
      <text>
        <t>[Threaded comment]
Your version of Excel allows you to read this threaded comment; however, any edits to it will get removed if the file is opened in a newer version of Excel. Learn more: https://go.microsoft.com/fwlink/?linkid=870924
Comment:
    06-02 pateikta savivaldybei</t>
      </text>
    </comment>
    <comment ref="AN323" authorId="995" shapeId="0" xr:uid="{DB00A5CE-6363-4160-BCE0-52275E49A94A}">
      <text>
        <t>[Threaded comment]
Your version of Excel allows you to read this threaded comment; however, any edits to it will get removed if the file is opened in a newer version of Excel. Learn more: https://go.microsoft.com/fwlink/?linkid=870924
Comment:
    05.19 pateikta</t>
      </text>
    </comment>
    <comment ref="K324" authorId="996" shapeId="0" xr:uid="{50F79FA7-D8F0-43DB-A25A-9B7EB5A99065}">
      <text>
        <t>[Threaded comment]
Your version of Excel allows you to read this threaded comment; however, any edits to it will get removed if the file is opened in a newer version of Excel. Learn more: https://go.microsoft.com/fwlink/?linkid=870924
Comment:
    Parengti pirminiai
Reply:
    Pateikti pirminiai
Reply:
    Įkelti pakoreguoti sprendiniai
Reply:
    Pateikta institucijoms
Reply:
    Gauta pastaba iš Vainoro - statyt spinta ant ribos. Perduota Gyčiui
Reply:
    Statyti spintą ant ribos nenori sutikt klientas, perduota info ESO dėl galimybių keisti TS, laukiam atsakymo</t>
      </text>
    </comment>
    <comment ref="AB324" authorId="997" shapeId="0" xr:uid="{D06AA90D-5CED-4954-A696-EA2A1E88C590}">
      <text>
        <t>[Threaded comment]
Your version of Excel allows you to read this threaded comment; however, any edits to it will get removed if the file is opened in a newer version of Excel. Learn more: https://go.microsoft.com/fwlink/?linkid=870924
Comment:
    Pateikta 02-10</t>
      </text>
    </comment>
    <comment ref="AE324" authorId="998" shapeId="0" xr:uid="{025A002C-9096-4576-8515-E8033CB9E87C}">
      <text>
        <t>[Threaded comment]
Your version of Excel allows you to read this threaded comment; however, any edits to it will get removed if the file is opened in a newer version of Excel. Learn more: https://go.microsoft.com/fwlink/?linkid=870924
Comment:
    Pateikta 02-10</t>
      </text>
    </comment>
    <comment ref="AF324" authorId="999" shapeId="0" xr:uid="{754DDE97-78D1-4AFA-99B8-4E94380ECDD6}">
      <text>
        <t>[Threaded comment]
Your version of Excel allows you to read this threaded comment; however, any edits to it will get removed if the file is opened in a newer version of Excel. Learn more: https://go.microsoft.com/fwlink/?linkid=870924
Comment:
    Pateikta 02-10
Reply:
    Suderinta 02-11</t>
      </text>
    </comment>
    <comment ref="K326" authorId="1000" shapeId="0" xr:uid="{51324B40-6F4C-4E1A-89A8-93E20A1FB551}">
      <text>
        <t>[Threaded comment]
Your version of Excel allows you to read this threaded comment; however, any edits to it will get removed if the file is opened in a newer version of Excel. Learn more: https://go.microsoft.com/fwlink/?linkid=870924
Comment:
    Parengti pirminiai 01.30
Reply:
    Pateikti pirminiai
Reply:
    Pateikta derinti
Reply:
    Reikia derinti naują spintos vietą su Vainoru. @Gytis Kazakevičius 
Reply:
    Pateikta derint Vainorui nauja vieta
Reply:
    Vainoras suderino, išsiųsta kiti derinimai
Reply:
    Netiko sprendiniai užsakovui, perduota Gyčiui info kaip suprojektuoti.
Reply:
    03.12 suderinta su užsakovu, pateikiau Vainorui
Reply:
    03.24 pateikta suva
Reply:
    Pateikta byla be suva
Reply:
    Pateikta su SUVA</t>
      </text>
    </comment>
    <comment ref="AB326" authorId="1001" shapeId="0" xr:uid="{93A17A3D-FC02-4A45-B098-1F0B2E298B98}">
      <text>
        <t>[Threaded comment]
Your version of Excel allows you to read this threaded comment; however, any edits to it will get removed if the file is opened in a newer version of Excel. Learn more: https://go.microsoft.com/fwlink/?linkid=870924
Comment:
    02.04 pateikta</t>
      </text>
    </comment>
    <comment ref="AE326" authorId="1002" shapeId="0" xr:uid="{D964AEFD-72BF-4EF0-8C16-07563600794A}">
      <text>
        <t>[Threaded comment]
Your version of Excel allows you to read this threaded comment; however, any edits to it will get removed if the file is opened in a newer version of Excel. Learn more: https://go.microsoft.com/fwlink/?linkid=870924
Comment:
    02.04 pateikta</t>
      </text>
    </comment>
    <comment ref="AF326" authorId="1003" shapeId="0" xr:uid="{52E8FD62-3620-4609-A885-FADE0ADFE906}">
      <text>
        <t>[Threaded comment]
Your version of Excel allows you to read this threaded comment; however, any edits to it will get removed if the file is opened in a newer version of Excel. Learn more: https://go.microsoft.com/fwlink/?linkid=870924
Comment:
    02.04 pateikta</t>
      </text>
    </comment>
    <comment ref="AH326" authorId="1004" shapeId="0" xr:uid="{E5D22224-CA00-4004-94B8-AEACCB71AE5B}">
      <text>
        <t>[Threaded comment]
Your version of Excel allows you to read this threaded comment; however, any edits to it will get removed if the file is opened in a newer version of Excel. Learn more: https://go.microsoft.com/fwlink/?linkid=870924
Comment:
    03.24
SAV-351920</t>
      </text>
    </comment>
    <comment ref="K327" authorId="1005" shapeId="0" xr:uid="{F610B5AE-FCCB-4288-A030-B313B7FC3CA9}">
      <text>
        <t>[Threaded comment]
Your version of Excel allows you to read this threaded comment; however, any edits to it will get removed if the file is opened in a newer version of Excel. Learn more: https://go.microsoft.com/fwlink/?linkid=870924
Comment:
    Rengiami pirminiai
Reply:
    Parengti pirminiai
Reply:
    Pateikti pirminiai
Reply:
    Pateikti pirminiai po pastabų
Reply:
    Dar kartą pateikta po pastabų, pastaba neesminė, galima derint
Reply:
    Trūksta energijos derinimo.
Reply:
    Paskubint energiją, teikt SUVA, rengt bylą.
Reply:
    Paruošta byla, trūksta suvos
Reply:
    Pateikta byla be suva
Reply:
    Atmetė SUVA, trūko ESO derinimo, pateikiau per naujo 04.17</t>
      </text>
    </comment>
    <comment ref="Z327" authorId="1006" shapeId="0" xr:uid="{53032B65-252E-4521-A4D0-D04A4EB0E3E1}">
      <text>
        <t>[Threaded comment]
Your version of Excel allows you to read this threaded comment; however, any edits to it will get removed if the file is opened in a newer version of Excel. Learn more: https://go.microsoft.com/fwlink/?linkid=870924
Comment:
    03.24 pateikta</t>
      </text>
    </comment>
    <comment ref="AB327" authorId="1007" shapeId="0" xr:uid="{3DE3D448-8056-4626-8568-CC4A84A5DB15}">
      <text>
        <t>[Threaded comment]
Your version of Excel allows you to read this threaded comment; however, any edits to it will get removed if the file is opened in a newer version of Excel. Learn more: https://go.microsoft.com/fwlink/?linkid=870924
Comment:
    03.17 pateikta</t>
      </text>
    </comment>
    <comment ref="AE327" authorId="1008" shapeId="0" xr:uid="{298C1640-F5AD-4B39-A55D-67D99E4053BD}">
      <text>
        <t>[Threaded comment]
Your version of Excel allows you to read this threaded comment; however, any edits to it will get removed if the file is opened in a newer version of Excel. Learn more: https://go.microsoft.com/fwlink/?linkid=870924
Comment:
    03.17 pateikta</t>
      </text>
    </comment>
    <comment ref="AF327" authorId="1009" shapeId="0" xr:uid="{0044F067-E3B6-481E-8990-3D08A038148B}">
      <text>
        <t>[Threaded comment]
Your version of Excel allows you to read this threaded comment; however, any edits to it will get removed if the file is opened in a newer version of Excel. Learn more: https://go.microsoft.com/fwlink/?linkid=870924
Comment:
    03.17 pateikta</t>
      </text>
    </comment>
    <comment ref="AH327" authorId="1010" shapeId="0" xr:uid="{FF0359D6-91A9-4993-8616-360786921DF4}">
      <text>
        <t>[Threaded comment]
Your version of Excel allows you to read this threaded comment; however, any edits to it will get removed if the file is opened in a newer version of Excel. Learn more: https://go.microsoft.com/fwlink/?linkid=870924
Comment:
    04.03 
SAV-353815
Reply:
    04.17 
SAV-355983</t>
      </text>
    </comment>
    <comment ref="AJ327" authorId="1011" shapeId="0" xr:uid="{D94A662C-C47D-4271-99EB-D719362CE715}">
      <text>
        <t>[Threaded comment]
Your version of Excel allows you to read this threaded comment; however, any edits to it will get removed if the file is opened in a newer version of Excel. Learn more: https://go.microsoft.com/fwlink/?linkid=870924
Comment:
    03.17 pateikta
Reply:
    04.02 priminta</t>
      </text>
    </comment>
    <comment ref="K328" authorId="1012" shapeId="0" xr:uid="{02FA6069-2A7A-4226-B150-00037697BA60}">
      <text>
        <t>[Threaded comment]
Your version of Excel allows you to read this threaded comment; however, any edits to it will get removed if the file is opened in a newer version of Excel. Learn more: https://go.microsoft.com/fwlink/?linkid=870924
Comment:
    Parengti pirminiai
Reply:
    Pateikti pirminiai
Reply:
    Patreikti pirminiai po pastabų
Reply:
    Pateikta SUVA
Reply:
    Kontaktinis asmuo užsakovo Danielius +37069870956
Reply:
    Trūksta tik SUVA
Reply:
    Pateikta be suva
Reply:
    Pastabų nėra, trūksta SUVA
Reply:
    Pateiktas projektas</t>
      </text>
    </comment>
    <comment ref="Z328" authorId="1013" shapeId="0" xr:uid="{42394BA4-5152-46E0-9D4A-FC90936AEA4A}">
      <text>
        <t>[Threaded comment]
Your version of Excel allows you to read this threaded comment; however, any edits to it will get removed if the file is opened in a newer version of Excel. Learn more: https://go.microsoft.com/fwlink/?linkid=870924
Comment:
    03.06 pateikta</t>
      </text>
    </comment>
    <comment ref="AH328" authorId="1014" shapeId="0" xr:uid="{706A623D-5FF8-44A4-B401-BFA04C39D851}">
      <text>
        <t>[Threaded comment]
Your version of Excel allows you to read this threaded comment; however, any edits to it will get removed if the file is opened in a newer version of Excel. Learn more: https://go.microsoft.com/fwlink/?linkid=870924
Comment:
    SAV-350137
03.12</t>
      </text>
    </comment>
    <comment ref="K329" authorId="1015" shapeId="0" xr:uid="{DE605063-B406-4C94-BF23-10712EFCCF0D}">
      <text>
        <t>[Threaded comment]
Your version of Excel allows you to read this threaded comment; however, any edits to it will get removed if the file is opened in a newer version of Excel. Learn more: https://go.microsoft.com/fwlink/?linkid=870924
Comment:
    Parengti pirminiai
Reply:
    Taiso pastabas
Reply:
    Ištaisytos pastabos
Reply:
    Pateikta po pastabų
Reply:
    Pirminiai patvirtinti, derinti
Reply:
    Neina susisiekt su užsakovu
Reply:
    Perduota situacija ESO, aiškinasi ką daryt. Tomai, jeigu negausi info iš PV, pabandyk pats pasiklaust, nes negalim SUVA teikt. Situacija: negalim niekaip susisiekt su Klientu, numeris TS neveikia, dar 2 numerius davė ESO abu blogi, objekte nieko nėra. PV perdaviau, kad neturim ką daryt, tai sakė pasiaiškins ką daryt ir patys pabandys dar pagaut. Blogiausiu atveju reik važiuot TS nurodytu adresu  Gegučių g. 17-63, Kėdainiai. Galbūt taip pagausim ar bent kontaktą paliktume susisiekimui.
Reply:
    04.09 Ridas užsuks į užsakovo deklaruotą gyvenamą vietą
Reply:
    04.09 nieko nerado vietoje, paliko sprendinius ir kontaktus pašto dėžutėje.
Reply:
    04.15 pavyko gauti užsakovo derinimą, pateikta SUVA, ruošiu bylą
Reply:
    pateikta byla be SUVA
Reply:
    Trūksta SUVOS, pastabos ištaisytos</t>
      </text>
    </comment>
    <comment ref="AB329" authorId="1016" shapeId="0" xr:uid="{0C9FBEF8-F7F5-43D9-9400-FBC9F6C4CC1C}">
      <text>
        <t>[Threaded comment]
Your version of Excel allows you to read this threaded comment; however, any edits to it will get removed if the file is opened in a newer version of Excel. Learn more: https://go.microsoft.com/fwlink/?linkid=870924
Comment:
    03.03 pateikta</t>
      </text>
    </comment>
    <comment ref="AE329" authorId="1017" shapeId="0" xr:uid="{568FAD22-A260-4B0A-8D9A-F6F5740F5BFD}">
      <text>
        <t>[Threaded comment]
Your version of Excel allows you to read this threaded comment; however, any edits to it will get removed if the file is opened in a newer version of Excel. Learn more: https://go.microsoft.com/fwlink/?linkid=870924
Comment:
    03.03 pateikta</t>
      </text>
    </comment>
    <comment ref="AF329" authorId="1018" shapeId="0" xr:uid="{408B9F1A-2A0B-4535-AF20-E4885D90DFF8}">
      <text>
        <t>[Threaded comment]
Your version of Excel allows you to read this threaded comment; however, any edits to it will get removed if the file is opened in a newer version of Excel. Learn more: https://go.microsoft.com/fwlink/?linkid=870924
Comment:
    03.03 pateikta</t>
      </text>
    </comment>
    <comment ref="AH329" authorId="1019" shapeId="0" xr:uid="{B20F55DA-A4D6-4191-B750-8F9FA4DC360A}">
      <text>
        <t>[Threaded comment]
Your version of Excel allows you to read this threaded comment; however, any edits to it will get removed if the file is opened in a newer version of Excel. Learn more: https://go.microsoft.com/fwlink/?linkid=870924
Comment:
    04.15
SAV-355442
Reply:
    04.29
SAV-357284</t>
      </text>
    </comment>
    <comment ref="K330" authorId="1020" shapeId="0" xr:uid="{360A2EF5-94F2-4EDF-B60B-95E2A089B562}">
      <text>
        <t>[Threaded comment]
Your version of Excel allows you to read this threaded comment; however, any edits to it will get removed if the file is opened in a newer version of Excel. Learn more: https://go.microsoft.com/fwlink/?linkid=870924
Comment:
    01-24 pateikti pirminiai sprendiniai
Reply:
    02-18 gautos pastabos, perduotos Gyčiui.
Reply:
    03-12 pateikta po pastabų
Reply:
    Nieko neatsako, parašiau komentarą. Jeigu patvirtintų reikia bylos.
Reply:
    Patvirtinta, perduota Gyčiui parengti bylą.
Reply:
    04.10 parengta byla</t>
      </text>
    </comment>
    <comment ref="K331" authorId="1021" shapeId="0" xr:uid="{8D4A246B-3AB8-4553-9667-9027ABF2F637}">
      <text>
        <t>[Threaded comment]
Your version of Excel allows you to read this threaded comment; however, any edits to it will get removed if the file is opened in a newer version of Excel. Learn more: https://go.microsoft.com/fwlink/?linkid=870924
Comment:
    Simas rengė topo
Reply:
    Pateikta pirminiai 03-07
Reply:
    Pateikta po pastabų
Reply:
    Pateikta derinti
Reply:
    Perduoti darbai Gyčiui.
Reply:
    Reikia KPD pateikti
Reply:
    04-03 pateikta KPD
Reply:
    Derinti su sklypais
Reply:
    Servitutai pateikti kompensacijom
Reply:
    04-29 susitikimas su Klientu ir sklypų savininkais.
Reply:
    Renka servituto derinimus, mes esam išsiuntę informacinius patalpų savininkam/nuomininkam
Reply:
    Servitutai suderinti, pateikti savivaldybei. Trūksta dar Turto banko sutikimo, greitu metu turi atsiųsti.
Reply:
    Servitutus pasirašo 07-24</t>
      </text>
    </comment>
    <comment ref="AE331" authorId="1022" shapeId="0" xr:uid="{8651ED27-774D-429D-8E6B-A37A15046584}">
      <text>
        <t>[Threaded comment]
Your version of Excel allows you to read this threaded comment; however, any edits to it will get removed if the file is opened in a newer version of Excel. Learn more: https://go.microsoft.com/fwlink/?linkid=870924
Comment:
    Pateikta 03-18</t>
      </text>
    </comment>
    <comment ref="AF331" authorId="1023" shapeId="0" xr:uid="{0985E606-0CF7-4C39-8E46-6DE296D966DE}">
      <text>
        <t>[Threaded comment]
Your version of Excel allows you to read this threaded comment; however, any edits to it will get removed if the file is opened in a newer version of Excel. Learn more: https://go.microsoft.com/fwlink/?linkid=870924
Comment:
    Pateikta 03-18</t>
      </text>
    </comment>
    <comment ref="AH331" authorId="1024" shapeId="0" xr:uid="{B3539784-E9CB-4456-BA48-836560524658}">
      <text>
        <t>[Threaded comment]
Your version of Excel allows you to read this threaded comment; however, any edits to it will get removed if the file is opened in a newer version of Excel. Learn more: https://go.microsoft.com/fwlink/?linkid=870924
Comment:
    352619</t>
      </text>
    </comment>
    <comment ref="AJ331" authorId="1025" shapeId="0" xr:uid="{6CD5B5C1-E91F-4265-A445-7F694DCB8214}">
      <text>
        <t>[Threaded comment]
Your version of Excel allows you to read this threaded comment; however, any edits to it will get removed if the file is opened in a newer version of Excel. Learn more: https://go.microsoft.com/fwlink/?linkid=870924
Comment:
    Pateikta 03-18</t>
      </text>
    </comment>
    <comment ref="AN331" authorId="1026" shapeId="0" xr:uid="{2B95470B-7A29-4993-AEA1-0FC1EEA24397}">
      <text>
        <t>[Threaded comment]
Your version of Excel allows you to read this threaded comment; however, any edits to it will get removed if the file is opened in a newer version of Excel. Learn more: https://go.microsoft.com/fwlink/?linkid=870924
Comment:
    04-03 pateikta</t>
      </text>
    </comment>
    <comment ref="K332" authorId="1027" shapeId="0" xr:uid="{F408CC9E-AFB4-4832-8EA7-69A43B75A200}">
      <text>
        <t>[Threaded comment]
Your version of Excel allows you to read this threaded comment; however, any edits to it will get removed if the file is opened in a newer version of Excel. Learn more: https://go.microsoft.com/fwlink/?linkid=870924
Comment:
    Pateikti pirminiai 03-05, grąžinta 03-06, reikalinga TS korekcija (MT turi būti valdoma). Buvau su Znutu vietoj įsivertinti situaciją, nuatrėm kaip statyti MT, reikia pataisyti sprendinius. Ryšiai pamatuoti.
Reply:
    Dar nepataisiau, per šią sav turiu sutvarkyt
Reply:
    Pateikti pirminiai po pastabų, išsiųsta institucijoms
Reply:
    Gyčiui perduota parengt servitutą
Reply:
    03-28 parengtas servitutas
Reply:
    Pateiktas servitutas ESO
Reply:
    Pateikti pirminiai po pastabų
Reply:
    pateiktas servitutas kompensacijai
Reply:
    04-29 nuvažiuosiu paderint servitutą.
Reply:
    Pateikta be servituto
Reply:
    Servitutas pas notarą
Reply:
    Servitutas pasirašytas, trūksta SUVA</t>
      </text>
    </comment>
    <comment ref="AH332" authorId="1028" shapeId="0" xr:uid="{A9D7F9B2-CF70-4794-AF70-18716811E3E6}">
      <text>
        <t>[Threaded comment]
Your version of Excel allows you to read this threaded comment; however, any edits to it will get removed if the file is opened in a newer version of Excel. Learn more: https://go.microsoft.com/fwlink/?linkid=870924
Comment:
    04-30
357603 
Reply:
    06-02
SAV-362186</t>
      </text>
    </comment>
    <comment ref="AI332" authorId="1029" shapeId="0" xr:uid="{41A0BB38-7886-47AC-8F1E-B9BDB3D35760}">
      <text>
        <t>[Threaded comment]
Your version of Excel allows you to read this threaded comment; however, any edits to it will get removed if the file is opened in a newer version of Excel. Learn more: https://go.microsoft.com/fwlink/?linkid=870924
Comment:
    Pateikta 03-27</t>
      </text>
    </comment>
    <comment ref="AK332" authorId="1030" shapeId="0" xr:uid="{0C794615-6005-42A0-B416-3DE1DE9350E4}">
      <text>
        <t>[Threaded comment]
Your version of Excel allows you to read this threaded comment; however, any edits to it will get removed if the file is opened in a newer version of Excel. Learn more: https://go.microsoft.com/fwlink/?linkid=870924
Comment:
    Pateikta notarui</t>
      </text>
    </comment>
    <comment ref="K333" authorId="1031" shapeId="0" xr:uid="{F50AB654-7EC6-4E4F-93B2-2392CF585C4E}">
      <text>
        <t>[Threaded comment]
Your version of Excel allows you to read this threaded comment; however, any edits to it will get removed if the file is opened in a newer version of Excel. Learn more: https://go.microsoft.com/fwlink/?linkid=870924
Comment:
    Paulina atsiųs topo 02-26
Reply:
    Pateikti pirminiai
Reply:
    Gautos pastabos, aiškinuosi truputį dar su Znutu ir pataisysim
Reply:
    Pateikta po pastabų
Reply:
    Po sprendinių pakeitimo laukiam Vainoro ir Telia derinimo
Reply:
    Vainoras suderino, telia atmetė dėl tinklų žymėjimo, pateikta per naujo.
Reply:
    Gauti derinimai, pateikta Suva, išsiųsti informaciniai.
Reply:
    04.18 parengta byla
Reply:
    pateikta byla be suva
Reply:
    Pateikta iš naujo SUVA su ESO derinimu.</t>
      </text>
    </comment>
    <comment ref="Z333" authorId="1032" shapeId="0" xr:uid="{F477940A-9D93-4FCF-BE3E-38E9B9B05178}">
      <text>
        <t>[Threaded comment]
Your version of Excel allows you to read this threaded comment; however, any edits to it will get removed if the file is opened in a newer version of Excel. Learn more: https://go.microsoft.com/fwlink/?linkid=870924
Comment:
    03.24 pateikta</t>
      </text>
    </comment>
    <comment ref="AB333" authorId="1033" shapeId="0" xr:uid="{B08B2955-2F4D-48B5-B0C8-8225BDE542B9}">
      <text>
        <t>[Threaded comment]
Your version of Excel allows you to read this threaded comment; however, any edits to it will get removed if the file is opened in a newer version of Excel. Learn more: https://go.microsoft.com/fwlink/?linkid=870924
Comment:
    03.24 pateikta</t>
      </text>
    </comment>
    <comment ref="AE333" authorId="1034" shapeId="0" xr:uid="{6F8282F1-DDC9-42B3-8B8D-765B37E5A3EB}">
      <text>
        <t>[Threaded comment]
Your version of Excel allows you to read this threaded comment; however, any edits to it will get removed if the file is opened in a newer version of Excel. Learn more: https://go.microsoft.com/fwlink/?linkid=870924
Comment:
    03.24 pateikta</t>
      </text>
    </comment>
    <comment ref="AF333" authorId="1035" shapeId="0" xr:uid="{630B5C28-F5A9-450D-A4FB-ED666338B046}">
      <text>
        <t>[Threaded comment]
Your version of Excel allows you to read this threaded comment; however, any edits to it will get removed if the file is opened in a newer version of Excel. Learn more: https://go.microsoft.com/fwlink/?linkid=870924
Comment:
    03.24 pateikta</t>
      </text>
    </comment>
    <comment ref="AH333" authorId="1036" shapeId="0" xr:uid="{2B89843A-A7B7-4588-994D-D7CD35CC6977}">
      <text>
        <t>[Threaded comment]
Your version of Excel allows you to read this threaded comment; however, any edits to it will get removed if the file is opened in a newer version of Excel. Learn more: https://go.microsoft.com/fwlink/?linkid=870924
Comment:
    04.09
SAV-354675
Reply:
    SAV-356464
04.22</t>
      </text>
    </comment>
    <comment ref="AJ333" authorId="1037" shapeId="0" xr:uid="{E1D3278C-5BF5-4649-92EE-A97D497228E5}">
      <text>
        <t>[Threaded comment]
Your version of Excel allows you to read this threaded comment; however, any edits to it will get removed if the file is opened in a newer version of Excel. Learn more: https://go.microsoft.com/fwlink/?linkid=870924
Comment:
    03.24 pateikta</t>
      </text>
    </comment>
    <comment ref="K334" authorId="1038" shapeId="0" xr:uid="{1DF76368-003A-40E8-BD53-EB4F26FAACFE}">
      <text>
        <t>[Threaded comment]
Your version of Excel allows you to read this threaded comment; however, any edits to it will get removed if the file is opened in a newer version of Excel. Learn more: https://go.microsoft.com/fwlink/?linkid=870924
Comment:
    Parengti pirminiai
Reply:
    Pateikti pirminiai pakartotinai 03-10
Reply:
    Pateikti pirminiai pakartotinai 03-13
Reply:
    Gautos pastabos 03-18
Reply:
    Pateikti po pastabų pirminiai 03-21
Reply:
    Parengta pilna byla
Reply:
    Pateikta byla</t>
      </text>
    </comment>
    <comment ref="AB334" authorId="1039" shapeId="0" xr:uid="{CE2DA486-8B79-4EDD-A9DB-D87F57A8B82C}">
      <text>
        <t>[Threaded comment]
Your version of Excel allows you to read this threaded comment; however, any edits to it will get removed if the file is opened in a newer version of Excel. Learn more: https://go.microsoft.com/fwlink/?linkid=870924
Comment:
    03.03 pateikta</t>
      </text>
    </comment>
    <comment ref="AE334" authorId="1040" shapeId="0" xr:uid="{FB88FC3A-85EC-4812-996C-F924CFCB7C44}">
      <text>
        <t>[Threaded comment]
Your version of Excel allows you to read this threaded comment; however, any edits to it will get removed if the file is opened in a newer version of Excel. Learn more: https://go.microsoft.com/fwlink/?linkid=870924
Comment:
    03.03 pateikta</t>
      </text>
    </comment>
    <comment ref="AF334" authorId="1041" shapeId="0" xr:uid="{EC5E5C82-71D2-4088-9189-CAB17333E1CC}">
      <text>
        <t>[Threaded comment]
Your version of Excel allows you to read this threaded comment; however, any edits to it will get removed if the file is opened in a newer version of Excel. Learn more: https://go.microsoft.com/fwlink/?linkid=870924
Comment:
    03.03 pateikta</t>
      </text>
    </comment>
    <comment ref="K335" authorId="1042" shapeId="0" xr:uid="{71AFCC7A-B1D9-4BB4-9F04-CA18643ECDD4}">
      <text>
        <t>[Threaded comment]
Your version of Excel allows you to read this threaded comment; however, any edits to it will get removed if the file is opened in a newer version of Excel. Learn more: https://go.microsoft.com/fwlink/?linkid=870924
Comment:
    02.20 parengti pirminiai
Reply:
    Pateikti pirminiai po pastabų
Reply:
    Trūksta savivaldybės derinimo ir tada SUVA
Reply:
    Savivaldybė suderino, 03-12 pateikta SUVA</t>
      </text>
    </comment>
    <comment ref="AB335" authorId="1043" shapeId="0" xr:uid="{DEF08972-D049-4958-91BD-8D88CE9006D4}">
      <text>
        <t>[Threaded comment]
Your version of Excel allows you to read this threaded comment; however, any edits to it will get removed if the file is opened in a newer version of Excel. Learn more: https://go.microsoft.com/fwlink/?linkid=870924
Comment:
    03.03 pateikta</t>
      </text>
    </comment>
    <comment ref="AE335" authorId="1044" shapeId="0" xr:uid="{633DFDA2-F338-4F60-8B04-1DC1B5E326A3}">
      <text>
        <t>[Threaded comment]
Your version of Excel allows you to read this threaded comment; however, any edits to it will get removed if the file is opened in a newer version of Excel. Learn more: https://go.microsoft.com/fwlink/?linkid=870924
Comment:
    03.03 pateikta</t>
      </text>
    </comment>
    <comment ref="AF335" authorId="1045" shapeId="0" xr:uid="{3A84D79F-B9B3-441D-A463-F0DD7CDA18C0}">
      <text>
        <t>[Threaded comment]
Your version of Excel allows you to read this threaded comment; however, any edits to it will get removed if the file is opened in a newer version of Excel. Learn more: https://go.microsoft.com/fwlink/?linkid=870924
Comment:
    03.03 pateikta</t>
      </text>
    </comment>
    <comment ref="AH335" authorId="1046" shapeId="0" xr:uid="{28C4F925-2A4D-40CD-AED0-CF4990E48F04}">
      <text>
        <t>[Threaded comment]
Your version of Excel allows you to read this threaded comment; however, any edits to it will get removed if the file is opened in a newer version of Excel. Learn more: https://go.microsoft.com/fwlink/?linkid=870924
Comment:
    03.12
SAV-350191</t>
      </text>
    </comment>
    <comment ref="K336" authorId="1047" shapeId="0" xr:uid="{631976E6-B813-4CAD-9EEF-590B7D555C32}">
      <text>
        <t>[Threaded comment]
Your version of Excel allows you to read this threaded comment; however, any edits to it will get removed if the file is opened in a newer version of Excel. Learn more: https://go.microsoft.com/fwlink/?linkid=870924
Comment:
    Gytis derina spintos vietą su užsakovu
Reply:
    03.12 pateikta Vainorui
Reply:
    Kokia situacija? Reikia pajudint Vainorą, derinimo terminas praėjęs
Reply:
    Priminta Vainorui, sakė pasižės.
Reply:
    04-03 parašytas laiškas Vainorui su pakartojimu
Reply:
    Parengti pirminiai
Reply:
    pateikti pirminiai</t>
      </text>
    </comment>
    <comment ref="AB336" authorId="1048" shapeId="0" xr:uid="{8E40A7AF-3141-4204-ABF9-15F8C3FF1F98}">
      <text>
        <t>[Threaded comment]
Your version of Excel allows you to read this threaded comment; however, any edits to it will get removed if the file is opened in a newer version of Excel. Learn more: https://go.microsoft.com/fwlink/?linkid=870924
Comment:
    03.12 pateikta</t>
      </text>
    </comment>
    <comment ref="K337" authorId="1049" shapeId="0" xr:uid="{0016A58F-A8DA-4D14-979E-0FB933821E7E}">
      <text>
        <t>[Threaded comment]
Your version of Excel allows you to read this threaded comment; however, any edits to it will get removed if the file is opened in a newer version of Excel. Learn more: https://go.microsoft.com/fwlink/?linkid=870924
Comment:
    Pateikti pirminiai
Reply:
    Taisomos pastabos
Reply:
    Pateikta derinti
Reply:
    Gauti derinimai, reikia teikt KPD
Reply:
    KPD, informaciniai, sutikimai, servitutas
Reply:
    pateikta KPD, sutikimai išsiųsti Klientui surinkti (04-29 pasiteirauta, pasiūlyta pagalba, kad paspartinti procesą)
Reply:
    KPD suderino. Klientas skambino, sakė organizuos susitikimą, bet kolkas dar jokių konkrečių žinių apie tai negavau.
Reply:
    Klientas renka sutikimus, nes sklypo savininkai kelia sąlygas, kurių ESO nefinansuos. Kokia situacija nėra aišku, parašytas laiškas Klientui.
Reply:
    Klientui pateikta šiek tiek pakorteguota projekto versija dėl vieno iš sklypo savininkų nesutikimo. Laukiame atsakymo
Reply:
    Sutikimai gauti, trūksta Vainoro perdeirnimo, gavus įgaliojimus teiksiu servitutus.
Reply:
    09-16 pateikti savivaldybei servitutai
Reply:
    Servitutai, SUVA
Reply:
    Pateiktas pilnas projektas</t>
      </text>
    </comment>
    <comment ref="AB337" authorId="1050" shapeId="0" xr:uid="{51E326ED-51EF-476C-8CBD-A4ABF38C6629}">
      <text>
        <t>[Threaded comment]
Your version of Excel allows you to read this threaded comment; however, any edits to it will get removed if the file is opened in a newer version of Excel. Learn more: https://go.microsoft.com/fwlink/?linkid=870924
Comment:
    Pateikta 03-24</t>
      </text>
    </comment>
    <comment ref="AE337" authorId="1051" shapeId="0" xr:uid="{8B122663-935E-4ED9-89BB-0D7766943C45}">
      <text>
        <t>[Threaded comment]
Your version of Excel allows you to read this threaded comment; however, any edits to it will get removed if the file is opened in a newer version of Excel. Learn more: https://go.microsoft.com/fwlink/?linkid=870924
Comment:
    Pateikta 03-24</t>
      </text>
    </comment>
    <comment ref="AF337" authorId="1052" shapeId="0" xr:uid="{34831A7C-CA69-455D-B99B-515C20803A7D}">
      <text>
        <t>[Threaded comment]
Your version of Excel allows you to read this threaded comment; however, any edits to it will get removed if the file is opened in a newer version of Excel. Learn more: https://go.microsoft.com/fwlink/?linkid=870924
Comment:
    Pateikta 03-24</t>
      </text>
    </comment>
    <comment ref="AH337" authorId="1053" shapeId="0" xr:uid="{14798DCD-BE1F-4EBC-9853-367D1FE723BD}">
      <text>
        <t>[Threaded comment]
Your version of Excel allows you to read this threaded comment; however, any edits to it will get removed if the file is opened in a newer version of Excel. Learn more: https://go.microsoft.com/fwlink/?linkid=870924
Comment:
    09-30 
Reply:
    25SUT-10265</t>
      </text>
    </comment>
    <comment ref="AJ337" authorId="1054" shapeId="0" xr:uid="{373D5AB3-C31C-449C-AEEB-914A6D955955}">
      <text>
        <t>[Threaded comment]
Your version of Excel allows you to read this threaded comment; however, any edits to it will get removed if the file is opened in a newer version of Excel. Learn more: https://go.microsoft.com/fwlink/?linkid=870924
Comment:
    Pateikta 03-24</t>
      </text>
    </comment>
    <comment ref="AN337" authorId="1055" shapeId="0" xr:uid="{60B16D92-3FCB-430D-8F3E-55928DC0CE5D}">
      <text>
        <t>[Threaded comment]
Your version of Excel allows you to read this threaded comment; however, any edits to it will get removed if the file is opened in a newer version of Excel. Learn more: https://go.microsoft.com/fwlink/?linkid=870924
Comment:
    pateikta 04-22</t>
      </text>
    </comment>
    <comment ref="K338" authorId="1056" shapeId="0" xr:uid="{918EE441-4C22-446B-9F39-2956DD9637A6}">
      <text>
        <t>[Threaded comment]
Your version of Excel allows you to read this threaded comment; however, any edits to it will get removed if the file is opened in a newer version of Excel. Learn more: https://go.microsoft.com/fwlink/?linkid=870924
Comment:
    Edgaras matavo
Reply:
    03.25 važiuoju į vietą pasižiūrėt
Reply:
    03.28 parengti sprendiniai
Reply:
    Pateikti pirminiai, bet reikia parodyti projektą P. Stašiūnui, nes čia sunkiai įgyvendinami sprendiniai mano nuomone.
Reply:
    04-02 pateikta Stašiūnui.
Reply:
    Taiso pastabas
Reply:
    Prieš taisant pastabas laukiu atsakymo iš Stašiūno ar pavyks atlikti darbus.
Reply:
    Stašiūnas sakė galim daryt.
Reply:
    ESO leido daryt su informaciniais. 
Reply:
    Pataisyti ESO pastabas ir teikti derinti</t>
      </text>
    </comment>
    <comment ref="AB338" authorId="1057" shapeId="0" xr:uid="{DBEBD811-C5FE-4D3C-B1A1-4437B2E7C472}">
      <text>
        <t>[Threaded comment]
Your version of Excel allows you to read this threaded comment; however, any edits to it will get removed if the file is opened in a newer version of Excel. Learn more: https://go.microsoft.com/fwlink/?linkid=870924
Comment:
    04.10</t>
      </text>
    </comment>
    <comment ref="AE338" authorId="1058" shapeId="0" xr:uid="{79F482B1-3FE3-47CD-B6EB-6C3253F784E5}">
      <text>
        <t>[Threaded comment]
Your version of Excel allows you to read this threaded comment; however, any edits to it will get removed if the file is opened in a newer version of Excel. Learn more: https://go.microsoft.com/fwlink/?linkid=870924
Comment:
    04.10</t>
      </text>
    </comment>
    <comment ref="AF338" authorId="1059" shapeId="0" xr:uid="{643E9C30-C7E6-48BE-B1B6-BFEA410988DC}">
      <text>
        <t>[Threaded comment]
Your version of Excel allows you to read this threaded comment; however, any edits to it will get removed if the file is opened in a newer version of Excel. Learn more: https://go.microsoft.com/fwlink/?linkid=870924
Comment:
    04.10</t>
      </text>
    </comment>
    <comment ref="K339" authorId="1060" shapeId="0" xr:uid="{20C88F83-5589-401B-8271-EC2B26BA9936}">
      <text>
        <t>[Threaded comment]
Your version of Excel allows you to read this threaded comment; however, any edits to it will get removed if the file is opened in a newer version of Excel. Learn more: https://go.microsoft.com/fwlink/?linkid=870924
Comment:
    Edgaras matavo
Reply:
    Pateikti pirminiai
Reply:
    Siųsti derint
Reply:
    Užsakovas nesutinka su spinta ant sklypo ribos, sako kelti prie šaligatvio arba ant stulpo
Reply:
    Iškelta spinta, pateikta Vainorui derinti 04.02
Reply:
    04-03 Vainoras nurodė statyt ant sklypo ribos, nusiunčiau nuotraukas, kodėl negalim pastatyt ant ribos
Reply:
    Vainoras neleidžia ardyti asfalto dangos, pridėjau nuotraukas kad ardom šaligatvio trinkeles, pateikiau 04.04
Reply:
    Pateikta Telia 04.09, užsakovui 04.14, Vainoras ir vandenys suderino
Reply:
    04.15 Telia atmetė, išsiunčiau su paaiškinimu
Reply:
    04.24 pateikta SUVA, parengta byla
Reply:
    pateiktas projektas be suva</t>
      </text>
    </comment>
    <comment ref="AE339" authorId="1061" shapeId="0" xr:uid="{C52CE5D7-DFC1-4DF5-BED6-BF2DBF0AF913}">
      <text>
        <t xml:space="preserve">[Threaded comment]
Your version of Excel allows you to read this threaded comment; however, any edits to it will get removed if the file is opened in a newer version of Excel. Learn more: https://go.microsoft.com/fwlink/?linkid=870924
Comment:
    04.10
</t>
      </text>
    </comment>
    <comment ref="AF339" authorId="1062" shapeId="0" xr:uid="{F78BC907-0C4F-49E4-ACF3-0468DD49969B}">
      <text>
        <t xml:space="preserve">[Threaded comment]
Your version of Excel allows you to read this threaded comment; however, any edits to it will get removed if the file is opened in a newer version of Excel. Learn more: https://go.microsoft.com/fwlink/?linkid=870924
Comment:
    04.10
</t>
      </text>
    </comment>
    <comment ref="AH339" authorId="1063" shapeId="0" xr:uid="{0C7805F1-2833-48A9-85A7-8EA19E000D55}">
      <text>
        <t>[Threaded comment]
Your version of Excel allows you to read this threaded comment; however, any edits to it will get removed if the file is opened in a newer version of Excel. Learn more: https://go.microsoft.com/fwlink/?linkid=870924
Comment:
    04.24
SAV-356829</t>
      </text>
    </comment>
    <comment ref="K340" authorId="1064" shapeId="0" xr:uid="{F9BAF857-FFCF-49DB-9168-0E133336B5F0}">
      <text>
        <t>[Threaded comment]
Your version of Excel allows you to read this threaded comment; however, any edits to it will get removed if the file is opened in a newer version of Excel. Learn more: https://go.microsoft.com/fwlink/?linkid=870924
Comment:
    Parengti pirminiai, reikia važiuot į vietą pasižiūrėt ar pavyks išvengt šilumos kanalo.</t>
      </text>
    </comment>
    <comment ref="K341" authorId="1065" shapeId="0" xr:uid="{6F0A83E8-872C-40E2-A3A7-9AB736B7BA2A}">
      <text>
        <t>[Threaded comment]
Your version of Excel allows you to read this threaded comment; however, any edits to it will get removed if the file is opened in a newer version of Excel. Learn more: https://go.microsoft.com/fwlink/?linkid=870924
Comment:
    Edgaras matavo topo
Reply:
    Parengti pirminiai
Reply:
    Pateikti pirminiai
Reply:
    Skambino zoninis, reikia taisyt schemą.
Reply:
    Ištaisytos pirminių pastabos.
Reply:
    Pateikti pirminiai
Reply:
    Ištaisytos pastabos, pateikta derint, išsiųsti informaciniai
Reply:
    Paruošta pilna byla
Reply:
    pateikta byla</t>
      </text>
    </comment>
    <comment ref="AB341" authorId="1066" shapeId="0" xr:uid="{F055085A-3BC2-4618-A773-AF3FA169EE74}">
      <text>
        <t>[Threaded comment]
Your version of Excel allows you to read this threaded comment; however, any edits to it will get removed if the file is opened in a newer version of Excel. Learn more: https://go.microsoft.com/fwlink/?linkid=870924
Comment:
    04.07 pateikta</t>
      </text>
    </comment>
    <comment ref="AE341" authorId="1067" shapeId="0" xr:uid="{996F78AD-8DD9-4C8F-8865-AD5E79C5B145}">
      <text>
        <t>[Threaded comment]
Your version of Excel allows you to read this threaded comment; however, any edits to it will get removed if the file is opened in a newer version of Excel. Learn more: https://go.microsoft.com/fwlink/?linkid=870924
Comment:
    04.07 pateikta</t>
      </text>
    </comment>
    <comment ref="AF341" authorId="1068" shapeId="0" xr:uid="{9D5BA0E2-53EF-48A9-8D25-7AA6B4AD6302}">
      <text>
        <t>[Threaded comment]
Your version of Excel allows you to read this threaded comment; however, any edits to it will get removed if the file is opened in a newer version of Excel. Learn more: https://go.microsoft.com/fwlink/?linkid=870924
Comment:
    04.07 pateikta</t>
      </text>
    </comment>
    <comment ref="AN341" authorId="1069" shapeId="0" xr:uid="{90F3BFC7-7CC6-4E58-9605-5B6D78F7CF50}">
      <text>
        <t>[Threaded comment]
Your version of Excel allows you to read this threaded comment; however, any edits to it will get removed if the file is opened in a newer version of Excel. Learn more: https://go.microsoft.com/fwlink/?linkid=870924
Comment:
    04.11 pateikta</t>
      </text>
    </comment>
    <comment ref="K342" authorId="1070" shapeId="0" xr:uid="{00AFC981-AECF-4BE2-B77C-E02590825DE5}">
      <text>
        <t>[Threaded comment]
Your version of Excel allows you to read this threaded comment; however, any edits to it will get removed if the file is opened in a newer version of Excel. Learn more: https://go.microsoft.com/fwlink/?linkid=870924
Comment:
    Pateikta pirminiai
Reply:
    Pateikti pirminiai po pastabų
Reply:
    Laukiu Vainoro derinimo po pastabų, kad patraukti spintą nuo kelio ribos.
Reply:
    Pateikta Telia 04.04
Reply:
    04.07 pateikta KPD
Reply:
    04.22 pateikta SUVA, rengiu bylą
Reply:
    04.23 parengta pilna byla be suvos
Reply:
    pateikta byla be suva</t>
      </text>
    </comment>
    <comment ref="Z342" authorId="1071" shapeId="0" xr:uid="{82EB7487-1201-45EC-9DE9-081C28B4B6D5}">
      <text>
        <t>[Threaded comment]
Your version of Excel allows you to read this threaded comment; however, any edits to it will get removed if the file is opened in a newer version of Excel. Learn more: https://go.microsoft.com/fwlink/?linkid=870924
Comment:
    04.07 pateikta</t>
      </text>
    </comment>
    <comment ref="AB342" authorId="1072" shapeId="0" xr:uid="{036D98FF-13FF-4C87-9077-98EAD5EF0D6C}">
      <text>
        <t>[Threaded comment]
Your version of Excel allows you to read this threaded comment; however, any edits to it will get removed if the file is opened in a newer version of Excel. Learn more: https://go.microsoft.com/fwlink/?linkid=870924
Comment:
    03.24 pateikta</t>
      </text>
    </comment>
    <comment ref="AE342" authorId="1073" shapeId="0" xr:uid="{DE811D4D-04C7-485A-8618-7E18F52AA997}">
      <text>
        <t>[Threaded comment]
Your version of Excel allows you to read this threaded comment; however, any edits to it will get removed if the file is opened in a newer version of Excel. Learn more: https://go.microsoft.com/fwlink/?linkid=870924
Comment:
    03.24 pateikta</t>
      </text>
    </comment>
    <comment ref="AF342" authorId="1074" shapeId="0" xr:uid="{A21B721C-A96E-418B-A720-9ABAD85B3C65}">
      <text>
        <t>[Threaded comment]
Your version of Excel allows you to read this threaded comment; however, any edits to it will get removed if the file is opened in a newer version of Excel. Learn more: https://go.microsoft.com/fwlink/?linkid=870924
Comment:
    03.24 pateikta</t>
      </text>
    </comment>
    <comment ref="AH342" authorId="1075" shapeId="0" xr:uid="{2C6EAED1-73D2-4825-B6A1-C95D06635C5F}">
      <text>
        <t>[Threaded comment]
Your version of Excel allows you to read this threaded comment; however, any edits to it will get removed if the file is opened in a newer version of Excel. Learn more: https://go.microsoft.com/fwlink/?linkid=870924
Comment:
    SAV-356390
04.22</t>
      </text>
    </comment>
    <comment ref="AN342" authorId="1076" shapeId="0" xr:uid="{AB09E3A9-85DD-407E-8161-35CA3E89EA5A}">
      <text>
        <t>[Threaded comment]
Your version of Excel allows you to read this threaded comment; however, any edits to it will get removed if the file is opened in a newer version of Excel. Learn more: https://go.microsoft.com/fwlink/?linkid=870924
Comment:
    04.07 pateikta</t>
      </text>
    </comment>
    <comment ref="K343" authorId="1077" shapeId="0" xr:uid="{59E20DAA-355B-4D0B-98AA-E69AEEC107F5}">
      <text>
        <t>[Threaded comment]
Your version of Excel allows you to read this threaded comment; however, any edits to it will get removed if the file is opened in a newer version of Excel. Learn more: https://go.microsoft.com/fwlink/?linkid=870924
Comment:
    Pakamaris darė topo
Reply:
    04.08 parengti pirminiai
Reply:
    pateikti pirminiai
Reply:
    04.11 ištaisytos pastabos.
Reply:
    Trūksta ESO derinimo kad pateikti SUVA, ruošiu bylą.
Reply:
    Parengta byla, savivaldybė atsakė į informacinį kad nėra AZ toje vietoje. Paruošiau pagal juos brėžinį, siųsiu per naujo.
Reply:
    Informacinis pateiktas, derinimai yra, byla parengta, trūksta tik SUVA
Reply:
    Pateikta byla su suva</t>
      </text>
    </comment>
    <comment ref="Z343" authorId="1078" shapeId="0" xr:uid="{04F43984-8B84-4CF1-BF37-47AAF32EF513}">
      <text>
        <t>[Threaded comment]
Your version of Excel allows you to read this threaded comment; however, any edits to it will get removed if the file is opened in a newer version of Excel. Learn more: https://go.microsoft.com/fwlink/?linkid=870924
Comment:
    04.29 pateikta</t>
      </text>
    </comment>
    <comment ref="AB343" authorId="1079" shapeId="0" xr:uid="{15460FA5-D6E9-4445-8252-C39670831481}">
      <text>
        <t>[Threaded comment]
Your version of Excel allows you to read this threaded comment; however, any edits to it will get removed if the file is opened in a newer version of Excel. Learn more: https://go.microsoft.com/fwlink/?linkid=870924
Comment:
    04.17 pateikta</t>
      </text>
    </comment>
    <comment ref="AE343" authorId="1080" shapeId="0" xr:uid="{FEF19699-AB28-4E46-93B0-5ADA9152A980}">
      <text>
        <t>[Threaded comment]
Your version of Excel allows you to read this threaded comment; however, any edits to it will get removed if the file is opened in a newer version of Excel. Learn more: https://go.microsoft.com/fwlink/?linkid=870924
Comment:
    04.17 pateikta</t>
      </text>
    </comment>
    <comment ref="AF343" authorId="1081" shapeId="0" xr:uid="{B94E563B-F5F0-43F3-8CAA-3B9796D669B4}">
      <text>
        <t>[Threaded comment]
Your version of Excel allows you to read this threaded comment; however, any edits to it will get removed if the file is opened in a newer version of Excel. Learn more: https://go.microsoft.com/fwlink/?linkid=870924
Comment:
    04.17 pateikta</t>
      </text>
    </comment>
    <comment ref="AH343" authorId="1082" shapeId="0" xr:uid="{604B41D8-9E90-4D68-A069-275A5AE54540}">
      <text>
        <t>[Threaded comment]
Your version of Excel allows you to read this threaded comment; however, any edits to it will get removed if the file is opened in a newer version of Excel. Learn more: https://go.microsoft.com/fwlink/?linkid=870924
Comment:
    04.30
SAV-357507</t>
      </text>
    </comment>
    <comment ref="AJ343" authorId="1083" shapeId="0" xr:uid="{69117AE1-67FF-4D2B-B9F1-28F554853533}">
      <text>
        <t>[Threaded comment]
Your version of Excel allows you to read this threaded comment; however, any edits to it will get removed if the file is opened in a newer version of Excel. Learn more: https://go.microsoft.com/fwlink/?linkid=870924
Comment:
    04.17 pateikta</t>
      </text>
    </comment>
    <comment ref="K344" authorId="1084" shapeId="0" xr:uid="{7B9707C8-6016-407D-8D88-C55FAFCC997A}">
      <text>
        <t>[Threaded comment]
Your version of Excel allows you to read this threaded comment; however, any edits to it will get removed if the file is opened in a newer version of Excel. Learn more: https://go.microsoft.com/fwlink/?linkid=870924
Comment:
    Pakamaris darė topo
Reply:
    04.11 parengti pirminiai</t>
      </text>
    </comment>
    <comment ref="K345" authorId="1085" shapeId="0" xr:uid="{63A5F784-B0AA-4FA4-A4EF-ECB7F698E1EF}">
      <text>
        <t>[Threaded comment]
Your version of Excel allows you to read this threaded comment; however, any edits to it will get removed if the file is opened in a newer version of Excel. Learn more: https://go.microsoft.com/fwlink/?linkid=870924
Comment:
    Pakamaris darė topo
Reply:
    04.16 parengti pirminiai
Reply:
    Pateikti pirminiai
Reply:
    05.08 pateikti servitutai derint mokyklai ir valgyklai. Pateikta institucijom derint.
Reply:
    05-26 skambinau i KE, sprendžia dėl atstumo, nes nesilaikom 2m
Reply:
    Pateikta KPD 05-28
Reply:
    Užsakovo +37068602665, paskambint pirmadienį
Reply:
    Pateiktas sutikimas Klientui, turi perduoti statytojui pasirašyti
Reply:
    Gautas nesutikimas servituto nustatymui iš valstybinio sklypo panaudos gavėjo. Aiškinuos su savivaldybe ar galima kažką pakeisti ar panaudos gavėjas turi paskutinį žodį.</t>
      </text>
    </comment>
    <comment ref="Z345" authorId="1086" shapeId="0" xr:uid="{57B4A674-4081-45A4-AC20-4453E7DDD3D2}">
      <text>
        <t>[Threaded comment]
Your version of Excel allows you to read this threaded comment; however, any edits to it will get removed if the file is opened in a newer version of Excel. Learn more: https://go.microsoft.com/fwlink/?linkid=870924
Comment:
    05-30 pateikta</t>
      </text>
    </comment>
    <comment ref="AB345" authorId="1087" shapeId="0" xr:uid="{DA36E547-E175-498A-AC34-94266BBB7F64}">
      <text>
        <t>[Threaded comment]
Your version of Excel allows you to read this threaded comment; however, any edits to it will get removed if the file is opened in a newer version of Excel. Learn more: https://go.microsoft.com/fwlink/?linkid=870924
Comment:
    05.08 pateikta</t>
      </text>
    </comment>
    <comment ref="AE345" authorId="1088" shapeId="0" xr:uid="{647A1281-8311-4AF2-BED8-95581F2178E5}">
      <text>
        <t>[Threaded comment]
Your version of Excel allows you to read this threaded comment; however, any edits to it will get removed if the file is opened in a newer version of Excel. Learn more: https://go.microsoft.com/fwlink/?linkid=870924
Comment:
    05.08 pateikta</t>
      </text>
    </comment>
    <comment ref="AF345" authorId="1089" shapeId="0" xr:uid="{D0553920-D494-40B3-A2A8-79CD2E320AF3}">
      <text>
        <t>[Threaded comment]
Your version of Excel allows you to read this threaded comment; however, any edits to it will get removed if the file is opened in a newer version of Excel. Learn more: https://go.microsoft.com/fwlink/?linkid=870924
Comment:
    05.08 pateikta
Reply:
    05.16 pateikta po pastabų.</t>
      </text>
    </comment>
    <comment ref="AJ345" authorId="1090" shapeId="0" xr:uid="{F5E2DFA8-7868-4559-969A-5162ACB82F87}">
      <text>
        <t>[Threaded comment]
Your version of Excel allows you to read this threaded comment; however, any edits to it will get removed if the file is opened in a newer version of Excel. Learn more: https://go.microsoft.com/fwlink/?linkid=870924
Comment:
    05.08 pateikta
Reply:
    05.27 pateikta su pjūviais.</t>
      </text>
    </comment>
    <comment ref="AN345" authorId="1091" shapeId="0" xr:uid="{372636D5-DB69-42A9-BCC7-09BDA91A7A38}">
      <text>
        <t>[Threaded comment]
Your version of Excel allows you to read this threaded comment; however, any edits to it will get removed if the file is opened in a newer version of Excel. Learn more: https://go.microsoft.com/fwlink/?linkid=870924
Comment:
    05-28 pateikta</t>
      </text>
    </comment>
    <comment ref="K346" authorId="1092" shapeId="0" xr:uid="{5F1D87CC-F8CC-4DD9-BC25-AE6539B928D8}">
      <text>
        <t>[Threaded comment]
Your version of Excel allows you to read this threaded comment; however, any edits to it will get removed if the file is opened in a newer version of Excel. Learn more: https://go.microsoft.com/fwlink/?linkid=870924
Comment:
    Pakamaris darė topo
Reply:
    05.05 parengti pirminiai
Reply:
    Pateikti pirminiai
Reply:
    Gytis derina servitutus (3) ir sutikimą
Reply:
    Pakeistos TS, pateikta susiderinti su ESO pakoreguoti sprendiniai</t>
      </text>
    </comment>
    <comment ref="AE346" authorId="1093" shapeId="0" xr:uid="{440F1AB1-E14B-45B1-B622-850C06F1AC50}">
      <text>
        <t>[Threaded comment]
Your version of Excel allows you to read this threaded comment; however, any edits to it will get removed if the file is opened in a newer version of Excel. Learn more: https://go.microsoft.com/fwlink/?linkid=870924
Comment:
    06-02 pateikta</t>
      </text>
    </comment>
    <comment ref="AF346" authorId="1094" shapeId="0" xr:uid="{A11A2AE1-1D40-476A-A893-74A861AB1A37}">
      <text>
        <t>[Threaded comment]
Your version of Excel allows you to read this threaded comment; however, any edits to it will get removed if the file is opened in a newer version of Excel. Learn more: https://go.microsoft.com/fwlink/?linkid=870924
Comment:
    06-02 pateikta</t>
      </text>
    </comment>
    <comment ref="K347" authorId="1095" shapeId="0" xr:uid="{F5A9479A-13BE-41F7-A13A-E45B816D2791}">
      <text>
        <t xml:space="preserve">[Threaded comment]
Your version of Excel allows you to read this threaded comment; however, any edits to it will get removed if the file is opened in a newer version of Excel. Learn more: https://go.microsoft.com/fwlink/?linkid=870924
Comment:
    Pakamaris darė topo
Reply:
    04.09 parengti pirminiai
Reply:
    pateikti pirminiai
Reply:
    Audrius Kleiza, +37037332820; +37069975834
VALERIJA PAŠKEVIČIENĖ,+37067752302; +37060309766
</t>
      </text>
    </comment>
    <comment ref="K348" authorId="1096" shapeId="0" xr:uid="{C5CDF66D-904A-41E4-950F-BE159DCD697A}">
      <text>
        <t>[Threaded comment]
Your version of Excel allows you to read this threaded comment; however, any edits to it will get removed if the file is opened in a newer version of Excel. Learn more: https://go.microsoft.com/fwlink/?linkid=870924
Comment:
    Reikia topo papildymo
Reply:
    perduotas papildymas Tomui
Reply:
    Papildymas perduotas Geoprojektams 04-15
Reply:
    04.28 parengti pirminiai
Reply:
    pateikti pirminiai
Reply:
    Pateiktas projektas be suva</t>
      </text>
    </comment>
    <comment ref="Z348" authorId="1097" shapeId="0" xr:uid="{06BEEA7E-FF88-4692-809F-4A56941DC0E8}">
      <text>
        <t>[Threaded comment]
Your version of Excel allows you to read this threaded comment; however, any edits to it will get removed if the file is opened in a newer version of Excel. Learn more: https://go.microsoft.com/fwlink/?linkid=870924
Comment:
    05.07 pateikta</t>
      </text>
    </comment>
    <comment ref="AB348" authorId="1098" shapeId="0" xr:uid="{29B9F2C1-A717-457E-A8F0-02769943C4C2}">
      <text>
        <t>[Threaded comment]
Your version of Excel allows you to read this threaded comment; however, any edits to it will get removed if the file is opened in a newer version of Excel. Learn more: https://go.microsoft.com/fwlink/?linkid=870924
Comment:
    04.29 pateikta</t>
      </text>
    </comment>
    <comment ref="AE348" authorId="1099" shapeId="0" xr:uid="{2B508E76-3204-441F-BD3F-2B2F97D931C3}">
      <text>
        <t>[Threaded comment]
Your version of Excel allows you to read this threaded comment; however, any edits to it will get removed if the file is opened in a newer version of Excel. Learn more: https://go.microsoft.com/fwlink/?linkid=870924
Comment:
    04.29 pateikta</t>
      </text>
    </comment>
    <comment ref="AF348" authorId="1100" shapeId="0" xr:uid="{D584B56D-0E2B-4CE4-B25C-164481A1D55A}">
      <text>
        <t>[Threaded comment]
Your version of Excel allows you to read this threaded comment; however, any edits to it will get removed if the file is opened in a newer version of Excel. Learn more: https://go.microsoft.com/fwlink/?linkid=870924
Comment:
    04.29 pateikta</t>
      </text>
    </comment>
    <comment ref="AH348" authorId="1101" shapeId="0" xr:uid="{B97496B3-2E6B-4308-866D-FB88B192216C}">
      <text>
        <t xml:space="preserve">[Threaded comment]
Your version of Excel allows you to read this threaded comment; however, any edits to it will get removed if the file is opened in a newer version of Excel. Learn more: https://go.microsoft.com/fwlink/?linkid=870924
Comment:
    05.12
SAV-359126
</t>
      </text>
    </comment>
    <comment ref="E349" authorId="1102" shapeId="0" xr:uid="{2E693E10-DCBC-4244-9D81-8D9CC43EEF71}">
      <text>
        <t>[Threaded comment]
Your version of Excel allows you to read this threaded comment; however, any edits to it will get removed if the file is opened in a newer version of Excel. Learn more: https://go.microsoft.com/fwlink/?linkid=870924
Comment:
    Simas darė topo</t>
      </text>
    </comment>
    <comment ref="K349" authorId="1103" shapeId="0" xr:uid="{0E0C5909-92B7-410F-B41C-728AD483046E}">
      <text>
        <t>[Threaded comment]
Your version of Excel allows you to read this threaded comment; however, any edits to it will get removed if the file is opened in a newer version of Excel. Learn more: https://go.microsoft.com/fwlink/?linkid=870924
Comment:
    Užsakovas parduoda sklypą, sakė informuos savaitės laikotarpį ar darom projektą ar atšauks sąlygas.
Reply:
    Naujas savininkas atsiųs iš architekto info, kad žinotumėm kur statyt spintą
Reply:
    04.16 parengti pirminiai
Reply:
    Pateikti pirminiai
Reply:
    04.18 ištaisytos pastabos
Reply:
     +37061805227, pavel.btg@gmail.com naujo savininko kontaktai
Reply:
    Pateikta derinti, išsiųsta AZ sutikimas ir užsakovui pasirašyt.
Reply:
    Gauti derinimai, pateikta SUVA, rengiu bylą.
Reply:
    Parengta byla
Reply:
    Pateiktas projektas be suva 05-05</t>
      </text>
    </comment>
    <comment ref="AH349" authorId="1104" shapeId="0" xr:uid="{FA1268E6-B768-4CBB-BAF2-A8B1127ACA64}">
      <text>
        <t>[Threaded comment]
Your version of Excel allows you to read this threaded comment; however, any edits to it will get removed if the file is opened in a newer version of Excel. Learn more: https://go.microsoft.com/fwlink/?linkid=870924
Comment:
    04.29
SAV-357282</t>
      </text>
    </comment>
    <comment ref="E350" authorId="1105" shapeId="0" xr:uid="{45834E21-4096-4B3C-90C7-A8079B75BA75}">
      <text>
        <t>[Threaded comment]
Your version of Excel allows you to read this threaded comment; however, any edits to it will get removed if the file is opened in a newer version of Excel. Learn more: https://go.microsoft.com/fwlink/?linkid=870924
Comment:
    Simas darė topo</t>
      </text>
    </comment>
    <comment ref="K350" authorId="1106" shapeId="0" xr:uid="{DB66FD55-B116-471B-962F-0FE3E8C9CF4A}">
      <text>
        <t>[Threaded comment]
Your version of Excel allows you to read this threaded comment; however, any edits to it will get removed if the file is opened in a newer version of Excel. Learn more: https://go.microsoft.com/fwlink/?linkid=870924
Comment:
    Pateikti pirminiai
Reply:
    Iš esmės pastabų nėra pirminiam, bet KT stovi kieme į kurį įvažiavimas siauras, neįveš MT. Parašytas komentaras į TIVIS, atsakymo nėra.
Reply:
    Pakeistos TS be MT keitimo. Įkelti pakoreguoti sprendiniai derinimui su ESO
Reply:
    Pateikti sprendiniai Klientui
Reply:
    Trūksta vainoro
Reply:
    Pateikta be suva</t>
      </text>
    </comment>
    <comment ref="AB350" authorId="1107" shapeId="0" xr:uid="{C49BFD14-B9F4-4F08-9589-9D663CE79854}">
      <text>
        <t>[Threaded comment]
Your version of Excel allows you to read this threaded comment; however, any edits to it will get removed if the file is opened in a newer version of Excel. Learn more: https://go.microsoft.com/fwlink/?linkid=870924
Comment:
    05-05</t>
      </text>
    </comment>
    <comment ref="AE350" authorId="1108" shapeId="0" xr:uid="{78A922CF-CE57-4CE8-B39F-DC5628FC57D6}">
      <text>
        <t>[Threaded comment]
Your version of Excel allows you to read this threaded comment; however, any edits to it will get removed if the file is opened in a newer version of Excel. Learn more: https://go.microsoft.com/fwlink/?linkid=870924
Comment:
    05-05</t>
      </text>
    </comment>
    <comment ref="AF350" authorId="1109" shapeId="0" xr:uid="{D4BAF82B-2649-4666-BB8A-1F3C499304B3}">
      <text>
        <t>[Threaded comment]
Your version of Excel allows you to read this threaded comment; however, any edits to it will get removed if the file is opened in a newer version of Excel. Learn more: https://go.microsoft.com/fwlink/?linkid=870924
Comment:
    05-05</t>
      </text>
    </comment>
    <comment ref="AH350" authorId="1110" shapeId="0" xr:uid="{2EFE152F-F5B6-4D23-A06C-4F8B2E170D8F}">
      <text>
        <t xml:space="preserve">[Threaded comment]
Your version of Excel allows you to read this threaded comment; however, any edits to it will get removed if the file is opened in a newer version of Excel. Learn more: https://go.microsoft.com/fwlink/?linkid=870924
Comment:
    05-23 
361032 </t>
      </text>
    </comment>
    <comment ref="K351" authorId="1111" shapeId="0" xr:uid="{71CF00D8-8449-4C9C-8F95-B9BA31A426E4}">
      <text>
        <t>[Threaded comment]
Your version of Excel allows you to read this threaded comment; however, any edits to it will get removed if the file is opened in a newer version of Excel. Learn more: https://go.microsoft.com/fwlink/?linkid=870924
Comment:
    Rengiami pirminiai, pateikta institucijom
Reply:
    Taiso pastabas
Reply:
    Pateikta po pastabų
Reply:
    Pirminiai patvirtinti. Suderino dar tik Telia. Vandenys ir savivaldybė pateikė pastabas į kurias atrašiau prieš atostogas, bet atsakymų negavau. Šiandien parašiau priminimus.
Reply:
    Atsakymų nėra, vandenys nekelia. Vainoras paprašė pakartot laiškus, persiunčiau
Reply:
    Derinimai gauti, pateikta suva. ESO sustabdė užduotį komentaru.
Reply:
    Užduotį pratęsė, liko gauti SUVA
Reply:
    Paskambinau užsakovui, turi atsiųst.
Reply:
    Pateiktas projektas be suva</t>
      </text>
    </comment>
    <comment ref="AH351" authorId="1112" shapeId="0" xr:uid="{46F51267-CB4B-46F0-A8F2-8576273AB524}">
      <text>
        <t>[Threaded comment]
Your version of Excel allows you to read this threaded comment; however, any edits to it will get removed if the file is opened in a newer version of Excel. Learn more: https://go.microsoft.com/fwlink/?linkid=870924
Comment:
    04-17
SAV-355982</t>
      </text>
    </comment>
    <comment ref="K352" authorId="1113" shapeId="0" xr:uid="{A36753F0-DA2D-4949-A451-03F687823B12}">
      <text>
        <t>[Threaded comment]
Your version of Excel allows you to read this threaded comment; however, any edits to it will get removed if the file is opened in a newer version of Excel. Learn more: https://go.microsoft.com/fwlink/?linkid=870924
Comment:
    04.29 parengti pirminiai
Reply:
    Pateikti pirminiai
Reply:
    05.08 ištaisytos pastabos, pateikta derint</t>
      </text>
    </comment>
    <comment ref="Z352" authorId="1114" shapeId="0" xr:uid="{D86311F1-8C55-49CF-8AB0-98888BA38198}">
      <text>
        <t>[Threaded comment]
Your version of Excel allows you to read this threaded comment; however, any edits to it will get removed if the file is opened in a newer version of Excel. Learn more: https://go.microsoft.com/fwlink/?linkid=870924
Comment:
    05-29 pateikta</t>
      </text>
    </comment>
    <comment ref="AB352" authorId="1115" shapeId="0" xr:uid="{FFFD5590-9688-42FF-89C1-FE357D5B0F92}">
      <text>
        <t>[Threaded comment]
Your version of Excel allows you to read this threaded comment; however, any edits to it will get removed if the file is opened in a newer version of Excel. Learn more: https://go.microsoft.com/fwlink/?linkid=870924
Comment:
    05.08 pateikta</t>
      </text>
    </comment>
    <comment ref="AE352" authorId="1116" shapeId="0" xr:uid="{D3AFBDB3-40E4-4E9F-9A76-475A4D0D74F3}">
      <text>
        <t>[Threaded comment]
Your version of Excel allows you to read this threaded comment; however, any edits to it will get removed if the file is opened in a newer version of Excel. Learn more: https://go.microsoft.com/fwlink/?linkid=870924
Comment:
    05.08 pateikta</t>
      </text>
    </comment>
    <comment ref="AF352" authorId="1117" shapeId="0" xr:uid="{7CE90E9E-C0CC-4184-9138-83B3E6DA1A23}">
      <text>
        <t>[Threaded comment]
Your version of Excel allows you to read this threaded comment; however, any edits to it will get removed if the file is opened in a newer version of Excel. Learn more: https://go.microsoft.com/fwlink/?linkid=870924
Comment:
    05.08 pateikta
Reply:
    05.16 Pateikta po pastabų.</t>
      </text>
    </comment>
    <comment ref="AH352" authorId="1118" shapeId="0" xr:uid="{4911D012-A016-4B9A-A2F1-832450342C97}">
      <text>
        <t>[Threaded comment]
Your version of Excel allows you to read this threaded comment; however, any edits to it will get removed if the file is opened in a newer version of Excel. Learn more: https://go.microsoft.com/fwlink/?linkid=870924
Comment:
    05-26
SAV-361142</t>
      </text>
    </comment>
    <comment ref="K353" authorId="1119" shapeId="0" xr:uid="{A3432B2E-4088-4E1E-B60A-0068F671DD3A}">
      <text>
        <t>[Threaded comment]
Your version of Excel allows you to read this threaded comment; however, any edits to it will get removed if the file is opened in a newer version of Excel. Learn more: https://go.microsoft.com/fwlink/?linkid=870924
Comment:
    Ovidijus matuoja 04-23
Reply:
    05.07 parengti pirminiai
Reply:
    Pateikti pirminiai
Reply:
    Susiderinti su klientu spintos vietą, tada pateiksim per naują pirminius
Reply:
    Klientui vieta tinkama, su kaimynais susitinku 05.16.
Reply:
    Pateikti pirminiai po pastabų
Reply:
    Pateikta su suva</t>
      </text>
    </comment>
    <comment ref="AA353" authorId="1120" shapeId="0" xr:uid="{B64B4AF5-7DA6-4760-859A-9B58BB952761}">
      <text>
        <t>[Threaded comment]
Your version of Excel allows you to read this threaded comment; however, any edits to it will get removed if the file is opened in a newer version of Excel. Learn more: https://go.microsoft.com/fwlink/?linkid=870924
Comment:
    2</t>
      </text>
    </comment>
    <comment ref="AE353" authorId="1121" shapeId="0" xr:uid="{69415E1B-77F1-48BE-AA0E-A376799CE050}">
      <text>
        <t>[Threaded comment]
Your version of Excel allows you to read this threaded comment; however, any edits to it will get removed if the file is opened in a newer version of Excel. Learn more: https://go.microsoft.com/fwlink/?linkid=870924
Comment:
    05.16 pateikta</t>
      </text>
    </comment>
    <comment ref="AF353" authorId="1122" shapeId="0" xr:uid="{ED22936E-5224-49AE-AD54-37B608EC7C1B}">
      <text>
        <t>[Threaded comment]
Your version of Excel allows you to read this threaded comment; however, any edits to it will get removed if the file is opened in a newer version of Excel. Learn more: https://go.microsoft.com/fwlink/?linkid=870924
Comment:
    05.16 pateikta</t>
      </text>
    </comment>
    <comment ref="AH353" authorId="1123" shapeId="0" xr:uid="{4132EB23-684D-44C3-A2D5-A51568C4D99B}">
      <text>
        <t>[Threaded comment]
Your version of Excel allows you to read this threaded comment; however, any edits to it will get removed if the file is opened in a newer version of Excel. Learn more: https://go.microsoft.com/fwlink/?linkid=870924
Comment:
    06-17
364621</t>
      </text>
    </comment>
    <comment ref="AN353" authorId="1124" shapeId="0" xr:uid="{168E24AF-2AC9-4C47-8521-78FC0BAF95E0}">
      <text>
        <t>[Threaded comment]
Your version of Excel allows you to read this threaded comment; however, any edits to it will get removed if the file is opened in a newer version of Excel. Learn more: https://go.microsoft.com/fwlink/?linkid=870924
Comment:
    05-30 pateikta</t>
      </text>
    </comment>
    <comment ref="K354" authorId="1125" shapeId="0" xr:uid="{31C000E9-B7C5-4DE6-96C3-81E7E41506EC}">
      <text>
        <t>[Threaded comment]
Your version of Excel allows you to read this threaded comment; however, any edits to it will get removed if the file is opened in a newer version of Excel. Learn more: https://go.microsoft.com/fwlink/?linkid=870924
Comment:
    pateikti pirminiai
Reply:
    Pateikta po pastabų
Reply:
    Parengta byla, pateikta SUVA</t>
      </text>
    </comment>
    <comment ref="AH354" authorId="1126" shapeId="0" xr:uid="{B6EBFB5A-B84A-4AC7-9440-D59546EFC484}">
      <text>
        <t>[Threaded comment]
Your version of Excel allows you to read this threaded comment; however, any edits to it will get removed if the file is opened in a newer version of Excel. Learn more: https://go.microsoft.com/fwlink/?linkid=870924
Comment:
    05.08 
SAV-358741</t>
      </text>
    </comment>
    <comment ref="K355" authorId="1127" shapeId="0" xr:uid="{CB0E2B8D-B6E6-4B3C-BEEB-0B7E72769498}">
      <text>
        <t>[Threaded comment]
Your version of Excel allows you to read this threaded comment; however, any edits to it will get removed if the file is opened in a newer version of Excel. Learn more: https://go.microsoft.com/fwlink/?linkid=870924
Comment:
    Ovidijus matuoja 04-23
Reply:
    04.29 parengti pirminiai
Reply:
    Pateikti pirminiai
Reply:
    05.07 parengta byla</t>
      </text>
    </comment>
    <comment ref="Z355" authorId="1128" shapeId="0" xr:uid="{D20D2F68-04F9-4502-A888-1C66CDF49842}">
      <text>
        <t>[Threaded comment]
Your version of Excel allows you to read this threaded comment; however, any edits to it will get removed if the file is opened in a newer version of Excel. Learn more: https://go.microsoft.com/fwlink/?linkid=870924
Comment:
    05.07 pateikta</t>
      </text>
    </comment>
    <comment ref="AH355" authorId="1129" shapeId="0" xr:uid="{8679654D-DA75-478C-90D3-EFDDA2FB956B}">
      <text>
        <t xml:space="preserve">[Threaded comment]
Your version of Excel allows you to read this threaded comment; however, any edits to it will get removed if the file is opened in a newer version of Excel. Learn more: https://go.microsoft.com/fwlink/?linkid=870924
Comment:
    05.07
SAV-358359
</t>
      </text>
    </comment>
    <comment ref="K356" authorId="1130" shapeId="0" xr:uid="{801F8808-26BA-4C8D-8682-B98F0DA49871}">
      <text>
        <t>[Threaded comment]
Your version of Excel allows you to read this threaded comment; however, any edits to it will get removed if the file is opened in a newer version of Excel. Learn more: https://go.microsoft.com/fwlink/?linkid=870924
Comment:
    Ovidijus matuoja 04-23
Reply:
    05.06 parengti pirminiai</t>
      </text>
    </comment>
    <comment ref="K357" authorId="1131" shapeId="0" xr:uid="{E1C4729B-05AE-4CAB-80E1-4953D61DE4BF}">
      <text>
        <t>[Threaded comment]
Your version of Excel allows you to read this threaded comment; however, any edits to it will get removed if the file is opened in a newer version of Excel. Learn more: https://go.microsoft.com/fwlink/?linkid=870924
Comment:
    Ovidijus matuoja 04-23
Reply:
    04.29 parengti pirminiai</t>
      </text>
    </comment>
    <comment ref="K358" authorId="1132" shapeId="0" xr:uid="{D54BACE1-2DFB-47E3-BF22-4248686A4284}">
      <text>
        <t>[Threaded comment]
Your version of Excel allows you to read this threaded comment; however, any edits to it will get removed if the file is opened in a newer version of Excel. Learn more: https://go.microsoft.com/fwlink/?linkid=870924
Comment:
    Topo Ovidijus
Reply:
    Pateikti sprendiniai Klientui suderinti
Reply:
    Klientas suderino, pateikta institucijoms</t>
      </text>
    </comment>
    <comment ref="AB358" authorId="1133" shapeId="0" xr:uid="{C0886513-87FE-4D84-8D95-DB2FAA233ADE}">
      <text>
        <t>[Threaded comment]
Your version of Excel allows you to read this threaded comment; however, any edits to it will get removed if the file is opened in a newer version of Excel. Learn more: https://go.microsoft.com/fwlink/?linkid=870924
Comment:
    05-16</t>
      </text>
    </comment>
    <comment ref="AE358" authorId="1134" shapeId="0" xr:uid="{427FB4DC-8002-4813-881C-63F045F49440}">
      <text>
        <t>[Threaded comment]
Your version of Excel allows you to read this threaded comment; however, any edits to it will get removed if the file is opened in a newer version of Excel. Learn more: https://go.microsoft.com/fwlink/?linkid=870924
Comment:
    05-16</t>
      </text>
    </comment>
    <comment ref="AF358" authorId="1135" shapeId="0" xr:uid="{4A6ADB4A-B4C9-49F5-9BE9-8E87FD549A60}">
      <text>
        <t>[Threaded comment]
Your version of Excel allows you to read this threaded comment; however, any edits to it will get removed if the file is opened in a newer version of Excel. Learn more: https://go.microsoft.com/fwlink/?linkid=870924
Comment:
    05-16</t>
      </text>
    </comment>
    <comment ref="AH358" authorId="1136" shapeId="0" xr:uid="{48D0967A-2A8B-4A4F-B08B-0B9D47D33B7F}">
      <text>
        <t xml:space="preserve">[Threaded comment]
Your version of Excel allows you to read this threaded comment; however, any edits to it will get removed if the file is opened in a newer version of Excel. Learn more: https://go.microsoft.com/fwlink/?linkid=870924
Comment:
    06-16
364341 </t>
      </text>
    </comment>
    <comment ref="AN358" authorId="1137" shapeId="0" xr:uid="{1E098A8E-8DF1-41CA-BE7A-8A798EEF50AA}">
      <text>
        <t>[Threaded comment]
Your version of Excel allows you to read this threaded comment; however, any edits to it will get removed if the file is opened in a newer version of Excel. Learn more: https://go.microsoft.com/fwlink/?linkid=870924
Comment:
    05.16 pateikta</t>
      </text>
    </comment>
    <comment ref="K359" authorId="1138" shapeId="0" xr:uid="{C6DA3D2A-E519-47BC-ACD8-DFF0184622BF}">
      <text>
        <t>[Threaded comment]
Your version of Excel allows you to read this threaded comment; however, any edits to it will get removed if the file is opened in a newer version of Excel. Learn more: https://go.microsoft.com/fwlink/?linkid=870924
Comment:
    05.12 parengti pirminiai.
Reply:
    Gauti derinimai, reikia ESO, kad įkelt SUVA</t>
      </text>
    </comment>
    <comment ref="Z359" authorId="1139" shapeId="0" xr:uid="{DCCC346F-328E-4506-9A17-660173D6634E}">
      <text>
        <t>[Threaded comment]
Your version of Excel allows you to read this threaded comment; however, any edits to it will get removed if the file is opened in a newer version of Excel. Learn more: https://go.microsoft.com/fwlink/?linkid=870924
Comment:
    05.13 pateikta</t>
      </text>
    </comment>
    <comment ref="AB359" authorId="1140" shapeId="0" xr:uid="{053C164D-DD0D-47E7-9EB2-4C672585CCC4}">
      <text>
        <t>[Threaded comment]
Your version of Excel allows you to read this threaded comment; however, any edits to it will get removed if the file is opened in a newer version of Excel. Learn more: https://go.microsoft.com/fwlink/?linkid=870924
Comment:
    05.13 pateikta</t>
      </text>
    </comment>
    <comment ref="AE359" authorId="1141" shapeId="0" xr:uid="{54351A98-0685-4EC3-BEF1-611DE6720D66}">
      <text>
        <t>[Threaded comment]
Your version of Excel allows you to read this threaded comment; however, any edits to it will get removed if the file is opened in a newer version of Excel. Learn more: https://go.microsoft.com/fwlink/?linkid=870924
Comment:
    05.13 pateikta</t>
      </text>
    </comment>
    <comment ref="AF359" authorId="1142" shapeId="0" xr:uid="{B07E2B33-1A74-4B50-A5FD-DB0F912CB61B}">
      <text>
        <t>[Threaded comment]
Your version of Excel allows you to read this threaded comment; however, any edits to it will get removed if the file is opened in a newer version of Excel. Learn more: https://go.microsoft.com/fwlink/?linkid=870924
Comment:
    05.13 pateikta</t>
      </text>
    </comment>
    <comment ref="AH359" authorId="1143" shapeId="0" xr:uid="{7BB9E0E1-A12C-414B-ADEC-91850FA34BA5}">
      <text>
        <t>[Threaded comment]
Your version of Excel allows you to read this threaded comment; however, any edits to it will get removed if the file is opened in a newer version of Excel. Learn more: https://go.microsoft.com/fwlink/?linkid=870924
Comment:
    05-26
SAV-361240</t>
      </text>
    </comment>
    <comment ref="K360" authorId="1144" shapeId="0" xr:uid="{B7D9F7A4-B139-4083-83F2-98F7CB90E90F}">
      <text>
        <t>[Threaded comment]
Your version of Excel allows you to read this threaded comment; however, any edits to it will get removed if the file is opened in a newer version of Excel. Learn more: https://go.microsoft.com/fwlink/?linkid=870924
Comment:
    Pateikti pirminiai 06-17
Reply:
    Trūksta savivaldybės ir Telia</t>
      </text>
    </comment>
    <comment ref="AB360" authorId="1145" shapeId="0" xr:uid="{00D4D107-F135-4C0F-80B3-F0F4EEC3E477}">
      <text>
        <t>[Threaded comment]
Your version of Excel allows you to read this threaded comment; however, any edits to it will get removed if the file is opened in a newer version of Excel. Learn more: https://go.microsoft.com/fwlink/?linkid=870924
Comment:
    07-11</t>
      </text>
    </comment>
    <comment ref="AE360" authorId="1146" shapeId="0" xr:uid="{8B70E28F-F347-4996-9CA4-896563C27FD8}">
      <text>
        <t>[Threaded comment]
Your version of Excel allows you to read this threaded comment; however, any edits to it will get removed if the file is opened in a newer version of Excel. Learn more: https://go.microsoft.com/fwlink/?linkid=870924
Comment:
    07-11</t>
      </text>
    </comment>
    <comment ref="AF360" authorId="1147" shapeId="0" xr:uid="{FE37CC0F-E4E2-4F50-8DC2-04B5D98F8C00}">
      <text>
        <t>[Threaded comment]
Your version of Excel allows you to read this threaded comment; however, any edits to it will get removed if the file is opened in a newer version of Excel. Learn more: https://go.microsoft.com/fwlink/?linkid=870924
Comment:
    07-11</t>
      </text>
    </comment>
    <comment ref="AH360" authorId="1148" shapeId="0" xr:uid="{121B7232-9AA2-4622-96AF-04118C21A278}">
      <text>
        <t xml:space="preserve">[Threaded comment]
Your version of Excel allows you to read this threaded comment; however, any edits to it will get removed if the file is opened in a newer version of Excel. Learn more: https://go.microsoft.com/fwlink/?linkid=870924
Comment:
    07-30
370206 </t>
      </text>
    </comment>
    <comment ref="K361" authorId="1149" shapeId="0" xr:uid="{D8C44621-45ED-4DA1-83DC-7D4DD1C332B0}">
      <text>
        <t>[Threaded comment]
Your version of Excel allows you to read this threaded comment; however, any edits to it will get removed if the file is opened in a newer version of Excel. Learn more: https://go.microsoft.com/fwlink/?linkid=870924
Comment:
    Donatas parengė topo
Reply:
    Kamuolys pas ESO. Turi pateikti patikslinimus dėl projekto apimties ir pastotės schemą patikslintą
Reply:
    Susiderinta su Vainoru, pateiktas sutikimas pasirašymui, išsiųstas informacinis.</t>
      </text>
    </comment>
    <comment ref="K362" authorId="1150" shapeId="0" xr:uid="{EA9F806A-934C-4CF0-A5D0-2DBFA014C001}">
      <text>
        <t>[Threaded comment]
Your version of Excel allows you to read this threaded comment; however, any edits to it will get removed if the file is opened in a newer version of Excel. Learn more: https://go.microsoft.com/fwlink/?linkid=870924
Comment:
    Donatas parengė topo
Reply:
    Pateikti pirminiai</t>
      </text>
    </comment>
    <comment ref="Z362" authorId="1151" shapeId="0" xr:uid="{07E66AB4-8A52-4467-B53A-EAC256AC5826}">
      <text>
        <t>[Threaded comment]
Your version of Excel allows you to read this threaded comment; however, any edits to it will get removed if the file is opened in a newer version of Excel. Learn more: https://go.microsoft.com/fwlink/?linkid=870924
Comment:
    07-04</t>
      </text>
    </comment>
    <comment ref="AB362" authorId="1152" shapeId="0" xr:uid="{69388647-6454-4FCD-BE0D-7B2E4B8E49AC}">
      <text>
        <t>[Threaded comment]
Your version of Excel allows you to read this threaded comment; however, any edits to it will get removed if the file is opened in a newer version of Excel. Learn more: https://go.microsoft.com/fwlink/?linkid=870924
Comment:
    07-04</t>
      </text>
    </comment>
    <comment ref="AE362" authorId="1153" shapeId="0" xr:uid="{7E5603E1-583F-4817-B610-6F20D4D23EDD}">
      <text>
        <t>[Threaded comment]
Your version of Excel allows you to read this threaded comment; however, any edits to it will get removed if the file is opened in a newer version of Excel. Learn more: https://go.microsoft.com/fwlink/?linkid=870924
Comment:
    07-04</t>
      </text>
    </comment>
    <comment ref="AF362" authorId="1154" shapeId="0" xr:uid="{CF539314-A7AD-45E0-911D-2716236698E5}">
      <text>
        <t>[Threaded comment]
Your version of Excel allows you to read this threaded comment; however, any edits to it will get removed if the file is opened in a newer version of Excel. Learn more: https://go.microsoft.com/fwlink/?linkid=870924
Comment:
    07-04</t>
      </text>
    </comment>
    <comment ref="AH362" authorId="1155" shapeId="0" xr:uid="{D4FF0115-2E5B-4ECE-974D-A50404A4C380}">
      <text>
        <t>[Threaded comment]
Your version of Excel allows you to read this threaded comment; however, any edits to it will get removed if the file is opened in a newer version of Excel. Learn more: https://go.microsoft.com/fwlink/?linkid=870924
Comment:
    07-17
368673</t>
      </text>
    </comment>
    <comment ref="K363" authorId="1156" shapeId="0" xr:uid="{20DBDC32-BAAF-48E1-8682-7DE2E843A29F}">
      <text>
        <t>[Threaded comment]
Your version of Excel allows you to read this threaded comment; however, any edits to it will get removed if the file is opened in a newer version of Excel. Learn more: https://go.microsoft.com/fwlink/?linkid=870924
Comment:
    Donatas parengė topo
Reply:
    Pateikti pirminiai
Reply:
    SUVA</t>
      </text>
    </comment>
    <comment ref="Z363" authorId="1157" shapeId="0" xr:uid="{A2EC6052-F1E1-4D83-876A-8C987C21B389}">
      <text>
        <t>[Threaded comment]
Your version of Excel allows you to read this threaded comment; however, any edits to it will get removed if the file is opened in a newer version of Excel. Learn more: https://go.microsoft.com/fwlink/?linkid=870924
Comment:
    06-23</t>
      </text>
    </comment>
    <comment ref="AB363" authorId="1158" shapeId="0" xr:uid="{4766B3D6-EB64-4770-BA89-C66AB6A3343E}">
      <text>
        <t>[Threaded comment]
Your version of Excel allows you to read this threaded comment; however, any edits to it will get removed if the file is opened in a newer version of Excel. Learn more: https://go.microsoft.com/fwlink/?linkid=870924
Comment:
    06-27</t>
      </text>
    </comment>
    <comment ref="AE363" authorId="1159" shapeId="0" xr:uid="{19AD1F41-1AC3-459D-9405-FDBBEDE44188}">
      <text>
        <t>[Threaded comment]
Your version of Excel allows you to read this threaded comment; however, any edits to it will get removed if the file is opened in a newer version of Excel. Learn more: https://go.microsoft.com/fwlink/?linkid=870924
Comment:
    06-27</t>
      </text>
    </comment>
    <comment ref="AF363" authorId="1160" shapeId="0" xr:uid="{1103B502-5925-4D23-A2DB-C55083756383}">
      <text>
        <t>[Threaded comment]
Your version of Excel allows you to read this threaded comment; however, any edits to it will get removed if the file is opened in a newer version of Excel. Learn more: https://go.microsoft.com/fwlink/?linkid=870924
Comment:
    06-27</t>
      </text>
    </comment>
    <comment ref="AH363" authorId="1161" shapeId="0" xr:uid="{A7609DD6-F2B4-4CE5-A419-0B6F1C2E90DA}">
      <text>
        <t xml:space="preserve">[Threaded comment]
Your version of Excel allows you to read this threaded comment; however, any edits to it will get removed if the file is opened in a newer version of Excel. Learn more: https://go.microsoft.com/fwlink/?linkid=870924
Comment:
    07-07
367090 </t>
      </text>
    </comment>
    <comment ref="AJ363" authorId="1162" shapeId="0" xr:uid="{5F15D057-2715-400F-9F9F-1D71EE52828E}">
      <text>
        <t>[Threaded comment]
Your version of Excel allows you to read this threaded comment; however, any edits to it will get removed if the file is opened in a newer version of Excel. Learn more: https://go.microsoft.com/fwlink/?linkid=870924
Comment:
    06-27</t>
      </text>
    </comment>
    <comment ref="K364" authorId="1163" shapeId="0" xr:uid="{D1D0804C-F2EF-431F-816E-CC579C5DAA25}">
      <text>
        <t>[Threaded comment]
Your version of Excel allows you to read this threaded comment; however, any edits to it will get removed if the file is opened in a newer version of Excel. Learn more: https://go.microsoft.com/fwlink/?linkid=870924
Comment:
    Pateikta klientui derinti
Reply:
    Pateikti pirminiai 06-20</t>
      </text>
    </comment>
    <comment ref="AB364" authorId="1164" shapeId="0" xr:uid="{9C6FFD9B-8E02-4BD1-A6EF-C70B09F06FBA}">
      <text>
        <t>[Threaded comment]
Your version of Excel allows you to read this threaded comment; however, any edits to it will get removed if the file is opened in a newer version of Excel. Learn more: https://go.microsoft.com/fwlink/?linkid=870924
Comment:
    06-10</t>
      </text>
    </comment>
    <comment ref="AE364" authorId="1165" shapeId="0" xr:uid="{122E5ED9-9727-4492-A856-DC8778E0C228}">
      <text>
        <t>[Threaded comment]
Your version of Excel allows you to read this threaded comment; however, any edits to it will get removed if the file is opened in a newer version of Excel. Learn more: https://go.microsoft.com/fwlink/?linkid=870924
Comment:
    06-10</t>
      </text>
    </comment>
    <comment ref="AF364" authorId="1166" shapeId="0" xr:uid="{AD40626E-154C-424F-B21A-A5B66139D8A2}">
      <text>
        <t>[Threaded comment]
Your version of Excel allows you to read this threaded comment; however, any edits to it will get removed if the file is opened in a newer version of Excel. Learn more: https://go.microsoft.com/fwlink/?linkid=870924
Comment:
    06-10</t>
      </text>
    </comment>
    <comment ref="AH364" authorId="1167" shapeId="0" xr:uid="{037BAF75-30C9-4F26-B2EF-CA4A4859CCEF}">
      <text>
        <t xml:space="preserve">[Threaded comment]
Your version of Excel allows you to read this threaded comment; however, any edits to it will get removed if the file is opened in a newer version of Excel. Learn more: https://go.microsoft.com/fwlink/?linkid=870924
Comment:
    06-17
364629 </t>
      </text>
    </comment>
    <comment ref="K365" authorId="1168" shapeId="0" xr:uid="{4FA6B14A-075F-4F52-B5F5-42E6C8AC0739}">
      <text>
        <t xml:space="preserve">[Threaded comment]
Your version of Excel allows you to read this threaded comment; however, any edits to it will get removed if the file is opened in a newer version of Excel. Learn more: https://go.microsoft.com/fwlink/?linkid=870924
Comment:
    Užprašyta TS korekcijos
Reply:
    Pateikti pirminiai
Reply:
    Pateiktas sutikimas sklypo savininkui, gautas klausimas kodėl neprojektuojame spintos ant šaligatvio, spinta gali trukdyti automobiliams. Pabandžiau dar kartą nusiųsti Vainorui sprendinius su spinta ant šaligatvio (tik šiek tiek arčiau pastato nei buvo prieš tai), nes anksčiau Vainoras atmetė sprendinius, nes spinta ne prie pastato sienos.
Reply:
    Reikia ESO derinimo SUVAI pateikt
Reply:
    SS – Trūksta savivaldybės sutikimo. Pateikta 10-29 </t>
      </text>
    </comment>
    <comment ref="AB365" authorId="1169" shapeId="0" xr:uid="{6104D95D-9AD1-474F-B833-6E39BC2933DC}">
      <text>
        <t>[Threaded comment]
Your version of Excel allows you to read this threaded comment; however, any edits to it will get removed if the file is opened in a newer version of Excel. Learn more: https://go.microsoft.com/fwlink/?linkid=870924
Comment:
    09-19</t>
      </text>
    </comment>
    <comment ref="AE365" authorId="1170" shapeId="0" xr:uid="{87CBEC32-0138-414C-8C78-458AC3C8B663}">
      <text>
        <t>[Threaded comment]
Your version of Excel allows you to read this threaded comment; however, any edits to it will get removed if the file is opened in a newer version of Excel. Learn more: https://go.microsoft.com/fwlink/?linkid=870924
Comment:
    09-19</t>
      </text>
    </comment>
    <comment ref="AF365" authorId="1171" shapeId="0" xr:uid="{2EDF2262-4BAB-4CD5-9A0B-1B3999C944EC}">
      <text>
        <t>[Threaded comment]
Your version of Excel allows you to read this threaded comment; however, any edits to it will get removed if the file is opened in a newer version of Excel. Learn more: https://go.microsoft.com/fwlink/?linkid=870924
Comment:
    09-19</t>
      </text>
    </comment>
    <comment ref="AH365" authorId="1172" shapeId="0" xr:uid="{B03EAFEE-D13E-48DD-A249-4B6FA96526CF}">
      <text>
        <t xml:space="preserve">[Threaded comment]
Your version of Excel allows you to read this threaded comment; however, any edits to it will get removed if the file is opened in a newer version of Excel. Learn more: https://go.microsoft.com/fwlink/?linkid=870924
Comment:
    25SUT-10913
Reply:
    25SUT-16018
</t>
      </text>
    </comment>
    <comment ref="AJ365" authorId="1173" shapeId="0" xr:uid="{CC0F6B23-2D6E-4A79-8C0F-FC951A399801}">
      <text>
        <t>[Threaded comment]
Your version of Excel allows you to read this threaded comment; however, any edits to it will get removed if the file is opened in a newer version of Excel. Learn more: https://go.microsoft.com/fwlink/?linkid=870924
Comment:
    09-19</t>
      </text>
    </comment>
    <comment ref="K366" authorId="1174" shapeId="0" xr:uid="{4273647B-301D-4759-8370-CE8F27C6EB0C}">
      <text>
        <t>[Threaded comment]
Your version of Excel allows you to read this threaded comment; however, any edits to it will get removed if the file is opened in a newer version of Excel. Learn more: https://go.microsoft.com/fwlink/?linkid=870924
Comment:
    Parašyta ESO dėl TS keitimo</t>
      </text>
    </comment>
    <comment ref="AB366" authorId="1175" shapeId="0" xr:uid="{78622F68-9627-4F7B-B771-9C0834C07B10}">
      <text>
        <t>[Threaded comment]
Your version of Excel allows you to read this threaded comment; however, any edits to it will get removed if the file is opened in a newer version of Excel. Learn more: https://go.microsoft.com/fwlink/?linkid=870924
Comment:
    07-22</t>
      </text>
    </comment>
    <comment ref="AE366" authorId="1176" shapeId="0" xr:uid="{11A7E93A-C674-4B3E-B0F1-9423820D1415}">
      <text>
        <t>[Threaded comment]
Your version of Excel allows you to read this threaded comment; however, any edits to it will get removed if the file is opened in a newer version of Excel. Learn more: https://go.microsoft.com/fwlink/?linkid=870924
Comment:
    07-22</t>
      </text>
    </comment>
    <comment ref="AF366" authorId="1177" shapeId="0" xr:uid="{7D3056EA-F1C1-4536-9597-F4FEE4F072A9}">
      <text>
        <t>[Threaded comment]
Your version of Excel allows you to read this threaded comment; however, any edits to it will get removed if the file is opened in a newer version of Excel. Learn more: https://go.microsoft.com/fwlink/?linkid=870924
Comment:
    07-22</t>
      </text>
    </comment>
    <comment ref="AH366" authorId="1178" shapeId="0" xr:uid="{DC3C769D-AFC5-45A7-AF6F-15CA49A52450}">
      <text>
        <t>[Threaded comment]
Your version of Excel allows you to read this threaded comment; however, any edits to it will get removed if the file is opened in a newer version of Excel. Learn more: https://go.microsoft.com/fwlink/?linkid=870924
Comment:
    08-07</t>
      </text>
    </comment>
    <comment ref="AN366" authorId="1179" shapeId="0" xr:uid="{12AA3251-A66F-443E-8F74-77DBD554FD4B}">
      <text>
        <t>[Threaded comment]
Your version of Excel allows you to read this threaded comment; however, any edits to it will get removed if the file is opened in a newer version of Excel. Learn more: https://go.microsoft.com/fwlink/?linkid=870924
Comment:
    07-22</t>
      </text>
    </comment>
    <comment ref="K367" authorId="1180" shapeId="0" xr:uid="{1B515D43-8B0E-4851-A51B-02EAE1A4A033}">
      <text>
        <t>[Threaded comment]
Your version of Excel allows you to read this threaded comment; however, any edits to it will get removed if the file is opened in a newer version of Excel. Learn more: https://go.microsoft.com/fwlink/?linkid=870924
Comment:
    Pateikti pirminiai</t>
      </text>
    </comment>
    <comment ref="AB367" authorId="1181" shapeId="0" xr:uid="{3F570F5A-C56C-4E62-B913-5ADCF17851F8}">
      <text>
        <t>[Threaded comment]
Your version of Excel allows you to read this threaded comment; however, any edits to it will get removed if the file is opened in a newer version of Excel. Learn more: https://go.microsoft.com/fwlink/?linkid=870924
Comment:
    07-18</t>
      </text>
    </comment>
    <comment ref="K368" authorId="1182" shapeId="0" xr:uid="{E9D1F841-261B-4AFD-B049-ED478A2C3F1D}">
      <text>
        <t xml:space="preserve">[Threaded comment]
Your version of Excel allows you to read this threaded comment; however, any edits to it will get removed if the file is opened in a newer version of Excel. Learn more: https://go.microsoft.com/fwlink/?linkid=870924
Comment:
    Simas matuoja 07-24
Reply:
    Pateikti pirminiai
Reply:
    Klientas renka parašus ant servituto
Reply:
    Pakeistos TS, reikalingas sutikimas iš susijusio sklypo savininko, kuris kaip ir duotų sutikimą bet ten bus statybos ir jis dar iki galo ten kažko nežino tai tarmozina su pasirašymu. Paprasčiausia bus paskamint klientui ir pasiklausti kaip ten kas nes aš išėjau iš darbo ir nežinai šitos situacijos detalių. PS čia vienintėlis variantas kaip mes galėtume padaryt, sąlygų keitimas neįmanomas.
Reply:
    26SUT-2944
</t>
      </text>
    </comment>
    <comment ref="AB368" authorId="1183" shapeId="0" xr:uid="{C6EEBD60-D0F9-44F3-BC56-B0B2D99E4C25}">
      <text>
        <t>[Threaded comment]
Your version of Excel allows you to read this threaded comment; however, any edits to it will get removed if the file is opened in a newer version of Excel. Learn more: https://go.microsoft.com/fwlink/?linkid=870924
Comment:
    08-05</t>
      </text>
    </comment>
    <comment ref="AE368" authorId="1184" shapeId="0" xr:uid="{356E1FB1-3DD3-4E2E-8115-164805789B82}">
      <text>
        <t>[Threaded comment]
Your version of Excel allows you to read this threaded comment; however, any edits to it will get removed if the file is opened in a newer version of Excel. Learn more: https://go.microsoft.com/fwlink/?linkid=870924
Comment:
    08-05</t>
      </text>
    </comment>
    <comment ref="AF368" authorId="1185" shapeId="0" xr:uid="{4D429A12-8C3F-4697-B4CA-39FFBA40DDF9}">
      <text>
        <t>[Threaded comment]
Your version of Excel allows you to read this threaded comment; however, any edits to it will get removed if the file is opened in a newer version of Excel. Learn more: https://go.microsoft.com/fwlink/?linkid=870924
Comment:
    08-05</t>
      </text>
    </comment>
    <comment ref="K369" authorId="1186" shapeId="0" xr:uid="{EFF80222-6771-4776-B65C-9EF6FE7EDFB0}">
      <text>
        <t xml:space="preserve">[Threaded comment]
Your version of Excel allows you to read this threaded comment; however, any edits to it will get removed if the file is opened in a newer version of Excel. Learn more: https://go.microsoft.com/fwlink/?linkid=870924
Comment:
    Simas matuoja 07-24
Reply:
    Parašytas komentaras ESO dėl TS korekcijos
Reply:
    SS – Nepridėtas projekte NZT sutikimas. </t>
      </text>
    </comment>
    <comment ref="AB369" authorId="1187" shapeId="0" xr:uid="{8D078062-7042-4A55-BD9E-83F92A9DDA46}">
      <text>
        <t>[Threaded comment]
Your version of Excel allows you to read this threaded comment; however, any edits to it will get removed if the file is opened in a newer version of Excel. Learn more: https://go.microsoft.com/fwlink/?linkid=870924
Comment:
    08-25</t>
      </text>
    </comment>
    <comment ref="AE369" authorId="1188" shapeId="0" xr:uid="{1A7091D4-7724-4A58-9839-0EA241584A10}">
      <text>
        <t>[Threaded comment]
Your version of Excel allows you to read this threaded comment; however, any edits to it will get removed if the file is opened in a newer version of Excel. Learn more: https://go.microsoft.com/fwlink/?linkid=870924
Comment:
    08-25</t>
      </text>
    </comment>
    <comment ref="AF369" authorId="1189" shapeId="0" xr:uid="{D9E6B1E0-AA71-45A4-8072-3A30E57B06F8}">
      <text>
        <t>[Threaded comment]
Your version of Excel allows you to read this threaded comment; however, any edits to it will get removed if the file is opened in a newer version of Excel. Learn more: https://go.microsoft.com/fwlink/?linkid=870924
Comment:
    08-25</t>
      </text>
    </comment>
    <comment ref="AH369" authorId="1190" shapeId="0" xr:uid="{000888B7-E852-48C3-8571-0D1E072A210B}">
      <text>
        <t>[Threaded comment]
Your version of Excel allows you to read this threaded comment; however, any edits to it will get removed if the file is opened in a newer version of Excel. Learn more: https://go.microsoft.com/fwlink/?linkid=870924
Comment:
    Pateikta ŽIS 09-30
Reply:
    25SUT-10205</t>
      </text>
    </comment>
    <comment ref="AN369" authorId="1191" shapeId="0" xr:uid="{4F7471CD-EF7F-4F4F-9138-1721EC58C992}">
      <text>
        <t>[Threaded comment]
Your version of Excel allows you to read this threaded comment; however, any edits to it will get removed if the file is opened in a newer version of Excel. Learn more: https://go.microsoft.com/fwlink/?linkid=870924
Comment:
    08-25 (savivaldybe)</t>
      </text>
    </comment>
    <comment ref="AR369" authorId="1192" shapeId="0" xr:uid="{96FB6002-0A0C-472D-AFD1-72D000D8A19B}">
      <text>
        <t>[Threaded comment]
Your version of Excel allows you to read this threaded comment; however, any edits to it will get removed if the file is opened in a newer version of Excel. Learn more: https://go.microsoft.com/fwlink/?linkid=870924
Comment:
    08-25 (savivaldybe)</t>
      </text>
    </comment>
    <comment ref="K370" authorId="1193" shapeId="0" xr:uid="{8CB389B7-8F04-4F9E-86A7-555D51E7C03C}">
      <text>
        <t>[Threaded comment]
Your version of Excel allows you to read this threaded comment; however, any edits to it will get removed if the file is opened in a newer version of Excel. Learn more: https://go.microsoft.com/fwlink/?linkid=870924
Comment:
    Simas matuoja 07-24
Reply:
    Pateikti pirminiai</t>
      </text>
    </comment>
    <comment ref="Z370" authorId="1194" shapeId="0" xr:uid="{8D60BF2F-7B0E-48E5-A0E3-A67D6F445AF6}">
      <text>
        <t>[Threaded comment]
Your version of Excel allows you to read this threaded comment; however, any edits to it will get removed if the file is opened in a newer version of Excel. Learn more: https://go.microsoft.com/fwlink/?linkid=870924
Comment:
    08-04</t>
      </text>
    </comment>
    <comment ref="AB370" authorId="1195" shapeId="0" xr:uid="{0D8C6552-6806-444B-824B-15E0F78FDCBC}">
      <text>
        <t>[Threaded comment]
Your version of Excel allows you to read this threaded comment; however, any edits to it will get removed if the file is opened in a newer version of Excel. Learn more: https://go.microsoft.com/fwlink/?linkid=870924
Comment:
    07-30</t>
      </text>
    </comment>
    <comment ref="AE370" authorId="1196" shapeId="0" xr:uid="{8E6EDC29-7CEA-453C-8772-2694E2803F2F}">
      <text>
        <t>[Threaded comment]
Your version of Excel allows you to read this threaded comment; however, any edits to it will get removed if the file is opened in a newer version of Excel. Learn more: https://go.microsoft.com/fwlink/?linkid=870924
Comment:
    07-30</t>
      </text>
    </comment>
    <comment ref="AF370" authorId="1197" shapeId="0" xr:uid="{7D1F0939-C1D0-4464-A0B9-38A6B1399CC7}">
      <text>
        <t>[Threaded comment]
Your version of Excel allows you to read this threaded comment; however, any edits to it will get removed if the file is opened in a newer version of Excel. Learn more: https://go.microsoft.com/fwlink/?linkid=870924
Comment:
    07-30</t>
      </text>
    </comment>
    <comment ref="AH370" authorId="1198" shapeId="0" xr:uid="{4146C00B-8184-4470-AE88-68E51EDE1537}">
      <text>
        <t>[Threaded comment]
Your version of Excel allows you to read this threaded comment; however, any edits to it will get removed if the file is opened in a newer version of Excel. Learn more: https://go.microsoft.com/fwlink/?linkid=870924
Comment:
    08-05</t>
      </text>
    </comment>
    <comment ref="K371" authorId="1199" shapeId="0" xr:uid="{0DCE48D8-AC66-4A20-9CD4-391E44EADA59}">
      <text>
        <t>[Threaded comment]
Your version of Excel allows you to read this threaded comment; however, any edits to it will get removed if the file is opened in a newer version of Excel. Learn more: https://go.microsoft.com/fwlink/?linkid=870924
Comment:
    Simas matuoja 07-24
Reply:
    Pateikti pirminiai</t>
      </text>
    </comment>
    <comment ref="Z371" authorId="1200" shapeId="0" xr:uid="{F174B88A-FD5D-4B7F-9BFC-5975C57BD093}">
      <text>
        <t>[Threaded comment]
Your version of Excel allows you to read this threaded comment; however, any edits to it will get removed if the file is opened in a newer version of Excel. Learn more: https://go.microsoft.com/fwlink/?linkid=870924
Comment:
    08-04</t>
      </text>
    </comment>
    <comment ref="AB371" authorId="1201" shapeId="0" xr:uid="{77EB881C-2427-417F-977B-E416625B83C1}">
      <text>
        <t>[Threaded comment]
Your version of Excel allows you to read this threaded comment; however, any edits to it will get removed if the file is opened in a newer version of Excel. Learn more: https://go.microsoft.com/fwlink/?linkid=870924
Comment:
    07-30</t>
      </text>
    </comment>
    <comment ref="AE371" authorId="1202" shapeId="0" xr:uid="{66D94116-AA47-46CD-B7D6-61DE193E00D2}">
      <text>
        <t>[Threaded comment]
Your version of Excel allows you to read this threaded comment; however, any edits to it will get removed if the file is opened in a newer version of Excel. Learn more: https://go.microsoft.com/fwlink/?linkid=870924
Comment:
    07-30</t>
      </text>
    </comment>
    <comment ref="AF371" authorId="1203" shapeId="0" xr:uid="{06AD7B6F-53FB-4FBC-9AE4-DADD4697E015}">
      <text>
        <t>[Threaded comment]
Your version of Excel allows you to read this threaded comment; however, any edits to it will get removed if the file is opened in a newer version of Excel. Learn more: https://go.microsoft.com/fwlink/?linkid=870924
Comment:
    07-30</t>
      </text>
    </comment>
    <comment ref="K372" authorId="1204" shapeId="0" xr:uid="{F3795879-6C91-47BD-96AD-8D07DE2DBE21}">
      <text>
        <t>[Threaded comment]
Your version of Excel allows you to read this threaded comment; however, any edits to it will get removed if the file is opened in a newer version of Excel. Learn more: https://go.microsoft.com/fwlink/?linkid=870924
Comment:
    Pateikti priminiai 07-17</t>
      </text>
    </comment>
    <comment ref="K373" authorId="1205" shapeId="0" xr:uid="{701CFBA6-A642-4102-88C6-E62D75B9E30F}">
      <text>
        <t>[Threaded comment]
Your version of Excel allows you to read this threaded comment; however, any edits to it will get removed if the file is opened in a newer version of Excel. Learn more: https://go.microsoft.com/fwlink/?linkid=870924
Comment:
    Reikia važiuoti su Mindaugu į objektą apsitarti. Planuojam 08-21
Reply:
    Niekaip netasiunčia VAinoras derinimo, reikia spaust. Visa info pašte. Daugiau viskas yra, gavus derinimą teikt SUVA
Reply:
    11-03 priminta Vainorui dėl derinimo.
Reply:
    25SUT-17208
Reply:
    Trūksta tik SUVA</t>
      </text>
    </comment>
    <comment ref="AB373" authorId="1206" shapeId="0" xr:uid="{D16B4366-CECF-48A6-B052-7C6312690AFE}">
      <text>
        <t>[Threaded comment]
Your version of Excel allows you to read this threaded comment; however, any edits to it will get removed if the file is opened in a newer version of Excel. Learn more: https://go.microsoft.com/fwlink/?linkid=870924
Comment:
    09-17</t>
      </text>
    </comment>
    <comment ref="AE373" authorId="1207" shapeId="0" xr:uid="{477288D0-BB6C-4819-8B55-5407DE80755C}">
      <text>
        <t>[Threaded comment]
Your version of Excel allows you to read this threaded comment; however, any edits to it will get removed if the file is opened in a newer version of Excel. Learn more: https://go.microsoft.com/fwlink/?linkid=870924
Comment:
    09-17</t>
      </text>
    </comment>
    <comment ref="AF373" authorId="1208" shapeId="0" xr:uid="{85E5ABA0-1444-4C0D-B50D-AEC2B3E6EE76}">
      <text>
        <t>[Threaded comment]
Your version of Excel allows you to read this threaded comment; however, any edits to it will get removed if the file is opened in a newer version of Excel. Learn more: https://go.microsoft.com/fwlink/?linkid=870924
Comment:
    09-17</t>
      </text>
    </comment>
    <comment ref="AH373" authorId="1209" shapeId="0" xr:uid="{2549A4A3-4538-4B72-A1AB-E68C82DB42B0}">
      <text>
        <t xml:space="preserve">[Threaded comment]
Your version of Excel allows you to read this threaded comment; however, any edits to it will get removed if the file is opened in a newer version of Excel. Learn more: https://go.microsoft.com/fwlink/?linkid=870924
Comment:
    25SUT-17208
</t>
      </text>
    </comment>
    <comment ref="K374" authorId="1210" shapeId="0" xr:uid="{F6D3218B-9FD2-4DDD-8FE8-175CF03DA3FC}">
      <text>
        <t>[Threaded comment]
Your version of Excel allows you to read this threaded comment; however, any edits to it will get removed if the file is opened in a newer version of Excel. Learn more: https://go.microsoft.com/fwlink/?linkid=870924
Comment:
    Pateikti pirminiai 08-12</t>
      </text>
    </comment>
    <comment ref="K375" authorId="1211" shapeId="0" xr:uid="{734C2F89-9EB3-46E0-BCEF-D2878A183935}">
      <text>
        <t>[Threaded comment]
Your version of Excel allows you to read this threaded comment; however, any edits to it will get removed if the file is opened in a newer version of Excel. Learn more: https://go.microsoft.com/fwlink/?linkid=870924
Comment:
    Pateikti pirminiai
Reply:
    Derinimai yra, reikia teikti SUVA (neturim įgaliojimų)</t>
      </text>
    </comment>
    <comment ref="AB375" authorId="1212" shapeId="0" xr:uid="{EE01B3D3-3023-4839-93DE-9BB956410983}">
      <text>
        <t>[Threaded comment]
Your version of Excel allows you to read this threaded comment; however, any edits to it will get removed if the file is opened in a newer version of Excel. Learn more: https://go.microsoft.com/fwlink/?linkid=870924
Comment:
    08-26</t>
      </text>
    </comment>
    <comment ref="AE375" authorId="1213" shapeId="0" xr:uid="{A1DA9145-FCA6-45C5-BEA8-B7727C86188C}">
      <text>
        <t>[Threaded comment]
Your version of Excel allows you to read this threaded comment; however, any edits to it will get removed if the file is opened in a newer version of Excel. Learn more: https://go.microsoft.com/fwlink/?linkid=870924
Comment:
    08-26</t>
      </text>
    </comment>
    <comment ref="AF375" authorId="1214" shapeId="0" xr:uid="{ADBA609A-DFCE-4365-80C9-EE49A38E862F}">
      <text>
        <t>[Threaded comment]
Your version of Excel allows you to read this threaded comment; however, any edits to it will get removed if the file is opened in a newer version of Excel. Learn more: https://go.microsoft.com/fwlink/?linkid=870924
Comment:
    08-26</t>
      </text>
    </comment>
    <comment ref="K376" authorId="1215" shapeId="0" xr:uid="{F9210D2A-AAD4-4CCE-A56A-991722EBC239}">
      <text>
        <t>[Threaded comment]
Your version of Excel allows you to read this threaded comment; however, any edits to it will get removed if the file is opened in a newer version of Excel. Learn more: https://go.microsoft.com/fwlink/?linkid=870924
Comment:
    Pateikti pirminiai
Reply:
    SS – Nepridėtas NZT sutikimas. 
Reply:
    Pateiktas projektas
Reply:
    Patvirtintas projektas</t>
      </text>
    </comment>
    <comment ref="Z376" authorId="1216" shapeId="0" xr:uid="{06A816D1-EB47-4134-9496-4739DBFC929A}">
      <text>
        <t>[Threaded comment]
Your version of Excel allows you to read this threaded comment; however, any edits to it will get removed if the file is opened in a newer version of Excel. Learn more: https://go.microsoft.com/fwlink/?linkid=870924
Comment:
    09-05</t>
      </text>
    </comment>
    <comment ref="AB376" authorId="1217" shapeId="0" xr:uid="{7B38A820-05A0-4B7C-B503-0D4F193AB612}">
      <text>
        <t>[Threaded comment]
Your version of Excel allows you to read this threaded comment; however, any edits to it will get removed if the file is opened in a newer version of Excel. Learn more: https://go.microsoft.com/fwlink/?linkid=870924
Comment:
    09-05</t>
      </text>
    </comment>
    <comment ref="AE376" authorId="1218" shapeId="0" xr:uid="{341BAA69-CC7C-404F-B39F-C6F573E6FB09}">
      <text>
        <t>[Threaded comment]
Your version of Excel allows you to read this threaded comment; however, any edits to it will get removed if the file is opened in a newer version of Excel. Learn more: https://go.microsoft.com/fwlink/?linkid=870924
Comment:
    09-05</t>
      </text>
    </comment>
    <comment ref="AF376" authorId="1219" shapeId="0" xr:uid="{02462F80-4110-409E-9705-B89077EFB517}">
      <text>
        <t>[Threaded comment]
Your version of Excel allows you to read this threaded comment; however, any edits to it will get removed if the file is opened in a newer version of Excel. Learn more: https://go.microsoft.com/fwlink/?linkid=870924
Comment:
    09-05</t>
      </text>
    </comment>
    <comment ref="AH376" authorId="1220" shapeId="0" xr:uid="{705912E4-C1E2-4D52-A9B7-F766D5AE96D1}">
      <text>
        <t>[Threaded comment]
Your version of Excel allows you to read this threaded comment; however, any edits to it will get removed if the file is opened in a newer version of Excel. Learn more: https://go.microsoft.com/fwlink/?linkid=870924
Comment:
    Pateikta 09-30
Reply:
    25SUT-10210</t>
      </text>
    </comment>
    <comment ref="K377" authorId="1221" shapeId="0" xr:uid="{4E541ACF-279A-4BF4-9B43-D593A14650FA}">
      <text>
        <t>[Threaded comment]
Your version of Excel allows you to read this threaded comment; however, any edits to it will get removed if the file is opened in a newer version of Excel. Learn more: https://go.microsoft.com/fwlink/?linkid=870924
Comment:
    Pateikti pirminiai
Reply:
    SS - Pateikti NŽT/Savivaldybės sutikimą kloti tinklus laisvoje valstybinėje žemėje 
Reply:
    Pateiktas projektas
Reply:
    Patvirtintas projektas</t>
      </text>
    </comment>
    <comment ref="Z377" authorId="1222" shapeId="0" xr:uid="{AAC799EE-0889-49AD-9BAC-2EF1056CC0CD}">
      <text>
        <t>[Threaded comment]
Your version of Excel allows you to read this threaded comment; however, any edits to it will get removed if the file is opened in a newer version of Excel. Learn more: https://go.microsoft.com/fwlink/?linkid=870924
Comment:
    09-16</t>
      </text>
    </comment>
    <comment ref="AB377" authorId="1223" shapeId="0" xr:uid="{29807AF6-D50B-4883-9207-93F7A0253E98}">
      <text>
        <t>[Threaded comment]
Your version of Excel allows you to read this threaded comment; however, any edits to it will get removed if the file is opened in a newer version of Excel. Learn more: https://go.microsoft.com/fwlink/?linkid=870924
Comment:
    09-16</t>
      </text>
    </comment>
    <comment ref="AE377" authorId="1224" shapeId="0" xr:uid="{EDB6F40B-8C43-44B7-BD83-395360F9BC4E}">
      <text>
        <t>[Threaded comment]
Your version of Excel allows you to read this threaded comment; however, any edits to it will get removed if the file is opened in a newer version of Excel. Learn more: https://go.microsoft.com/fwlink/?linkid=870924
Comment:
    09-16</t>
      </text>
    </comment>
    <comment ref="AF377" authorId="1225" shapeId="0" xr:uid="{6DC51889-270C-4FE3-A6E2-1964F1C665BE}">
      <text>
        <t>[Threaded comment]
Your version of Excel allows you to read this threaded comment; however, any edits to it will get removed if the file is opened in a newer version of Excel. Learn more: https://go.microsoft.com/fwlink/?linkid=870924
Comment:
    09-16</t>
      </text>
    </comment>
    <comment ref="AH377" authorId="1226" shapeId="0" xr:uid="{4BFE8EA7-9098-40A9-84DF-B3456E460E98}">
      <text>
        <t>[Threaded comment]
Your version of Excel allows you to read this threaded comment; however, any edits to it will get removed if the file is opened in a newer version of Excel. Learn more: https://go.microsoft.com/fwlink/?linkid=870924
Comment:
    Pateikta 09-30
Reply:
    25SUT-10214</t>
      </text>
    </comment>
    <comment ref="K378" authorId="1227" shapeId="0" xr:uid="{4DC3B3C8-FB16-463F-A928-4CD66B11E7B9}">
      <text>
        <t>[Threaded comment]
Your version of Excel allows you to read this threaded comment; however, any edits to it will get removed if the file is opened in a newer version of Excel. Learn more: https://go.microsoft.com/fwlink/?linkid=870924
Comment:
    Pateikti pirminiai</t>
      </text>
    </comment>
    <comment ref="AB378" authorId="1228" shapeId="0" xr:uid="{EE659E78-C9D4-4B84-A533-DF89709E41C3}">
      <text>
        <t>[Threaded comment]
Your version of Excel allows you to read this threaded comment; however, any edits to it will get removed if the file is opened in a newer version of Excel. Learn more: https://go.microsoft.com/fwlink/?linkid=870924
Comment:
    09-02</t>
      </text>
    </comment>
    <comment ref="AE378" authorId="1229" shapeId="0" xr:uid="{C5BD6156-0BD9-4F04-BDD1-01524FCD944E}">
      <text>
        <t>[Threaded comment]
Your version of Excel allows you to read this threaded comment; however, any edits to it will get removed if the file is opened in a newer version of Excel. Learn more: https://go.microsoft.com/fwlink/?linkid=870924
Comment:
    09-02</t>
      </text>
    </comment>
    <comment ref="AF378" authorId="1230" shapeId="0" xr:uid="{F7373643-EDB0-4811-8376-1C6A8AE19EE5}">
      <text>
        <t>[Threaded comment]
Your version of Excel allows you to read this threaded comment; however, any edits to it will get removed if the file is opened in a newer version of Excel. Learn more: https://go.microsoft.com/fwlink/?linkid=870924
Comment:
    09-02</t>
      </text>
    </comment>
    <comment ref="K379" authorId="1231" shapeId="0" xr:uid="{7C707E4F-C142-492D-8CBA-1BA7739BA8EF}">
      <text>
        <t>[Threaded comment]
Your version of Excel allows you to read this threaded comment; however, any edits to it will get removed if the file is opened in a newer version of Excel. Learn more: https://go.microsoft.com/fwlink/?linkid=870924
Comment:
    Pateikti pirminiai</t>
      </text>
    </comment>
    <comment ref="U379" authorId="1232" shapeId="0" xr:uid="{2AECCE16-E5C2-41A8-A463-D5D8A6583E7B}">
      <text>
        <t>[Threaded comment]
Your version of Excel allows you to read this threaded comment; however, any edits to it will get removed if the file is opened in a newer version of Excel. Learn more: https://go.microsoft.com/fwlink/?linkid=870924
Comment:
    10-06</t>
      </text>
    </comment>
    <comment ref="Z379" authorId="1233" shapeId="0" xr:uid="{CC4135E8-7B88-4ECC-9571-C77797B231A2}">
      <text>
        <t>[Threaded comment]
Your version of Excel allows you to read this threaded comment; however, any edits to it will get removed if the file is opened in a newer version of Excel. Learn more: https://go.microsoft.com/fwlink/?linkid=870924
Comment:
    09-25</t>
      </text>
    </comment>
    <comment ref="AB379" authorId="1234" shapeId="0" xr:uid="{2BC42FB7-3445-4664-8F54-7A6D984A9162}">
      <text>
        <t>[Threaded comment]
Your version of Excel allows you to read this threaded comment; however, any edits to it will get removed if the file is opened in a newer version of Excel. Learn more: https://go.microsoft.com/fwlink/?linkid=870924
Comment:
    09-25</t>
      </text>
    </comment>
    <comment ref="AE379" authorId="1235" shapeId="0" xr:uid="{BAFF2C02-AA06-4BDE-8C59-1E49C7990657}">
      <text>
        <t>[Threaded comment]
Your version of Excel allows you to read this threaded comment; however, any edits to it will get removed if the file is opened in a newer version of Excel. Learn more: https://go.microsoft.com/fwlink/?linkid=870924
Comment:
    09-25</t>
      </text>
    </comment>
    <comment ref="AF379" authorId="1236" shapeId="0" xr:uid="{CA5EFF10-8841-45CD-9C7A-19BD88396486}">
      <text>
        <t>[Threaded comment]
Your version of Excel allows you to read this threaded comment; however, any edits to it will get removed if the file is opened in a newer version of Excel. Learn more: https://go.microsoft.com/fwlink/?linkid=870924
Comment:
    09-25</t>
      </text>
    </comment>
    <comment ref="AH379" authorId="1237" shapeId="0" xr:uid="{E2F8CFD1-993E-4127-B113-76A6DB5892C8}">
      <text>
        <t>[Threaded comment]
Your version of Excel allows you to read this threaded comment; however, any edits to it will get removed if the file is opened in a newer version of Excel. Learn more: https://go.microsoft.com/fwlink/?linkid=870924
Comment:
    25SUT-11453</t>
      </text>
    </comment>
    <comment ref="K381" authorId="1238" shapeId="0" xr:uid="{71F08D47-2D80-4F01-96C9-792FDA57B6C5}">
      <text>
        <t>[Threaded comment]
Your version of Excel allows you to read this threaded comment; however, any edits to it will get removed if the file is opened in a newer version of Excel. Learn more: https://go.microsoft.com/fwlink/?linkid=870924
Comment:
    Pateikti pirminiai 09-24</t>
      </text>
    </comment>
    <comment ref="K382" authorId="1239" shapeId="0" xr:uid="{41763FD1-9585-4F5E-924B-6A3CC6248EFE}">
      <text>
        <t>[Threaded comment]
Your version of Excel allows you to read this threaded comment; however, any edits to it will get removed if the file is opened in a newer version of Excel. Learn more: https://go.microsoft.com/fwlink/?linkid=870924
Comment:
    Pateikti pirminiai 09-18
Reply:
    SS - Pateikti NŽT/savivaldybės sutikimą kloti tinklus valstybinėje žemėje kurioje nesuformuoti sklypai 
Reply:
    Pateiktas projektas.
Reply:
    Patvirtintas projektas</t>
      </text>
    </comment>
    <comment ref="Z382" authorId="1240" shapeId="0" xr:uid="{58F76F05-0476-41F8-84D7-A074A05FDD2F}">
      <text>
        <t>[Threaded comment]
Your version of Excel allows you to read this threaded comment; however, any edits to it will get removed if the file is opened in a newer version of Excel. Learn more: https://go.microsoft.com/fwlink/?linkid=870924
Comment:
    09-22</t>
      </text>
    </comment>
    <comment ref="AB382" authorId="1241" shapeId="0" xr:uid="{D022B93F-A24E-4A73-A17A-44637E434BE5}">
      <text>
        <t>[Threaded comment]
Your version of Excel allows you to read this threaded comment; however, any edits to it will get removed if the file is opened in a newer version of Excel. Learn more: https://go.microsoft.com/fwlink/?linkid=870924
Comment:
    09-22</t>
      </text>
    </comment>
    <comment ref="AE382" authorId="1242" shapeId="0" xr:uid="{047D2077-1D1F-4375-A6C2-3C3E3A21F2D9}">
      <text>
        <t>[Threaded comment]
Your version of Excel allows you to read this threaded comment; however, any edits to it will get removed if the file is opened in a newer version of Excel. Learn more: https://go.microsoft.com/fwlink/?linkid=870924
Comment:
    09-22</t>
      </text>
    </comment>
    <comment ref="AF382" authorId="1243" shapeId="0" xr:uid="{ADF0ED66-1FD3-4DE7-B153-25EF82B17557}">
      <text>
        <t>[Threaded comment]
Your version of Excel allows you to read this threaded comment; however, any edits to it will get removed if the file is opened in a newer version of Excel. Learn more: https://go.microsoft.com/fwlink/?linkid=870924
Comment:
    09-22</t>
      </text>
    </comment>
    <comment ref="AH382" authorId="1244" shapeId="0" xr:uid="{700E2B69-B77C-4C6D-9ECF-70E86090A47C}">
      <text>
        <t>[Threaded comment]
Your version of Excel allows you to read this threaded comment; however, any edits to it will get removed if the file is opened in a newer version of Excel. Learn more: https://go.microsoft.com/fwlink/?linkid=870924
Comment:
    Pateikta 09-30
Reply:
    25SUT-10219</t>
      </text>
    </comment>
    <comment ref="AN382" authorId="1245" shapeId="0" xr:uid="{B9C31B4E-B1EF-441D-B78F-105A002EE45A}">
      <text>
        <t>[Threaded comment]
Your version of Excel allows you to read this threaded comment; however, any edits to it will get removed if the file is opened in a newer version of Excel. Learn more: https://go.microsoft.com/fwlink/?linkid=870924
Comment:
    09-22</t>
      </text>
    </comment>
    <comment ref="K383" authorId="1246" shapeId="0" xr:uid="{DCB1D307-330B-47BF-85D3-86087B6222C8}">
      <text>
        <t xml:space="preserve">[Threaded comment]
Your version of Excel allows you to read this threaded comment; however, any edits to it will get removed if the file is opened in a newer version of Excel. Learn more: https://go.microsoft.com/fwlink/?linkid=870924
Comment:
    Pateikti pirminiai
Reply:
    SS – Nepridėtas projekte NZT sutikimas. </t>
      </text>
    </comment>
    <comment ref="Z383" authorId="1247" shapeId="0" xr:uid="{6E7B69F2-F08E-48C4-A925-680C2228EE1A}">
      <text>
        <t>[Threaded comment]
Your version of Excel allows you to read this threaded comment; however, any edits to it will get removed if the file is opened in a newer version of Excel. Learn more: https://go.microsoft.com/fwlink/?linkid=870924
Comment:
    09-30</t>
      </text>
    </comment>
    <comment ref="AB383" authorId="1248" shapeId="0" xr:uid="{317ACCFC-4FC6-4D37-8A3A-E337A6527EA6}">
      <text>
        <t>[Threaded comment]
Your version of Excel allows you to read this threaded comment; however, any edits to it will get removed if the file is opened in a newer version of Excel. Learn more: https://go.microsoft.com/fwlink/?linkid=870924
Comment:
    09-29</t>
      </text>
    </comment>
    <comment ref="AE383" authorId="1249" shapeId="0" xr:uid="{397AAB27-5ADC-4647-9253-4B2E38B3AFB4}">
      <text>
        <t>[Threaded comment]
Your version of Excel allows you to read this threaded comment; however, any edits to it will get removed if the file is opened in a newer version of Excel. Learn more: https://go.microsoft.com/fwlink/?linkid=870924
Comment:
    09-29</t>
      </text>
    </comment>
    <comment ref="AF383" authorId="1250" shapeId="0" xr:uid="{61221A5F-8791-48B1-8C10-131035E96708}">
      <text>
        <t>[Threaded comment]
Your version of Excel allows you to read this threaded comment; however, any edits to it will get removed if the file is opened in a newer version of Excel. Learn more: https://go.microsoft.com/fwlink/?linkid=870924
Comment:
    09-29</t>
      </text>
    </comment>
    <comment ref="AH383" authorId="1251" shapeId="0" xr:uid="{86B75AC3-204D-45A8-8B00-46BFAE2919AB}">
      <text>
        <t>[Threaded comment]
Your version of Excel allows you to read this threaded comment; however, any edits to it will get removed if the file is opened in a newer version of Excel. Learn more: https://go.microsoft.com/fwlink/?linkid=870924
Comment:
    25SUT-12793</t>
      </text>
    </comment>
    <comment ref="K384" authorId="1252" shapeId="0" xr:uid="{E776E176-0263-4D6D-A928-3C17E42729F9}">
      <text>
        <t>[Threaded comment]
Your version of Excel allows you to read this threaded comment; however, any edits to it will get removed if the file is opened in a newer version of Excel. Learn more: https://go.microsoft.com/fwlink/?linkid=870924
Comment:
    Pateikti pirminiai</t>
      </text>
    </comment>
    <comment ref="Z384" authorId="1253" shapeId="0" xr:uid="{8BF0A695-BA6E-437A-9FBF-BD3AE1CDFFC9}">
      <text>
        <t>[Threaded comment]
Your version of Excel allows you to read this threaded comment; however, any edits to it will get removed if the file is opened in a newer version of Excel. Learn more: https://go.microsoft.com/fwlink/?linkid=870924
Comment:
    09-30</t>
      </text>
    </comment>
    <comment ref="AB384" authorId="1254" shapeId="0" xr:uid="{59E589ED-8C5A-4BD9-94AC-A33A7147BF30}">
      <text>
        <t>[Threaded comment]
Your version of Excel allows you to read this threaded comment; however, any edits to it will get removed if the file is opened in a newer version of Excel. Learn more: https://go.microsoft.com/fwlink/?linkid=870924
Comment:
    09-30</t>
      </text>
    </comment>
    <comment ref="AE384" authorId="1255" shapeId="0" xr:uid="{108302D7-9426-4383-9F52-13C0BE499059}">
      <text>
        <t>[Threaded comment]
Your version of Excel allows you to read this threaded comment; however, any edits to it will get removed if the file is opened in a newer version of Excel. Learn more: https://go.microsoft.com/fwlink/?linkid=870924
Comment:
    09-30</t>
      </text>
    </comment>
    <comment ref="AF384" authorId="1256" shapeId="0" xr:uid="{92DC1E0E-017E-43E1-9435-E819AC690B14}">
      <text>
        <t>[Threaded comment]
Your version of Excel allows you to read this threaded comment; however, any edits to it will get removed if the file is opened in a newer version of Excel. Learn more: https://go.microsoft.com/fwlink/?linkid=870924
Comment:
    09-30</t>
      </text>
    </comment>
    <comment ref="K385" authorId="1257" shapeId="0" xr:uid="{D3AEEA9E-7ECD-4891-A54C-C588FFEAB530}">
      <text>
        <t>[Threaded comment]
Your version of Excel allows you to read this threaded comment; however, any edits to it will get removed if the file is opened in a newer version of Excel. Learn more: https://go.microsoft.com/fwlink/?linkid=870924
Comment:
    Pateikti pirminiai</t>
      </text>
    </comment>
    <comment ref="K386" authorId="1258" shapeId="0" xr:uid="{971F97EA-C96D-4330-B52F-3ADBCAA93557}">
      <text>
        <t>[Threaded comment]
Your version of Excel allows you to read this threaded comment; however, any edits to it will get removed if the file is opened in a newer version of Excel. Learn more: https://go.microsoft.com/fwlink/?linkid=870924
Comment:
    Pateikti pirminiai
Reply:
    Principinėj pakeisti ilgį iš 16m į 15m</t>
      </text>
    </comment>
    <comment ref="K387" authorId="1259" shapeId="0" xr:uid="{C7EBCDDF-F7DF-4FCE-87D8-51C75B982069}">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pastabų
Reply:
    Pateiktas projektas</t>
      </text>
    </comment>
    <comment ref="K389" authorId="1260" shapeId="0" xr:uid="{391AF4C0-B8CD-450C-AF90-4D563DBEECE6}">
      <text>
        <t>[Threaded comment]
Your version of Excel allows you to read this threaded comment; however, any edits to it will get removed if the file is opened in a newer version of Excel. Learn more: https://go.microsoft.com/fwlink/?linkid=870924
Comment:
    Vaižganto 37 pas save sklype jokių darbų daryti neleidžia, nebent spintą iškelti ant šaligatvio.
Reply:
    Atnaujintos TS, panašiai daryta 316obj
Reply:
    069849090 atstovas užsakovo
Reply:
    Klausimas pas užsakovą, derinasi su architektais spintos vietą.
Reply:
    26SUT-2747</t>
      </text>
    </comment>
    <comment ref="K390" authorId="1261" shapeId="0" xr:uid="{E9ECEEEE-98D5-4BA8-8662-5E272DC5424B}">
      <text>
        <t>[Threaded comment]
Your version of Excel allows you to read this threaded comment; however, any edits to it will get removed if the file is opened in a newer version of Excel. Learn more: https://go.microsoft.com/fwlink/?linkid=870924
Comment:
    Pateikti pirminiai
Reply:
    Pateikta pirminiai po pastabų</t>
      </text>
    </comment>
    <comment ref="K391" authorId="1262" shapeId="0" xr:uid="{60D43D1F-2CF9-4764-8FD1-1F209694B55D}">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pastabų.</t>
      </text>
    </comment>
    <comment ref="K392" authorId="1263" shapeId="0" xr:uid="{4C43712D-5E65-44FF-95FD-622CF58B1AF0}">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pastabų</t>
      </text>
    </comment>
    <comment ref="K393" authorId="1264" shapeId="0" xr:uid="{DB92F93B-F378-47AC-919D-0E2EF58E06D3}">
      <text>
        <t>[Threaded comment]
Your version of Excel allows you to read this threaded comment; however, any edits to it will get removed if the file is opened in a newer version of Excel. Learn more: https://go.microsoft.com/fwlink/?linkid=870924
Comment:
    Pateikti pirminiai</t>
      </text>
    </comment>
    <comment ref="K394" authorId="1265" shapeId="0" xr:uid="{41A0D998-85A8-424F-A75A-C66EC41F1ACD}">
      <text>
        <t>[Threaded comment]
Your version of Excel allows you to read this threaded comment; however, any edits to it will get removed if the file is opened in a newer version of Excel. Learn more: https://go.microsoft.com/fwlink/?linkid=870924
Comment:
    Pateikti pirminiai
Reply:
    Pateikti pirminiai po pastabų</t>
      </text>
    </comment>
    <comment ref="K395" authorId="1266" shapeId="0" xr:uid="{0140C6E5-21A5-4E05-81AF-24C836BBE333}">
      <text>
        <t>[Threaded comment]
Your version of Excel allows you to read this threaded comment; however, any edits to it will get removed if the file is opened in a newer version of Excel. Learn more: https://go.microsoft.com/fwlink/?linkid=870924
Comment:
    Pateikti pirminiai
Reply:
    SS – Nepridėtas NZT sutikimas. 
Reply:
    Pateiktas projektas</t>
      </text>
    </comment>
    <comment ref="Z395" authorId="1267" shapeId="0" xr:uid="{733D48FD-EDE1-4510-9DCF-92C268A33B20}">
      <text>
        <t>[Threaded comment]
Your version of Excel allows you to read this threaded comment; however, any edits to it will get removed if the file is opened in a newer version of Excel. Learn more: https://go.microsoft.com/fwlink/?linkid=870924
Comment:
    09-30</t>
      </text>
    </comment>
    <comment ref="AB395" authorId="1268" shapeId="0" xr:uid="{88B9327E-2CF5-418C-B89A-2F13C8BE0978}">
      <text>
        <t>[Threaded comment]
Your version of Excel allows you to read this threaded comment; however, any edits to it will get removed if the file is opened in a newer version of Excel. Learn more: https://go.microsoft.com/fwlink/?linkid=870924
Comment:
    09-30</t>
      </text>
    </comment>
    <comment ref="AE395" authorId="1269" shapeId="0" xr:uid="{7F1277DF-2343-458C-B1E8-4535DAF2C080}">
      <text>
        <t>[Threaded comment]
Your version of Excel allows you to read this threaded comment; however, any edits to it will get removed if the file is opened in a newer version of Excel. Learn more: https://go.microsoft.com/fwlink/?linkid=870924
Comment:
    09-30</t>
      </text>
    </comment>
    <comment ref="AF395" authorId="1270" shapeId="0" xr:uid="{93422DA9-CCF5-4B6C-BD6F-716FB6C1C19D}">
      <text>
        <t>[Threaded comment]
Your version of Excel allows you to read this threaded comment; however, any edits to it will get removed if the file is opened in a newer version of Excel. Learn more: https://go.microsoft.com/fwlink/?linkid=870924
Comment:
    09-30</t>
      </text>
    </comment>
    <comment ref="AH395" authorId="1271" shapeId="0" xr:uid="{34D777EA-D7F7-4D6C-A951-42747DE62F1C}">
      <text>
        <t>[Threaded comment]
Your version of Excel allows you to read this threaded comment; however, any edits to it will get removed if the file is opened in a newer version of Excel. Learn more: https://go.microsoft.com/fwlink/?linkid=870924
Comment:
    10-06 25SUT-11652</t>
      </text>
    </comment>
    <comment ref="K396" authorId="1272" shapeId="0" xr:uid="{D2AF9CF7-042F-4EB7-9C8C-85FC16DCB852}">
      <text>
        <t>[Threaded comment]
Your version of Excel allows you to read this threaded comment; however, any edits to it will get removed if the file is opened in a newer version of Excel. Learn more: https://go.microsoft.com/fwlink/?linkid=870924
Comment:
    Pateikta vandenim ir šilumai dėl aukščių.
Reply:
    Pateikti pirminiai
Reply:
    25SUT-23365
Reply:
    Projektą teikt pasirašius servitutą.
Reply:
    Kovo 19 pasirašymas</t>
      </text>
    </comment>
    <comment ref="K397" authorId="1273" shapeId="0" xr:uid="{6F95B439-0E63-45BA-B3AE-D66DADC51D0D}">
      <text>
        <t>[Threaded comment]
Your version of Excel allows you to read this threaded comment; however, any edits to it will get removed if the file is opened in a newer version of Excel. Learn more: https://go.microsoft.com/fwlink/?linkid=870924
Comment:
    10-30 Pateikta klientui spintos vieta, jei viskas tinka, pirmiausia reiks šilumos tinklų derinimo.
Reply:
    Pateikti pirminiai</t>
      </text>
    </comment>
    <comment ref="AH397" authorId="1274" shapeId="0" xr:uid="{1BEBBD88-23F1-496E-8070-7D00B05B7C71}">
      <text>
        <t xml:space="preserve">[Threaded comment]
Your version of Excel allows you to read this threaded comment; however, any edits to it will get removed if the file is opened in a newer version of Excel. Learn more: https://go.microsoft.com/fwlink/?linkid=870924
Comment:
    25SUT-18385
</t>
      </text>
    </comment>
    <comment ref="K398" authorId="1275" shapeId="0" xr:uid="{6F7DE18C-7399-4F7D-9DF3-BFC9849201D2}">
      <text>
        <t>[Threaded comment]
Your version of Excel allows you to read this threaded comment; however, any edits to it will get removed if the file is opened in a newer version of Excel. Learn more: https://go.microsoft.com/fwlink/?linkid=870924
Comment:
    Pateikti pirminiai
Reply:
    Viskas yra, reikia tik susiderint su ESO pirminius ir išsiųst informacinius. Skydo pasiūlymas pas mane pašte yra (tik nusiųsk tiekimui, kad kainą padidintų (schema+vaičiulio pasiūlymas)) Dėl pastabų pasitark su Tomu arba Znutu, mes su Znutu buvom vietoj +- viską žino.
Reply:
    Nors šiaip gali gaut naujus derinimus, blogiau nebus
Reply:
    Gavus užsakovo derinimą ir KPD, reikia ruošt pilną bylą.</t>
      </text>
    </comment>
    <comment ref="K400" authorId="1276" shapeId="0" xr:uid="{3D542CD3-B81D-4502-B2AF-489A7E34227D}">
      <text>
        <t xml:space="preserve">[Threaded comment]
Your version of Excel allows you to read this threaded comment; however, any edits to it will get removed if the file is opened in a newer version of Excel. Learn more: https://go.microsoft.com/fwlink/?linkid=870924
Comment:
    Užsakovo kontaktinis nr. neveikia, į paštą išsiųstas laiškas.
Reply:
    10-05 klientas susisieks, dabar užsienyje
Reply:
    Pateikti pirminiai
Reply:
    25SUT-21430
</t>
      </text>
    </comment>
    <comment ref="K401" authorId="1277" shapeId="0" xr:uid="{32259609-B05E-4514-9D91-4A9FF052CD14}">
      <text>
        <t xml:space="preserve">[Threaded comment]
Your version of Excel allows you to read this threaded comment; however, any edits to it will get removed if the file is opened in a newer version of Excel. Learn more: https://go.microsoft.com/fwlink/?linkid=870924
Comment:
    26SUT-929
</t>
      </text>
    </comment>
    <comment ref="K402" authorId="1278" shapeId="0" xr:uid="{92AE58A2-8FDD-416C-A865-21301D125AB2}">
      <text>
        <t xml:space="preserve">[Threaded comment]
Your version of Excel allows you to read this threaded comment; however, any edits to it will get removed if the file is opened in a newer version of Excel. Learn more: https://go.microsoft.com/fwlink/?linkid=870924
Comment:
    26SUT-5743
</t>
      </text>
    </comment>
    <comment ref="K403" authorId="1279" shapeId="0" xr:uid="{935E8C5A-9D12-4736-82CD-5AC2A1EEAA2E}">
      <text>
        <t xml:space="preserve">[Threaded comment]
Your version of Excel allows you to read this threaded comment; however, any edits to it will get removed if the file is opened in a newer version of Excel. Learn more: https://go.microsoft.com/fwlink/?linkid=870924
Comment:
    Pateikta pirminiai
Reply:
    KPD teikt gavus Vainoro.
Reply:
    26SUT-935
</t>
      </text>
    </comment>
    <comment ref="K404" authorId="1280" shapeId="0" xr:uid="{D52DF002-18AA-42CA-B279-270D50ECCBD3}">
      <text>
        <t xml:space="preserve">[Threaded comment]
Your version of Excel allows you to read this threaded comment; however, any edits to it will get removed if the file is opened in a newer version of Excel. Learn more: https://go.microsoft.com/fwlink/?linkid=870924
Comment:
    25SUT-23469
</t>
      </text>
    </comment>
    <comment ref="K405" authorId="1281" shapeId="0" xr:uid="{E6D4E2C1-D1A4-4C03-97B7-2A8AAD4A6FFA}">
      <text>
        <t>[Threaded comment]
Your version of Excel allows you to read this threaded comment; however, any edits to it will get removed if the file is opened in a newer version of Excel. Learn more: https://go.microsoft.com/fwlink/?linkid=870924
Comment:
    25SUT-23625</t>
      </text>
    </comment>
    <comment ref="K406" authorId="1282" shapeId="0" xr:uid="{D0DE0866-976B-43D6-83FB-7A04969AE4B4}">
      <text>
        <t xml:space="preserve">[Threaded comment]
Your version of Excel allows you to read this threaded comment; however, any edits to it will get removed if the file is opened in a newer version of Excel. Learn more: https://go.microsoft.com/fwlink/?linkid=870924
Comment:
    26SUT-5202
</t>
      </text>
    </comment>
    <comment ref="K407" authorId="1283" shapeId="0" xr:uid="{B9299796-5C9D-4B44-AD0D-AD69DEF26326}">
      <text>
        <t xml:space="preserve">[Threaded comment]
Your version of Excel allows you to read this threaded comment; however, any edits to it will get removed if the file is opened in a newer version of Excel. Learn more: https://go.microsoft.com/fwlink/?linkid=870924
Comment:
    Pateikti pirminiai
Reply:
    25SUT-19783
</t>
      </text>
    </comment>
    <comment ref="K408" authorId="1284" shapeId="0" xr:uid="{A1D2B908-51B3-4553-9299-23C5D214BB72}">
      <text>
        <t xml:space="preserve">[Threaded comment]
Your version of Excel allows you to read this threaded comment; however, any edits to it will get removed if the file is opened in a newer version of Excel. Learn more: https://go.microsoft.com/fwlink/?linkid=870924
Comment:
    Pateikti pirminiai
Reply:
    25SUT-19599
</t>
      </text>
    </comment>
    <comment ref="K409" authorId="1285" shapeId="0" xr:uid="{AFB67F30-3D68-4A20-B8F0-2BD1F6F14C2A}">
      <text>
        <t>[Threaded comment]
Your version of Excel allows you to read this threaded comment; however, any edits to it will get removed if the file is opened in a newer version of Excel. Learn more: https://go.microsoft.com/fwlink/?linkid=870924
Comment:
    Valentinas +37062012954
Reply:
    26SUT-2187 
Reply:
    Planuojamas pasirašymas 22d</t>
      </text>
    </comment>
    <comment ref="K410" authorId="1286" shapeId="0" xr:uid="{23209C6C-024E-4B3C-9D45-5111D72409DC}">
      <text>
        <t xml:space="preserve">[Threaded comment]
Your version of Excel allows you to read this threaded comment; however, any edits to it will get removed if the file is opened in a newer version of Excel. Learn more: https://go.microsoft.com/fwlink/?linkid=870924
Comment:
    25SUT-22423
</t>
      </text>
    </comment>
    <comment ref="K411" authorId="1287" shapeId="0" xr:uid="{1F44B0F4-FA6B-4257-B53C-AED66B010284}">
      <text>
        <t xml:space="preserve">[Threaded comment]
Your version of Excel allows you to read this threaded comment; however, any edits to it will get removed if the file is opened in a newer version of Excel. Learn more: https://go.microsoft.com/fwlink/?linkid=870924
Comment:
    25SUT-22963
</t>
      </text>
    </comment>
    <comment ref="K413" authorId="1288" shapeId="0" xr:uid="{AF3FF06F-EC21-4D03-86D3-7CD87E1BA439}">
      <text>
        <t xml:space="preserve">[Threaded comment]
Your version of Excel allows you to read this threaded comment; however, any edits to it will get removed if the file is opened in a newer version of Excel. Learn more: https://go.microsoft.com/fwlink/?linkid=870924
Comment:
    26SUT-951
</t>
      </text>
    </comment>
    <comment ref="K414" authorId="1289" shapeId="0" xr:uid="{C0B0FF8C-49F6-4AE6-8724-C17A0642A0FF}">
      <text>
        <t>[Threaded comment]
Your version of Excel allows you to read this threaded comment; however, any edits to it will get removed if the file is opened in a newer version of Excel. Learn more: https://go.microsoft.com/fwlink/?linkid=870924
Comment:
    25SUT-21812</t>
      </text>
    </comment>
    <comment ref="K415" authorId="1290" shapeId="0" xr:uid="{5FD4A771-FA5A-4E6D-B085-0702C3FD81D3}">
      <text>
        <t xml:space="preserve">[Threaded comment]
Your version of Excel allows you to read this threaded comment; however, any edits to it will get removed if the file is opened in a newer version of Excel. Learn more: https://go.microsoft.com/fwlink/?linkid=870924
Comment:
    26SUT-3534
</t>
      </text>
    </comment>
    <comment ref="K416" authorId="1291" shapeId="0" xr:uid="{517C1E5B-3721-4DB3-8DB3-53DCAA336CD3}">
      <text>
        <t>[Threaded comment]
Your version of Excel allows you to read this threaded comment; however, any edits to it will get removed if the file is opened in a newer version of Excel. Learn more: https://go.microsoft.com/fwlink/?linkid=870924
Comment:
    26SUT-517</t>
      </text>
    </comment>
    <comment ref="K417" authorId="1292" shapeId="0" xr:uid="{77476D75-8423-4CF4-BD6A-82047D488514}">
      <text>
        <t xml:space="preserve">[Threaded comment]
Your version of Excel allows you to read this threaded comment; however, any edits to it will get removed if the file is opened in a newer version of Excel. Learn more: https://go.microsoft.com/fwlink/?linkid=870924
Comment:
    26SUT-2502
</t>
      </text>
    </comment>
    <comment ref="K419" authorId="1293" shapeId="0" xr:uid="{F723175A-EC37-4404-8AAC-CE1219BEF98C}">
      <text>
        <t xml:space="preserve">[Threaded comment]
Your version of Excel allows you to read this threaded comment; however, any edits to it will get removed if the file is opened in a newer version of Excel. Learn more: https://go.microsoft.com/fwlink/?linkid=870924
Comment:
    26SUT-2053
Reply:
    SUVA yra, servituto klausimas likęs
Reply:
    Balandžio 22d pasirašo </t>
      </text>
    </comment>
    <comment ref="K422" authorId="1294" shapeId="0" xr:uid="{50233EAC-F40A-4128-8BED-173B6E25EA72}">
      <text>
        <t>[Threaded comment]
Your version of Excel allows you to read this threaded comment; however, any edits to it will get removed if the file is opened in a newer version of Excel. Learn more: https://go.microsoft.com/fwlink/?linkid=870924
Comment:
    061630616 architektas
16aspk. po 7kw ir 1 - 70kw</t>
      </text>
    </comment>
    <comment ref="K423" authorId="1295" shapeId="0" xr:uid="{282A2242-74AA-401F-8140-30D84B61764E}">
      <text>
        <t xml:space="preserve">[Threaded comment]
Your version of Excel allows you to read this threaded comment; however, any edits to it will get removed if the file is opened in a newer version of Excel. Learn more: https://go.microsoft.com/fwlink/?linkid=870924
Comment:
    26SUT-12256
</t>
      </text>
    </comment>
    <comment ref="K425" authorId="1296" shapeId="0" xr:uid="{72DC94A1-F7DC-4C0C-8A04-B18D2015E67C}">
      <text>
        <t>[Threaded comment]
Your version of Excel allows you to read this threaded comment; however, any edits to it will get removed if the file is opened in a newer version of Excel. Learn more: https://go.microsoft.com/fwlink/?linkid=870924
Comment:
    Pateikta Vainorui 02-17
Reply:
    Užaktuota TOPO kaina.</t>
      </text>
    </comment>
    <comment ref="K426" authorId="1297" shapeId="0" xr:uid="{2A95CA82-B58D-46EF-B865-95169321A9A6}">
      <text>
        <t>[Threaded comment]
Your version of Excel allows you to read this threaded comment; however, any edits to it will get removed if the file is opened in a newer version of Excel. Learn more: https://go.microsoft.com/fwlink/?linkid=870924
Comment:
    26SUT-13827
Reply:
    Keičiasi savininkas užsakovo sklypo, laukiam kol susitvarkys dokus, pasirašis tada AZ</t>
      </text>
    </comment>
    <comment ref="K428" authorId="1298" shapeId="0" xr:uid="{6BCB63C2-2B80-4651-9D91-1959A8D63571}">
      <text>
        <t xml:space="preserve">[Threaded comment]
Your version of Excel allows you to read this threaded comment; however, any edits to it will get removed if the file is opened in a newer version of Excel. Learn more: https://go.microsoft.com/fwlink/?linkid=870924
Comment:
    26SUT-7345
</t>
      </text>
    </comment>
    <comment ref="K429" authorId="1299" shapeId="0" xr:uid="{F6F7A97F-F8FE-4825-B804-524C364AA490}">
      <text>
        <t xml:space="preserve">[Threaded comment]
Your version of Excel allows you to read this threaded comment; however, any edits to it will get removed if the file is opened in a newer version of Excel. Learn more: https://go.microsoft.com/fwlink/?linkid=870924
Comment:
    26SUT-7348
Reply:
    26SUT-10988
</t>
      </text>
    </comment>
    <comment ref="K430" authorId="1300" shapeId="0" xr:uid="{9955FC64-F91C-4F0D-BFDB-684B722E1892}">
      <text>
        <t xml:space="preserve">[Threaded comment]
Your version of Excel allows you to read this threaded comment; however, any edits to it will get removed if the file is opened in a newer version of Excel. Learn more: https://go.microsoft.com/fwlink/?linkid=870924
Comment:
    26SUT-9200
</t>
      </text>
    </comment>
    <comment ref="K431" authorId="1301" shapeId="0" xr:uid="{6FE4F1D0-898B-4A82-9175-C45F0E6ED76E}">
      <text>
        <t xml:space="preserve">[Threaded comment]
Your version of Excel allows you to read this threaded comment; however, any edits to it will get removed if the file is opened in a newer version of Excel. Learn more: https://go.microsoft.com/fwlink/?linkid=870924
Comment:
    26SUT-8862
</t>
      </text>
    </comment>
    <comment ref="K432" authorId="1302" shapeId="0" xr:uid="{21544754-67D5-4C2D-A639-CB269AFB278C}">
      <text>
        <t xml:space="preserve">[Threaded comment]
Your version of Excel allows you to read this threaded comment; however, any edits to it will get removed if the file is opened in a newer version of Excel. Learn more: https://go.microsoft.com/fwlink/?linkid=870924
Comment:
     26SUT-8958
</t>
      </text>
    </comment>
    <comment ref="K433" authorId="1303" shapeId="0" xr:uid="{12CA2033-9C2C-4FCC-B726-95CD67418D56}">
      <text>
        <t xml:space="preserve">[Threaded comment]
Your version of Excel allows you to read this threaded comment; however, any edits to it will get removed if the file is opened in a newer version of Excel. Learn more: https://go.microsoft.com/fwlink/?linkid=870924
Comment:
    26SUT-9461
</t>
      </text>
    </comment>
    <comment ref="K435" authorId="1304" shapeId="0" xr:uid="{F50ECEEE-D099-4C8A-9014-4103B49ED357}">
      <text>
        <t xml:space="preserve">[Threaded comment]
Your version of Excel allows you to read this threaded comment; however, any edits to it will get removed if the file is opened in a newer version of Excel. Learn more: https://go.microsoft.com/fwlink/?linkid=870924
Comment:
    26SUT-12721 </t>
      </text>
    </comment>
    <comment ref="K436" authorId="1305" shapeId="0" xr:uid="{532803C5-CA46-487E-95FE-94CC44F9E52B}">
      <text>
        <t xml:space="preserve">[Threaded comment]
Your version of Excel allows you to read this threaded comment; however, any edits to it will get removed if the file is opened in a newer version of Excel. Learn more: https://go.microsoft.com/fwlink/?linkid=870924
Comment:
    Pagal projektą 210,220, 2x305kW, bet per mažai užsakyta.
Reply:
    26SUT-14773
</t>
      </text>
    </comment>
    <comment ref="K437" authorId="1306" shapeId="0" xr:uid="{D954C6BB-46F2-483F-8C25-CDBC6BEEC615}">
      <text>
        <t xml:space="preserve">[Threaded comment]
Your version of Excel allows you to read this threaded comment; however, any edits to it will get removed if the file is opened in a newer version of Excel. Learn more: https://go.microsoft.com/fwlink/?linkid=870924
Comment:
    26SUT-8769
</t>
      </text>
    </comment>
    <comment ref="K439" authorId="1307" shapeId="0" xr:uid="{D185C662-CA29-48A4-B185-4B664524A474}">
      <text>
        <t xml:space="preserve">[Threaded comment]
Your version of Excel allows you to read this threaded comment; however, any edits to it will get removed if the file is opened in a newer version of Excel. Learn more: https://go.microsoft.com/fwlink/?linkid=870924
Comment:
    26SUT-8041
</t>
      </text>
    </comment>
    <comment ref="K441" authorId="1308" shapeId="0" xr:uid="{3AB33323-D447-400C-B562-5D4524C7134D}">
      <text>
        <t>[Threaded comment]
Your version of Excel allows you to read this threaded comment; however, any edits to it will get removed if the file is opened in a newer version of Excel. Learn more: https://go.microsoft.com/fwlink/?linkid=870924
Comment:
    +37068309101</t>
      </text>
    </comment>
    <comment ref="K442" authorId="1309" shapeId="0" xr:uid="{01853B9D-4CE9-4EF6-B40F-9CE56F552BC0}">
      <text>
        <t xml:space="preserve">[Threaded comment]
Your version of Excel allows you to read this threaded comment; however, any edits to it will get removed if the file is opened in a newer version of Excel. Learn more: https://go.microsoft.com/fwlink/?linkid=870924
Comment:
    26SUT-10826
</t>
      </text>
    </comment>
    <comment ref="K443" authorId="1310" shapeId="0" xr:uid="{1A9A03EA-7364-4F09-9136-5CC22A929BA0}">
      <text>
        <t>[Threaded comment]
Your version of Excel allows you to read this threaded comment; however, any edits to it will get removed if the file is opened in a newer version of Excel. Learn more: https://go.microsoft.com/fwlink/?linkid=870924
Comment:
    Jei Vainoras suderina Kalniečių g. 66, toj pačioj spintoj ir šitą vartotoją prijungsim</t>
      </text>
    </comment>
    <comment ref="K444" authorId="1311" shapeId="0" xr:uid="{38B036E1-7A80-4ECE-93DE-F15700686DF3}">
      <text>
        <t xml:space="preserve">[Threaded comment]
Your version of Excel allows you to read this threaded comment; however, any edits to it will get removed if the file is opened in a newer version of Excel. Learn more: https://go.microsoft.com/fwlink/?linkid=870924
Comment:
    26SUT-10831
</t>
      </text>
    </comment>
    <comment ref="K446" authorId="1312" shapeId="0" xr:uid="{612387D4-FD8F-4DA9-BFC2-D9E64A1BFA4F}">
      <text>
        <t xml:space="preserve">[Threaded comment]
Your version of Excel allows you to read this threaded comment; however, any edits to it will get removed if the file is opened in a newer version of Excel. Learn more: https://go.microsoft.com/fwlink/?linkid=870924
Comment:
    26SUT-14331
</t>
      </text>
    </comment>
    <comment ref="K447" authorId="1313" shapeId="0" xr:uid="{BC4CA0D8-D1C1-4E46-BE61-0B6890D22BD9}">
      <text>
        <t xml:space="preserve">[Threaded comment]
Your version of Excel allows you to read this threaded comment; however, any edits to it will get removed if the file is opened in a newer version of Excel. Learn more: https://go.microsoft.com/fwlink/?linkid=870924
Comment:
    26SUT-14596
</t>
      </text>
    </comment>
    <comment ref="K448" authorId="1314" shapeId="0" xr:uid="{9C86C140-16BC-4901-8707-5BF743D19AC1}">
      <text>
        <t>[Threaded comment]
Your version of Excel allows you to read this threaded comment; however, any edits to it will get removed if the file is opened in a newer version of Excel. Learn more: https://go.microsoft.com/fwlink/?linkid=870924
Comment:
    26SUT-15838
Reply:
    26SUT-16185</t>
      </text>
    </comment>
    <comment ref="K450" authorId="1315" shapeId="0" xr:uid="{1604FADB-FAB2-4334-931E-4990A7D27AF4}">
      <text>
        <t xml:space="preserve">[Threaded comment]
Your version of Excel allows you to read this threaded comment; however, any edits to it will get removed if the file is opened in a newer version of Excel. Learn more: https://go.microsoft.com/fwlink/?linkid=870924
Comment:
    26SUT-14204
</t>
      </text>
    </comment>
    <comment ref="K453" authorId="1316" shapeId="0" xr:uid="{91368F72-77DD-4FA6-BA17-25DB73C2EA3E}">
      <text>
        <t xml:space="preserve">[Threaded comment]
Your version of Excel allows you to read this threaded comment; however, any edits to it will get removed if the file is opened in a newer version of Excel. Learn more: https://go.microsoft.com/fwlink/?linkid=870924
Comment:
    26SUT-16187
</t>
      </text>
    </comment>
    <comment ref="K457" authorId="1317" shapeId="0" xr:uid="{5573C70B-D83B-4873-9400-873D9D5094D9}">
      <text>
        <t xml:space="preserve">[Threaded comment]
Your version of Excel allows you to read this threaded comment; however, any edits to it will get removed if the file is opened in a newer version of Excel. Learn more: https://go.microsoft.com/fwlink/?linkid=870924
Comment:
    26SUT-20054
</t>
      </text>
    </comment>
    <comment ref="K459" authorId="1318" shapeId="0" xr:uid="{9ED79E73-C18B-45E4-A3E6-3CE333E13175}">
      <text>
        <t>[Threaded comment]
Your version of Excel allows you to read this threaded comment; however, any edits to it will get removed if the file is opened in a newer version of Excel. Learn more: https://go.microsoft.com/fwlink/?linkid=870924
Comment:
    6401 ir 6402
1550aukštis 900plotis ir 250gylis</t>
      </text>
    </comment>
    <comment ref="K460" authorId="1319" shapeId="0" xr:uid="{7B0F53E7-AA1D-480A-82C0-A1DC75E0E82D}">
      <text>
        <t xml:space="preserve">[Threaded comment]
Your version of Excel allows you to read this threaded comment; however, any edits to it will get removed if the file is opened in a newer version of Excel. Learn more: https://go.microsoft.com/fwlink/?linkid=870924
Comment:
    26SUT-16714
</t>
      </text>
    </comment>
    <comment ref="K461" authorId="1320" shapeId="0" xr:uid="{0416785E-2845-48E1-BFF4-6DF117BAF4D3}">
      <text>
        <t xml:space="preserve">[Threaded comment]
Your version of Excel allows you to read this threaded comment; however, any edits to it will get removed if the file is opened in a newer version of Excel. Learn more: https://go.microsoft.com/fwlink/?linkid=870924
Comment:
    26SUT-18921
</t>
      </text>
    </comment>
    <comment ref="K465" authorId="1321" shapeId="0" xr:uid="{B64AE83A-0278-4D8C-8245-E0209497A0BC}">
      <text>
        <t xml:space="preserve">[Threaded comment]
Your version of Excel allows you to read this threaded comment; however, any edits to it will get removed if the file is opened in a newer version of Excel. Learn more: https://go.microsoft.com/fwlink/?linkid=870924
Comment:
    26SUT-20152
</t>
      </text>
    </comment>
    <comment ref="K466" authorId="1322" shapeId="0" xr:uid="{641A1B0E-CF5D-4F70-B181-4E8F7D35315B}">
      <text>
        <t>[Threaded comment]
Your version of Excel allows you to read this threaded comment; however, any edits to it will get removed if the file is opened in a newer version of Excel. Learn more: https://go.microsoft.com/fwlink/?linkid=870924
Comment:
    15 vienodų + 1 bendrų reikmių</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tc={686EFE06-B4B1-40B7-BB43-982183AC316B}</author>
    <author>tc={84960FE8-9D31-48B3-81BE-0041B88DF6E3}</author>
    <author>tc={141ABF36-AA03-4740-A89E-BB4F15F812A3}</author>
    <author>tc={B4711952-1713-4CFF-92CA-2C4A3B08A98A}</author>
    <author>tc={7376EC65-CE7E-4CF3-A7FB-54DEEAF053EC}</author>
    <author>tc={EF1406BA-D5C3-4D70-8CAB-A0632E78DD0A}</author>
    <author>tc={74B98BAD-2DDB-46BB-BA47-46240A9CDD24}</author>
    <author>tc={0001C625-AC21-440E-8B5F-71566ABDD1CC}</author>
    <author>tc={F3B2E9AC-A0A0-4E63-A87B-B98B4F42046B}</author>
    <author>tc={67CEC0F0-B8D3-4AA4-B88C-AD2050491B3B}</author>
    <author>tc={AF01D34E-86B6-4DBF-88B3-08F6F4BAC2E1}</author>
    <author>tc={EC0C53B9-FD63-4D44-93A9-C4A689825397}</author>
    <author>tc={1F215C69-7853-47A5-9143-3E1DA1768425}</author>
    <author>tc={17211EC8-D015-4FAE-96EE-1AA77080E6F7}</author>
    <author>tc={B7E0A6A5-ED75-412E-9EC1-0A15BD098A87}</author>
    <author>tc={F5D7EFB7-D3B4-4338-984A-1D83998539BA}</author>
    <author>tc={0D61F526-AFCE-4305-A028-82E0E19CCE4D}</author>
    <author>tc={347104BC-C501-416E-A943-BF71AF4DAE2A}</author>
    <author>tc={6ED98232-82D9-4A2C-A8F6-AAA5813D04BD}</author>
  </authors>
  <commentList>
    <comment ref="D3" authorId="0" shapeId="0" xr:uid="{686EFE06-B4B1-40B7-BB43-982183AC316B}">
      <text>
        <t>[Threaded comment]
Your version of Excel allows you to read this threaded comment; however, any edits to it will get removed if the file is opened in a newer version of Excel. Learn more: https://go.microsoft.com/fwlink/?linkid=870924
Comment:
    Karolis vaziuoja su gyventojais kalbet</t>
      </text>
    </comment>
    <comment ref="D4" authorId="1" shapeId="0" xr:uid="{84960FE8-9D31-48B3-81BE-0041B88DF6E3}">
      <text>
        <t>[Threaded comment]
Your version of Excel allows you to read this threaded comment; however, any edits to it will get removed if the file is opened in a newer version of Excel. Learn more: https://go.microsoft.com/fwlink/?linkid=870924
Comment:
    Susiskambinti del vandenu gyliu arba pakeisti i atvira buda
Reply:
    Po elektromontuotojo DV atostogų - turi paskambinti</t>
      </text>
    </comment>
    <comment ref="D5" authorId="2" shapeId="0" xr:uid="{141ABF36-AA03-4740-A89E-BB4F15F812A3}">
      <text>
        <t>[Threaded comment]
Your version of Excel allows you to read this threaded comment; however, any edits to it will get removed if the file is opened in a newer version of Excel. Learn more: https://go.microsoft.com/fwlink/?linkid=870924
Comment:
    Reikia pakoreguoti trasa ir perderinti zymas
Reply:
    Brezinys pakoreguotas, liko perduoti zymas simui
Reply:
    Zymos pateiktos RC</t>
      </text>
    </comment>
    <comment ref="D6" authorId="3" shapeId="0" xr:uid="{B4711952-1713-4CFF-92CA-2C4A3B08A98A}">
      <text>
        <t>[Threaded comment]
Your version of Excel allows you to read this threaded comment; however, any edits to it will get removed if the file is opened in a newer version of Excel. Learn more: https://go.microsoft.com/fwlink/?linkid=870924
Comment:
    Laukiam servitutu ir sutikimu, sukelti i TIVIS</t>
      </text>
    </comment>
    <comment ref="D7" authorId="4" shapeId="0" xr:uid="{7376EC65-CE7E-4CF3-A7FB-54DEEAF053EC}">
      <text>
        <t>[Threaded comment]
Your version of Excel allows you to read this threaded comment; however, any edits to it will get removed if the file is opened in a newer version of Excel. Learn more: https://go.microsoft.com/fwlink/?linkid=870924
Comment:
    Zymos 06.18 nusiustos Karanauskui</t>
      </text>
    </comment>
    <comment ref="D8" authorId="5" shapeId="0" xr:uid="{EF1406BA-D5C3-4D70-8CAB-A0632E78DD0A}">
      <text>
        <t>[Threaded comment]
Your version of Excel allows you to read this threaded comment; however, any edits to it will get removed if the file is opened in a newer version of Excel. Learn more: https://go.microsoft.com/fwlink/?linkid=870924
Comment:
    Laukiam kelininko derinimo
Reply:
    užaktuota</t>
      </text>
    </comment>
    <comment ref="D9" authorId="6" shapeId="0" xr:uid="{74B98BAD-2DDB-46BB-BA47-46240A9CDD24}">
      <text>
        <t>[Threaded comment]
Your version of Excel allows you to read this threaded comment; however, any edits to it will get removed if the file is opened in a newer version of Excel. Learn more: https://go.microsoft.com/fwlink/?linkid=870924
Comment:
    Yra topo, reikia daryti
Reply:
    Isiusta derinti
Reply:
    SUVA 06.13 318011 
Reply:
    SUVA gauta</t>
      </text>
    </comment>
    <comment ref="D10" authorId="7" shapeId="0" xr:uid="{0001C625-AC21-440E-8B5F-71566ABDD1CC}">
      <text>
        <t>[Threaded comment]
Your version of Excel allows you to read this threaded comment; however, any edits to it will get removed if the file is opened in a newer version of Excel. Learn more: https://go.microsoft.com/fwlink/?linkid=870924
Comment:
    Zymos pas Sima
Reply:
    Pateikta i RC
Reply:
    Perregistruota</t>
      </text>
    </comment>
    <comment ref="D11" authorId="8" shapeId="0" xr:uid="{F3B2E9AC-A0A0-4E63-A87B-B98B4F42046B}">
      <text>
        <t>[Threaded comment]
Your version of Excel allows you to read this threaded comment; however, any edits to it will get removed if the file is opened in a newer version of Excel. Learn more: https://go.microsoft.com/fwlink/?linkid=870924
Comment:
    Reikia koreguot trasa
Reply:
    07.11 pateiktas servitutas savivaldybei
Reply:
    Servitutas pas notare Giruckiene, laukiam kol parengs sutarties projekta</t>
      </text>
    </comment>
    <comment ref="D12" authorId="9" shapeId="0" xr:uid="{67CEC0F0-B8D3-4AA4-B88C-AD2050491B3B}">
      <text>
        <t>[Threaded comment]
Your version of Excel allows you to read this threaded comment; however, any edits to it will get removed if the file is opened in a newer version of Excel. Learn more: https://go.microsoft.com/fwlink/?linkid=870924
Comment:
    Zyma pas Sima
Reply:
    Pateikta zyma RC
Reply:
    Perregistruota, nusiusta Lapenui</t>
      </text>
    </comment>
    <comment ref="D14" authorId="10" shapeId="0" xr:uid="{AF01D34E-86B6-4DBF-88B3-08F6F4BAC2E1}">
      <text>
        <t>[Threaded comment]
Your version of Excel allows you to read this threaded comment; however, any edits to it will get removed if the file is opened in a newer version of Excel. Learn more: https://go.microsoft.com/fwlink/?linkid=870924
Comment:
    Pateikti Rangovui pakoreguoti planai ir schema
Reply:
    07.24 pateikta perregistruota zyma</t>
      </text>
    </comment>
    <comment ref="D15" authorId="11" shapeId="0" xr:uid="{EC0C53B9-FD63-4D44-93A9-C4A689825397}">
      <text>
        <t>[Threaded comment]
Your version of Excel allows you to read this threaded comment; however, any edits to it will get removed if the file is opened in a newer version of Excel. Learn more: https://go.microsoft.com/fwlink/?linkid=870924
Comment:
    08.01 nusiusta Lapenui pataisyti planai su derinimais</t>
      </text>
    </comment>
    <comment ref="D16" authorId="12" shapeId="0" xr:uid="{1F215C69-7853-47A5-9143-3E1DA1768425}">
      <text>
        <t>[Threaded comment]
Your version of Excel allows you to read this threaded comment; however, any edits to it will get removed if the file is opened in a newer version of Excel. Learn more: https://go.microsoft.com/fwlink/?linkid=870924
Comment:
    Reikia padaryt projekto korekcija pagal ispildoma
Reply:
    Planas pataisytas, zyma pas sima
Reply:
    08.01 nusiusto zymos Renatai</t>
      </text>
    </comment>
    <comment ref="D17" authorId="13" shapeId="0" xr:uid="{17211EC8-D015-4FAE-96EE-1AA77080E6F7}">
      <text>
        <t>[Threaded comment]
Your version of Excel allows you to read this threaded comment; however, any edits to it will get removed if the file is opened in a newer version of Excel. Learn more: https://go.microsoft.com/fwlink/?linkid=870924
Comment:
    Patiasyti projekta jei islendama i privacius sklypus</t>
      </text>
    </comment>
    <comment ref="D18" authorId="14" shapeId="0" xr:uid="{B7E0A6A5-ED75-412E-9EC1-0A15BD098A87}">
      <text>
        <t>[Threaded comment]
Your version of Excel allows you to read this threaded comment; however, any edits to it will get removed if the file is opened in a newer version of Excel. Learn more: https://go.microsoft.com/fwlink/?linkid=870924
Comment:
    Uzklausta LTG del pjuvio
Reply:
    Pateiktas LTG perderinti patraukta trasa
Reply:
    Pateiktas servitutas miestui</t>
      </text>
    </comment>
    <comment ref="D19" authorId="15" shapeId="0" xr:uid="{F5D7EFB7-D3B4-4338-984A-1D83998539BA}">
      <text>
        <t>[Threaded comment]
Your version of Excel allows you to read this threaded comment; however, any edits to it will get removed if the file is opened in a newer version of Excel. Learn more: https://go.microsoft.com/fwlink/?linkid=870924
Comment:
    Zyma pas sima
Reply:
    Nusiusta zyma 08.05 Renatai</t>
      </text>
    </comment>
    <comment ref="D20" authorId="16" shapeId="0" xr:uid="{0D61F526-AFCE-4305-A028-82E0E19CCE4D}">
      <text>
        <t>[Threaded comment]
Your version of Excel allows you to read this threaded comment; however, any edits to it will get removed if the file is opened in a newer version of Excel. Learn more: https://go.microsoft.com/fwlink/?linkid=870924
Comment:
    Reikia pataisyt pagal ispildoma
Reply:
    Nusiusti pataisyti planai</t>
      </text>
    </comment>
    <comment ref="D21" authorId="17" shapeId="0" xr:uid="{347104BC-C501-416E-A943-BF71AF4DAE2A}">
      <text>
        <t>[Threaded comment]
Your version of Excel allows you to read this threaded comment; however, any edits to it will get removed if the file is opened in a newer version of Excel. Learn more: https://go.microsoft.com/fwlink/?linkid=870924
Comment:
    Reik taisyt pagal ispildoma
Reply:
    Laura taiso plana
Reply:
    Perduota zyma simui</t>
      </text>
    </comment>
    <comment ref="D22" authorId="18" shapeId="0" xr:uid="{6ED98232-82D9-4A2C-A8F6-AAA5813D04BD}">
      <text>
        <t>[Threaded comment]
Your version of Excel allows you to read this threaded comment; however, any edits to it will get removed if the file is opened in a newer version of Excel. Learn more: https://go.microsoft.com/fwlink/?linkid=870924
Comment:
    Reikia plana pataisyti</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Table3228" description="Connection to the 'Table3228' query in the workbook." type="5" refreshedVersion="0" background="1" saveData="1">
    <dbPr connection="Provider=Microsoft.Mashup.OleDb.1;Data Source=$Workbook$;Location=Table3228;Extended Properties=&quot;&quot;" command="SELECT * FROM [Table3228]"/>
  </connection>
</connections>
</file>

<file path=xl/sharedStrings.xml><?xml version="1.0" encoding="utf-8"?>
<sst xmlns="http://schemas.openxmlformats.org/spreadsheetml/2006/main" count="11186" uniqueCount="2048">
  <si>
    <t>Nr.</t>
  </si>
  <si>
    <t>Proj. Nr.</t>
  </si>
  <si>
    <t>Adresas</t>
  </si>
  <si>
    <t>Investicinis nr.</t>
  </si>
  <si>
    <t>Autorius</t>
  </si>
  <si>
    <t>Sąmatos suma be PVM</t>
  </si>
  <si>
    <t>Projekto aktavimo kaina</t>
  </si>
  <si>
    <t>Topografijos kaina</t>
  </si>
  <si>
    <t>Melioracijos proj. Kaina</t>
  </si>
  <si>
    <t>RC išlaidos</t>
  </si>
  <si>
    <t>Užbaigimo data</t>
  </si>
  <si>
    <t>Termino pradžia</t>
  </si>
  <si>
    <t>Terminas</t>
  </si>
  <si>
    <t>Termino pabaiga</t>
  </si>
  <si>
    <t>Liko dienų</t>
  </si>
  <si>
    <t>Foto</t>
  </si>
  <si>
    <t>Schema</t>
  </si>
  <si>
    <t>Situacijos planas</t>
  </si>
  <si>
    <t>Demontavimo schema</t>
  </si>
  <si>
    <t>Informaciniai laiškai</t>
  </si>
  <si>
    <t>Žiniaraštis</t>
  </si>
  <si>
    <t>Sąmata</t>
  </si>
  <si>
    <t>Žemės savininkai</t>
  </si>
  <si>
    <t>Savivaldybė /Keliai/ Architektas</t>
  </si>
  <si>
    <t>Seniūnija</t>
  </si>
  <si>
    <t>Vandenys</t>
  </si>
  <si>
    <t>Telia</t>
  </si>
  <si>
    <t>Šilumos tinklai</t>
  </si>
  <si>
    <t>ESO dujos</t>
  </si>
  <si>
    <t>SUVA</t>
  </si>
  <si>
    <t>Gatvių apšvietimas</t>
  </si>
  <si>
    <t>Servitutas</t>
  </si>
  <si>
    <t>Melioracija</t>
  </si>
  <si>
    <t>Melioracijos projektas</t>
  </si>
  <si>
    <t>Kultūros paveldas</t>
  </si>
  <si>
    <t>Kelių direkcija</t>
  </si>
  <si>
    <t>Magistrlinis dujotekis</t>
  </si>
  <si>
    <t>Plačiajuostis</t>
  </si>
  <si>
    <t>Reg. Parkas/ VMU/ saugoma</t>
  </si>
  <si>
    <t>NATURA 2000</t>
  </si>
  <si>
    <t>Litgrid</t>
  </si>
  <si>
    <t>LTG Infra</t>
  </si>
  <si>
    <t>Žymos</t>
  </si>
  <si>
    <t>Eso patvirtinta</t>
  </si>
  <si>
    <t>Užaktuota</t>
  </si>
  <si>
    <t>Esąskaita</t>
  </si>
  <si>
    <t>Pastabos</t>
  </si>
  <si>
    <t>0</t>
  </si>
  <si>
    <t>10 kV OL L-300 iš Cukraus TP rekonstravimas Kėdainių raj.</t>
  </si>
  <si>
    <t>Padaryta</t>
  </si>
  <si>
    <t>+</t>
  </si>
  <si>
    <t>0,4 kV OL L-300 iš Uk-121 rekonstravimas Ukmergės raj.</t>
  </si>
  <si>
    <t>0,4 kV OL L-200 iš ST-103 rekonstravimas Ukmergės raj.</t>
  </si>
  <si>
    <t>10 kV OL L-300 iš Svedasų TP, 10/0,4 kV KT Sv-307 ir Sv-310 rekonstravimas Anykščių raj.</t>
  </si>
  <si>
    <t>10 kV OL L-300 iš Vašuokėnų TP rekonstravimas Anykščių raj.</t>
  </si>
  <si>
    <t>10 kV OL L-400 iš Svėdasų TP rekonstravimas  Anykščių raj.</t>
  </si>
  <si>
    <t>-</t>
  </si>
  <si>
    <t>0,4 kV OL L-200 iš T-221 rekonstrukcija, Vajelių k., Utenos r. sav.</t>
  </si>
  <si>
    <t>10 kV KL UkmergėsTP-SP6(L-1800) rekonstravimas Ukmergės raj.</t>
  </si>
  <si>
    <t>NKP I reg</t>
  </si>
  <si>
    <t>NV Mūrelio k., Anykščių sen., Anykščių r. sav</t>
  </si>
  <si>
    <t>Ieva</t>
  </si>
  <si>
    <t>10 kV OL L-500 iš Kėdainių TP rekonstravimas Kėdainių raj</t>
  </si>
  <si>
    <t>10 kV OL L-400 iš Kėdainių TP rekonstravimas Kėdainių raj</t>
  </si>
  <si>
    <t>Aurimas</t>
  </si>
  <si>
    <t>10 kV OL L-200 iš Surviliškio TP rekonstravimas Kėdainių raj</t>
  </si>
  <si>
    <t>0,4 kV OL L-200 iš D-111 rekonstravimas Kėdainių raj.</t>
  </si>
  <si>
    <t>10 kV OL L-200 iš Ukmergės TP rekonstravimas Ukmergės raj.</t>
  </si>
  <si>
    <t>10 kV OL L-600 iš Ukmergės TP rekonstravimas Ukmergės raj.</t>
  </si>
  <si>
    <t>NV Šiaurinė g. 4, Kėdainiai, Kėdainių r. sav.</t>
  </si>
  <si>
    <t>0,4 kV OL L-100, L-300 iš Uk-103 rekonstravimas Ukmergės raj.</t>
  </si>
  <si>
    <t>Renata</t>
  </si>
  <si>
    <t>387.615.07</t>
  </si>
  <si>
    <t>0,4 kV OL L-600 iš V-208 rekonstravimas Ukmergės raj.</t>
  </si>
  <si>
    <t>0,4 kV OL L-100 iš TR-27 rekonstravimas Ukmergės raj.</t>
  </si>
  <si>
    <t>Dominykas</t>
  </si>
  <si>
    <t>0,4 kV OL L-100 iš K-703 rekonstravimas Kėdainių raj.</t>
  </si>
  <si>
    <t>10 kV KL Cukraus TP-SP110 rekonstravimas Kėdainių raj</t>
  </si>
  <si>
    <t>Povilas</t>
  </si>
  <si>
    <t>0,4 kV OL L-100 iš TR-6 rekonstravimas Kėdainių raj.</t>
  </si>
  <si>
    <t>Žiedė</t>
  </si>
  <si>
    <t>1200 (825 sumokėta)</t>
  </si>
  <si>
    <t>0,4 kV OL L-200, L-100 iš C-403 rekonstravimas Kėdainių raj.</t>
  </si>
  <si>
    <t>E1E5200037</t>
  </si>
  <si>
    <t>0,4 kV OL L-300 iš Sv-301 rekonstravimas Anykščių raj.</t>
  </si>
  <si>
    <t>10 kV OL L-400 iš Padysnio TP rekonstravimas Ignalinos raj.</t>
  </si>
  <si>
    <t>10 kV OL L-700 iš Padysnio TP rekonstravimas Ignalinos raj.</t>
  </si>
  <si>
    <t>OL L-400 iš P-710 rekonstravimas Ignalinos raj</t>
  </si>
  <si>
    <t>Žavinta</t>
  </si>
  <si>
    <t>10 kV OL L-400 iš Švenčionėlių TP rekonstravimas Švenčionių raj.</t>
  </si>
  <si>
    <t>0,4 kV OL L-300 iš D-623 rekonstravimas  Ignalinos raj</t>
  </si>
  <si>
    <t>Kostas</t>
  </si>
  <si>
    <t>0,4 kV OL L-100 iš M-409 rekonstravimas Ignalinos raj.</t>
  </si>
  <si>
    <t>0,4 kV OL L-400 iš Z-1414 rekonstravimas  Zarasų raj.</t>
  </si>
  <si>
    <t>Laura</t>
  </si>
  <si>
    <t>10 kV OL L-600 iš Švenčionių TP rekonstravimas Švenčionių raj.</t>
  </si>
  <si>
    <t>10 kV KL TR134-202-TR135-2 rekonstravimas Zarasų raj.</t>
  </si>
  <si>
    <t>10 kV OL L-200 iš Švenčionių TP rekonstravimas Švenčionių raj.</t>
  </si>
  <si>
    <t>Žygimantas</t>
  </si>
  <si>
    <t>10 kV KL ZarasųTP-SP1 rekonstravimas Zarasų raj.</t>
  </si>
  <si>
    <t>1000 (705 sumoketa)</t>
  </si>
  <si>
    <t>10 kV OL L-200 iš Svėdasų TP rekonstravimas Anykščių raj.</t>
  </si>
  <si>
    <t>0,4 kV OL L-400 iš V-304 rekonstravimas Zarasų raj.</t>
  </si>
  <si>
    <t>0,4 kV OL L-100 iš KT-8V rekonstravimas Zarasų raj.</t>
  </si>
  <si>
    <t>10 kV OL L-300 iš Alantos TP ir L-300 iš Skiemonių TP rekonstravimas Molėtų raj.</t>
  </si>
  <si>
    <t>0,4 kV OL L-100 iš V-309 rekonstravimas Ukmergės raj.</t>
  </si>
  <si>
    <t>0,4 kV OL L-300 iš MT-50 rekonstravimas Ukmergės raj.</t>
  </si>
  <si>
    <t>Laura/Kostas</t>
  </si>
  <si>
    <t>0,4 kV OL L-800 iš Tj-313 rekonstravimas Ukmergės raj.</t>
  </si>
  <si>
    <t>0,4 kV OL L-500 iš Ds-212 rekonstravimas Zarasų raj</t>
  </si>
  <si>
    <t>0,4 kV OL L-400 iš P-112 rekonstravimas Švenčionių raj</t>
  </si>
  <si>
    <t>Fausta</t>
  </si>
  <si>
    <t>10 kV OL L-900 iš Kvarco TP rekonstravimas  Anykščių raj.</t>
  </si>
  <si>
    <t>0,4 kV OL L-100 iš K-405 rekonstravimas  Anykščių raj.</t>
  </si>
  <si>
    <t>Vytautas</t>
  </si>
  <si>
    <t>0,4 kV OL L-300 iš Kv-1103 rekonstravimas  Anykščių raj.</t>
  </si>
  <si>
    <t>0,4 kV OL L-100 iš D-708 rekonstravimas Molėtų raj</t>
  </si>
  <si>
    <t>Arnas</t>
  </si>
  <si>
    <t>0,4 kV OL L-300 iš P-108 rekonstravimas Ignalinos raj.</t>
  </si>
  <si>
    <t>MGT montavimas ir 0,4kV OL L-100 iš S-606 rekonstravimas, Saukiškių k., Molėtų r. sav</t>
  </si>
  <si>
    <t>0,4 kV OL L-200 iš Uk-410 rekonstravimas Ukmergės raj</t>
  </si>
  <si>
    <t>Versmės g. 2, Šventupės k., Ukmergės r. sav.</t>
  </si>
  <si>
    <t>10 kV OL L-2700 iš Ukmergės TP rekonstravimas Ukmergės raj</t>
  </si>
  <si>
    <t>Tadas</t>
  </si>
  <si>
    <t>10 kV OL L-1500 iš Ukmergės TP rekonstravimas Ukmergės raj.</t>
  </si>
  <si>
    <t>10 kV fyderio L-ŠL316 iš Švenčionėliai TP Automatizavimas  Švenčionių raj.</t>
  </si>
  <si>
    <t>10 kV fyderio L-1000 Kepykla iš Ukmergė TP Automatizavimas Ukmergės raj.</t>
  </si>
  <si>
    <t>NV Degutiškės k., Švenčionių sen., Švenčionių r. sav</t>
  </si>
  <si>
    <t>MGT montavimas prijungiant nuo Ū-405. 1, Rasteniškių k., Inturkės sen., Molėtų r. sav</t>
  </si>
  <si>
    <t>0,4 kV OL L-300 iš S-511 rekonstrukcija statant naują MGT Pagraužės k., Suginčių sen., Molėtų r. sav.</t>
  </si>
  <si>
    <t>10 kV KL TR133-104-TR134-104 ir 10 kV KL TR133-201-TR134-204 rekonstravimas (Panevėžio reg., Zarasų raj.)</t>
  </si>
  <si>
    <t>2, Migdoliškio k., Andrioniškio sen., Anykščių r. sav</t>
  </si>
  <si>
    <t>0,4 KV OL L-100 Iš R-109 rekonstrukcija Nuodėgulių k., Utenos r. sav</t>
  </si>
  <si>
    <t>0,4 KV OL L-300 Iš M-802 rekonstrukcija Mockėnų k., Utenos r. sav</t>
  </si>
  <si>
    <t>0,4 KV OL L-100 Iš An-606 rekonstrukcija Dirvoniškio k., Utenos r. sav</t>
  </si>
  <si>
    <t>65. Bišpilio Sodo 2-oji g. 4, Jurbarkas, Jurbarko r. sav</t>
  </si>
  <si>
    <t>NV Tilto g. 16, Bikūnų k., Anykščių sen., Anykščių r. sav.</t>
  </si>
  <si>
    <t>0,4 kV fyderio L-100 iš ST-46 Rekonstravimas (Kauno reg., Šakių raj.)</t>
  </si>
  <si>
    <t>0,4 kV OL L-200 iš KT-29 rekonstravimas (Kauno reg., Jurbarko raj.)</t>
  </si>
  <si>
    <t>Iš OLS P-800 10kV KL iki naujos MGT įrengimas, nauja 0,4 kV KL iki 1505/8 (Ukmergės raj.) TS22-37849</t>
  </si>
  <si>
    <t>Nuotekų siurblinė Kranto g. -, Švenčionėliai, Švenčionių r. sav.</t>
  </si>
  <si>
    <t>0,4 kV OL L-200 iš M-123 rekonstrukcija statant naują MGT Malkesto g. 26A, Toliejų k., Čiulėnų sen., Molėtų r. sav.</t>
  </si>
  <si>
    <t>Baltų pr. 8, Kaunas, Kauno m. sav.</t>
  </si>
  <si>
    <t>Administracinis pastatas, R. Kalantos g. 32, Kaunas, Kauno m. sav.</t>
  </si>
  <si>
    <t>ATŠAUKAS</t>
  </si>
  <si>
    <t>10 kV OL L-1300 ir OL L-300 iš Kavarsko TP rekonstravimas Anykščių raj.</t>
  </si>
  <si>
    <t>0,4 kV OL L-100 iš Tj-120 Dalies linijos permaitinimas Ukmergės raj.</t>
  </si>
  <si>
    <t>10 kV OL L-700 ir L-800 iš Didžiasalio TP rekonstravimas Ignalinos raj.</t>
  </si>
  <si>
    <t>10 kV OL L-100 iš Dūkšto TP rekonstravimas  Ignalinos raj.</t>
  </si>
  <si>
    <t>10 kV OL L-500 iš Didžiasalio TP rekonstravimas  Ignalinos raj.</t>
  </si>
  <si>
    <t>0,4 kV OL L-200 iš V-303 rekonstravimas Zarasų raj.</t>
  </si>
  <si>
    <t>0,4 kV OL L-400 iš TR-6 rekonstravimas Raseinių raj.</t>
  </si>
  <si>
    <t>NV Vytauto pr. 91, Kaunas, Kauno m. sav.</t>
  </si>
  <si>
    <t>0,4 kV OL L-200 iš V-1501  MGT Tumelinos k., Visagino sav</t>
  </si>
  <si>
    <t>0,4 kV OL L-900 iš M-302 MGT Pačkėnų k., Utenos r. sav</t>
  </si>
  <si>
    <t>0,4 kV OL L-200 iš Rs-412 rekonstravimas Raseinių raj.</t>
  </si>
  <si>
    <t>0,4 kV OL L-100 iš Rs-612 rekonstravimas Raseinių raj.</t>
  </si>
  <si>
    <t>0,4 kV OL L-300 iš Rs-811 rekonstravimas Raseinių raj.</t>
  </si>
  <si>
    <t>0,4 kV OL L-500 iš TR-1 rekonstravimas Raseinių raj.</t>
  </si>
  <si>
    <t>10 kV fyderio L-500 Survilai iš Ariogala TP Automatizavimas Raseinių raj.</t>
  </si>
  <si>
    <t>0,4 kV OL L-300 iš KT-460 rekonstravimas Kauno raj.</t>
  </si>
  <si>
    <t>ATŠAUKTAS</t>
  </si>
  <si>
    <t>0,4 kV OL L-800 iš P-154 rekonstravimas Kauno raj.</t>
  </si>
  <si>
    <t>0,4 kV OL L-200 iš Pg-351 rekonstravimas Kauno raj.</t>
  </si>
  <si>
    <t xml:space="preserve">0,4 kV OL L-200 iš Sg-481 rekonstravimas (Kauno reg., Kauno raj.) </t>
  </si>
  <si>
    <t>0,4 kV OL L-400 iš Sg-951 rekonstravimas Kauno raj.</t>
  </si>
  <si>
    <t>850-950</t>
  </si>
  <si>
    <t>0,4 kV OL L-100, L-200 iš KT-48 rekonstravimas (Kauno reg., Kauno raj.)</t>
  </si>
  <si>
    <t>Aidas/Kostas/Vytautas</t>
  </si>
  <si>
    <t>10 kV KL Vilijampolės TP-TR650 rekonstravimas (Kauno reg., Kauno raj.)</t>
  </si>
  <si>
    <t>0,4 kV OL L-500, L-600 iš Sg-462 rekonstravimas (Kauno reg., Kauno raj.)</t>
  </si>
  <si>
    <t>0,4 kV OL L-500 iš TR-749 rekonstravimas (Kauno reg., Kauno raj.)</t>
  </si>
  <si>
    <t>0,4 kV OL L-300 iš Ž-167 rekonstravimas (Kauno reg., Kauno raj.)</t>
  </si>
  <si>
    <t>Karolis</t>
  </si>
  <si>
    <t>0,4 kV OL L-100 iš TR-1323 rekonstravimas (Kauno reg., Kauno raj.)</t>
  </si>
  <si>
    <t>0,4 kV OL L-400 iš TR-402 rekonstravimas (Kauno reg., Kauno raj.)</t>
  </si>
  <si>
    <t>Kostas/Jokūbas</t>
  </si>
  <si>
    <t xml:space="preserve"> 0,4 kV OL L-100 iš N-152 rekonstravimas (Kauno reg., Kauno raj.)</t>
  </si>
  <si>
    <t>0,4 kV OL L-200 iš Vž-266 rekonstravimas (Kauno reg., Kauno raj.)</t>
  </si>
  <si>
    <t>0,4 kV OL L-200 iš Ž-357 rekonstravimas (Kauno reg., Kauno raj.)</t>
  </si>
  <si>
    <t>900-1300</t>
  </si>
  <si>
    <t>0,4 kV OL L-300 iš TR-37 rekonstravimas (Kauno reg., Kauno raj.)</t>
  </si>
  <si>
    <t>10 kV KL Vilijampolės TP-SP703-2 rekonstravimas (Kauno reg., Kauno raj.)</t>
  </si>
  <si>
    <t xml:space="preserve">L-200 iš TR-138 rekonstrukcija Topolių g. 21, Kėdainiai, Kėdainių r. sav., </t>
  </si>
  <si>
    <t>Alen</t>
  </si>
  <si>
    <t>0,4 kV OL L-100 iš KT-3 rekonstravimas (Panevėžio reg., Utenos raj.)</t>
  </si>
  <si>
    <t xml:space="preserve"> 0,4 kV OL L-200 iš M-530 rekonstravimas (Panevėžio reg., Utenos raj.)</t>
  </si>
  <si>
    <t>0,4 kV OL L-200 iš Už-506 rekonstravimas (Panevėžio reg., Utenos raj.)</t>
  </si>
  <si>
    <t>0,4 kV OL L-300 iš R-502 rekonstravimas (Panevėžio reg., Utenos raj.)</t>
  </si>
  <si>
    <t>0,4 kV OL L-100 iš R-107 rekonstravimas (Panevėžio reg., Utenos raj.)</t>
  </si>
  <si>
    <t>10 kV KL TR114-TR64, TR13-TR114 rekonstravimas (Panevėžio reg., Utenos raj.)</t>
  </si>
  <si>
    <t>0,4 kV OL L-200 iš M-102 rekonstravimas (Panevėžio reg., Utenos raj.)</t>
  </si>
  <si>
    <t>0,4 kV OL L-200 iš Už-430 rekonstravimas (Panevėžio reg., Utenos raj.)</t>
  </si>
  <si>
    <t>0,4 kV OL L-200, L-300 iš R-613 rekonstravimas (Panevėžio reg., Utenos raj.)</t>
  </si>
  <si>
    <t>GAMYBINIS PASTATAS, 1, Mantvilonių k.,  Kėdainių r. sav.</t>
  </si>
  <si>
    <t>Gyvenamasis namas, Tubių k., Kėdainių r. sav.</t>
  </si>
  <si>
    <t>Šiaurinė g. 13, Kėdainiai, Kėdainių r. sav</t>
  </si>
  <si>
    <t>0,4kV OL L-500 iš V-305 rekonstrukcija Magūnų k., Visagino sav.</t>
  </si>
  <si>
    <t>LGI vartotojų perjungimas iš 0,4 kV OL atr. 14 iš ST-365 Keramzito g. 7 ir 9, Kaunas</t>
  </si>
  <si>
    <t>PU LGI OL, KL iš Palemono traukos pastoties perjungimas prie ESO tinklo</t>
  </si>
  <si>
    <t>MGT ir  0,4kV OL L-300 iš B-404 rekonstravimas. 1B, Vališkių k., Molėtų r. sav.</t>
  </si>
  <si>
    <t>Ieva/Fausta</t>
  </si>
  <si>
    <t>0,4kV OL L-300 iš A-131 rekonstrukcija Trinkuškių k., Zarasų r. sav</t>
  </si>
  <si>
    <t>UK-517 L-300 rekonstrukcija naujos MGT statymas. Žuvintės g. 2, Knyzlaukio k., Ukmergės r. sav.</t>
  </si>
  <si>
    <t>Kranto g. -, Švenčionėliai, Švenčionių r. sav.</t>
  </si>
  <si>
    <t>0,4 kV OL L-200, L-100 iš G-1452 rekonstravimas (Kauno reg., Kauno raj.)</t>
  </si>
  <si>
    <t>Gamybos g. 6, Ramučių k., Kauno r. sav.</t>
  </si>
  <si>
    <t>10 kV OL L-500 iš Pasvalio TP rekonstravimas Pasvalio raj.</t>
  </si>
  <si>
    <t>Tadas/Karolis</t>
  </si>
  <si>
    <t>0,4 kV OL L-100 iš Rd-108 rekonstravimas (Panevėžio reg., Biržų raj.)</t>
  </si>
  <si>
    <t>10 kV OL L-400 iš Joniškėlio TP rekonstravimas Pasvalio raj.</t>
  </si>
  <si>
    <t>Ieva/Karolis</t>
  </si>
  <si>
    <t>10kV OL L-400 iš Noreikiškių TP rekonstravimas (Kauno reg., Kauno r.)</t>
  </si>
  <si>
    <t>Kostas/Arnas</t>
  </si>
  <si>
    <t>04-11</t>
  </si>
  <si>
    <t>Mokslo g. 2, Mastaičių k., Alšėnų sen., Kauno r. sav.</t>
  </si>
  <si>
    <t>0,4 kV OL L-300 iš V-304 rekonstrukcija Magūnų k., Visagino sav</t>
  </si>
  <si>
    <t>MGT  ir 0,4 kV OL L-200 iš Sk-414 rekonstravimas 3, Pilviškių k., Anykščių r</t>
  </si>
  <si>
    <t>0,4 kV OL L-300, L-200 iš N-421 rekonstravimas Pasvalio raj.</t>
  </si>
  <si>
    <t>0,4 kV OL L-300, L-200 iš N-507 rekonstravimas Pasvalio raj.</t>
  </si>
  <si>
    <t>0,4 kV OL L-200 iš N-305 rekonstravimas Pasvalio raj.</t>
  </si>
  <si>
    <t>11403.95</t>
  </si>
  <si>
    <t>10 kV OL L-1400 iš Kupiškio TP rekonstravimas Kupiškio raj.</t>
  </si>
  <si>
    <t>Ieva/Kostas</t>
  </si>
  <si>
    <t>Ūkinis statinys/pastatas/patalpa 11, Trinkuškių k., Zarasų r. sav</t>
  </si>
  <si>
    <t>Kostas/Laura</t>
  </si>
  <si>
    <t>L-200 iš Ž-506 rekonstrukcija. 8, Šimaičių k., Ukmergės r. sav.</t>
  </si>
  <si>
    <t>10 kV KL MT30-TR36 rekonstravimas Kauno raj.</t>
  </si>
  <si>
    <t>10 kV KL TR78-Šančių TP ir dalies KL Šančių TP-SP259-2 rekonstravimas</t>
  </si>
  <si>
    <t>0,4 kV OL L-100 iš TR-300 rekonstravimas Kauno raj.</t>
  </si>
  <si>
    <t>0,4 kV fyderio L-300 iš KT-543 Rekonstravimas  Kauno raj.</t>
  </si>
  <si>
    <t>Žiedė/ Aidas</t>
  </si>
  <si>
    <t>Aviacijos g. 6, Karmėlava</t>
  </si>
  <si>
    <t>Kostas/ Karolis</t>
  </si>
  <si>
    <t>Taikos pr. 96, Kaunas, Kauno m. sav.</t>
  </si>
  <si>
    <t>0,4 kV OL L-100 iš S-311 rekonstravimas  Kupiškio raj.</t>
  </si>
  <si>
    <t>Augustas</t>
  </si>
  <si>
    <t>0,4 kV OL L-300 iš Pa-710 rekonstravimas Biržų raj.</t>
  </si>
  <si>
    <t>0,4 kV OL L-200 iš B-314 rekonstravimas Biržų raj.</t>
  </si>
  <si>
    <t>10 kV OL L-400 iš Dusetų TP rekonstravimas Zarasų raj.</t>
  </si>
  <si>
    <t>LGI vartotojų perjungimas iš PP-3 Marių 62, Kaunas iš TR-967 Kaunas</t>
  </si>
  <si>
    <t>LGI vartotojų perjungimas iš PP-3 Marių 72, Kaunas iš MT-959 Kaunas</t>
  </si>
  <si>
    <t>LGI  0,4 kV OL atr. 6 iš PS-2 (0,4 kV KL iš KTP-303),  Kaišiadorys</t>
  </si>
  <si>
    <t>LGI PS-1 ir PS-2 (0,4 kV KL iš KTP-303), Gedimino g. 1A, 1B</t>
  </si>
  <si>
    <t>LGI iš Žaslių GS Traukos pastotė (nuo ST L-300 iš Žaslių TP)</t>
  </si>
  <si>
    <t>0,4 kV OL L-100 iš O-309 rekonstravimas Rokiškio raj.</t>
  </si>
  <si>
    <t>NV Gražiavietės g. 1, Kurklių II k., Anykščių r. sav.</t>
  </si>
  <si>
    <t>10 kV KL Cukraus TP-SP110 rekonstravimas Kėdainių raj.</t>
  </si>
  <si>
    <t>0,4 kV OL L-200 iš Tj-103 rekonstravimas Ukmergės raj.</t>
  </si>
  <si>
    <t>10 kV OL L-1400 iš Ukmergės TP rekonstravimas Ukmergės raj.</t>
  </si>
  <si>
    <t>0,4 kV OL L-600 iš TR-14 rekonstravimas Ukmergės raj.</t>
  </si>
  <si>
    <t>0,4 kV OL L-300 iš TR-38 rekonstravimas Ukmergės raj.</t>
  </si>
  <si>
    <t>0,4 kV OL L-100 iš Ž-212 rekonstravimas Ukmergės raj.</t>
  </si>
  <si>
    <t>04-08</t>
  </si>
  <si>
    <t>0,4 kV OL L-200 iš N-310 rekonstravimas Pasvalio raj</t>
  </si>
  <si>
    <t>Jokūbas</t>
  </si>
  <si>
    <t>0,4 kV OL L-200 iš V-509 rekonstravimas Biržų raj</t>
  </si>
  <si>
    <t>0,4 kV OL L-100 iš V-110 rekonstravimas Biržų raj.</t>
  </si>
  <si>
    <t>Dovydas</t>
  </si>
  <si>
    <t>0,4 kV OL L-700 iš S-402 rekonstravimas  Kupiškio raj.</t>
  </si>
  <si>
    <t>0,4 kV OL L-200 iš B-1019 rekonstravimas Biržų raj</t>
  </si>
  <si>
    <t>0,4 kV OL L-400 iš K-204 rekonstravimas Pasvalio raj</t>
  </si>
  <si>
    <t>GAMYBINĖS PATALPOS Žeimių g. 17, Vaivadiškių k., Jonavos r. sav.</t>
  </si>
  <si>
    <t>Sandėliavimo statinys/pastatas- II etapas Gamybos g. 6, Ramučių k.</t>
  </si>
  <si>
    <t>0,4 kV OL L-300 iš Sv-301 rekonstravimas (Panevėžio reg., Anykščių raj.)</t>
  </si>
  <si>
    <t>1, Jackagalio k., Troškūnų sen., Anykščių r. sav.</t>
  </si>
  <si>
    <t>Pramonės g. 10, Kaišiadorys, Kaišiadorių r. sav.</t>
  </si>
  <si>
    <t>Rimantas</t>
  </si>
  <si>
    <t xml:space="preserve"> Ežero g. 44, Piliuonos k., Taurakiemio sen., Kauno r. sav.</t>
  </si>
  <si>
    <t xml:space="preserve"> Draugystės g. 19, Kaunas,</t>
  </si>
  <si>
    <t>Sandėliavimo pastatas Nr. 2, Alšėnų g. 12, Kampiškių k., Kauno r. sav</t>
  </si>
  <si>
    <t>0,4 kV OL L-100 iš Rm-327_KS-3248 rekonstravimas Jonavos raj.</t>
  </si>
  <si>
    <t xml:space="preserve"> Inžinerinės teritorijos įrengimas 12, Venecijos k., Ruklos sen., Jonavos r. sav.</t>
  </si>
  <si>
    <t>Elektromobilių įkrovimo stotelė V. Krėvės pr. 131B, Kaunas, Kauno m. sav.</t>
  </si>
  <si>
    <t>E1N2354355</t>
  </si>
  <si>
    <t>2025-08-12</t>
  </si>
  <si>
    <t>0,4 kV OL L-200, L-300 iš S-651 rekonstravimas</t>
  </si>
  <si>
    <t>0,4 kV OL L-100, L-200 iš P-262 rekonstravimas Kauno raj.</t>
  </si>
  <si>
    <t>Aurimas/Jakubas/Eimutis</t>
  </si>
  <si>
    <t>0,4 kV OL L-100 iš S-257 rekonstravimas Kauno raj.</t>
  </si>
  <si>
    <t>04-18</t>
  </si>
  <si>
    <t>0,4 kV OL L-100, L-200 iš KT-183 rekonstravimas Kauno raj</t>
  </si>
  <si>
    <t>0,4 kV OL L-100, L-500 iš E-168 rekonstravimas Kauno raj.</t>
  </si>
  <si>
    <t>Dovydas/ Jokūbas</t>
  </si>
  <si>
    <t>LGI vartotojų perjungimas iš MT-2_LGI į ST-1434 L-200</t>
  </si>
  <si>
    <t>Eimutis/Žiedė</t>
  </si>
  <si>
    <t>LGI vartotojų perjungimas iš MT-2-03_LGI į MT-1450 L-MT1450-KS78755</t>
  </si>
  <si>
    <t>LGI Didžioji g. 2, 4 perjungimas iš ST-3-102_LGI į ST-3-102</t>
  </si>
  <si>
    <t>10.89</t>
  </si>
  <si>
    <t>03-19</t>
  </si>
  <si>
    <t>LGI vartotojų Šilų g. 34 perjungimas iš TR-341_LGI į TR-10 L-TR10-KS1207</t>
  </si>
  <si>
    <t>LGI vartotojų Stoties 6, 25 perjungimas iš TR-341_LGI į KT-78 L-200</t>
  </si>
  <si>
    <t>LGI Geležinkelio g. 4, Pravieniškės perjungimas iš ST-342_LGI į Rm-301 L-300</t>
  </si>
  <si>
    <t xml:space="preserve">LGI Geležinkelio g. 1, 5 Pravieniškės perjungimas iš ST-343_LGI į Rm-301 L-100 </t>
  </si>
  <si>
    <t>LGI  TELE-2 perjungimas iš MT-2-303_LGI Kaunas į MT-553 L- MT553-KAS93768</t>
  </si>
  <si>
    <t>LGI  perjungimas iš MT-3-508_LGI L-200 Stoties g.2, 4, 5, nuo MT-3-508</t>
  </si>
  <si>
    <t>LGI perjungimas iš MT-Kš-923 ir MT-3-107_LGI , nuo naujo KS/KAS</t>
  </si>
  <si>
    <t>04-15</t>
  </si>
  <si>
    <t>LGI vartotojų perjungimas iš ST-306_LGI</t>
  </si>
  <si>
    <t>LGI Fabriko 2A perjungimas iš TR-341_LGI į TR-10 L-TR10-KS1206</t>
  </si>
  <si>
    <t>03-25</t>
  </si>
  <si>
    <t>LGI perjungimas iš TR-2-13_LGI Kražantės g. 36, Palemonas</t>
  </si>
  <si>
    <t>Gamybinis pastatas 5, Daičiūnų k., Vaškų sen., Pasvalio r. sav.</t>
  </si>
  <si>
    <t>11581.78</t>
  </si>
  <si>
    <t>Rotušės a. 15, Kaunas, Kauno m. sav.</t>
  </si>
  <si>
    <t>04-03</t>
  </si>
  <si>
    <t>0,4 kV OL L-300 iš TR-293 rekonstravimas Kauno raj.</t>
  </si>
  <si>
    <t>0,4 kV OL L-200 iš KT-168 rekonstravimas Kauno raj.</t>
  </si>
  <si>
    <t>Dominykas/Nona/Žiedė</t>
  </si>
  <si>
    <t>0,4 kV OL L-300 iš TR-750 rekonstravimas Kauno raj.</t>
  </si>
  <si>
    <t>0,4 kV OL L-300 iš KT-1289 rekonstravimas Kauno raj.</t>
  </si>
  <si>
    <t>0,4 kV OL L-100 iš TR-670 rekonstravimas Kauno raj</t>
  </si>
  <si>
    <t>Dovilė/Artūras/Žiedė</t>
  </si>
  <si>
    <t>0,4 kV OL L-200 iš TR-245 rekonstravimas Kauno raj.</t>
  </si>
  <si>
    <t>Sandėliavimo pastatas, Pušyno g. 1F, Paluobių k.,  Šakių r. sav.</t>
  </si>
  <si>
    <t>05-21 užsakyta</t>
  </si>
  <si>
    <t>10 kV fyderio L-TR 130 iš SP-1510 (Kaunas) Automatizavimas</t>
  </si>
  <si>
    <t>10 kV fyderio L-TR-415 iš SP-407 (Kaunas) Automatizavimas</t>
  </si>
  <si>
    <t xml:space="preserve">10 kV fyderių L - TR-1051-1,2 iš SP-1050 (Kaunas) Automatizavimas </t>
  </si>
  <si>
    <t>10 kV fyderio L-TR 679 iš SP-665 (Kaunas) Automatizavimas</t>
  </si>
  <si>
    <t>10 kV fyderio L-TR 1337-1 iš SP-1330 (Kaunas) Automatizavimas</t>
  </si>
  <si>
    <t>Laurynas</t>
  </si>
  <si>
    <t>10 kV fyderio L-OLS114 iš SP-1550 (Kaunas) Automatizavimas</t>
  </si>
  <si>
    <t>10 kV fyderio L-MT1416 iš SP-127 (Kaunas) Automatizavimas</t>
  </si>
  <si>
    <t>10 kV fyderio L-TR865-2 iš SP-825 (Kaunas) Automatizavimas</t>
  </si>
  <si>
    <t>0,4 kV OL L-300 iš Žs-103 rekonstravimas (Kauno reg., Kaišiadorių raj.)</t>
  </si>
  <si>
    <t>Paulius</t>
  </si>
  <si>
    <t>810.89</t>
  </si>
  <si>
    <t>0,4 kV fyderio L-Simno g. iš KT-842 Rekonstravimas (Kauno reg., Kauno raj.)</t>
  </si>
  <si>
    <t>Žiedė/Klaudijus</t>
  </si>
  <si>
    <t>04-05</t>
  </si>
  <si>
    <t>0,4 kV fyderio L-100 iš Gl-101 Rekonstravimas (Kauno reg., Šakių raj.)</t>
  </si>
  <si>
    <t>IEVA/Žiedė/Vladas/Dominykas</t>
  </si>
  <si>
    <t>03-14</t>
  </si>
  <si>
    <t>10 kV KL SP28-TR85 rekonstravimas (Kauno reg., Jonavos raj.)</t>
  </si>
  <si>
    <t>03-28</t>
  </si>
  <si>
    <t>10 kV fyderio L-TR1 iš Zarasai TP Automatizavimas (Panevėžio reg., Zarasų raj.)</t>
  </si>
  <si>
    <t>Bebrujų g. 7, Bebrujų k., Radviliškio sen., Radviliškio r. sav.</t>
  </si>
  <si>
    <t>0,4 kV OL L-200, L-100 iš A-924 rekonstravimas  Anykščių raj.</t>
  </si>
  <si>
    <t>Aukštuvių g. 12A, Lančiūnavos k., Vilainių sen., Kėdainių r. sav.</t>
  </si>
  <si>
    <t>E1E2200128</t>
  </si>
  <si>
    <t>Ridas</t>
  </si>
  <si>
    <t>2025-03-14</t>
  </si>
  <si>
    <t>L-200 iš S-610 ir OL L-200 iš S-307 rekonstravimas Zarasų raj</t>
  </si>
  <si>
    <t>E1E5100075</t>
  </si>
  <si>
    <t>Dovydas J</t>
  </si>
  <si>
    <t>2025-02-28</t>
  </si>
  <si>
    <t>0,4 kV fyderio L-500 iš Šl-312 Rekonstravimas Švenčionių raj.</t>
  </si>
  <si>
    <t>2024-02-27</t>
  </si>
  <si>
    <t>215</t>
  </si>
  <si>
    <t>KT Rg-139 ir A-126 rekonstravimas Kaišiadorių raj</t>
  </si>
  <si>
    <t>NV Taikos g. 2A, Rokiškis, Rokiškio r. sav.</t>
  </si>
  <si>
    <t>10/0,4 kV KT Č-405 rekonstravimas Kaišiadorių raj.</t>
  </si>
  <si>
    <t>10/0,4 kV KT Rg-410 rekonstravimas Kaišiadorių raj.</t>
  </si>
  <si>
    <t>Oro Uosto g. 4, Karmėlava, Karmėlavos sen., Kauno r. sav.</t>
  </si>
  <si>
    <t>Jonavos g. 60A, Kaunas, Kauno m. sav.</t>
  </si>
  <si>
    <t>10/0,4 kV An-109 rekonstravimas (Kašiadorių raj., Kauno reg.)</t>
  </si>
  <si>
    <t>10/0,4 kV An-112 rekonstravimas (Kašiadorių raj., Kauno reg.)</t>
  </si>
  <si>
    <t>0,4 kV OL L-400 iš P-112 rekonstravimas (Panevėžio reg., Švenčionių raj.)</t>
  </si>
  <si>
    <t>E1E5200118</t>
  </si>
  <si>
    <t>1, Gerklinės k., Šešuolių sen., Ukmergės r. sav.</t>
  </si>
  <si>
    <t>E1N7383266</t>
  </si>
  <si>
    <t>Karolis/ Dovydas J</t>
  </si>
  <si>
    <t>2025-04-09</t>
  </si>
  <si>
    <t>Jėgainės g. 3, Biruliškių k., Karmėlavos sen., Kauno r. sav.</t>
  </si>
  <si>
    <t>E1N2367887</t>
  </si>
  <si>
    <t>2025-03-03</t>
  </si>
  <si>
    <t>Josvainių g. 2, Kaunas, Kauno m. sav.</t>
  </si>
  <si>
    <t>SUSTABDYTA</t>
  </si>
  <si>
    <t>0,4 kV TR TR-701 Perjungimas (Kauno reg., Kauno raj.)</t>
  </si>
  <si>
    <t>0,4 kV fyderio L-1500 iš A-807 Rekonstravimas (Panevėžio reg., Anykščių raj.)</t>
  </si>
  <si>
    <t>E1E5500001</t>
  </si>
  <si>
    <t>0,4 kV fyderio L-300, L-100 iš Su-706 Rekonstravimas (Panevėžio reg., Kupiškio raj.)</t>
  </si>
  <si>
    <t>E1E5500002</t>
  </si>
  <si>
    <t>Ridas/ Dovydas J</t>
  </si>
  <si>
    <t>2025-09-03</t>
  </si>
  <si>
    <t>10/0,4 kV KT A-312 rekonstravimas (Panevėžio reg., Zarasų raj.)</t>
  </si>
  <si>
    <t>E1E54G0017</t>
  </si>
  <si>
    <t>Ieva/ Dovydas J</t>
  </si>
  <si>
    <t>10 kV OL L-700 iš Šakių TP rekonstravimas (Kauno reg., Šakių raj.)</t>
  </si>
  <si>
    <t>E1E2500005</t>
  </si>
  <si>
    <t>0,4 kV OL L-300 iš Ž-155 rekonstravimas (Kauno reg., Kauno raj.)</t>
  </si>
  <si>
    <t>E1E2500011</t>
  </si>
  <si>
    <t>2025-07-31</t>
  </si>
  <si>
    <t>0,4 kV OL L-100 iš E-158 rekonstravimas (Kauno reg., Kauno raj.)</t>
  </si>
  <si>
    <t>E1E2500015</t>
  </si>
  <si>
    <t>2025-05-30</t>
  </si>
  <si>
    <t>10 kV KL TR744-TR769 rekonstravimas (Kauno reg., Kauno raj.)</t>
  </si>
  <si>
    <t>E1E2500017</t>
  </si>
  <si>
    <t>2025-02-19</t>
  </si>
  <si>
    <t>10 kV KL MT233-TR684 rekonstravimas (Kauno reg., Kauno raj.)</t>
  </si>
  <si>
    <t>E1E2500021</t>
  </si>
  <si>
    <t>2025-03-13</t>
  </si>
  <si>
    <t>10 kV KL TR402-TR1131 rekonstravimas (Kauno reg., Kauno raj.)</t>
  </si>
  <si>
    <t>E1E2500007</t>
  </si>
  <si>
    <t>2025-09-30</t>
  </si>
  <si>
    <t>0,4 kV OL L-100 iš V-425 rekonstravimas (Kauno reg., Prienų raj.)</t>
  </si>
  <si>
    <t>E1E2500006</t>
  </si>
  <si>
    <t>Tautvydas/Ridas</t>
  </si>
  <si>
    <t>0,4 kV OL L-200 iš I-212 rekonstravimas (Panevėžio reg., Ignalinos raj.)</t>
  </si>
  <si>
    <t>DovydasJ</t>
  </si>
  <si>
    <t>0,4 kV OL L-200 iš M-570 rekonstravimas (Panevėžio reg., Molėtų raj.)</t>
  </si>
  <si>
    <t>E1E5500007</t>
  </si>
  <si>
    <t>Ridas / Marijus</t>
  </si>
  <si>
    <t>10 kV KL TR100-TR612 rekonstravimas (Kauno reg., Kauno raj.)</t>
  </si>
  <si>
    <t>E1E2500024</t>
  </si>
  <si>
    <t>Marijus</t>
  </si>
  <si>
    <t>2025-05-12</t>
  </si>
  <si>
    <t>10 kV KL Aleksoto TP-MT1416 rekonstravimas (Kauno reg., Kauno raj.)</t>
  </si>
  <si>
    <t>E1E2500016</t>
  </si>
  <si>
    <t>10 kV OL L-100 iš N.Radviliškis TP rekonstravimas (Panevėžio reg., Biržų raj.)</t>
  </si>
  <si>
    <t>E1E5500012</t>
  </si>
  <si>
    <t>590125.61</t>
  </si>
  <si>
    <t>2025-05-28</t>
  </si>
  <si>
    <t>0,4 kV OL L-200 iš Pp-310 rekonstravimas (Panevėžio reg., Biržų raj.)</t>
  </si>
  <si>
    <t>E1E5500018</t>
  </si>
  <si>
    <t>Esrova / Gytis</t>
  </si>
  <si>
    <t>0,4 kV OL L-200 iš V-225 rekonstravimas (Panevėžio reg., Biržų raj.)</t>
  </si>
  <si>
    <t>E1E5500036</t>
  </si>
  <si>
    <t>0,4 kV OL L-300 iš Sd-211 rekonstravimas (Panevėžio reg., Biržų raj.)</t>
  </si>
  <si>
    <t>E1E5500044</t>
  </si>
  <si>
    <t>Erdvės g. 13, Ramučių k., Karmėlavos sen., Kauno r. sav.</t>
  </si>
  <si>
    <t>10 kV OL L-700 iš Vašuokėnų TP rekonstravimas (Panevėžio reg., Anykščių raj.)</t>
  </si>
  <si>
    <t>E1E5500016</t>
  </si>
  <si>
    <t>2025-06-27</t>
  </si>
  <si>
    <t>0,4 kV OL L-400 iš V-113 rekonstravimas (Panevėžio reg., Anykščių raj.)</t>
  </si>
  <si>
    <t>E1E5500028</t>
  </si>
  <si>
    <t>2025-07-30</t>
  </si>
  <si>
    <t>0,4 kV OL L-200 iš A-517 rekonstravimas (Panevėžio reg., Anykščių raj.)</t>
  </si>
  <si>
    <t>E1E5500026</t>
  </si>
  <si>
    <t>2025-04-23</t>
  </si>
  <si>
    <t>0,4 kV OL L-300 iš Km-802 rekonstravimas (Panevėžio reg., Rokiškio raj.)</t>
  </si>
  <si>
    <t>E1E5500020</t>
  </si>
  <si>
    <t>0,4 kV OL L-200 iš O-801 rekonstravimas (Panevėžio reg., Rokiškio raj.)</t>
  </si>
  <si>
    <t>E1E5500023</t>
  </si>
  <si>
    <t>2025-04-30</t>
  </si>
  <si>
    <t>24-49</t>
  </si>
  <si>
    <t>10 kV OL L-100 iš Šėtos TP rekonstravimas (Panevėžio reg., Kėdainių raj.)</t>
  </si>
  <si>
    <t>E1E5500013</t>
  </si>
  <si>
    <t xml:space="preserve">MB Deimonas </t>
  </si>
  <si>
    <t>10 kV OL L-600 iš Švenčionėlių TP rekonstravimas (Panevėžio reg., Švenčionių raj.)</t>
  </si>
  <si>
    <t>E1E5500014</t>
  </si>
  <si>
    <t>0,4 kV OL L-200 iš S-309 rekonstravimas (Panevėžio reg., Ukmergės raj.)</t>
  </si>
  <si>
    <t>E1E5500031</t>
  </si>
  <si>
    <t>0,4 kV OL L-1000 iš S-213 rekonstravimas (Panevėžio reg., Zarasų raj.)</t>
  </si>
  <si>
    <t>E1E5500030</t>
  </si>
  <si>
    <t>Martynas</t>
  </si>
  <si>
    <t>0,4 kV OL L-200 iš Z-515 rekonstravimas (Panevėžio reg., Zarasų raj.)</t>
  </si>
  <si>
    <t>E1E5500035</t>
  </si>
  <si>
    <t>0,4 kV OL L-100 iš S-119 rekonstravimas (Panevėžio reg., Ukmergės raj.)</t>
  </si>
  <si>
    <t>E1E5500038</t>
  </si>
  <si>
    <t>0,4 kV OL L-300 iš Uk-2402 rekonstravimas (Panevėžio reg., Ukmergės raj.)</t>
  </si>
  <si>
    <t>E1E5500039</t>
  </si>
  <si>
    <t>Vilis/Ridas</t>
  </si>
  <si>
    <t>0,4 kV OL L-100 iš Uk-138 rekonstravimas (Panevėžio reg., Ukmergės raj.)</t>
  </si>
  <si>
    <t>E1E5500029</t>
  </si>
  <si>
    <t>Kasparas</t>
  </si>
  <si>
    <t>2025-10-22</t>
  </si>
  <si>
    <t>0,4 kV OL L-300 iš M-301 rekonstravimas (Panevėžio reg., Ignalinos raj.)</t>
  </si>
  <si>
    <t>E1E5500034</t>
  </si>
  <si>
    <t>0,4 kV OL L-100 iš A-104 rekonstravimas (Panevėžio reg., Kupiškio raj.)</t>
  </si>
  <si>
    <t>E1E5500048</t>
  </si>
  <si>
    <t>Asirinta</t>
  </si>
  <si>
    <t>2025-04-14</t>
  </si>
  <si>
    <t>0,4 kV OL L-300 iš A-414 rekonstravimas (Panevėžio reg., Molėtų raj.)</t>
  </si>
  <si>
    <t>E1E5500037</t>
  </si>
  <si>
    <t>2025-10-28</t>
  </si>
  <si>
    <t>0,4 kV OL L-100 iš Sg-484 rekonstravimas (Kauno reg., Kauno raj.)</t>
  </si>
  <si>
    <t>E1E2200071</t>
  </si>
  <si>
    <t>0,4 kV OL L-100, L-200, L-300 iš Ž-253 rekonstravimas (Kauno reg., Kauno raj.)</t>
  </si>
  <si>
    <t>E1E2200050</t>
  </si>
  <si>
    <t>24-62</t>
  </si>
  <si>
    <t>0,4 kV OL L-400, L-100 iš Pl-351 rekonstravimas (Kauno reg., Kauno raj.)</t>
  </si>
  <si>
    <t>E1E2100065</t>
  </si>
  <si>
    <t>Dovydas J / Martynas</t>
  </si>
  <si>
    <t>Reikės</t>
  </si>
  <si>
    <t>0,4 kV OL L-100 iš Ž-153 rekonstravimas (Kauno reg., Kauno raj.)</t>
  </si>
  <si>
    <t>E1E2200098</t>
  </si>
  <si>
    <t>ATŠAUKS ESO</t>
  </si>
  <si>
    <t>24-64</t>
  </si>
  <si>
    <t>10 kV KL Muravos TP-MT277 rekonstravimas (Kauno reg., Kauno raj.)</t>
  </si>
  <si>
    <t>E1E2200115</t>
  </si>
  <si>
    <t>Padarytas</t>
  </si>
  <si>
    <t>2/2</t>
  </si>
  <si>
    <t>0,4 kV OL L-200 iš S-305 rekonstravimas (Panevėžio reg., Molėtų raj.)</t>
  </si>
  <si>
    <t>E1E5500043</t>
  </si>
  <si>
    <t>0,4 kV OL L-100 iš Ž-363 rekonstravimas (Kauno reg., Kauno raj.)</t>
  </si>
  <si>
    <t>E1E2200042</t>
  </si>
  <si>
    <t>ATŠAUKTI</t>
  </si>
  <si>
    <t>24-67</t>
  </si>
  <si>
    <t>NV Sporto g. 3, Kaunas, Kauno m. sav.</t>
  </si>
  <si>
    <t>E1N2430096</t>
  </si>
  <si>
    <t>2025-08-30</t>
  </si>
  <si>
    <t>0,4 kV OL L-200 iš N-307 rekonstravimas (Panevėžio reg., Pasvalio raj.)</t>
  </si>
  <si>
    <t>E1E5500027</t>
  </si>
  <si>
    <t>MB Deimonas</t>
  </si>
  <si>
    <t>0,4 kV OL L-300 iš J-202 rekonstravimas (Panevėžio reg., Pasvalio raj.)</t>
  </si>
  <si>
    <t>E1E5500025</t>
  </si>
  <si>
    <t>0,4 kV OL L-200 iš B-305 rekonstravimas (Panevėžio reg., Biržų raj.)</t>
  </si>
  <si>
    <t>E1E5500045</t>
  </si>
  <si>
    <t>0,4 kV OL L-100 iš Pp-501 rekonstravimas (Panevėžio reg., Biržų raj.)</t>
  </si>
  <si>
    <t>E1E5500021</t>
  </si>
  <si>
    <t>0,4 kV OL L-400 iš MT-80 rekonstravimas (Panevėžio reg., Biržų raj.)</t>
  </si>
  <si>
    <t>E1E5500022</t>
  </si>
  <si>
    <t>2025-07-02</t>
  </si>
  <si>
    <t>0,4 kV OL L-300 iš Pp-608 rekonstravimas (Panevėžio reg., Biržų raj.)</t>
  </si>
  <si>
    <t>E1E5500041</t>
  </si>
  <si>
    <t>2025-06-30</t>
  </si>
  <si>
    <t>10 kV KL TR-34 - TR-27 rekonstravimas (Panevėžio reg., Biržų raj.)</t>
  </si>
  <si>
    <t>E1E5500042</t>
  </si>
  <si>
    <t>0,4 kV OL L-100 iš Pa-1004 rekonstravimas (Panevėžio reg., Biržų raj.)</t>
  </si>
  <si>
    <t>E1E5500019</t>
  </si>
  <si>
    <t>2025-07-17</t>
  </si>
  <si>
    <t>10 kV KL I1505-I1504 rekonstravimas (Panevėžio reg., Ignalinos raj.)</t>
  </si>
  <si>
    <t>E1E5500053</t>
  </si>
  <si>
    <t>Gytis</t>
  </si>
  <si>
    <t>10 kV OL L-700 iš Gelgaudiškio TP rekonstravimas (Kauno reg., Šakių raj.)</t>
  </si>
  <si>
    <t>E1E2500039</t>
  </si>
  <si>
    <t>NV Inovacijų g. 1, Biruliškių k., Karmėlavos sen., Kauno r. sav.</t>
  </si>
  <si>
    <t>E1N2463722</t>
  </si>
  <si>
    <t>2025-06-23</t>
  </si>
  <si>
    <t>10 kV OL L-500 iš Sargėnų TP rekonstravimas (Kauno reg., Kauno raj.)</t>
  </si>
  <si>
    <t>E1E2500041</t>
  </si>
  <si>
    <t>2025-03-20</t>
  </si>
  <si>
    <t>0,4 kV OL L-200 iš V-402 rekonstravimas (Panevėžio reg., Ukmergės raj.)</t>
  </si>
  <si>
    <t>E1E5500056</t>
  </si>
  <si>
    <t>2025-10-02</t>
  </si>
  <si>
    <t>0,4 kV OL L-200 iš I-145 rekonstravimas (Panevėžio reg., Ignalinos raj.)</t>
  </si>
  <si>
    <t>E1E5500055</t>
  </si>
  <si>
    <t>Marijus / Martynas</t>
  </si>
  <si>
    <t>2025-10-30</t>
  </si>
  <si>
    <t>NV 1, Užbliuvonių vs., Anykščių sen., Anykščių r. sav.</t>
  </si>
  <si>
    <t>E1N7481664</t>
  </si>
  <si>
    <t>10 kV fyderio L-MT76 iš Anykščiai TP Automatizavimas Anykščių raj.</t>
  </si>
  <si>
    <t>E1E5500060</t>
  </si>
  <si>
    <t>10 kV fyderio L-TR 1335-2 iš SP-1330  Automatizavimas Kauno raj.</t>
  </si>
  <si>
    <t>E1E2500043</t>
  </si>
  <si>
    <t>VIEŠBUTIS, Oro Uosto g. 4, Karmėlava, Karmėlavos sen., Kauno r. sav.</t>
  </si>
  <si>
    <t>E1N2412537</t>
  </si>
  <si>
    <t>NV Partizanų g. 75, Kaunas, Kauno m. Sav</t>
  </si>
  <si>
    <t>NV Josvainių g. 2, Kaunas, Kauno m. sav.</t>
  </si>
  <si>
    <t>E1N2481762</t>
  </si>
  <si>
    <t>10 kV fyderio L-TR-903-2 iš SP-910 (Kaunas) Automatizavimas Kaunas</t>
  </si>
  <si>
    <t>E1E2500045</t>
  </si>
  <si>
    <t>10 kV fyderio L-TR-409 iš SP-407 (Kaunas) Automatizavimas (Kauno reg., Kauno raj.)</t>
  </si>
  <si>
    <t>E1E2500046</t>
  </si>
  <si>
    <t>NV Brastos g. 9, Kaunas, Kauno m. sav.</t>
  </si>
  <si>
    <t>Tulpių g. 8, Kaunas, Kauno m. sav.</t>
  </si>
  <si>
    <t>E1N2445676</t>
  </si>
  <si>
    <t>10 kV fiderio L-TR1156 iš Aleksotas TP automatizavimas (Kauno reg., Kauno raj.)</t>
  </si>
  <si>
    <t>E1E2500051</t>
  </si>
  <si>
    <t>10 kV fyderio L-KT104 iš Eiguliai TP Automatizavimas (Kauno reg., Kauno raj.)</t>
  </si>
  <si>
    <t>E1E2500052</t>
  </si>
  <si>
    <t>0,4 kV OL L-200 iš Tj-115 rekonstravimas (Panevėžio reg., Ukmergės raj.)</t>
  </si>
  <si>
    <t>E1E5500063</t>
  </si>
  <si>
    <t>Meluka 400</t>
  </si>
  <si>
    <t>10 kV fyderio L-TR12 iš Prienai TP Automatizavimas (Kauno reg., Prienų raj.)</t>
  </si>
  <si>
    <t>E1E2500054</t>
  </si>
  <si>
    <t>NV Islandijos pl. 51, Kaunas</t>
  </si>
  <si>
    <t>E1N2391138</t>
  </si>
  <si>
    <t>0,4 kV fyderio L-KS86255 L-100 iš Sg-353 Rekonstravimas Kauno raj.</t>
  </si>
  <si>
    <t>E1E2500053</t>
  </si>
  <si>
    <t>0,4 kV OL L-200 iš Žs-203 rekonstravimas</t>
  </si>
  <si>
    <t>E1E2500009</t>
  </si>
  <si>
    <t>10 kV OL L-800 iš Sargėnų TP rekonstravimas tarp atr.802/17-802/25</t>
  </si>
  <si>
    <t>E1E2500075</t>
  </si>
  <si>
    <t>Tomas K</t>
  </si>
  <si>
    <t>10 kV OL L-1200 iš Palemono TP rekonstravimas tarp atramų</t>
  </si>
  <si>
    <t>10 kV fiderio L-MT1354 iš Šilainiai TP automatizavimas (Kauno reg., Kauno raj.)</t>
  </si>
  <si>
    <t>E1E2500104</t>
  </si>
  <si>
    <t>10 kV OL L-100 iš Anykštos TP rekonstravimas į KL</t>
  </si>
  <si>
    <t>E1E2400015</t>
  </si>
  <si>
    <t>0,4 kV OL L-300 iš KT-1289 rekonstravimas (Kauno reg., Kauno raj.)</t>
  </si>
  <si>
    <t>E1E2200146</t>
  </si>
  <si>
    <t>KOREKCIJA</t>
  </si>
  <si>
    <t>10 kV OL L-700 ir L-800 iš Didžiasalio TP rekonstravimas</t>
  </si>
  <si>
    <t>E1E5200015</t>
  </si>
  <si>
    <t>10 kV KL ZarasųTP-SP1 rekonstravimas</t>
  </si>
  <si>
    <t>E1E5200052</t>
  </si>
  <si>
    <t xml:space="preserve">10 kV OL L-800 iš Palemono TP </t>
  </si>
  <si>
    <t>E1E2500110</t>
  </si>
  <si>
    <t>10 kV OL L-300 iš Pandėlio TP, L-700 iš Rokiškio TP rekonstravimas savigesių saugiklių montavimas</t>
  </si>
  <si>
    <t>E1E5500154</t>
  </si>
  <si>
    <t>10 kV OL L-300 iš Pandėlio TP rekonstravimas savigesių saugiklių montavimas</t>
  </si>
  <si>
    <t>E1E5500155</t>
  </si>
  <si>
    <t>10 kV OL L-300 iš Pandėlio TP rekonstravimas tarp atramų 316/139-155 (Panevėžio reg., Rokiškio raj.)</t>
  </si>
  <si>
    <t>E1E5500156</t>
  </si>
  <si>
    <t>10 kV OL L-900 iš Biržai TP rekonstravimas į KL tarp atr. 900/84 - 900/98 (Panevėžio reg., Biržų raj.)</t>
  </si>
  <si>
    <t>E1E5500067</t>
  </si>
  <si>
    <t>10 kV OL L-500 iš Žiežmarių TP rekonstravimas į KL tarp atr. 500/116-500/123  (Kauno reg., Kaišiadorių raj.)</t>
  </si>
  <si>
    <t>E1E2500137</t>
  </si>
  <si>
    <t>10 kV OL Kaišiadorys-Gaižiūnai_LGI rekonstravimas (Kauno reg., Kaišiadorių raj.)</t>
  </si>
  <si>
    <t>E1E2500126</t>
  </si>
  <si>
    <t>10 kV OL L-500 iš Sitkūnų TP rekonstravimas į KL tarp atr.500/59-500/64</t>
  </si>
  <si>
    <t>E1E2500129</t>
  </si>
  <si>
    <t>8A, Kaspariškių k., Palomenės sen., Kaišiadorių r. sav.</t>
  </si>
  <si>
    <t>E1N2467185</t>
  </si>
  <si>
    <t>2025-10-17</t>
  </si>
  <si>
    <t>10 kV OL L-100 iš Ringailių TP rekonstravimas tarp atr.atr.100/137 -100/156 (Kauno reg., Kaišiadorių raj.)</t>
  </si>
  <si>
    <t>10 kV OL L-300 iš Anykštos (RST) rekonstravimas tarp atr.300/139-300/141 (Kauno reg., Kaišiadorių raj.)</t>
  </si>
  <si>
    <t>E1E2500122</t>
  </si>
  <si>
    <t>Dovydas D / Marijus</t>
  </si>
  <si>
    <t>10 kV fyderio L-100 Žiegždriai iš Žasma TP Automatizavimas (Kauno reg., Kauno raj.)</t>
  </si>
  <si>
    <t>E1E2500152</t>
  </si>
  <si>
    <t>10 kV OL L-400 iš Sargėnų TP rekonstravimas tarp atramų 400/40-42</t>
  </si>
  <si>
    <t>E1E2500107</t>
  </si>
  <si>
    <t>10 kV OL L-500 iš Birštono TP rekonstravimas į KL tarp atr. 500/91</t>
  </si>
  <si>
    <t>E1E2500108</t>
  </si>
  <si>
    <t>10 kV OL L-400 iš Pasvalio TP rekonstravimas į KL tarp atr. 407</t>
  </si>
  <si>
    <t>E1E5500080</t>
  </si>
  <si>
    <t>10 kV OL L-200 iš Pušaloto TP rekonstravimas tarp atramų Nr. 200/145</t>
  </si>
  <si>
    <t>E1E5500081</t>
  </si>
  <si>
    <t>10 kV OL L-300 iš Parovėja TP rekonstravimas tarp atramų Nr. 312/9 (Panevėžio reg., Biržų raj.)</t>
  </si>
  <si>
    <t>E1E5500167</t>
  </si>
  <si>
    <t>10 kV OL L-300 iš Parovėja TP rekonstravimas tarp atramų Nr. 300/5</t>
  </si>
  <si>
    <t>E1E5500166</t>
  </si>
  <si>
    <t>10 kV OL L-200 iš Aleksandravėlės TP rekonstravimas į KL tarp atr. 200/43</t>
  </si>
  <si>
    <t>E1E5500163</t>
  </si>
  <si>
    <t>10 kV OL L-200 iš Aleksandravėlės TP rekonstravimas į KL tarp atr. 204/17 (Panevėžio reg., Rokiškio raj.)</t>
  </si>
  <si>
    <t>E1E5500165</t>
  </si>
  <si>
    <t>10 kV fiderio L-OLS-36 iš Palemonas TP automatizavimas (Kauno reg., Kauno raj.)</t>
  </si>
  <si>
    <t>E1E2500155</t>
  </si>
  <si>
    <t>MARVELĖS KROVININĖ PRIEPLAUKA ( I eatpas), Užnemunės g. 5, Kaunas, Kauno m. sav</t>
  </si>
  <si>
    <t>E1N24A3200</t>
  </si>
  <si>
    <t>Martynas / Kostas</t>
  </si>
  <si>
    <t>4/4</t>
  </si>
  <si>
    <t>10 kV fiderio L-600 Kulva iš Rimkai TP automatizavimas (Kauno reg., Jonavos raj.)</t>
  </si>
  <si>
    <t>E1E2500154</t>
  </si>
  <si>
    <t>0,4 kV OL L-300 iš E-175 rekonstravimas (Kauno reg., Kauno raj.)</t>
  </si>
  <si>
    <t>E1E2500211</t>
  </si>
  <si>
    <t>10 kV KL Centro TP-SP266 rekonstravimas (Kauno reg., Kauno raj.)</t>
  </si>
  <si>
    <t>E1E2200122</t>
  </si>
  <si>
    <t>10 kV KL Centro TP-SP225-1 rekonstravimas (Kauno reg., Kauno raj.)</t>
  </si>
  <si>
    <t>E1E2200138</t>
  </si>
  <si>
    <t>10 kV OL L-800 iš Sitkūnų TP tarp atr.800/52-72</t>
  </si>
  <si>
    <t>10 kV OL L-400 iš Ringailių TP ruožų 400/63 (Kauno reg., Kaišiadorių raj.)</t>
  </si>
  <si>
    <t>E1E2500210</t>
  </si>
  <si>
    <t>10 kV fiderio L-TR 609 iš SP-410 (Kaunas) automatizavimas (Kauno reg., Kauno raj.)</t>
  </si>
  <si>
    <t>E1E2500156</t>
  </si>
  <si>
    <t>10 kV OL L-100 iš Kruonio TP ruožo 100/50-100/75</t>
  </si>
  <si>
    <t>E1E2500201</t>
  </si>
  <si>
    <t>10 kV OL L-1400 iš Rimkų TP 1400/175-1406/4</t>
  </si>
  <si>
    <t>E1E2500099</t>
  </si>
  <si>
    <t>10 kV OL L-1400 iš Rimkų TP 1415/22-1-Rm-1429 (Kauno reg., Jonavos raj.)</t>
  </si>
  <si>
    <t>E1E2500100</t>
  </si>
  <si>
    <t>10 kV OL L-500 iš Rizgonių TP rekonstravimas į KL tarp atr.500/50-508/1 (Kauno reg., Jonavos raj. raj.</t>
  </si>
  <si>
    <t>E1E2500159</t>
  </si>
  <si>
    <t>10 kV OL L-500 iš Rizgonių TP rekonstravimas į KL tarp atr.514/23-514/36 (Kauno reg., Jonavos raj. raj.)</t>
  </si>
  <si>
    <t>E1E2500160</t>
  </si>
  <si>
    <t>10 kV OL L-100 iš Kruonio TP ruožo 100/220-100/236 rekonstravimas (Kauno reg., Kaišiadorių raj.)</t>
  </si>
  <si>
    <t>E1E2500202</t>
  </si>
  <si>
    <t>10 kV OL L-100 iš Papilio TP tarp ruožų 100/181-100/198-1 (Panevėžio reg.)</t>
  </si>
  <si>
    <t>E1E5500219</t>
  </si>
  <si>
    <t>10 kV OL L-200 iš Parovėja TP tarp atr. Nr.200/7-15 (Panevėžio reg., Biržų raj.)</t>
  </si>
  <si>
    <t>E1E5500281</t>
  </si>
  <si>
    <t xml:space="preserve">  </t>
  </si>
  <si>
    <t>10 kV OL L-400 iš Papilio TP ruožo 400/309 - 409/11 rekonstravimas (Panevėžio reg.)</t>
  </si>
  <si>
    <t>E1E5500215</t>
  </si>
  <si>
    <t>10 kV OL L-500 iš Antašavos TP rekonstravimas tarp atr.500/29 (Panevėžio reg., Kupiškio raj.)</t>
  </si>
  <si>
    <t>E1E5500274</t>
  </si>
  <si>
    <t>0,4 kV OL L-200 iš R-1303 rekonstravimas (Panevėžio reg., Rokiškio raj.)</t>
  </si>
  <si>
    <t>E1E5500275</t>
  </si>
  <si>
    <t xml:space="preserve"> Meluka 250</t>
  </si>
  <si>
    <t>25-19</t>
  </si>
  <si>
    <t>0,4 kV fyderio L-100, L-200 iš K-204 Rekonstravimas (Panevėžio reg., Kupiškio raj.)</t>
  </si>
  <si>
    <t>E1E5500268</t>
  </si>
  <si>
    <t>Tikslo g. 18, Kumpių k., Domeikavos sen., Kauno r. sav.</t>
  </si>
  <si>
    <t>E1N2498517</t>
  </si>
  <si>
    <t>E1N2498503</t>
  </si>
  <si>
    <t>KOREKCIJA 0,4 kV OL L-400 iš K-204 rekonstravimas (Panevėžio reg., Pasvalio raj.)</t>
  </si>
  <si>
    <t>E1E5200086</t>
  </si>
  <si>
    <t>Daromas</t>
  </si>
  <si>
    <t>Astronomijos g. 6, Kaunas, Kauno m. sav.</t>
  </si>
  <si>
    <t>E1N24A5031</t>
  </si>
  <si>
    <t>0,4 kV OL L-100, L-200 iš KT-183 rekonstravimas (Kauno reg., Kauno raj.)</t>
  </si>
  <si>
    <t>E1E2200039</t>
  </si>
  <si>
    <t xml:space="preserve">10 kV OL L-100 iš Druskininkų TP rek. į KL </t>
  </si>
  <si>
    <t>E1E2500095</t>
  </si>
  <si>
    <t>10 kV OL L-100 iš Šakių TP rekonstravimas į KL</t>
  </si>
  <si>
    <t>E1E2500112</t>
  </si>
  <si>
    <t>10 kV OL L-200 iš Jankų TP ruožo 206/23-203/9 ir 203/12-203/19 rekonstravimas (Kauno reg., Šakių raj.)</t>
  </si>
  <si>
    <t>E1E2500200</t>
  </si>
  <si>
    <t>25-26</t>
  </si>
  <si>
    <t>0,4 kV fyderio L-200 iš Č-301 Rekonstravimas (Panevėžio reg., Rokiškio raj.)</t>
  </si>
  <si>
    <t>E1E5500314</t>
  </si>
  <si>
    <t>10 kV OL L-600, L-200 iš Joniškėlio TP rekonstravimas tarp atr. 600/15- 600/34</t>
  </si>
  <si>
    <t>E1E5500310</t>
  </si>
  <si>
    <t>10 kV OL Sestekai-Meckava_LGI rekenstravimas (Kaune reg., Lazdij4 raj.}</t>
  </si>
  <si>
    <t>E1E2500158</t>
  </si>
  <si>
    <t>NESUBRAIŽYTA</t>
  </si>
  <si>
    <t>10 kV OL Šeštokai-Mockava_LGI rekonstravimas (Kauno reg., Lazdijų raj.)</t>
  </si>
  <si>
    <t>0,4 kV OL L-100 iš B-116 rekonstravimas (Kauno reg., Prienų raj.)</t>
  </si>
  <si>
    <t>E1E2500284</t>
  </si>
  <si>
    <t>10/0,4 kV TR TR-30 rekonstravimas (Kauno reg., Jonavos raj.)</t>
  </si>
  <si>
    <t>E1E25G0031</t>
  </si>
  <si>
    <t>Karaliaus Mindaugo g. 11, Rukla, Ruklos sen., Jonavos r. sav.</t>
  </si>
  <si>
    <t>E1N2519141</t>
  </si>
  <si>
    <t>Augustas / Martynas</t>
  </si>
  <si>
    <t>E1N2519142</t>
  </si>
  <si>
    <t>25-34</t>
  </si>
  <si>
    <t>Augustas / Marijus</t>
  </si>
  <si>
    <t>10 kV OL L-1200 iš SP-8 miškingų ruožų rekonstravimas (Kauno reg., Jonavos raj.)</t>
  </si>
  <si>
    <t>E1E2500282</t>
  </si>
  <si>
    <t>10 kV OL L-600 iš Merkinės TP ruožo 601/1-601/18 rekonstravimas (Kauno reg., Varėnos raj.)</t>
  </si>
  <si>
    <t>E1E2500179</t>
  </si>
  <si>
    <t>10 kV KL SP28-TR40 rekonstravimas (Kauno reg., Jonavos raj.)</t>
  </si>
  <si>
    <t>E1E22500005</t>
  </si>
  <si>
    <t>10 kV OL L-500, L-800 ir L-1300 iš Jonavos TP miškingų ruožų rekonstravimas (Kauno reg., Jonavos raj.)</t>
  </si>
  <si>
    <t>E1E2500294</t>
  </si>
  <si>
    <t>Gytis / Marijus</t>
  </si>
  <si>
    <t>10 kV OL L-400 iš Rimkų TP miškingų ruožų rekonstravimas (Kauno reg., Jonavos raj.)</t>
  </si>
  <si>
    <t>E1E2500289</t>
  </si>
  <si>
    <t>Gytis / Dovydas J</t>
  </si>
  <si>
    <t>10 kV OL L-400 iš Papilys TP rekonstravimas (Panevėžio reg., Biržų raj.)</t>
  </si>
  <si>
    <t>E1E5500374</t>
  </si>
  <si>
    <t>10 kV OL L-500 iš Anykščių TP miškingų ruožų rekonstravimas (Panevėžio reg., Anykščių raj.)</t>
  </si>
  <si>
    <t>E1E5500359</t>
  </si>
  <si>
    <t>10 kV OL L-900 iš Anykščių TP miškingų ruožų rekonstravimas (Panevėžio reg., Anykščių raj.)</t>
  </si>
  <si>
    <t>E1E5500344</t>
  </si>
  <si>
    <t>10 kV OL L-200 iš Kavarsko TP miškingų ruožų rekonstravimas (Panevėžio reg., Anykščių raj.)</t>
  </si>
  <si>
    <t>E1E5500358</t>
  </si>
  <si>
    <t>10 kV OL L-200 iš Svėdasų TP miškingų ruožų rekonstravimas (Panevėžio reg., Anykščių raj.)</t>
  </si>
  <si>
    <t>E1E5500357</t>
  </si>
  <si>
    <t>10 kV OL L-400 iš Skiemonių TP ir dalies 10 kV OL L-800 iš Anykščių TP miškingų ruožų rekonstravimas (Panevėžio reg., Anykščių raj.)</t>
  </si>
  <si>
    <t>E1E5500343</t>
  </si>
  <si>
    <t>10 kV OL L-500 iš Aleksandravėlės TP miškingų ruožų rekonstravimas (Panevėžio reg., Rokiškio raj.)</t>
  </si>
  <si>
    <t>E1E5500348</t>
  </si>
  <si>
    <t>10 kV OL L-200 iš Pandėlio TP miškingų ruožų rekonstravimas (Panevėžio reg., Rokiškio raj.)</t>
  </si>
  <si>
    <t>E1E5500347</t>
  </si>
  <si>
    <t>Dovydas J/ Marijus</t>
  </si>
  <si>
    <t>10 kV OL L-100 iš Ukmergės TP miškingų ruožų rekonstravimas (Panevėžio reg., Ukmergės raj.)</t>
  </si>
  <si>
    <t>E1E52500009</t>
  </si>
  <si>
    <t>10 kV OL L-200 iš Griškonių TP 200/41-45, 221/14-17, 200/71-Gr-205-200/90 rekonstravimas (Kauno reg., Alytaus raj.)</t>
  </si>
  <si>
    <t>E1E2500239</t>
  </si>
  <si>
    <t>10 kV OL L-200 iš Griškonių TP 200/112-118, 216-221, 243-251, 257-260 rekonstravimas (Kauno reg., Alytaus raj.)</t>
  </si>
  <si>
    <t>E1E2500240</t>
  </si>
  <si>
    <t>10 kV OL L-200 iš Griškonių TP 221/85-110 rekonstravimas (Kauno reg., Alytaus raj.)</t>
  </si>
  <si>
    <t>E1E2500241</t>
  </si>
  <si>
    <t>10 kV OL L-200 iš Griškonių TP 221/121-127, 192-208 rekonstravimas (Kauno reg., Alytaus raj.)</t>
  </si>
  <si>
    <t>E1E2500242</t>
  </si>
  <si>
    <t>10 kV OL L-200 iš Griškonių TP 221/186-Gr-241, Gr-241-235/19, 235/25-Gr-243 rekonstravimas (Kauno reg., Alytaus raj.)</t>
  </si>
  <si>
    <t>E1E2500243</t>
  </si>
  <si>
    <t>10 kV OL L-200 iš Griškonių TP LSS montavimas į atšakas Nr.225, 226, 231, 234 (Kauno reg., Alytaus raj.)</t>
  </si>
  <si>
    <t>E1E2500244</t>
  </si>
  <si>
    <t>11, Venecijos k., Ruklos sen., Jonavos r. sav.</t>
  </si>
  <si>
    <t>E1N2570895</t>
  </si>
  <si>
    <t>25-56</t>
  </si>
  <si>
    <t>10 kV KL SP1-TR71 ir 10 kV KL SP1-TR7 rekonstravimas (Kauno reg., Jonavos raj.)</t>
  </si>
  <si>
    <t>E1E22500031</t>
  </si>
  <si>
    <t>25-57</t>
  </si>
  <si>
    <t>10 kV KL Jonavos TP-SP1-1 rekonstravimas (Kauno reg., Jonavos raj.)</t>
  </si>
  <si>
    <t>E1E22500054</t>
  </si>
  <si>
    <t>25-58</t>
  </si>
  <si>
    <t>10 kV KL SP7-TR84 rekonstravimas (Panevėžio reg., Ukmergės raj.)</t>
  </si>
  <si>
    <t>E1E52500044</t>
  </si>
  <si>
    <t>10 kV OL L-300 iš Vidiškių TP rekonstravimas tarp atramų 300/88-90</t>
  </si>
  <si>
    <t>E1E5500295</t>
  </si>
  <si>
    <t>10 kV OL L-300 iš Vidiškių TP rekonstravimas tarp atramų 300/264</t>
  </si>
  <si>
    <t>E1E5500296</t>
  </si>
  <si>
    <t>10 kV OL L-200 iš Želvos TP 205/9-206/2</t>
  </si>
  <si>
    <t>E1E5500303</t>
  </si>
  <si>
    <t>10 kV OL L-100 iš Šėtos TP ir KT Š-116 rekonstravimas (Panevėžio reg., Kėdainių raj.)</t>
  </si>
  <si>
    <t>E1E52500045</t>
  </si>
  <si>
    <t>Meluka 300</t>
  </si>
  <si>
    <t>25-63</t>
  </si>
  <si>
    <t>10 kV KL TR28-TR30 rekonstravimas (Panevėžio reg., Biržų raj.)</t>
  </si>
  <si>
    <t>E1E52500022</t>
  </si>
  <si>
    <t>Dovydas / Dominykas</t>
  </si>
  <si>
    <t>25-64</t>
  </si>
  <si>
    <t>Inžinierių g. 8, Sergeičikų I k., Karmėlavos sen., Kauno r. sav.</t>
  </si>
  <si>
    <t>E1N2502482O</t>
  </si>
  <si>
    <t>10 kV OL L-500 iš Rizgonių TP rekonstravimas į KL tarp atr.500/50-508/1</t>
  </si>
  <si>
    <t>10 kV OL L-500 iš Rizgonių TP rekonstravimas į KL tarp atr.514/23-514/36</t>
  </si>
  <si>
    <t>Mantas</t>
  </si>
  <si>
    <t>10 kV OL L-200 iš Želvos TP 205/9-206/2, 206/2-205/32 rekonstravimas</t>
  </si>
  <si>
    <t>Audrius</t>
  </si>
  <si>
    <t>26-6</t>
  </si>
  <si>
    <t>H. ir O. Minkovskių g. 98, LT-46248 Kaunas, Kauno m. sav.</t>
  </si>
  <si>
    <t>E1N2601869O</t>
  </si>
  <si>
    <t>Dominykas / Arvydas</t>
  </si>
  <si>
    <t>10 kV OL L-300 iš Vidiškių TP rekonstravimas tarp atramų 300/264-311/1</t>
  </si>
  <si>
    <t>Arvydas</t>
  </si>
  <si>
    <t>26-11-S</t>
  </si>
  <si>
    <t xml:space="preserve">10 kV KL N356-N374 rekonstravimas (Kauno reg., Kauno raj.) </t>
  </si>
  <si>
    <t>E1E22600143</t>
  </si>
  <si>
    <t xml:space="preserve">10 kV OL L-100 iš Palemono TP miškingų ruožų rekonstravimas (Kauno reg., Kauno raj.) </t>
  </si>
  <si>
    <t>E1E2500290</t>
  </si>
  <si>
    <t xml:space="preserve">10 kV OL L-100 iš Ežerėlio TP miškingų ruožų rekonstravimas (Kauno reg., Kauno raj.) </t>
  </si>
  <si>
    <t>E1E2500293</t>
  </si>
  <si>
    <t>26-13</t>
  </si>
  <si>
    <t>26-14-K</t>
  </si>
  <si>
    <t>E1N2605968O</t>
  </si>
  <si>
    <t>26-15-K</t>
  </si>
  <si>
    <t>Panevėžio aplinkl. 5, Šilagalio k., Panevėžio sen., Panevėžio r. sav.</t>
  </si>
  <si>
    <t>E1N5584349</t>
  </si>
  <si>
    <t>Arnas V.</t>
  </si>
  <si>
    <t>26-16-K</t>
  </si>
  <si>
    <t>2A, Kazlų II k., Kazlų Rūdos sen., Kazlų Rūdos sav.</t>
  </si>
  <si>
    <t>E1N6613880</t>
  </si>
  <si>
    <t>26-17-S</t>
  </si>
  <si>
    <t xml:space="preserve">10 kV OL L-500 iš Šalčininkų TP miškingų ruožų rekonstravimas (Vilniaus reg., Šalčininkų raj.) </t>
  </si>
  <si>
    <t>E1E12500068</t>
  </si>
  <si>
    <t>26-18-S</t>
  </si>
  <si>
    <t xml:space="preserve">10 kV OL L-100 iš Dieveniškių TP miškingų ruožų rekonstravimas I etapas (Vilniaus reg., Šalčininkų raj.) </t>
  </si>
  <si>
    <t>E1E12500066</t>
  </si>
  <si>
    <t>26-19-S</t>
  </si>
  <si>
    <t xml:space="preserve">10 kV OL L-100 iš Dieveniškių TP miškingų ruožų rekonstravimas II etapas (Vilniaus reg., Šalčininkų raj.) </t>
  </si>
  <si>
    <t>E1E12500067</t>
  </si>
  <si>
    <t>???</t>
  </si>
  <si>
    <t>26-21-S</t>
  </si>
  <si>
    <t xml:space="preserve">10 kV OL L-200 iš Paluknės TP miškingų ruožų rekonstravimas (Vilniaus reg., Trakų raj.) </t>
  </si>
  <si>
    <t>E1E12600042</t>
  </si>
  <si>
    <t>26-22-S</t>
  </si>
  <si>
    <t xml:space="preserve">10 kV OL L-400 iš Trakų TP miškingų ruožų rekonstravimas (Vilniaus reg., Trakų raj.) </t>
  </si>
  <si>
    <t>E1E12600048</t>
  </si>
  <si>
    <t>Topo supiesta / Arvydas</t>
  </si>
  <si>
    <t>26-23-S</t>
  </si>
  <si>
    <t xml:space="preserve">10 kV OL L-700 iš Trakų TP miškingų ruožų rekonstravimas (Vilniaus reg., Trakų raj.) </t>
  </si>
  <si>
    <t>E1E12600051</t>
  </si>
  <si>
    <t>06.15 Pakamario / Arnas</t>
  </si>
  <si>
    <t>26-24-S</t>
  </si>
  <si>
    <t xml:space="preserve">10 kV OL L-500 iš Ežerėlio TP miškingų ruožų rekonstravimas (Kauno reg., Kauno raj.) </t>
  </si>
  <si>
    <t>E1E22600122</t>
  </si>
  <si>
    <t>26-25-S</t>
  </si>
  <si>
    <t xml:space="preserve">10 kV OL L-900 iš Prienų TP miškingų ruožų rekonstravimas (Kauno reg., Prienų raj.) </t>
  </si>
  <si>
    <t>E1E22600086</t>
  </si>
  <si>
    <t>26-26-S</t>
  </si>
  <si>
    <t xml:space="preserve">10 kV OL L-200 iš Žasmos TP miškingų ruožų rekonstravimas (Kauno reg., Kauno raj.) </t>
  </si>
  <si>
    <t>E1E22600090</t>
  </si>
  <si>
    <t>Topo supiesta / Martynas</t>
  </si>
  <si>
    <t>26-27-S</t>
  </si>
  <si>
    <t xml:space="preserve">10 kV OL L-100 iš Žasmos TP miškingų ruožų rekonstravimas (Kauno reg., Kauno raj.) </t>
  </si>
  <si>
    <t>E1E22600085</t>
  </si>
  <si>
    <t>26-28-S</t>
  </si>
  <si>
    <t xml:space="preserve">10 kV OL L-500 iš Sitkūnų TP miškingų ruožų rekonstravimas (Kauno reg., Kauno raj.) </t>
  </si>
  <si>
    <t>E1E22600093</t>
  </si>
  <si>
    <t>26-29-S</t>
  </si>
  <si>
    <t xml:space="preserve">10 kV OL L-400 iš Balbieriškio TP miškingų ruožų rekonstravimas (Kauno reg., Prienų raj.) </t>
  </si>
  <si>
    <t>E1E22600121</t>
  </si>
  <si>
    <t>26-30-S</t>
  </si>
  <si>
    <t xml:space="preserve">10 kV OL L-600 iš Žasmos TP miškingų ruožų rekonstravimas (Kauno reg., Kauno raj.) </t>
  </si>
  <si>
    <t>E1E22600103</t>
  </si>
  <si>
    <t>26-31-S</t>
  </si>
  <si>
    <t xml:space="preserve">10 kV OL L-400 iš Vilkijos TP miškingų ruožų rekonstravimas (Kauno reg., Kauno raj.) </t>
  </si>
  <si>
    <t>E1E22600129</t>
  </si>
  <si>
    <t xml:space="preserve">10 kV OL L-100 iš SP-1550 (Raudondvario OL) miškingų ruožų rekonstravimas (Kauno reg., Kauno raj.) </t>
  </si>
  <si>
    <t>E1E22600116</t>
  </si>
  <si>
    <t xml:space="preserve"> </t>
  </si>
  <si>
    <t>ESO DALIS</t>
  </si>
  <si>
    <t>EV DALIS</t>
  </si>
  <si>
    <t>ESO dalies Autorius</t>
  </si>
  <si>
    <t>EV dalies Autorius</t>
  </si>
  <si>
    <t>ESO pirminius sprendinius pateikti iki</t>
  </si>
  <si>
    <t>EV pirminius sprendinius pateikti iki</t>
  </si>
  <si>
    <t>EV projekto vadovas</t>
  </si>
  <si>
    <t>Topografinė nuotrauka</t>
  </si>
  <si>
    <t>Brėžinių rengimas</t>
  </si>
  <si>
    <t>Pirminiai sprendiniai</t>
  </si>
  <si>
    <t>Sutikimai</t>
  </si>
  <si>
    <t>Servitutai</t>
  </si>
  <si>
    <t>Derinimai su inžinerininkais/ savivaldybe</t>
  </si>
  <si>
    <t>NŽT</t>
  </si>
  <si>
    <t>LAKD</t>
  </si>
  <si>
    <t>KPD / Miškai</t>
  </si>
  <si>
    <t>Tekstiniai dokumentai</t>
  </si>
  <si>
    <t>Projekto tvirtinimas</t>
  </si>
  <si>
    <t>Papildomos pastabos</t>
  </si>
  <si>
    <t>Brėžinių rengimas2</t>
  </si>
  <si>
    <t>Pirminiai sprendiniai3</t>
  </si>
  <si>
    <t>Partneris</t>
  </si>
  <si>
    <t>Sutikimai2</t>
  </si>
  <si>
    <t>Servitutai2</t>
  </si>
  <si>
    <t>Derinimai su inžinerininkais/ savivaldybe2</t>
  </si>
  <si>
    <t>LAKD2</t>
  </si>
  <si>
    <t>Kelio ženklai</t>
  </si>
  <si>
    <t>KPD / Miškai2</t>
  </si>
  <si>
    <t>Tekstiniai dokumentai2</t>
  </si>
  <si>
    <t>Sąmata2</t>
  </si>
  <si>
    <t>Projekto tvirtinimas2</t>
  </si>
  <si>
    <t>Žymos2</t>
  </si>
  <si>
    <t>Papildomos pastabos2</t>
  </si>
  <si>
    <t>Column14</t>
  </si>
  <si>
    <t>Column15</t>
  </si>
  <si>
    <t>Column16</t>
  </si>
  <si>
    <t>Column17</t>
  </si>
  <si>
    <t>Column18</t>
  </si>
  <si>
    <t>Column19</t>
  </si>
  <si>
    <t>Column20</t>
  </si>
  <si>
    <t>Column21</t>
  </si>
  <si>
    <t>Column22</t>
  </si>
  <si>
    <t>Column23</t>
  </si>
  <si>
    <t>Column24</t>
  </si>
  <si>
    <t>Column25</t>
  </si>
  <si>
    <t>Column26</t>
  </si>
  <si>
    <t>Column27</t>
  </si>
  <si>
    <t>Column28</t>
  </si>
  <si>
    <t>Kėdainių g. 2, Vandžiogala, Vandžiogalos sen., Kauno r. sav.</t>
  </si>
  <si>
    <t>Mokyklos g. 2C, Lapės, Lapių sen., Kauno r. sav.</t>
  </si>
  <si>
    <t>UŽAKTUOTA</t>
  </si>
  <si>
    <t>23-55208</t>
  </si>
  <si>
    <t>Piliuonos g. 32, Kaunas, Kauno m. sav</t>
  </si>
  <si>
    <t>23-55210</t>
  </si>
  <si>
    <t>Rokų g. 23, Kaunas, Kauno m. sav.</t>
  </si>
  <si>
    <t>Taikos pl. 38, Piliuonos k., Taurakiemio sen., Kauno r. sav.</t>
  </si>
  <si>
    <t>Gedimino g. 96, Marijampolė</t>
  </si>
  <si>
    <t>Martynas Vitkauskas</t>
  </si>
  <si>
    <t>Vilniaus g 9, Kuršėnai</t>
  </si>
  <si>
    <t>Daugelių g. 79, Kuršėnai</t>
  </si>
  <si>
    <t xml:space="preserve"> J. Tumo-Vaižganto g. 34,  Plungė</t>
  </si>
  <si>
    <t>Rokiškio g. 3 A, Obelių priemiesčio k., Rokiškio r.</t>
  </si>
  <si>
    <t>Pagavio g. 1, Strigališkio k., Ignalinos r.</t>
  </si>
  <si>
    <t>Klaipėdos g. 95, Viešvilė, Jurbarko r. sav.</t>
  </si>
  <si>
    <t>Linas Kondratas</t>
  </si>
  <si>
    <t>Baltijos pr. 10, Klaipėda</t>
  </si>
  <si>
    <t>Mažosios Lietuvos g. 3,Saugų k.,  Šilutės r.</t>
  </si>
  <si>
    <t>Taikos g. 39, Pasvalys</t>
  </si>
  <si>
    <t>Dariaus ir Girėno g. 11, Šilutė</t>
  </si>
  <si>
    <t>Klaipėdos g. 25, Vilkyčių k,  Šilutės r.</t>
  </si>
  <si>
    <t>Parko g. 50, Bačkonys, Kaišiadorių r.</t>
  </si>
  <si>
    <t>Reikia zoninio konsultacijos dėl TGS sumontavimo ir esamų šynų;
Servitutas</t>
  </si>
  <si>
    <t>Naujoji g. 122, Alytus</t>
  </si>
  <si>
    <t>Daivaras Lenzbergas</t>
  </si>
  <si>
    <t>Revuonos g. 68, Prienai</t>
  </si>
  <si>
    <t>Savivaldybes derinimas</t>
  </si>
  <si>
    <t>J. Basanavičiaus g. 45, Kybartai</t>
  </si>
  <si>
    <t>Darbininkų g. 4, Jonava</t>
  </si>
  <si>
    <t>Ernestas Miklušis</t>
  </si>
  <si>
    <t>Beržų g. 16, Marijampolė</t>
  </si>
  <si>
    <t xml:space="preserve"> Pakalnės g. 4, Katauskių k., Raseinių raj</t>
  </si>
  <si>
    <t>Deimantė Ežerskytė</t>
  </si>
  <si>
    <t>Reikalingas subrangovas aikštelės TP parengimui</t>
  </si>
  <si>
    <t>Jurgiškių g. 43, Alytus</t>
  </si>
  <si>
    <t>Pateikti servitutai savivaldybei</t>
  </si>
  <si>
    <t>Nekrūnų k. 2, Lazdijų r. sav</t>
  </si>
  <si>
    <t>Justinas Tėvelis</t>
  </si>
  <si>
    <t>Sutikimas</t>
  </si>
  <si>
    <t>Dvaro g. 1, Taujėnai, Ukmergės r. sav.</t>
  </si>
  <si>
    <t>Mindaugas Kunigėlis</t>
  </si>
  <si>
    <t>Dariaus ir Girėno g. 77, Jurbarkas</t>
  </si>
  <si>
    <t>`</t>
  </si>
  <si>
    <t>Pajiesio g. 2, Ilgakiemis</t>
  </si>
  <si>
    <t>Boruvkos g. 1, Ukmergė</t>
  </si>
  <si>
    <t>V. Grybo g. 49, Jurbarkas</t>
  </si>
  <si>
    <t>F. Martišiaus g. 9, Prienai</t>
  </si>
  <si>
    <t>Laukiam servituto pasirašymo</t>
  </si>
  <si>
    <t>Kalno g. 4, Ginėnų k., Kauno raj.</t>
  </si>
  <si>
    <t>Jono Dailidės g. 6, Marijampolė</t>
  </si>
  <si>
    <t>Marius Apulskis</t>
  </si>
  <si>
    <t>J. Basanavičiaus g. 51, Kėdainiai</t>
  </si>
  <si>
    <t>Kalniškės g. 2, Alytus</t>
  </si>
  <si>
    <t>Raudonkalnio g. 7, Alytus</t>
  </si>
  <si>
    <t>Trūksta TIIIS (pateikta 06.26, terminas 20 d.d.); ESO byla pateikta 08.02</t>
  </si>
  <si>
    <t>Kauno g. 26A, Alytus</t>
  </si>
  <si>
    <t>EV byla pateikta; ESO laukiam trišalės, byla parengta</t>
  </si>
  <si>
    <t xml:space="preserve"> Gedimino g. 72, Kaišiadorys</t>
  </si>
  <si>
    <t>DAROM IŠ NAUJO</t>
  </si>
  <si>
    <t>Trūksta darželio servituto derinimo</t>
  </si>
  <si>
    <t>Skvero g. 1D, Kazlų Rūda</t>
  </si>
  <si>
    <t>Justina Tulauskienė</t>
  </si>
  <si>
    <t>Ženklai, notaras</t>
  </si>
  <si>
    <t>Žemaitijos g. 36A, Mažeikiai</t>
  </si>
  <si>
    <t>SERVITUTAS</t>
  </si>
  <si>
    <t>A. Kanapinsko g. 1A, Kėdainiai</t>
  </si>
  <si>
    <t>Eglė Baranauskienė</t>
  </si>
  <si>
    <t>ESO projektas patvirtintas, EV pateikta byla po pastabu 07.23</t>
  </si>
  <si>
    <t>Kovo 11-osios g. 31A, Kaunas</t>
  </si>
  <si>
    <t>24-20744</t>
  </si>
  <si>
    <t>Vytauto g. 67, Garliava, Kauno r. sav</t>
  </si>
  <si>
    <t>A</t>
  </si>
  <si>
    <t>Servituto derinimai (ESO ir Vandenys)</t>
  </si>
  <si>
    <t>Plento g. 1, Jonava</t>
  </si>
  <si>
    <t xml:space="preserve">ViaLT </t>
  </si>
  <si>
    <t>Vytauto g. 83,  Vilkaviškis</t>
  </si>
  <si>
    <t>Vienybės g. 47, Vilkaviškis</t>
  </si>
  <si>
    <t>Arimų g. 33, Klaipėda, Klaipėdos m. sav.</t>
  </si>
  <si>
    <t>Savivaldybe</t>
  </si>
  <si>
    <t>24-25236</t>
  </si>
  <si>
    <t>Pievų g. 1, Ringaudų k., Ringaudų sen., Kauno r</t>
  </si>
  <si>
    <t>Gytarių g. 24, Šiauliai</t>
  </si>
  <si>
    <t>?</t>
  </si>
  <si>
    <t>Žeimių g. 7, Ginkūnų k., Ginkūnų sen., Šiaulių r. sav</t>
  </si>
  <si>
    <t>Šilumotiekio derinimas</t>
  </si>
  <si>
    <t>23-42</t>
  </si>
  <si>
    <t>V. Krėvės pr. 131B, Kaunas</t>
  </si>
  <si>
    <t>Ina Rudenko</t>
  </si>
  <si>
    <t>Vasario 16-osios g. 1, Jonava</t>
  </si>
  <si>
    <t>Aukštaičių g. 3, Utena</t>
  </si>
  <si>
    <t>Savivaldybės derinimas</t>
  </si>
  <si>
    <t>Vilniaus g. 103, Raseiniai</t>
  </si>
  <si>
    <t>J. Basanavičiaus g. 2, Kėdainiai</t>
  </si>
  <si>
    <t>Gauta nesuderinta topo 06.12; reikia proj. MT koordinačių ir EV parkingo tikslinimo</t>
  </si>
  <si>
    <t>24-53338</t>
  </si>
  <si>
    <t>Jonavos g. 40B, Kaunas</t>
  </si>
  <si>
    <t>Jono Povilaičio g. 1, Jonučių k., Alšėnų sen., Kauno r. sav</t>
  </si>
  <si>
    <t>Vištyčio g. 40, Kybartai</t>
  </si>
  <si>
    <t>24-53694</t>
  </si>
  <si>
    <t>Vasario 16-osios g. 11, Jonava</t>
  </si>
  <si>
    <t>TAISOM NAUJA UŽD.</t>
  </si>
  <si>
    <t>Smėlio g. Kaunas</t>
  </si>
  <si>
    <t/>
  </si>
  <si>
    <t>24-63678</t>
  </si>
  <si>
    <t>M. K. Čiurlionio g. Kaunas</t>
  </si>
  <si>
    <t>24-40170</t>
  </si>
  <si>
    <t>Islandijos pl. 30, Kaunas</t>
  </si>
  <si>
    <t>UŽAKTUOTA 1/2</t>
  </si>
  <si>
    <t>24-72237</t>
  </si>
  <si>
    <t>K. Baršausko g., Kaunas</t>
  </si>
  <si>
    <t>24-35684</t>
  </si>
  <si>
    <t>Palemono g. 78, Kaunas</t>
  </si>
  <si>
    <t>Objektas</t>
  </si>
  <si>
    <t>Inv. Nr.</t>
  </si>
  <si>
    <t>Parengimo data</t>
  </si>
  <si>
    <t>Vizualizacija</t>
  </si>
  <si>
    <t>ESO</t>
  </si>
  <si>
    <t>Topografinė</t>
  </si>
  <si>
    <t>Užsakovas</t>
  </si>
  <si>
    <t>Savivaldybė</t>
  </si>
  <si>
    <t>Keliai</t>
  </si>
  <si>
    <t>Kauno energija</t>
  </si>
  <si>
    <t>Saugoma</t>
  </si>
  <si>
    <t>Pastabos2</t>
  </si>
  <si>
    <t>Zanavykų g. 35, Kaunas, Kauno m. sav.</t>
  </si>
  <si>
    <t>Kapsų g. 26, Kaunas, Kauno m. sav.</t>
  </si>
  <si>
    <t>Radvilėnų pl. 56A, Kaunas, Kauno m. sav.</t>
  </si>
  <si>
    <t>Vasarvietės g. 21E, Kaunas, Kauno m. sav.</t>
  </si>
  <si>
    <t>Žalioji g. 57, Kaunas, Kauno m. sav.</t>
  </si>
  <si>
    <t>Aidas</t>
  </si>
  <si>
    <t>Utenos g. 30, Kaunas, Kauno m. sav.</t>
  </si>
  <si>
    <t>Vievio g. 62, Kaunas, Kauno m. sav.</t>
  </si>
  <si>
    <t>BVG_Vasario 16-osios g., Kaunas</t>
  </si>
  <si>
    <t>Biruliškių g. 3, Kaunas, Kauno m. sav.</t>
  </si>
  <si>
    <t>Undinės g. 18, Kaunas, Kauno m. sav</t>
  </si>
  <si>
    <t>Žeimenos g. 141B-1, Kaunas, Kauno m. sav.</t>
  </si>
  <si>
    <t>10 kV KL TR301-TR803 rekonstravimas (Kauno reg., Kauno raj.)</t>
  </si>
  <si>
    <t>Griunvaldo g. 26A, Kaunas, Kauno m. sav.</t>
  </si>
  <si>
    <t>S. Raštikio g. 26, Kaunas, Kauno m. sav.</t>
  </si>
  <si>
    <t>Jonavos g. 244, Kaunas, Kauno m. sav.</t>
  </si>
  <si>
    <t>Astronomijos g. 6, Kaunas, Kauno m. sav</t>
  </si>
  <si>
    <t>Parodos g. 22-1, Kaunas, Kauno m. sav.</t>
  </si>
  <si>
    <t>Jonavos g. 290, Kaunas, Kauno m. sav.</t>
  </si>
  <si>
    <t>Pakraščio g. 32-2, Kaunas, Kauno m. sav.</t>
  </si>
  <si>
    <t>Islandijos pl. 215, Kaunas, Kauno m. sav.</t>
  </si>
  <si>
    <t>Miško g. 2, Kaunas, Kauno m. sav.</t>
  </si>
  <si>
    <t>Savanorių pr. 40-1, Kaunas, Kauno m. sav.</t>
  </si>
  <si>
    <t>Kranto 6-oji g. 3, Kaunas, Kauno m. sav.</t>
  </si>
  <si>
    <t>Sukilėlių pr. 44, Kaunas, Kauno m. sav.</t>
  </si>
  <si>
    <t>Kranto 11-oji g. 16, Kaunas, Kauno m. sav.</t>
  </si>
  <si>
    <t>Nendrių g. 4, Kaunas, Kauno m. sav.</t>
  </si>
  <si>
    <t>P. Dovydaičio g. 40, Kaunas, Kauno m. sav.</t>
  </si>
  <si>
    <t>Vilniaus g. 34-5, Kaunas, Kauno m. sav</t>
  </si>
  <si>
    <t>Gedimino g. 13, Kaunas, Kauno m. sav.</t>
  </si>
  <si>
    <t>Kurpių g. 28A, Kaunas, Kauno m. sav</t>
  </si>
  <si>
    <t>Islandijos pl. 31, Kaunas, Kauno m. sav.</t>
  </si>
  <si>
    <t>Žvangučių g. 31, Kaunas, Kauno m. sav.</t>
  </si>
  <si>
    <t>Ašigalio g. 1A, Kaunas, Kauno m. sav.</t>
  </si>
  <si>
    <t>Savanorių pr. 74, Kaunas, Kauno m. sav.</t>
  </si>
  <si>
    <t>Žeimenos g. 141B-2, Kaunas, Kauno m. sav.</t>
  </si>
  <si>
    <t>Islandijos pl. 75, Kaunas, Kauno m. sav</t>
  </si>
  <si>
    <t>A. Juozapavičiaus pr. 29C, Kaunas, Kauno m. sav</t>
  </si>
  <si>
    <t>Savanorių pr. 197, Kaunas, Kauno m. sav.</t>
  </si>
  <si>
    <t>Pažangos g. 3, Kaunas, Kauno m. sav</t>
  </si>
  <si>
    <t>Pravieniškių g. 75, Kaunas, Kauno m. sav.</t>
  </si>
  <si>
    <t>M. Jankaus g. 14-4, Kaunas, Kauno m. sav.</t>
  </si>
  <si>
    <t>Sodų g. 20-3A, Kaunas, Kauno m. sav.</t>
  </si>
  <si>
    <t>E1N22D0763</t>
  </si>
  <si>
    <t>Širvintų g. 6, Kaunas, Kauno m. sav.</t>
  </si>
  <si>
    <t>Jonavos g. 288, Kaunas, Kauno m. sav.</t>
  </si>
  <si>
    <t>Drobės g. 89-1A, Kaunas, Kauno m. sav.</t>
  </si>
  <si>
    <t>Vytauto pr. 67, Kaunas, Kauno m. sav</t>
  </si>
  <si>
    <t>A. Mackevičiaus g. 58, Kaunas, Kauno m. sav.</t>
  </si>
  <si>
    <t>Eivenių g. 13, Kaunas, Kauno m. sav.</t>
  </si>
  <si>
    <t>P. Kalpoko g. 24, Kaunas, Kauno m. sav.</t>
  </si>
  <si>
    <t>Palapinių g. 6A, Kaunas, Kauno m. sav</t>
  </si>
  <si>
    <t>Gaižiūnų g. 8, Kaunas, Kauno m. sav.</t>
  </si>
  <si>
    <t>Pravieniškių g. 15-1, Kaunas, Kauno m. sav.</t>
  </si>
  <si>
    <t>Kleboniškio g. 35D, Kaunas, Kauno m. sav</t>
  </si>
  <si>
    <t>Nemuno g. 27, Kaunas, Kauno m. sav.</t>
  </si>
  <si>
    <t>Tulpių g. 16-4, Kaunas, Kauno m. sav.</t>
  </si>
  <si>
    <t>A. Mickevičiaus g. 52A, Kaunas, Kauno m. sav.</t>
  </si>
  <si>
    <t>Laisvės al. 15B-3, Kaunas, Kauno m. sav.</t>
  </si>
  <si>
    <t>BVG_Biržų g. 33A,33B, Kaunas</t>
  </si>
  <si>
    <t>J. Degutytės g. 3, Kaunas, Kauno m. sav.</t>
  </si>
  <si>
    <t>Jonavos g. 106, Kaunas, Kauno m. sav</t>
  </si>
  <si>
    <t>V. Putvinskio g. 50, Kaunas, Kauno m. sav</t>
  </si>
  <si>
    <t>A. Juozapavičiaus pr. 84, Kaunas, Kauno m. sav</t>
  </si>
  <si>
    <t>L. Ivinskio g. 83, Kaunas, Kauno m. sav.</t>
  </si>
  <si>
    <t>V. Landsbergio-Žemkalnio g. 19, Kaunas, Kauno m. sav.</t>
  </si>
  <si>
    <t>Zarasų g. 30-1, Kaunas, Kauno m. sav.</t>
  </si>
  <si>
    <t>Savanorių pr. 192, Kaunas, Kauno m. sav.</t>
  </si>
  <si>
    <t>Kapsų g. 28, Kaunas, Kauno m. sav.</t>
  </si>
  <si>
    <t>Perkūno al. 32-2, Kaunas, Kauno m. sav.</t>
  </si>
  <si>
    <t>Zanavykų g. 56, Kaunas, Kauno m. sav.</t>
  </si>
  <si>
    <t>Gaižiūnų g. 54A, Kaunas, Kauno m. sav.</t>
  </si>
  <si>
    <t>Kemerio g. 3, Kaunas, Kauno m. sav</t>
  </si>
  <si>
    <t>P. Kalpoko g. 81, Kaunas, Kauno m. sav</t>
  </si>
  <si>
    <t>Kranto al. 141, Kaunas, Kauno m. sav.</t>
  </si>
  <si>
    <t>Naujos 0,4kV KL iš TR-328 iki atr.100/6 (L-100 iš TR-195_KS-4430) tiesimas. Aušros g. 22-2, Kaunas, Kauno m. sav.. TS (23-06028)</t>
  </si>
  <si>
    <t>Ž</t>
  </si>
  <si>
    <t>Užšilių g. 59, Kaunas, Kauno m. sav.</t>
  </si>
  <si>
    <t>Genijus</t>
  </si>
  <si>
    <t>Jonavos g. 43C, Kaunas, Kauno m. sav</t>
  </si>
  <si>
    <t>M. Sederavičiaus g. 19, Kaunas, Kauno m. sav.</t>
  </si>
  <si>
    <t>Vaižganto g. 16, Kaunas, Kauno m. sav</t>
  </si>
  <si>
    <t>Kranto 13-oji g. 16, Kaunas, Kauno m. sav</t>
  </si>
  <si>
    <t>Kleboniškio g. 1E, Kaunas, Kauno m. sav.</t>
  </si>
  <si>
    <t>E. Ožeškienės g. 11-1, Kaunas, Kauno m. sav.</t>
  </si>
  <si>
    <t>Atšaukta</t>
  </si>
  <si>
    <t>Žeimenos g. 2C, Kaunas, Kauno m. sav.</t>
  </si>
  <si>
    <t>Servitutų g. 30, Kaunas, Kauno m. sav.</t>
  </si>
  <si>
    <t>A. Mackevičiaus g. 82, Kaunas, Kauno m. sav.</t>
  </si>
  <si>
    <t>Atmetė</t>
  </si>
  <si>
    <t>A. Mickevičiaus g. 42A, Kaunas, Kauno m. sav.</t>
  </si>
  <si>
    <t>Eigulių g. 4, Kaunas, Kauno m. sav</t>
  </si>
  <si>
    <t>S. Daukanto 16, Kaunas, Kauno m. sav.</t>
  </si>
  <si>
    <t>Laisvės al. 97A-4, Kaunas, Kauno m. sav.</t>
  </si>
  <si>
    <t>Kranto al. 124, Kaunas, Kauno m. sav</t>
  </si>
  <si>
    <t>Mituvos g. 2, Kaunas, Kauno m. sav.</t>
  </si>
  <si>
    <t>atšauks</t>
  </si>
  <si>
    <t>Kranto al. 124-2, Kaunas, Kauno m. sav</t>
  </si>
  <si>
    <t>Atšaukė</t>
  </si>
  <si>
    <t>BVG, administracinės patalpos</t>
  </si>
  <si>
    <t>P. Vaičaičio g. 29-3, Kaunas, Kauno m. sav.</t>
  </si>
  <si>
    <t>Jonavos g. -, Kaunas, Kauno m. sav.</t>
  </si>
  <si>
    <t>Laisvės al. 92A, Kaunas, Kauno m. sav.</t>
  </si>
  <si>
    <t>NĖRA</t>
  </si>
  <si>
    <t>Biržų g. 16, Kaunas, Kauno m. sav</t>
  </si>
  <si>
    <t>S. Daukanto g. 28A-3, Kaunas, Kauno m. sav</t>
  </si>
  <si>
    <t>Kaišiadorių g. 93, Kaunas, Kauno m. sav.</t>
  </si>
  <si>
    <t>Jonavos g. 152, Kaunas, Kauno m. sav.</t>
  </si>
  <si>
    <t>Radvilėnų pl. 5-82, Kaunas, Kauno m. sav.</t>
  </si>
  <si>
    <t>Baigs Žiedė, liko tik geoportal</t>
  </si>
  <si>
    <t>Kranto 18-oji g. 35, Kaunas, Kauno m. sav.</t>
  </si>
  <si>
    <t>M. Daukšos g. 29A-1, Kaunas, Kauno m. sav.</t>
  </si>
  <si>
    <t>Kranto 8-oji g. 8-3, Kaunas, Kauno m. sav.</t>
  </si>
  <si>
    <t>Jaunųjų Talkininkų g. 22, Kaunas, Kauno m. sav.</t>
  </si>
  <si>
    <t>Raseinių g. 30, Kaunas, Kauno m. sav.</t>
  </si>
  <si>
    <t>Aukštaičių g. 27, Kaunas, Kauno m. sav.</t>
  </si>
  <si>
    <t>Islandijos pl. 25, Kaunas, Kauno m. sav.</t>
  </si>
  <si>
    <t>P. Višinskio g. 58, Kaunas, Kauno m. sav.</t>
  </si>
  <si>
    <t xml:space="preserve">Jonavos g. 254-10, Kaunas, Kauno m. sav. </t>
  </si>
  <si>
    <t>E1N2344273</t>
  </si>
  <si>
    <t>pateikta tvirtinti
1. SS - Projektuojate kabelius tarp penkių 0,4kV kabelių, bet tas 4/5 kabeliai ne AB ESO ir jie neperdengia jums AZ, pasimatuokit. Todėl informacinio neužtenka. 10kV kabelių apsaugos zona nepasiekia jūsų projektuojamos apsaugos zonos. Reikalingas sutikimas su sklypu 190100570011 . Taip pat kaip jus tilpsite su 2 kabeliais, tarp mūsų kabelių ir abonentinių, neužlipant ant jų. Kam priklauso kabeliai ?</t>
  </si>
  <si>
    <t>S. Raštikio g. 28, Kaunas, Kauno m. sav.</t>
  </si>
  <si>
    <t>Gruzdžių g. 6, Kaunas, Kauno m. sav.</t>
  </si>
  <si>
    <t>K. Donelaičio g. 69-1, Kaunas, Kauno m. sav.</t>
  </si>
  <si>
    <t>Atšauks</t>
  </si>
  <si>
    <t>S. Gimžausko g. 23, Kaunas, Kauno m. sav.</t>
  </si>
  <si>
    <t>Jonavos g. 278, Kaunas, Kauno m. sav.</t>
  </si>
  <si>
    <t>Gaižiūnų g. 80, Kaunas, Kauno m. sav.</t>
  </si>
  <si>
    <t>Vaižganto g. 47-1, Kaunas, Kauno m. sav.</t>
  </si>
  <si>
    <t>Talino g. 18A, Kaunas, Kauno m. sav.</t>
  </si>
  <si>
    <t>Baigs Žiedė</t>
  </si>
  <si>
    <t>Patvirtintas</t>
  </si>
  <si>
    <t>Vaistariškių g. 25, Kaunas, Kauno m. sav.</t>
  </si>
  <si>
    <t>V. Pietario g. 7-3, Kaunas, Kauno m. sav.</t>
  </si>
  <si>
    <t>Laisvės al. 59C</t>
  </si>
  <si>
    <t>A. ir J. Vokietaičių g. 3, Kaunas, Kauno m. sav.</t>
  </si>
  <si>
    <t>Nepriklausomybės a. 3, Kaunas, Kauno m. sav.</t>
  </si>
  <si>
    <t>Sodų g. 37-2, Kaunas, Kauno m. sav.</t>
  </si>
  <si>
    <t>Klientai atšauks</t>
  </si>
  <si>
    <t>Vokiečių g. 4-2, Kaunas, Kauno m. sav.</t>
  </si>
  <si>
    <t>Hipodromo g. 23, Kaunas, Kauno m. sav</t>
  </si>
  <si>
    <t>Savanorių pr. 443A, Kaunas, Kauno m. sav.</t>
  </si>
  <si>
    <t>E1N2371399</t>
  </si>
  <si>
    <t>2024.05.27servitutas pateiktas Kompensacijai , 2024.05.28 Servitutas pateiktas Notarams.
2024.06.11Notarai pareiaklavo kreditirių sutikimo info perduota sostenai,
2024.06.18 Gautas kreditoriaus sutikimas 2024.06.19 perduotas notarams</t>
  </si>
  <si>
    <t>Administracinės patalpos - Mituvos g. 2, Kaunas, Kauno m. sav</t>
  </si>
  <si>
    <t>Jonavos g. 41B, Kaunas, Kauno m. sav.</t>
  </si>
  <si>
    <t>Helsinkio g. 5, Kaunas, Kauno m. sav.</t>
  </si>
  <si>
    <t>atšaukta</t>
  </si>
  <si>
    <t>Piliečių g. 6E, Kaunas, Kauno m. sav</t>
  </si>
  <si>
    <t>Trimito g. 6-19, Kaunas, Kauno m. sav.</t>
  </si>
  <si>
    <t>J. Mateikos g. 10-4, Kaunas, Kauno m. sav.</t>
  </si>
  <si>
    <t>Servitutų g. 97, Kaunas, Kauno m. sav.</t>
  </si>
  <si>
    <t>PATVIRTINTA/ ŽYMOS</t>
  </si>
  <si>
    <t>Kranto 7-oji g. 18, Kaunas, Kauno m. sav.</t>
  </si>
  <si>
    <t>E1N2320060</t>
  </si>
  <si>
    <t>Verkių g. 48A, Kaunas, Kauno m. sav.</t>
  </si>
  <si>
    <t>Atšauks, reikia aktuot topo</t>
  </si>
  <si>
    <t>Šiaulių g. 10A-5, Kaunas, Kauno m. sav</t>
  </si>
  <si>
    <t>Vaidilutės g. 2-1, Kaunas, Kauno m. sav</t>
  </si>
  <si>
    <t>A. Jasaičio g. 16A-8, Kaunas, Kauno m. sav.</t>
  </si>
  <si>
    <t>Tulpių g. 24, Kaunas, Kauno m. sav.</t>
  </si>
  <si>
    <t>Savanorių pr. 339C, Kaunas, Kauno m. sav</t>
  </si>
  <si>
    <t>E1N22C7953</t>
  </si>
  <si>
    <t>A. ir J. Vokietaičių g. 3, Kaunas, Kauno m. sav. (Inv. Nr. E1N2387437)</t>
  </si>
  <si>
    <t>2024.08.08 informavo Užsakovas informuos ar neatsišauks sąlygų (861290100)</t>
  </si>
  <si>
    <t>2024.07.15 saivaldybė atsiuntė raštą dėl servituto, reikia susiderint su patalpų savininkais
2024.07.29 Pateikta civiničiui derinti SB,
2024.08.01 civinitis atsakė kad neadministruoja šio pastato</t>
  </si>
  <si>
    <t>Laisvės al. 21-6, Kaunas, Kauno m. sav.</t>
  </si>
  <si>
    <t xml:space="preserve">Vokiečių g. 81, Kaunas, Kauno m. sav. </t>
  </si>
  <si>
    <t>E1N2371323</t>
  </si>
  <si>
    <t xml:space="preserve">Pasirašyti servitutą,   formuoti bylą </t>
  </si>
  <si>
    <t>Margio g. 5, Kaunas, Kauno m. sav.</t>
  </si>
  <si>
    <t>Gedimino g. 10, Kaunas, Kauno m. sav</t>
  </si>
  <si>
    <t>Savanorių pr. 76, Kaunas, Kauno m. sav.</t>
  </si>
  <si>
    <t>Jonavos g. 35E, Kaunas, Kauno m. sav.</t>
  </si>
  <si>
    <t>PATVIRTINTAS Geoportal, Žiedė pabaigs.</t>
  </si>
  <si>
    <t>Kranto 20-oji g. 22A, Kaunas, Kauno m. sav</t>
  </si>
  <si>
    <t>Karaliaus Mindaugo pr. 50, Kaunas, Kauno m. sav.</t>
  </si>
  <si>
    <t>Eimutis</t>
  </si>
  <si>
    <t>Kranto 6-oji g. 16, Kaunas, Kauno m. sav</t>
  </si>
  <si>
    <t>Šiauriečių aklg. 21, Kaunas, Kauno m. sav.</t>
  </si>
  <si>
    <t>Perkūno al. 28, Kaunas, Kauno m. sav.</t>
  </si>
  <si>
    <t>E1N2398678</t>
  </si>
  <si>
    <t>Kalniečių g. 231, Kaunas, Kauno m. sav.</t>
  </si>
  <si>
    <t>Gruzdžių g. 11A-1, Kaunas, Kauno m. sav.</t>
  </si>
  <si>
    <t>I. Kanto g. 18-6L, Kaunas, Kauno m. sav</t>
  </si>
  <si>
    <t>Apynių g. 19-9, Kaunas, Kauno m. sav.</t>
  </si>
  <si>
    <t>S. Žukausko g. 1A, Kaunas, Kauno m. sav.</t>
  </si>
  <si>
    <t>E1N23A4711</t>
  </si>
  <si>
    <t>Islandijos pl. 9D, Kaunas, Kauno m. sav</t>
  </si>
  <si>
    <t>Šv. Gertrūdos g. 7-35, Kaunas, Kauno m. sav</t>
  </si>
  <si>
    <t>E1N23A2196</t>
  </si>
  <si>
    <t>ATŠAUKTA</t>
  </si>
  <si>
    <t>Lazūnų g. 4-13, Kaunas, Kauno m. sav.</t>
  </si>
  <si>
    <t>ATMESTA</t>
  </si>
  <si>
    <t>BVG Perkūno al. 28, Kaunas, Kauno m. sav.</t>
  </si>
  <si>
    <t>E1N2386188</t>
  </si>
  <si>
    <t>Savanorių pr. 74, Kaunas, Kauno m. sav. (Inv. Nr. E1N2380056)</t>
  </si>
  <si>
    <t>Jonavos g. 294C, Kaunas, Kauno m. sav.</t>
  </si>
  <si>
    <t>Pakraščio g. 25, Kaunas, Kauno m. sav</t>
  </si>
  <si>
    <t>NAUJA SUTARTIS</t>
  </si>
  <si>
    <t>Islandijos pl. 69C Kaunas, Kauno m. sav</t>
  </si>
  <si>
    <t>Dovilė</t>
  </si>
  <si>
    <t>2024.07.15 Pateikti Įkainiai</t>
  </si>
  <si>
    <t>Jonavos g. 294, Kaunas, Kauno m. sav.</t>
  </si>
  <si>
    <t xml:space="preserve">Aleksoto g. 4, Kaunas, Kauno m. sav. </t>
  </si>
  <si>
    <t>E1N2399850</t>
  </si>
  <si>
    <r>
      <t xml:space="preserve">04 24 Pakeitė sąlygas, 2024.06.03 uzsakyta topo
2024.06.12 Gautas papildymas
2024.06.13 įkelti pirminiai, 14 d patvirtinti
</t>
    </r>
    <r>
      <rPr>
        <sz val="11"/>
        <rFont val="Calibri"/>
        <family val="2"/>
        <charset val="186"/>
      </rPr>
      <t>Pateikta derinti institucijoms ir Užsakovui.
2024.07.23 KPD ATMETĖ (Reikia aprašo)
2024.07.25 Pateikta KPD. Vėl...</t>
    </r>
  </si>
  <si>
    <t>Tvirtovės al. 58, Kaunas, Kauno m.</t>
  </si>
  <si>
    <t xml:space="preserve">PATVIRTINTAS </t>
  </si>
  <si>
    <t>Kalniečių g. 88, Kaunas, Kauno m. sav</t>
  </si>
  <si>
    <t>E1N2391885</t>
  </si>
  <si>
    <t xml:space="preserve"> 2024.06.28 Užklausta darželio ar leis prisijungti
2024.06.14 Uklausta eso dėl naujų TS
2024.07.29 skambina ir rašyta į darželį
2024.07.29 Gautas darželio pritarimas
2024.07.29 Topo užsakymas perduotas Tomui
2024.08.02 užsakyta topo</t>
  </si>
  <si>
    <t>Archyvo g. 34-1, Kaunas, Kauno m. sav.</t>
  </si>
  <si>
    <t>E1N2405711</t>
  </si>
  <si>
    <t>Tautvydas</t>
  </si>
  <si>
    <t>Trasa subraižyta, suderinta, pateikta į geoportal. ESO pateikė pastabas, kad reikia esamą KT keisti į MT. Reikia suprojektuoti MT toje pačioje vietoje
2024.08.01 Pateikti pataisyti sprendiniai ESO</t>
  </si>
  <si>
    <t>A. Mackevičiaus g. 38A, Kaunas, Kauno m. sav</t>
  </si>
  <si>
    <t>E1N2372496</t>
  </si>
  <si>
    <t>20254.08.28 Pateikta Telia (2024.09.03), H2O (2024.08.28), Savivaldybei (2024.09.02), aplinkos skyriui, KPD(2024.09.16)</t>
  </si>
  <si>
    <t>Žeimenos g. 8C, Kaunas, Kauno m. sav</t>
  </si>
  <si>
    <t xml:space="preserve">Savanorių pr. 30, Kaunas, Kauno m. sav. </t>
  </si>
  <si>
    <t>E1N2411795</t>
  </si>
  <si>
    <t xml:space="preserve">2024-09-25 Pateikta po pastabų
</t>
  </si>
  <si>
    <r>
      <t xml:space="preserve">2024.05.29 pateikti pirminiai
2024.05.29 pateikta derinti institucijoms
2024.05.29 Vaičiulio užklausta dėl 0,4 narvelio
2024.06.19 pateikta pirminiai po pastabų ir Užsakovui
</t>
    </r>
    <r>
      <rPr>
        <b/>
        <sz val="11"/>
        <rFont val="Calibri"/>
        <family val="2"/>
      </rPr>
      <t>Reikės NŽT. Perduoti info dėl Narvelio.</t>
    </r>
  </si>
  <si>
    <t xml:space="preserve">A. Juozapavičiaus pr. 7T-2, Kaunas, Kauno m. sav. </t>
  </si>
  <si>
    <t>E1N2323418</t>
  </si>
  <si>
    <t>nesutinka sklypai, pateikta į tivis;
2024.05.29 Pateiktas pasiūlymas dėl TS keitimo.
2024.06.05 Gautos naujos TS
2024.06.10 Tomui perduota tpografinis užsakymas
2024.06.21 užsakyta topo
2024.07.10 Gauta topo, 
2024.07.17 869888506 iformavo kad vietoje yra daug komunikacijų reikia važiuoti vietoje spresti reikalus.
2024.07.17 Eso užklausta kontakų</t>
  </si>
  <si>
    <t xml:space="preserve">Vydūno al. 4, Kaunas, Kauno m. sav. </t>
  </si>
  <si>
    <t>E1N2406764</t>
  </si>
  <si>
    <t>ATŠAUKŠTAS</t>
  </si>
  <si>
    <t>05 14 pateikta savivaldybei</t>
  </si>
  <si>
    <t xml:space="preserve">Savanorių pr. 97, Kaunas, Kauno m. sav. </t>
  </si>
  <si>
    <t>E1N2421380</t>
  </si>
  <si>
    <t xml:space="preserve">Tautvydas
</t>
  </si>
  <si>
    <r>
      <t xml:space="preserve"> nuomininkai nesutinka, reikia keisti trasą ir TS. 2024.05.29 Informacija perduota ESO. 2024.05.31 Užregistravo TS keitimą
2024.06.05 gautos naujos TS
2024.06.06 Tomui pateikta topo papildymui.
2024.06.10 uzsakyta topo.
2024.06.14 yra topo be požemio. 2024-07-05 pirminiai
</t>
    </r>
    <r>
      <rPr>
        <b/>
        <sz val="11"/>
        <rFont val="Calibri"/>
        <family val="2"/>
      </rPr>
      <t>2024.07.08 pirminiai patvirtinti su pastaba
Rekės 2 sklypų sutikimus(Pateikta) ir SB 1 sklypas
2024.08.05 Pakartota sklypo savininkui sutikimai ir br
2024.07-05 Pateiktas SB ESO pasirašyti
2024.09.09 Gautas ESO pasirašytas SB.
2024.09.10 SB Pateiktas Kompensacijai
2024.09.18 SB Pateiktas Kompensacijai dar kartą</t>
    </r>
    <r>
      <rPr>
        <sz val="11"/>
        <rFont val="Calibri"/>
        <family val="2"/>
      </rPr>
      <t xml:space="preserve">
2024.09.19 SB pateiktas KMSA</t>
    </r>
  </si>
  <si>
    <t xml:space="preserve">Talino g. 16, Kaunas, Kauno m. sav. </t>
  </si>
  <si>
    <t>E1N2414646</t>
  </si>
  <si>
    <t>2024.06.14 Pateikti pirminiai
2024.06.09 SB pateikitas ESO pasirašyti
2024.07.11 ESO SB pasirašė
2024.07.15 SB pateikas KMSA
2024.09.03 Gautas Pritarimas KMSA.
2024.09.03 Perduota notrams (Zitai)
2024.09.17 paskambinta notarams, sakė info gavo</t>
  </si>
  <si>
    <t xml:space="preserve">Širvintų 2-asis tak. 14A, Kaunas, Kauno m. sav. </t>
  </si>
  <si>
    <t>E1N2428701</t>
  </si>
  <si>
    <t>2024.06.15 pateiktas topo užsakymas Tomui
2024.07.19 Gauta Topo.
2024.09.23 parašyta ESO dėl TS keitimo
2024.09.24 gautos naujos TS</t>
  </si>
  <si>
    <t>Eigulių g. 26, Kaunas, Kauno m. sav.</t>
  </si>
  <si>
    <t>E1N23A5454</t>
  </si>
  <si>
    <r>
      <t xml:space="preserve">2024.06.13  pateikti pirminiai 
2024.06.15 pateikta institucijoms
</t>
    </r>
    <r>
      <rPr>
        <b/>
        <sz val="11"/>
        <rFont val="Calibri"/>
        <family val="2"/>
      </rPr>
      <t>2 apskaitos iškeliamos suderinti,</t>
    </r>
    <r>
      <rPr>
        <sz val="11"/>
        <rFont val="Calibri"/>
        <family val="2"/>
      </rPr>
      <t xml:space="preserve">
Vaunoro pastaba
ESOpastabos</t>
    </r>
  </si>
  <si>
    <t xml:space="preserve">V. Putvinskio g. 2, Kaunas, Kauno m. sav. </t>
  </si>
  <si>
    <t>E1N2414389</t>
  </si>
  <si>
    <t>Reikia susiderinti su DNSBA, kad galetume uzsakyti TOPO, 2024.05.28 pateikta informacija Irmantui.  2024.06.03 uzsakyta topo
2024.06.12 Gauta topo
2024.08.14 užsakovas pateikį pagėdautiną vieta. Paprašyta topo gabaliuko</t>
  </si>
  <si>
    <t>Vasarvietės g. 21E-2, Kaunas, Kauno m. sav.</t>
  </si>
  <si>
    <t>E1N2416547</t>
  </si>
  <si>
    <t>Pateiktas po pastabų</t>
  </si>
  <si>
    <t>Pateiktas laiškas klientui (guli ligoninej, grizes atsakys), galima perimti projektą.
Gyventojas nederina kabelio sklype. Info perduota eso.
2024.06.19 ESO informavo: Atrama nr. 200/12/5 yra tarpinė ir šalia sklypo ribos. KL bus apsaugos zonoje ir užtenka žemės savininką ispėti ir jis prieštravimą turi argumentuotai pateikti raštu. Tęskite darbus..
2024.07.17 Pateikta eso info kad neina iškelkti atramos.
2024.08.01 Paprašyta naujų TS
2024.08.02 gautos naujos TS.
25024.08.02 topo užsakymas perduotas Tomui
2024.08.02 užsakyta topo
2024.08.18 Gauta topo
2024.08.27 Pateikta ESO
2024.08.28 Pateikta derinti</t>
  </si>
  <si>
    <t>Iniciatorių g. 4, Kaunas, Kauno m. sav (Inv. Nr. E1N2426631)</t>
  </si>
  <si>
    <t>09 17 patvirtinta</t>
  </si>
  <si>
    <t>05 16 pateikta į geoportal (314785/SAV-314785), visi derinimai yra</t>
  </si>
  <si>
    <t xml:space="preserve">Žeimenos g. 4, Kaunas, Kauno m. sav. </t>
  </si>
  <si>
    <t>E1N2421879</t>
  </si>
  <si>
    <t>Gavus NŽT sutikma formuoti bylą</t>
  </si>
  <si>
    <t>Gauta topo iš užsakovo, reikia daryt, yra subraizyta reikia patikrint ir test toliau;
2024.06.03 Pateikta derinti ir pirminiai
2024.06.05 pakartota derinti ir pirminiai
2024-06-11 užsakovas pakeitė spintos vietą. 2024.06.12 pateikti nauji sprendiniai užsakovuiu.
2024.06.19 pateikta Vainorui derinti, jeigu nepritars reikės keisti TS. pritarė                                                                                   2024-06-27 pateikta geoportal</t>
  </si>
  <si>
    <t>Kranto 8-oji g. 15, Kaunas, Kauno m. sav. (Inv. Nr. E1N2414308)</t>
  </si>
  <si>
    <t xml:space="preserve">09-7 pateikta byla
2024.09.18 patvirtintas projektas
</t>
  </si>
  <si>
    <t>2024.05.30 Perskaičiuoti trumpi, Pateikti pirminia. 2024.06.03 Pasikeitė TS. reikia topo,  
2024.06.03 uzsakyta topo
2024.06.12 Gauta topo.
2024.06.17 Pateikta Egidijui ir Taparauskui dėl sprendinių tinkamumo. 
2024.06.19 pateikti pirminiai 21 d suderinti.
2024.07.09 pateikta institucijoms</t>
  </si>
  <si>
    <t>Tvirtovės al 10 KV</t>
  </si>
  <si>
    <t>Artūras</t>
  </si>
  <si>
    <t>Alantos g. 8, Kaunas, Kauno m. sav.</t>
  </si>
  <si>
    <t>E1N2424141</t>
  </si>
  <si>
    <t xml:space="preserve">3 informaciniai
1 apskaitos iškėlimas 
</t>
  </si>
  <si>
    <t>Naujos sąlygos pateiktos.
2024.06.18 Topo užsakymas pateiktas Tomui
2024.07.19 usiklausta kontaktų ESO
2024.07.23 Užsakyta topo
2024.08.02 gauta topo
2024.08.22 pateikta eso ir derinti</t>
  </si>
  <si>
    <t>Laisvės al. 86-8, Kaunas, Kauno m. sav. (inv. Nr. E1N2412555)</t>
  </si>
  <si>
    <t>MP</t>
  </si>
  <si>
    <t>Trimito g. 6-19, Kaunas, Kauno m. sav</t>
  </si>
  <si>
    <t>E1N2430867</t>
  </si>
  <si>
    <r>
      <t xml:space="preserve">KPD. 2024.06.11 Parašyta ESO dėl KAS sienoje. 
2024.06.12 Gautos naujos TS. 
</t>
    </r>
    <r>
      <rPr>
        <sz val="11"/>
        <rFont val="Calibri"/>
        <family val="2"/>
        <charset val="186"/>
      </rPr>
      <t>2024.06.19 Tomui perduotas topografijos papildymas
2024.06.20 Užsakyta topo                                                   2024-07-04 topo gauta, ikelta i folderį
2024.07.09 pateikti pirminiai</t>
    </r>
    <r>
      <rPr>
        <b/>
        <sz val="11"/>
        <rFont val="Calibri"/>
        <family val="2"/>
        <charset val="186"/>
      </rPr>
      <t xml:space="preserve">
204.07.16 ESO Suderino su pastaba: Galutiniam pateikimui sutvarkykite DWG planą, kad nebūtų jokių prikopijuotų trasų ir pan.
2024.07.23 atmetė KPD (Reikia aprašo)
2024.07.31 pateikta po pastabų</t>
    </r>
  </si>
  <si>
    <t>3 servitutai</t>
  </si>
  <si>
    <t>Kleboniškio g. 34, Kaunas, Kauno m. sav. (inv. Nr. E1N2372534)</t>
  </si>
  <si>
    <t>05 16 pateikta į geoportal (SAV-314781/314781), visi derinimai yra</t>
  </si>
  <si>
    <t>Karaliaus Mindaugo pr. 4, Kaunas, Kauno m. sav. (Inv. Nr. E1N2424406)</t>
  </si>
  <si>
    <t xml:space="preserve">	
Užduotis sustabdyta</t>
  </si>
  <si>
    <r>
      <t xml:space="preserve">2024.05.23 Įkelti pirminiai po pastabų. Kai patvirtins pirminius suderinti su KPD. ESO Pastabos: Reikia vizolizacijos. </t>
    </r>
    <r>
      <rPr>
        <b/>
        <sz val="11"/>
        <rFont val="Calibri"/>
        <family val="2"/>
      </rPr>
      <t>NEPADAROMAS</t>
    </r>
    <r>
      <rPr>
        <sz val="11"/>
        <rFont val="Calibri"/>
        <family val="2"/>
      </rPr>
      <t xml:space="preserve"> 
Egidijus: RU bus anuliuota , kai klientas pateiks naują paraišką ir projektuosis pats.</t>
    </r>
  </si>
  <si>
    <t>Radvilėnų pl. 42, Kaunas, Kauno m. sav. (Inv. Nr. E1N2383303)</t>
  </si>
  <si>
    <t>PATVIRTINTAS</t>
  </si>
  <si>
    <t xml:space="preserve">Kapsų g. 126, Kaunas, Kauno m. sav. </t>
  </si>
  <si>
    <t>E1N23A0656</t>
  </si>
  <si>
    <r>
      <t xml:space="preserve"> 2024.06.03 uzsakyta topo, 2024.06.04 gauta
</t>
    </r>
    <r>
      <rPr>
        <sz val="11"/>
        <rFont val="Calibri"/>
        <family val="2"/>
        <charset val="186"/>
      </rPr>
      <t xml:space="preserve">2024.06.17 Pateikti pirminiai ir derinimai. </t>
    </r>
    <r>
      <rPr>
        <sz val="11"/>
        <color rgb="FFFF0000"/>
        <rFont val="Calibri"/>
        <family val="2"/>
        <charset val="186"/>
      </rPr>
      <t xml:space="preserve">
Reikia Sutikimo dėl az ir apskaitos iškėlimo,
2024.06.19Vainoras: Apskaitos spintą statyti ant valstybinės žemės ir sklypo ribos.</t>
    </r>
    <r>
      <rPr>
        <sz val="11"/>
        <color rgb="FF000000"/>
        <rFont val="Calibri"/>
        <family val="2"/>
        <charset val="1"/>
      </rPr>
      <t xml:space="preserve"> Vandenys ir telia suderino, gali reikėti perderinti
2024.07.10 pateikta perderinti</t>
    </r>
  </si>
  <si>
    <t>Žemaičių g. 52-3, Kaunas, Kauno m. sav.  (Inv. Nr. E1N2428126)</t>
  </si>
  <si>
    <t>iš MP</t>
  </si>
  <si>
    <t>Breslaujos g. 2, Kaunas, Kauno m. sav.  (Inv. Nr. E1N2425778)</t>
  </si>
  <si>
    <t>Gedimino g. 13-15, Kaunas, Kauno m. sav.  (Inv. Nr. E1N2430532)</t>
  </si>
  <si>
    <t xml:space="preserve">Karaliaus Mindaugo pr. 22, Kaunas, Kauno m. sav. </t>
  </si>
  <si>
    <t>E1N2330948</t>
  </si>
  <si>
    <r>
      <t xml:space="preserve">2024 06 17 pateikti pirminiai ir derinimai
</t>
    </r>
    <r>
      <rPr>
        <b/>
        <sz val="11"/>
        <color rgb="FFFF0000"/>
        <rFont val="Calibri"/>
        <family val="2"/>
        <charset val="186"/>
      </rPr>
      <t>Talevičius: Teikiant projektą derinimui pateikite trasos bei spintos vietos nuotraukas.</t>
    </r>
    <r>
      <rPr>
        <sz val="11"/>
        <color rgb="FF000000"/>
        <rFont val="Calibri"/>
        <family val="2"/>
        <charset val="186"/>
      </rPr>
      <t xml:space="preserve">
Užsakovas suderino tik 2024.07.12 ilgai derino
</t>
    </r>
    <r>
      <rPr>
        <sz val="11"/>
        <rFont val="Calibri"/>
        <family val="2"/>
        <charset val="186"/>
      </rPr>
      <t xml:space="preserve">2024.07.23 KPD atmetė Reikia aprašo
</t>
    </r>
    <r>
      <rPr>
        <sz val="11"/>
        <color rgb="FF000000"/>
        <rFont val="Calibri"/>
        <family val="2"/>
        <charset val="186"/>
      </rPr>
      <t>2024.07.31. KPD Pateikta po pastabų.
2024.07.31 SB pateiktas ESO
2024.09.04 Pateiktas kompensacijai
2024.09.10 Pateikta KMSA SB</t>
    </r>
  </si>
  <si>
    <t xml:space="preserve"> Kranto 6-oji g. 5, Kaunas, Kauno m. sav (E1N2428597)</t>
  </si>
  <si>
    <t xml:space="preserve">A. Juozapavičiaus pr. 48, Kaunas, Kauno m. sav. </t>
  </si>
  <si>
    <t>E1N2440302</t>
  </si>
  <si>
    <t xml:space="preserve">
Gauti NŽT 
SB pateikti KMA
formuoti bylą
</t>
  </si>
  <si>
    <r>
      <t>2024.06.06 Pateikti pirminai.</t>
    </r>
    <r>
      <rPr>
        <b/>
        <sz val="11"/>
        <rFont val="Calibri"/>
        <family val="2"/>
      </rPr>
      <t xml:space="preserve"> Pastabos yra
</t>
    </r>
    <r>
      <rPr>
        <sz val="11"/>
        <rFont val="Calibri"/>
        <family val="2"/>
      </rPr>
      <t xml:space="preserve"> Įkeltas pratęsimas dėl servituto. Reikia pateikti servitutą savivaldybei nagrinėjimui.
</t>
    </r>
    <r>
      <rPr>
        <b/>
        <sz val="11"/>
        <rFont val="Calibri"/>
        <family val="2"/>
      </rPr>
      <t>2024.07.16 KPD suderino su pastaba</t>
    </r>
    <r>
      <rPr>
        <sz val="11"/>
        <rFont val="Calibri"/>
        <family val="2"/>
      </rPr>
      <t xml:space="preserve">
2024.08.07  vietoje tikslinti tinklai
2024.08.26 SB ESO Pateiktas
2024.08.27 Suderintas SB gautas iš eso.
2024.09.10 SB pateiktas kompensacijai
2024.09.10 GAUTAS aktas</t>
    </r>
  </si>
  <si>
    <t>Kranto 10-oji g. 18-1, Kaunas, Kauno m. sav.  (Inv. Nr. E1N2427753)</t>
  </si>
  <si>
    <t>09-17 pateikta byla</t>
  </si>
  <si>
    <t xml:space="preserve"> 2024.06.03 uzsakyta topo,
2024.06.12 Gauta topo
07-03. išsiųsta institucijom derinti. 
07-03 Įkelti pirminiai. 
07 05 grąžinti, perduota Ievai taisyti
2024.07.08 Įkelta po pastabų pirminiai
2024.07.09 ESO suderino pirminius
</t>
  </si>
  <si>
    <t xml:space="preserve">Savanorių pr. 3-20, Kaunas, Kauno m. sav. </t>
  </si>
  <si>
    <t>E1N2422848</t>
  </si>
  <si>
    <t xml:space="preserve">Arnas
</t>
  </si>
  <si>
    <r>
      <rPr>
        <b/>
        <sz val="11"/>
        <rFont val="Calibri"/>
        <family val="2"/>
      </rPr>
      <t>KPD.</t>
    </r>
    <r>
      <rPr>
        <sz val="11"/>
        <rFont val="Calibri"/>
        <family val="2"/>
      </rPr>
      <t xml:space="preserve">  reikia pasifotkint. Bus STABDOMAS 
2024.06.10 Pateikta info dėl skydų fasade.
2024.06.19 Gautos naujos TS (</t>
    </r>
    <r>
      <rPr>
        <b/>
        <sz val="11"/>
        <rFont val="Calibri"/>
        <family val="2"/>
      </rPr>
      <t>Reikia topo gal</t>
    </r>
    <r>
      <rPr>
        <sz val="11"/>
        <rFont val="Calibri"/>
        <family val="2"/>
      </rPr>
      <t>)
2024.07.16 Topo perduota Tomui
2024.07.23 Užsakyta topo
2024.08.02 Gauta topo
2024.08.08 pateikta eso ir derinti
2024.08.26 SB pateikti ESO</t>
    </r>
  </si>
  <si>
    <t>Piliečių g. 12, Kaunas, Kauno m. sav.</t>
  </si>
  <si>
    <t>E1N2443857</t>
  </si>
  <si>
    <r>
      <t xml:space="preserve">2024.05.16 Topo perduota Tomui
2024.06.03uzsakyta topo,
2024.06.12 Yra topo
</t>
    </r>
    <r>
      <rPr>
        <b/>
        <sz val="11"/>
        <rFont val="Calibri"/>
        <family val="2"/>
      </rPr>
      <t xml:space="preserve">Užsakovas nori nusikelti projektavimo darbus Turim tai patvirtinantį laišką.
</t>
    </r>
    <r>
      <rPr>
        <sz val="11"/>
        <rFont val="Calibri"/>
        <family val="2"/>
      </rPr>
      <t>2024.06.21 atnaujinta topo</t>
    </r>
  </si>
  <si>
    <t>2024.05.16. Vainoro užklausta dėl dangų ardymo.
2024.05.31 Priminta Vainorui
2024.06.26 priminta vainorui
2024.07.09 Pateikta vainorui pakartotinai
2024.07.15 Parašyta eso dėl skydų sklypuose.
2024.07.19 Parašyta eso dėl skydų sklypuose į TIVIS</t>
  </si>
  <si>
    <t xml:space="preserve">V. Kudirkos g. 18-2, Kaunas, Kauno m. sav. </t>
  </si>
  <si>
    <t>E4A2400056</t>
  </si>
  <si>
    <t>2024.09.24 pateikta po pastabų</t>
  </si>
  <si>
    <r>
      <rPr>
        <b/>
        <sz val="11"/>
        <color rgb="FFFF0000"/>
        <rFont val="Calibri"/>
        <family val="2"/>
        <charset val="186"/>
      </rPr>
      <t>KPD</t>
    </r>
    <r>
      <rPr>
        <sz val="11"/>
        <color rgb="FF000000"/>
        <rFont val="Calibri"/>
        <family val="2"/>
        <charset val="1"/>
      </rPr>
      <t>. daryti, greitas yra foto.
2024.07.12 KPD neleidžia kabelį montuoti ant pastato sienos (Skambinti KPD klausti ar leis lovį montuoti ant sienos jeigu ne, užsakinėti topo)</t>
    </r>
    <r>
      <rPr>
        <sz val="11"/>
        <color rgb="FF000000"/>
        <rFont val="Calibri"/>
        <family val="2"/>
        <charset val="186"/>
      </rPr>
      <t xml:space="preserve">
2024.07.16 Topo perduota Tomui</t>
    </r>
    <r>
      <rPr>
        <sz val="11"/>
        <color rgb="FF000000"/>
        <rFont val="Calibri"/>
        <family val="2"/>
        <charset val="1"/>
      </rPr>
      <t xml:space="preserve">
2024.07.23 Užsakyta topo
2024.08.02 gauta topo</t>
    </r>
  </si>
  <si>
    <t xml:space="preserve">Kranto 2-oji g. 14-1, Kaunas, Kauno m. sav. </t>
  </si>
  <si>
    <t>E4A2400060</t>
  </si>
  <si>
    <r>
      <rPr>
        <sz val="11"/>
        <color rgb="FFFF0000"/>
        <rFont val="Calibri"/>
        <family val="2"/>
        <charset val="186"/>
      </rPr>
      <t xml:space="preserve"> derinti apskaitų iškėlimą (siūsti informacinius). </t>
    </r>
    <r>
      <rPr>
        <sz val="11"/>
        <color rgb="FF000000"/>
        <rFont val="Calibri"/>
        <family val="2"/>
        <charset val="1"/>
      </rPr>
      <t xml:space="preserve">
</t>
    </r>
    <r>
      <rPr>
        <b/>
        <sz val="11"/>
        <color rgb="FFFF0000"/>
        <rFont val="Calibri"/>
        <family val="2"/>
        <charset val="186"/>
      </rPr>
      <t>KAROLIS</t>
    </r>
  </si>
  <si>
    <t>topo pateikta 05-22
2024.06.20  įkelti pirminiai ir vainorui
2024.06.21Vainoras: Apskaitos spintos statyti važiuojamojoje dalyje neleisime. Spintą statyti sklype.</t>
  </si>
  <si>
    <t xml:space="preserve">Kranto al. 96, Kaunas, Kauno m. sav. </t>
  </si>
  <si>
    <t>E1N2410980</t>
  </si>
  <si>
    <t>09-18 pateikta byla
2024.09.24 pateikta po pastabų</t>
  </si>
  <si>
    <t>topo pateikta 05-22
Užsakovas skydo vieta patikslins tik 25 dieną.
2024.07.09 Pateikti pirminiai ir derinimai</t>
  </si>
  <si>
    <t xml:space="preserve">M. Sederavičiaus g. 5, Kaunas, Kauno m. sav. </t>
  </si>
  <si>
    <t>E1N2440534</t>
  </si>
  <si>
    <t>2024.05.17 Topo  perduota Tomui
2024.06.03 uzsakyta topo
2024.06.12 Yra topo.
2024.06.25 ESO pateikė pastabas
2024.07.08 Pateikta ESO po pastabų
2024.07.10 Pateikta ESO po pastabų                                               2024.07.12 Skambinta ESO pateiktu numeriu, numeris nenaudojamas. Nuvažiavus į vieta nieko namuose nebuvo.
2024.07.16 užsklausta vartotojų (KT-460)</t>
  </si>
  <si>
    <t>1 sutikimas bus</t>
  </si>
  <si>
    <t>L. Ivinskio g. 27, Kaunas, Kauno m. sav.</t>
  </si>
  <si>
    <t>E1N2441317</t>
  </si>
  <si>
    <t>2024.05.17 Topografijos užsakymas perduotas Tomui
2024.06.13 užsakyta topo
2024.07.01 gauta topo</t>
  </si>
  <si>
    <t>Kaišiadorių g. 60, Kaunas, Kauno m. sav. (inv. Nr. E1N2447502)</t>
  </si>
  <si>
    <t>09-18 pateikta byla</t>
  </si>
  <si>
    <r>
      <t xml:space="preserve">2024.05.17 Topo perduota Tomui. 
2024.05.22 Gautos naujos sąlygos 
2024.06.03uzsakyta topo
2024.06.12 Yra topo
2024 06 17 pateikti pirminiai ir derinimai
</t>
    </r>
    <r>
      <rPr>
        <b/>
        <sz val="11"/>
        <color rgb="FFFF0000"/>
        <rFont val="Calibri"/>
        <family val="2"/>
        <charset val="186"/>
      </rPr>
      <t xml:space="preserve">Kai Vainoras suderins Pateikti perderinti suTelia  ir H2O </t>
    </r>
    <r>
      <rPr>
        <sz val="11"/>
        <color rgb="FF000000"/>
        <rFont val="Calibri"/>
        <family val="2"/>
        <charset val="1"/>
      </rPr>
      <t xml:space="preserve">
2024.06.21 atnaujinta topo
2024.07.17 pateikti pirminiai po pastabų</t>
    </r>
  </si>
  <si>
    <t xml:space="preserve">Islandijos pl. 235, Kaunas, Kauno m. sav. </t>
  </si>
  <si>
    <t>E1N2445173</t>
  </si>
  <si>
    <t>Gauti suva, Formuoti bylą</t>
  </si>
  <si>
    <t>2024.05.29 Topo perduota Tomui; 
2024.06.03uzsakyta topo
2024.06.12 yra topo
2024.09 17 Pakartota vainorui perderinti, bet galima nelaukti</t>
  </si>
  <si>
    <t xml:space="preserve">Jonavos g. 64, Kaunas, Kauno m. sav. </t>
  </si>
  <si>
    <t>E1N2351213</t>
  </si>
  <si>
    <t>2024.05.31 Topo perduota Tomui; 
 2024.06.03 uzsakyta topo
2024.06.12 yra topo.
2024.07.16 SB pateiktas ESO
2024.07.17 ESO asirašė SB
2024.08.02 gautas kompen aktas
2024.08.06 Servitutas perduotas notarams
2024.0917 Paskambinau notarams sakė gal 24 dieną pasirašys
2024.09.18 ESO pateiktas SB Pasirašyti. Ir AKTA pataisyti</t>
  </si>
  <si>
    <t xml:space="preserve">Mituvos g. 2, Kaunas, Kauno m. sav. </t>
  </si>
  <si>
    <t>E1N2426681</t>
  </si>
  <si>
    <t xml:space="preserve">Minties Rato g. 45, Kaunas, Kauno m. sav. </t>
  </si>
  <si>
    <t>E1N2443043</t>
  </si>
  <si>
    <t xml:space="preserve">
202409.23 Pateikta po pastabų
</t>
  </si>
  <si>
    <t>2024.05.31 Topo perduota Tomui; 
 2024.06.03uzsakyta topo
2024.06.13 gauta topo 2024-06-28 pateikti pirminiai            2024.07.11 išsiųstas deinimas užsakovui. Atostogauja iki 07-26</t>
  </si>
  <si>
    <t xml:space="preserve">Vaižganto g. 37-1, Kaunas, Kauno m. sav. </t>
  </si>
  <si>
    <t>E1N2444004</t>
  </si>
  <si>
    <t xml:space="preserve">Gytis
</t>
  </si>
  <si>
    <t>2024.05.31 Topo perduota Tomui; 
2024.06.03uzsakyta topo
2024.06.14 gautatopo.
2024.07.08 Informuota ESO kad sąlygos blogos
2024.07.29 Užklausta naujų sąlygų (Tivis)
2024.08.09 užklausta eso dėl TS Tikslinimo</t>
  </si>
  <si>
    <t xml:space="preserve">A. Juozapavičiaus pr. 32-11, Kaunas, Kauno m. sav. </t>
  </si>
  <si>
    <t>E1N23A6288</t>
  </si>
  <si>
    <r>
      <t xml:space="preserve">2024.06.03 Topos perduota Tomui;
 2024.06.03 uzsakyta topo
2024.06.12 yra topo
2024.09.14 SB Pateiktas ESO ir ligoninei
</t>
    </r>
    <r>
      <rPr>
        <b/>
        <sz val="11"/>
        <rFont val="Calibri"/>
        <family val="2"/>
      </rPr>
      <t>KAROLIS</t>
    </r>
  </si>
  <si>
    <t>Vilniaus g. 41-10, Kaunas, Kauno m. sav. (inv. Nr. E1N2352516)</t>
  </si>
  <si>
    <t>MP+ topo</t>
  </si>
  <si>
    <t>GAL</t>
  </si>
  <si>
    <t xml:space="preserve">V. Putvinskio g. 56-1, Kaunas, Kauno m. sav. </t>
  </si>
  <si>
    <t>E1N2408592</t>
  </si>
  <si>
    <t>2024.06.03 Prisijungimas nuo TR-244 Negalimas. Perduota ESO, Taip pat 2024.06.15 užklausta dėl KS/KAS vietos
2024.06.20 Gautos naujos TS                                             2024 07 05 topo uzsakymas perduotas Tomui
2024.07.07 užsakyt topo
2024.08.13 Gauta topo
2024.08.28 Pateikti pirminiai ir institucijoms</t>
  </si>
  <si>
    <t>5 sklypai</t>
  </si>
  <si>
    <t xml:space="preserve">Kęstučio g. 17, Kaunas, Kauno m. sav. </t>
  </si>
  <si>
    <t>E1N2412524</t>
  </si>
  <si>
    <t>2024.06.10 Perduota eso kad skydas fasade.
2024.06.11 nuspresta daryti
2024.06.12 užsakyta topoo
2024.07.16 Gauta topo
2024.08.30 Pateikta Užsakovui Eso ir derinti institucijoms
2024-09-13 Gytis vaziuoja vietoje pasifotkint ir reikia sukelti pirminius po pastabu</t>
  </si>
  <si>
    <t>Breslaujos g. 2, Kaunas, Kauno m. sav.  (Inv. Nr. E1N2427441)</t>
  </si>
  <si>
    <t>2024.06.03 Paklausta ESO dėl PU Patikslinimo.  Topo yra. 198 OBJ. 
2024.06.07 Pataisytos TS</t>
  </si>
  <si>
    <t xml:space="preserve">Žeimenos g. 106, Kaunas, Kauno m. sav. </t>
  </si>
  <si>
    <t>E1N2416608</t>
  </si>
  <si>
    <t>2024.06.03 Topo  perduota Tomui;
2024.06.03uzsakyta topo
2024.06.17 gauta topo
2024.07.16 pateikti pirminiai ESO
Užsakovas: Prašome sustabdyti projekto derinimo eigą. 
2024.09.02 Pateikta užsakovui deriti
2024.09.05 užsakovas informavo kad arimiausiu laiku patvirtins KAS vietą</t>
  </si>
  <si>
    <t>1 servitutas</t>
  </si>
  <si>
    <t xml:space="preserve">D. Poškos g. 20, Kaunas, Kauno m. sav. </t>
  </si>
  <si>
    <t>E1N2424673</t>
  </si>
  <si>
    <t>Nėra dokumentų tivis, 2024-06-15 parašyta Egidijui
2024.06.17 pateikti duomenys 2024-06-28 klientai nekelia ragelio, neaišku kur statyti spintą
2024.08.12 Topo užsakymas perduotas Tomui
2024.08.13 užsakyta topo
2024.08.26 gauta topo
2024-09-13 pateikti pirminiai</t>
  </si>
  <si>
    <t xml:space="preserve">Laisvės al. 58, Kaunas, Kauno m. sav. </t>
  </si>
  <si>
    <t>E1N2448333</t>
  </si>
  <si>
    <t>Reikia į vietą, viskas per sklypus, pirma susiderinti su jais dėl būsimų servitutų
2024.08.05 Pateikta prlimminari trasa info@kaunas.lt ; ; ; ; 
2024.08.13 pateikta info@balticred.com (stato kažką)</t>
  </si>
  <si>
    <t>5 servitutai</t>
  </si>
  <si>
    <t>Savanorių pr. 273-R15, Kaunas, Kauno m. sav. (Inv. Nr. E1N2451378)</t>
  </si>
  <si>
    <r>
      <rPr>
        <b/>
        <sz val="11"/>
        <color rgb="FFFF0000"/>
        <rFont val="Calibri"/>
        <family val="2"/>
        <charset val="186"/>
      </rPr>
      <t>Nestandartinė Spinta (2024.07.31 užsikilausta)</t>
    </r>
    <r>
      <rPr>
        <sz val="11"/>
        <color rgb="FF000000"/>
        <rFont val="Calibri"/>
        <family val="2"/>
        <charset val="1"/>
      </rPr>
      <t xml:space="preserve">
</t>
    </r>
    <r>
      <rPr>
        <b/>
        <sz val="11"/>
        <color rgb="FFFF0000"/>
        <rFont val="Calibri"/>
        <family val="2"/>
        <charset val="186"/>
      </rPr>
      <t>GAUTI VAINORO DERINIMA</t>
    </r>
    <r>
      <rPr>
        <sz val="11"/>
        <color rgb="FF000000"/>
        <rFont val="Calibri"/>
        <family val="2"/>
        <charset val="186"/>
      </rPr>
      <t xml:space="preserve"> 202409-12 patvirtinta</t>
    </r>
  </si>
  <si>
    <t xml:space="preserve">Laisvės al. 86-2, Kaunas, Kauno m. sav. </t>
  </si>
  <si>
    <t>E1N2452605</t>
  </si>
  <si>
    <t xml:space="preserve">Savanorių pr. 159-3, Kaunas, Kauno m. sav. </t>
  </si>
  <si>
    <t>E1N2455360</t>
  </si>
  <si>
    <t>2024.06.15 pateiktas topo užsakymas Tomui
reikia į vietą
2024.07.26 gauta topo
2024.08.29 Gautos naujos sąlygos</t>
  </si>
  <si>
    <t xml:space="preserve">Kapsų g. 11A, Kaunas, Kauno m. sav </t>
  </si>
  <si>
    <t>E1N2415826</t>
  </si>
  <si>
    <t xml:space="preserve">Suderinti su ESO pateikti suva ir užsakovui
</t>
  </si>
  <si>
    <t>m</t>
  </si>
  <si>
    <t>Kranto 10-oji g. 20A, Kaunas, Kauno m. sav (Ivn. Nr. E1N2455525)</t>
  </si>
  <si>
    <t>Ukmergės g. 18A, Kaunas, Kauno m. sav.</t>
  </si>
  <si>
    <t>E1N2444769</t>
  </si>
  <si>
    <t xml:space="preserve">2025 06 26 topo užsakymas pateiktas Tomui
2024.06.28 užsakyta topo
2024.07.26 gauta topo
Netyčia du pratesimai buvo įkelti abudu patvirtino </t>
  </si>
  <si>
    <t xml:space="preserve">Utenos g. 13A, Kaunas, Kauno m. sav. </t>
  </si>
  <si>
    <t>E1N2450971</t>
  </si>
  <si>
    <t xml:space="preserve">Eivenių g. 29-10, Kaunas, Kauno m. sav </t>
  </si>
  <si>
    <t>E1N2456205</t>
  </si>
  <si>
    <t xml:space="preserve">Medvėgalio g. 23-19, Kaunas, Kauno m. sav. </t>
  </si>
  <si>
    <t>E1N2447572</t>
  </si>
  <si>
    <t>2025 06 26 topo užsakymas pateiktas Tomui
2024.06.28 užsakyta topo
2024.07.26 gauta topo
2024.09.18 Gautos  naujos TS</t>
  </si>
  <si>
    <t xml:space="preserve">J. Mateikos g. 22A, Kaunas, Kauno m. sav </t>
  </si>
  <si>
    <t>E1N2424785</t>
  </si>
  <si>
    <t xml:space="preserve">2024.06.28 užsakyta topo
2024.07.26 Gauta topo </t>
  </si>
  <si>
    <t xml:space="preserve">Islandijos pl. 99-210, Kaunas, Kauno m. sav. </t>
  </si>
  <si>
    <t>E1N2461032</t>
  </si>
  <si>
    <t>Reikia paskambint klientui dėl apskaitos vietos, tada užsakyti topo. Egidijus 868230947
2024.07.26 Pateiktos galimos vietos (egidijus.lankelis@gmail.com)
2024.07.29 gauta patikslinta spintos vietą
2024.08.02 topo užsakymas perduotas Tomui.
2024.08.13 Užsakyta topo
2024.08.27 Gauta topo</t>
  </si>
  <si>
    <t xml:space="preserve">Zanavykų g. 32B-10, Kaunas, Kauno m. sav. </t>
  </si>
  <si>
    <t>E1N2460004</t>
  </si>
  <si>
    <t xml:space="preserve">
</t>
  </si>
  <si>
    <t>2024.07.06 užsakyta topo
2024.07.26 gauta topo
2024.09.18 Pateikta suva</t>
  </si>
  <si>
    <t xml:space="preserve">Undinės g. 4, Kaunas, Kauno m. sav. </t>
  </si>
  <si>
    <t>E1N2459000</t>
  </si>
  <si>
    <t>2024.07.06 užsakyta topo
2024.08.13 Gauta topo</t>
  </si>
  <si>
    <t xml:space="preserve">Jonavos g. 292E, Kaunas, Kauno m. sav. </t>
  </si>
  <si>
    <t>E1N2461626</t>
  </si>
  <si>
    <t>2024.07.06 užsakyta topo
2024.07.26 Gauta topo
2024.08.12 Pateikta ESO ir derinti</t>
  </si>
  <si>
    <t xml:space="preserve">Rusų g. 5, Kaunas, Kauno m. sav. </t>
  </si>
  <si>
    <t>E1N2462180</t>
  </si>
  <si>
    <t>2024.07.30 Topo perduota Tomui
2024.08.02 užsakyta topo
2024.09.03 Gauta TOPO
2024-09-13 Klausimas TIVIS ar galima keisti esama i didesne nestandartine</t>
  </si>
  <si>
    <t xml:space="preserve">Vievio g. 1B-1, Kaunas, Kauno m. sav. </t>
  </si>
  <si>
    <t>E1N2465410</t>
  </si>
  <si>
    <t>2024.07.30 Topo perduota Tomui
2024.08.02 užsakyta topo,
2024.08.21 Gauta topo
2024-09-13 Pateikti pirminiai</t>
  </si>
  <si>
    <t>Algirdo g. 8-1, Kaunas, Kauno m. sav.</t>
  </si>
  <si>
    <t>E1N2464250</t>
  </si>
  <si>
    <t>2024.07.30 Topo perduota Tomui
2024.08.02 užsakyta topo
2024.09.09 gauta topo</t>
  </si>
  <si>
    <t>Savanorių pr. 3-19, Kaunas, Kauno m. sav. (Inv. Nr. E1N2445350)</t>
  </si>
  <si>
    <t>Jaunųjų Talkininkų g. 15-4, Kaunas, Kauno m. sav.</t>
  </si>
  <si>
    <t>E1N2462208</t>
  </si>
  <si>
    <t>2024.07.30 Topo perduota Tomui,
Prie namo topo pažadėjoo atsiūsti klientė
2024.08.02 užsakyta topo
2024.08.18 Gauta topo
2024.08.22 Vainoras nederina
2024.08.21 Gauto ESO pastabos
2024.08.22 Eso informuota dėl TS keitimo
2024.09.10 Priminta eso</t>
  </si>
  <si>
    <t>Sopranų g. 5, Kaunas, Kauno m. sav</t>
  </si>
  <si>
    <t>E1N2462101</t>
  </si>
  <si>
    <t>2024.07.30 Topo perduota Tomui
2024.08.02 užsakyta topo
2024.08.18 gauta topo</t>
  </si>
  <si>
    <t xml:space="preserve">Karo Ligoninės g. 5-7, Kaunas, Kauno m. sav. </t>
  </si>
  <si>
    <t>E1N2431631</t>
  </si>
  <si>
    <t>Pirma gauti pritarimą kloti per sklypus</t>
  </si>
  <si>
    <t>2 servitutai</t>
  </si>
  <si>
    <t xml:space="preserve">Algirdo g. 16-2, Kaunas, Kauno m. sav. </t>
  </si>
  <si>
    <t>E1N23A1335</t>
  </si>
  <si>
    <t xml:space="preserve">P. Višinskio g. 58, Kaunas, Kauno m. sav. </t>
  </si>
  <si>
    <t>E1N2466430</t>
  </si>
  <si>
    <t>2024.07.30 Parašyta Į TIVIS ir E-paštu dėl TS korekcijos
2024.07.31 gautos naujos TS
2024.08.02 topo užsakymas perduotas Tomui
2024.08.13 užsakyta topo
2024.08.23 Gauta topo</t>
  </si>
  <si>
    <t xml:space="preserve">Gegužinių g. 1, Kaunas, Kauno m. sav. </t>
  </si>
  <si>
    <t>E1N2442184</t>
  </si>
  <si>
    <t>2024.07.30 Topo perduota Tomui
2024.08.02 užsakyta topo
2024.08.18 gauta topo
2024.09.05 Perduotas Tomui Topo papildymas</t>
  </si>
  <si>
    <t xml:space="preserve">Servitutų g. 77, Kaunas, Kauno m. sav. </t>
  </si>
  <si>
    <t>E1N2464751</t>
  </si>
  <si>
    <t>2024.07.30 Topo perduota Tomui
2024.08.02 užsakyta topo
2024.08.29 Gauta topo
2024.08.30 Užsakovui pateikta siūlpma KAS Vieta
20204.09.04 užklaustas vartotojų sąrašas
2024.09.10 užklausta KAS ant 211/1 atramos duomenų</t>
  </si>
  <si>
    <t>24-90</t>
  </si>
  <si>
    <t xml:space="preserve">Aušros g. 2A, Kaunas, Kauno m. sav. </t>
  </si>
  <si>
    <t>E1N2464578</t>
  </si>
  <si>
    <t>2024.08.02 skambinta,Topo duos klientas
2024.028.29 pateikta užsakovui ar tiks spintos vieta
2024.09.03 Užprašytas vartoptojų sąrašas
2024.09.3 pateikta užsakovui derinti</t>
  </si>
  <si>
    <t>V. Putvinskio g. 32-1, Kaunas, Kauno m. sav. (Inv. Nr. E1N2415993)</t>
  </si>
  <si>
    <t xml:space="preserve">Gaižiūnų g. 5A, Kaunas, Kauno m. sav. </t>
  </si>
  <si>
    <t>E1N2468348</t>
  </si>
  <si>
    <t xml:space="preserve">Kranto al. 2, Kaunas, Kauno m. sav. </t>
  </si>
  <si>
    <t>E1N2462338</t>
  </si>
  <si>
    <t xml:space="preserve">Sukilėlių pr. 48-1, Kaunas, Kauno m. sav. </t>
  </si>
  <si>
    <t>E1N2468857</t>
  </si>
  <si>
    <t>2024.09.06 Topo užsakymas perduotas TOMUI
2024.09.09 Užsakovui pateiktas sutikimas dėl termino pratesimo
REIKIA DARYTI</t>
  </si>
  <si>
    <t xml:space="preserve">Vokiečių g. 9, Kaunas, Kauno m. sav. </t>
  </si>
  <si>
    <t>E1N2460262</t>
  </si>
  <si>
    <t xml:space="preserve">Žeimenos g. 79, Kaunas, Kauno m. sav. </t>
  </si>
  <si>
    <t>E1N2443195</t>
  </si>
  <si>
    <t>Erdvės g. 11, Ramučių k., Karmėlavos sen., Kauno r. sav.</t>
  </si>
  <si>
    <t>E1N2458538</t>
  </si>
  <si>
    <t>Benediktinių g. 45-5, Kaunas, Kauno m. sav.</t>
  </si>
  <si>
    <t>E1N2472908</t>
  </si>
  <si>
    <t xml:space="preserve">T. Narbuto g. 3, Kaunas, Kauno m. sav. </t>
  </si>
  <si>
    <t>E1N2468781</t>
  </si>
  <si>
    <t xml:space="preserve">Vokiečių g. 151, Kaunas, Kauno m. sav. </t>
  </si>
  <si>
    <t>E1N2470043</t>
  </si>
  <si>
    <t>Gegužinių g. 1B, Kaunas, Kauno m. sav. (E1N2407874)</t>
  </si>
  <si>
    <t>ATSAUKTAS</t>
  </si>
  <si>
    <t xml:space="preserve">P. Kalpoko g. 26B, Kaunas, Kauno m. sav. </t>
  </si>
  <si>
    <t>E1N2411460</t>
  </si>
  <si>
    <t xml:space="preserve">Jonavos g. 86, Kaunas, Kauno m. sav. </t>
  </si>
  <si>
    <t>E1N2468823</t>
  </si>
  <si>
    <t xml:space="preserve">Gėlių Rato g. 15A, Kaunas, Kauno m. sav. </t>
  </si>
  <si>
    <t>E1N2446150</t>
  </si>
  <si>
    <t xml:space="preserve">Šiauriečių aklg. 24-1, Kaunas, Kauno m. sav. </t>
  </si>
  <si>
    <t>E1N2475234</t>
  </si>
  <si>
    <t xml:space="preserve">Salų g. 7, Kaunas, Kauno m. sav. </t>
  </si>
  <si>
    <t>E1N2459469</t>
  </si>
  <si>
    <t xml:space="preserve">Kęstučio g. 73-28, Kaunas, Kauno m. sav. </t>
  </si>
  <si>
    <t>E1N2456979</t>
  </si>
  <si>
    <t xml:space="preserve">Kampo g. 45, Kaunas, Kauno m. sav. </t>
  </si>
  <si>
    <t>E1N2471545</t>
  </si>
  <si>
    <t xml:space="preserve">Perkūno al. 7, Kaunas, Kauno m. sav. </t>
  </si>
  <si>
    <t>E1N2406006</t>
  </si>
  <si>
    <t>S. Raštikio g. 20, Kaunas, Kauno m. sav.</t>
  </si>
  <si>
    <t>E1N2476276</t>
  </si>
  <si>
    <t>Vaižganto g. 37, Kaunas, Kauno m. sav. (E1N2479542)</t>
  </si>
  <si>
    <t>Pabiržės g. 4-3, Kaunas, Kauno m. sav.</t>
  </si>
  <si>
    <t>E1N2473400</t>
  </si>
  <si>
    <t>Briedžių tak. 20B, Kaunas, Kauno m. sav.</t>
  </si>
  <si>
    <t>E1N2469429</t>
  </si>
  <si>
    <t>Ruduokių g. 8, Kaunas, Kauno m. sav.</t>
  </si>
  <si>
    <t>E1N2376223</t>
  </si>
  <si>
    <t>Zanavykų g. 25-2, Kaunas, Kauno m. sav.</t>
  </si>
  <si>
    <t>E1N2475806</t>
  </si>
  <si>
    <t>Vytauto pr. 66, Kaunas, Kauno m. sav.</t>
  </si>
  <si>
    <t>E1N2389656</t>
  </si>
  <si>
    <t>Šv. Gertrūdos g. 70-7, Kaunas, Kauno m. sav.</t>
  </si>
  <si>
    <t>E1N2443245</t>
  </si>
  <si>
    <t>Vokiečių g. 43-2, Kaunas, Kauno m. sav.</t>
  </si>
  <si>
    <t>E1N2446514</t>
  </si>
  <si>
    <t>24-119</t>
  </si>
  <si>
    <t>Sporto g. 3, Kaunas, Kauno m. sav.</t>
  </si>
  <si>
    <t>E1N2429321</t>
  </si>
  <si>
    <t>Vokiečių g. 43, Kaunas, Kauno m. sav.</t>
  </si>
  <si>
    <t xml:space="preserve">Islandijos pl. 9, Kaunas, Kauno m. sav. </t>
  </si>
  <si>
    <t>E1N2465177</t>
  </si>
  <si>
    <t>Spinta statyti prie MT</t>
  </si>
  <si>
    <t>Lelijų+B285+[@Stulpelis1]</t>
  </si>
  <si>
    <t>E1N2423939</t>
  </si>
  <si>
    <t>Kranto al. 95, Kaunas, Kauno m. sav.</t>
  </si>
  <si>
    <t>E1N2391250</t>
  </si>
  <si>
    <t xml:space="preserve">Islandijos pl. 77-71, Kaunas, Kauno m. sav. </t>
  </si>
  <si>
    <t>E1N2486758</t>
  </si>
  <si>
    <t xml:space="preserve">Vydūno al. 2A, Kaunas, Kauno m. sav. </t>
  </si>
  <si>
    <t>E1N2474181</t>
  </si>
  <si>
    <t>E1N2489460</t>
  </si>
  <si>
    <t xml:space="preserve">Vasarvietės g. 13, Kaunas, Kauno m. sav. </t>
  </si>
  <si>
    <t>E1N2486372</t>
  </si>
  <si>
    <t>Laisvės al. 59, Kaunas, Kauno m. sav.</t>
  </si>
  <si>
    <t>E1N2486832</t>
  </si>
  <si>
    <t>Kurpių g. 4A, Kaunas, Kauno m. sav.</t>
  </si>
  <si>
    <t>E1N2486285</t>
  </si>
  <si>
    <t>Laisvės al. 51, Kaunas, Kauno m. sav.</t>
  </si>
  <si>
    <t>E1N2487035</t>
  </si>
  <si>
    <t xml:space="preserve">V. Putvinskio g. 34-10, Kaunas, Kauno m. sav. </t>
  </si>
  <si>
    <t>E1N2407706</t>
  </si>
  <si>
    <t xml:space="preserve">Savanorių pr. 51A-13, Kaunas, Kauno m. sav. </t>
  </si>
  <si>
    <t>E1N2446313</t>
  </si>
  <si>
    <t xml:space="preserve">Voveraičių g. 11, Kaunas, Kauno m. sav. </t>
  </si>
  <si>
    <t>E1N2485174</t>
  </si>
  <si>
    <t xml:space="preserve">Tverečiaus g. 4, Kaunas, Kauno m. sav. </t>
  </si>
  <si>
    <t>E1N2490964</t>
  </si>
  <si>
    <t xml:space="preserve">L. Ivinskio g. 122, Kaunas, Kauno m. sav. </t>
  </si>
  <si>
    <t>E1N2485630</t>
  </si>
  <si>
    <t xml:space="preserve">Karaliaus Mindaugo pr. 4, Kaunas, Kauno m. sav. </t>
  </si>
  <si>
    <t>E1N2454207</t>
  </si>
  <si>
    <t xml:space="preserve">Kalniečių g. 88, Kaunas, Kauno m. sav. </t>
  </si>
  <si>
    <t xml:space="preserve">Ašmenos 1-oji g. 10A-93, Kaunas, Kauno m. sav. </t>
  </si>
  <si>
    <t>E1N2490239</t>
  </si>
  <si>
    <t xml:space="preserve">Kauko al. 2, Kaunas, Kauno m. sav. </t>
  </si>
  <si>
    <t>E1N2488604</t>
  </si>
  <si>
    <t xml:space="preserve">Lazūnų g. 63-1, Kaunas, Kauno m. sav. </t>
  </si>
  <si>
    <t>E1N2493359</t>
  </si>
  <si>
    <t xml:space="preserve">Uosio g. 29, Kaunas, Kauno m. sav. </t>
  </si>
  <si>
    <t>E1N2496366</t>
  </si>
  <si>
    <t xml:space="preserve">Kleboniškio g. 34, Kaunas, Kauno m. sav. </t>
  </si>
  <si>
    <t>E1N2496071</t>
  </si>
  <si>
    <t xml:space="preserve">Lentvario g. 2B, Kaunas, Kauno m. sav. </t>
  </si>
  <si>
    <t>E1N2463592</t>
  </si>
  <si>
    <t>24-144</t>
  </si>
  <si>
    <t xml:space="preserve">Verkių g. 48, Kaunas, Kauno m. sav. </t>
  </si>
  <si>
    <t>E1N2390948</t>
  </si>
  <si>
    <t xml:space="preserve">Kranto 8-oji g. 16A, Kaunas, Kauno m. sav. </t>
  </si>
  <si>
    <t>E1N2499294</t>
  </si>
  <si>
    <t xml:space="preserve">A. ir J. Vokietaičių g. 3, Kaunas, Kauno m. sav. </t>
  </si>
  <si>
    <t xml:space="preserve">E1N2489643 </t>
  </si>
  <si>
    <t xml:space="preserve">Vasarvietės g. 11E-2, Kaunas, Kauno m. sav. </t>
  </si>
  <si>
    <t>E1N2494198</t>
  </si>
  <si>
    <t>Siūlų g. 3, Kaunas, Kauno m. Sav</t>
  </si>
  <si>
    <t>E1N2242205</t>
  </si>
  <si>
    <t>Piliečių g. 3-2, Kaunas, Kauno m. sav</t>
  </si>
  <si>
    <t>E1N2408100</t>
  </si>
  <si>
    <t>Pabiržės g. 11, Kaunas, Kauno m. sav</t>
  </si>
  <si>
    <t>E1N2442629</t>
  </si>
  <si>
    <t>Širvintų g. 63, Kaunas, Kauno m. sav</t>
  </si>
  <si>
    <t>E1N24B0655</t>
  </si>
  <si>
    <t>Pilies g. 17, Kaunas, Kauno m. sav</t>
  </si>
  <si>
    <t>E1N24A4797</t>
  </si>
  <si>
    <t>A. Mackevičiaus g. 42-1, Kaunas, Kauno m. sav</t>
  </si>
  <si>
    <t>E1N2459974</t>
  </si>
  <si>
    <t>Savanorių pr. 3-5, Kaunas, Kauno m. sav.</t>
  </si>
  <si>
    <t>E1N24B4998</t>
  </si>
  <si>
    <t>Susijęs su E1N2422848 (204 obj)</t>
  </si>
  <si>
    <t>Vaižganto g. 45-5, Kaunas, Kauno m. sav.</t>
  </si>
  <si>
    <t>E1N24B3774</t>
  </si>
  <si>
    <t>V. Putvinskio g. 36-16, Kaunas, Kauno m. sav.</t>
  </si>
  <si>
    <t>E1N24B4159</t>
  </si>
  <si>
    <t>Pakamaris 01-14</t>
  </si>
  <si>
    <t>K. Petrausko g. 34, Kaunas, Kauno m. sav.</t>
  </si>
  <si>
    <t>E1N24B3139</t>
  </si>
  <si>
    <t>Žalioji g. 71, Kaunas, Kauno m. sav.</t>
  </si>
  <si>
    <t>E1N24B1131</t>
  </si>
  <si>
    <t>Savanorių pr. 271-411, Kaunas, Kauno m. sav.</t>
  </si>
  <si>
    <t>E1N24A7560</t>
  </si>
  <si>
    <t>Kurpių g. 3-2, Kaunas, Kauno m. sav.</t>
  </si>
  <si>
    <t>E1N2497642</t>
  </si>
  <si>
    <t>A. Juozapavičiaus pr. 122, Kaunas, Kauno m. sav.</t>
  </si>
  <si>
    <t>E1N24A8852</t>
  </si>
  <si>
    <t>Minties Rato g. 48, Kaunas, Kauno m. sav.</t>
  </si>
  <si>
    <t>E1N24B6612</t>
  </si>
  <si>
    <t>A. Juozapavičiaus pr. 29C-31, Kaunas, Kauno m. sav.</t>
  </si>
  <si>
    <t>E1N24A8507</t>
  </si>
  <si>
    <t>Savanorių pr. 194, Kaunas, Kauno m. sav.</t>
  </si>
  <si>
    <t>E1N2490509</t>
  </si>
  <si>
    <t>Prancūzų g. 70B, Kaunas, Kauno m. sav.</t>
  </si>
  <si>
    <t>E1N24A3942</t>
  </si>
  <si>
    <t>Latvių g. 23, Kaunas, Kauno m. sav.</t>
  </si>
  <si>
    <t>E1N2459496</t>
  </si>
  <si>
    <t>L. Ivinskio g. 45, Kaunas, Kauno m. sav.</t>
  </si>
  <si>
    <t>E1N2501996</t>
  </si>
  <si>
    <t>Širvintų 2-asis tak. 14A, Kaunas, Kauno m. sav.</t>
  </si>
  <si>
    <t>182 korekcija</t>
  </si>
  <si>
    <t>A. Mickevičiaus g. 40, Kaunas, Kauno m. sav</t>
  </si>
  <si>
    <t>E1N2469760</t>
  </si>
  <si>
    <t>A. Mackevičiaus g. 118, Kaunas, Kauno m. sav.</t>
  </si>
  <si>
    <t>E1N2501126</t>
  </si>
  <si>
    <t>REIKIA DARYTI</t>
  </si>
  <si>
    <t>Uosio g. 13, Kaunas, Kauno m. sav.</t>
  </si>
  <si>
    <t>E1N2505117</t>
  </si>
  <si>
    <t>Uosio g. 10a, Kaunas, Kauno m. sav.</t>
  </si>
  <si>
    <t>E1N2497541</t>
  </si>
  <si>
    <t>Archyvo g. 32, Kaunas, Kauno m. sav.</t>
  </si>
  <si>
    <t>E1N2509539</t>
  </si>
  <si>
    <t>A. Vytarto g. 22, Kaunas, Kauno m. sav.</t>
  </si>
  <si>
    <t>E1N2507965</t>
  </si>
  <si>
    <t>A. Juozapavičiaus pr. 7T-2, Kaunas, Kauno m. sav.</t>
  </si>
  <si>
    <t>Talino g. 16, Kaunas, Kauno m. sav.</t>
  </si>
  <si>
    <t>E1N2509782</t>
  </si>
  <si>
    <t>Jonavos g. 100, Kaunas, Kauno m. sav.</t>
  </si>
  <si>
    <t>E1N2473942</t>
  </si>
  <si>
    <t>Tvirtovės al. 86, Kaunas, Kauno m. sav.</t>
  </si>
  <si>
    <t>E1N24B0133</t>
  </si>
  <si>
    <t>M. K. Čiurlionio g. 25, Kaunas, Kauno m. sav.</t>
  </si>
  <si>
    <t>E1N2506701</t>
  </si>
  <si>
    <t>Benediktinių g. 46, Kaunas, Kauno m. sav.</t>
  </si>
  <si>
    <t>E1N2513736</t>
  </si>
  <si>
    <t>Kampo g. 18, Kaunas, Kauno m. sav.</t>
  </si>
  <si>
    <t>E1N2507609</t>
  </si>
  <si>
    <t>Zanavykų g. 37, Kaunas, Kauno m. sav.</t>
  </si>
  <si>
    <t>E1N2485435</t>
  </si>
  <si>
    <t>Totorių g. 12-10, Kaunas, Kauno m. sav.</t>
  </si>
  <si>
    <t>E1N2510725</t>
  </si>
  <si>
    <t>Savanorių pr. 174, Kaunas, Kauno m. sav.</t>
  </si>
  <si>
    <t>E1N2521137</t>
  </si>
  <si>
    <t>Žemaičių g. 27-5, Kaunas, Kauno m. sav.</t>
  </si>
  <si>
    <t>E1N2516972</t>
  </si>
  <si>
    <t>Švenčionių g. 31A, Kaunas, Kauno m. sav.</t>
  </si>
  <si>
    <t>E1N2424662</t>
  </si>
  <si>
    <t>Lentvario g. 2C, Kaunas, Kauno m. sav.</t>
  </si>
  <si>
    <t>E1N2477761</t>
  </si>
  <si>
    <t>Kapsų g. 39, Kaunas, Kauno m. sav.</t>
  </si>
  <si>
    <t>E1N2526376</t>
  </si>
  <si>
    <t>Eigulių g. 4, Kaunas, Kauno m. sav.</t>
  </si>
  <si>
    <t>E1N2492328</t>
  </si>
  <si>
    <t>Vokiečių g. 95A, Kaunas, Kauno m. sav.</t>
  </si>
  <si>
    <t>E1N2520657</t>
  </si>
  <si>
    <t>J. I. Kraševskio g. 18, Kaunas, Kauno m. sav.</t>
  </si>
  <si>
    <t>E1N2530008</t>
  </si>
  <si>
    <t>Uosio g. 7A, Kaunas, Kauno m. sav.</t>
  </si>
  <si>
    <t>E1N2473062</t>
  </si>
  <si>
    <t>Sąlygose neteisingas Kliento nr., teisingas - 060382897</t>
  </si>
  <si>
    <t>Molėtų g. 32, Kaunas, Kauno m. sav.</t>
  </si>
  <si>
    <t>E1N2525039</t>
  </si>
  <si>
    <t>Žemaitės g. 16-4, Kaunas, Kauno m. sav.</t>
  </si>
  <si>
    <t>E1N2526492</t>
  </si>
  <si>
    <t>Zanavykų g. 64, Kaunas, Kauno m. sav.</t>
  </si>
  <si>
    <t>E1N2529881</t>
  </si>
  <si>
    <t>Kumelių g. 11-10, Kaunas, Kauno m. sav.</t>
  </si>
  <si>
    <t>E1N2527175</t>
  </si>
  <si>
    <t>Islandijos pl. 51A, Kaunas, Kauno m. sav.</t>
  </si>
  <si>
    <t>E1N2465582</t>
  </si>
  <si>
    <t>Archyvo g. 29, Kaunas, Kauno m. sav.</t>
  </si>
  <si>
    <t>E1N2488507</t>
  </si>
  <si>
    <t>S. Daukanto g. 21, Kaunas, Kauno m. sav.</t>
  </si>
  <si>
    <t>E1N2531132</t>
  </si>
  <si>
    <t>Žemaičių g. 125, Kaunas, Kauno m. sav.</t>
  </si>
  <si>
    <t>E1N2546419</t>
  </si>
  <si>
    <t>Ašigalio g. 34, Kaunas, Kauno m. sav.</t>
  </si>
  <si>
    <t>E1N2541843</t>
  </si>
  <si>
    <t>Piliečių g. 14, Kaunas, Kauno m. sav.</t>
  </si>
  <si>
    <t>E1N2496245</t>
  </si>
  <si>
    <t>A. Juozapavičiaus pr. 97-6, Kaunas, Kauno m. sav.</t>
  </si>
  <si>
    <t>E1N2548434</t>
  </si>
  <si>
    <t>Laisvės al. 70-2A, Kaunas, Kauno m. sav.</t>
  </si>
  <si>
    <t>E1N2552546</t>
  </si>
  <si>
    <t>Paminklų g. 8, Kaunas, Kauno m. sav.</t>
  </si>
  <si>
    <t>E1N2546369</t>
  </si>
  <si>
    <t>Kalniečių g. 48A, Kaunas, Kauno m. sav.</t>
  </si>
  <si>
    <t>E1N2534672</t>
  </si>
  <si>
    <t>Klientas +37065052276</t>
  </si>
  <si>
    <t>Islandijos pl. 81A, Kaunas, Kauno m. sav.</t>
  </si>
  <si>
    <t>E1N2557686</t>
  </si>
  <si>
    <t>A. Juozapavičiaus pr. 29, Kaunas, Kauno m. sav.</t>
  </si>
  <si>
    <t>E1N2544826</t>
  </si>
  <si>
    <t>Skuodo g. 28, Kaunas, Kauno m. sav.</t>
  </si>
  <si>
    <t>E1N2561803</t>
  </si>
  <si>
    <t>10 kV KL TR189-TR217 rekonstravimas (Kauno reg., Kauno raj.)</t>
  </si>
  <si>
    <t>E1E22500002</t>
  </si>
  <si>
    <t>Kranto 18-oji g. 20, Kaunas, Kauno m. sav.</t>
  </si>
  <si>
    <t>E1N2569163</t>
  </si>
  <si>
    <t>Šakių g. 3, Kaunas, Kauno m. sav.</t>
  </si>
  <si>
    <t>E1N2578012</t>
  </si>
  <si>
    <t>Č. Sasnausko g. 10B, Kaunas, Kauno m. sav.</t>
  </si>
  <si>
    <t>E1N2575061</t>
  </si>
  <si>
    <t>Algirdo g., Kaunas</t>
  </si>
  <si>
    <t>E1N2578290</t>
  </si>
  <si>
    <t>S. Žukausko g. 5C, Kaunas, Kauno m. sav.</t>
  </si>
  <si>
    <t>E1N2571919</t>
  </si>
  <si>
    <t>Hipodromo g. 54, Kaunas, Kauno m. sav.</t>
  </si>
  <si>
    <t>E1N2576327</t>
  </si>
  <si>
    <t>Sukilėlių pr. -, Kaunas, Kauno m. sav.</t>
  </si>
  <si>
    <t>E1N2575500</t>
  </si>
  <si>
    <t>Šv. Gertrūdos g. -, Kaunas, Kauno m. sav.</t>
  </si>
  <si>
    <t>E1N2575493</t>
  </si>
  <si>
    <t>Šviesos g. 9, Kaunas, Kauno m. sav.</t>
  </si>
  <si>
    <t>E1N2575026</t>
  </si>
  <si>
    <t>Mituvos g. -, Kaunas, Kauno m. sav.</t>
  </si>
  <si>
    <t>E1N2575471</t>
  </si>
  <si>
    <t>Siūlų g. 5C, LT-45196 Kaunas, Kauno m. sav.</t>
  </si>
  <si>
    <t>E1N2500525O</t>
  </si>
  <si>
    <t>0,4 kV SP-2-01_LGI SP-26 rekonstravimas, A.Juozapavičiaus pr.118, Kaunas (Kauno reg., Kaunas)</t>
  </si>
  <si>
    <t>E1E225LG018</t>
  </si>
  <si>
    <t>0,4 kV MT-2-06_LGI rekonstravimas, LGI vartotojų perjungimas, Tunelio g.6, Kaunas, (Kauno reg., Kauno m. sav.)</t>
  </si>
  <si>
    <t>E1E225LG010</t>
  </si>
  <si>
    <t>0,4 kV MT-2-03_LGI rekonstravimas, LGI vartotojų perjungimas, Čiurlionio g. 6B, Kaunas (Kauno reg., Kauno m. sav.)</t>
  </si>
  <si>
    <t>E1E225LG014</t>
  </si>
  <si>
    <t>E. Fryko g. 9, Kaunas, Kauno m. sav.</t>
  </si>
  <si>
    <t>E1N2584543</t>
  </si>
  <si>
    <t>0,4 kV MT-2-08_LGI rekonstravimas, LGI vartotojų perjungimas, L.Ivinskiog., Kaunas (Kauno reg., Kauno m.)</t>
  </si>
  <si>
    <t>E1E225LG012</t>
  </si>
  <si>
    <t>10/6/2025</t>
  </si>
  <si>
    <t>0,4 kV TR-2-07_LGI rekonstravimas, L.Ivinskio g., Kaunas (Kauno reg., Kauno m.)</t>
  </si>
  <si>
    <t>E1E225LG017</t>
  </si>
  <si>
    <t>0,4 kV TR-2-05_LGI rekonstravimas, Tunelio g.10A, Kaunas (Kauno reg., Kauno m.)</t>
  </si>
  <si>
    <t>E1E225LG019</t>
  </si>
  <si>
    <t>0,4 kV MT-2-02_LGI rekonstravimas, L.Ivinskio g., Kaunas (Kauno reg., Kauno m. sav.)</t>
  </si>
  <si>
    <t>E1E225LG016</t>
  </si>
  <si>
    <t>0,4 kV MT-2-04_LGI rekonstravimas, LGI vartotojų perjungimas, Čiurlionio g. 16A Kaunas (Kauno reg., Kauno m. sav.)</t>
  </si>
  <si>
    <t>E1E225LG015</t>
  </si>
  <si>
    <t>10 kV KL TR1055-TR1212 rekonstravimas (Kauno reg., Kauno raj.)</t>
  </si>
  <si>
    <t>E1E22500051</t>
  </si>
  <si>
    <t>Jonavos g. 41C, Kaunas, Kauno m. sav.</t>
  </si>
  <si>
    <t>E1N2533273</t>
  </si>
  <si>
    <t>S. Daukanto g. 21A, LT-44249 Kaunas, Kauno m. sav.</t>
  </si>
  <si>
    <t>E1N2501326O</t>
  </si>
  <si>
    <t>Klientas: jonas@jumana.lt +37061553136</t>
  </si>
  <si>
    <t>Lentvario g. 2C, LT-44439 Kaunas, Kauno m. sav.</t>
  </si>
  <si>
    <t>E1N2500851O</t>
  </si>
  <si>
    <t>Šimkaičių g. 4, Kaunas, Kauno m. sav.</t>
  </si>
  <si>
    <t>E1N2568448</t>
  </si>
  <si>
    <t>10 kV KL TR28-TR222 rekonstravimas (Kauno reg., Kauno raj.)</t>
  </si>
  <si>
    <t>E1E22500061</t>
  </si>
  <si>
    <t>10 kV KL TR286-TR236 rekonstravimas (Kauno reg., Kauno raj.)</t>
  </si>
  <si>
    <t>E1E22500070</t>
  </si>
  <si>
    <t>Žemuogių g. 3-3, Kaunas, Kauno m. sav.</t>
  </si>
  <si>
    <t>E1N2589772</t>
  </si>
  <si>
    <t>E1N2501987O</t>
  </si>
  <si>
    <t>Breslaujos g. -, Kaunas, Kauno m. sav.</t>
  </si>
  <si>
    <t>E1N2502012O</t>
  </si>
  <si>
    <t>Zanavykų g. 28, LT-44141 Kaunas, Kauno m. sav.</t>
  </si>
  <si>
    <t>E1N2501312O</t>
  </si>
  <si>
    <t>S. Raštikio g. 12, LT-50130 Kaunas, Kauno m. sav.</t>
  </si>
  <si>
    <t>E1N2502392O</t>
  </si>
  <si>
    <t>Kranto 11-oji g. 26, LT-45285 Kaunas, Kauno m. sav.</t>
  </si>
  <si>
    <t>E1N2502601O</t>
  </si>
  <si>
    <t>Garažai, Vytauto pr. 37A, Kaunas</t>
  </si>
  <si>
    <t>E1N2547991</t>
  </si>
  <si>
    <t>Kranto 8-oji g. 12, Kaunas, Kauno m. sav.</t>
  </si>
  <si>
    <t>E1N2594936</t>
  </si>
  <si>
    <t>Savanorių pr. 135, Kaunas, Kauno m. sav.</t>
  </si>
  <si>
    <t>E1N2591590</t>
  </si>
  <si>
    <t>25-93</t>
  </si>
  <si>
    <t>E. Ožeškienės g. 39, Kaunas, Kauno m. sav.</t>
  </si>
  <si>
    <t>E1N2577460</t>
  </si>
  <si>
    <t>Aušros g. 35, Kaunas, Kauno m. sav.</t>
  </si>
  <si>
    <t>E1N2599189</t>
  </si>
  <si>
    <t>Muravos g. 7, LT-49419 Kaunas, Kauno m. sav.</t>
  </si>
  <si>
    <t>E1N2501985O</t>
  </si>
  <si>
    <t>A. Juozapavičiaus pr. 7S - 13, Kaunas, Kauno m. sav.</t>
  </si>
  <si>
    <t>E1N2503769O</t>
  </si>
  <si>
    <t>BVG_Žvangučių g., Kaunas, Kauno m. sav.</t>
  </si>
  <si>
    <t>E1N2503260O</t>
  </si>
  <si>
    <t>J. Basanavičiaus al. 10, Kaunas, Kauno m. sav.</t>
  </si>
  <si>
    <t>E1N25A0221</t>
  </si>
  <si>
    <t>Alantos g. 3, LT-50175 Kaunas, Kauno m. sav.</t>
  </si>
  <si>
    <t>E1N2503986O</t>
  </si>
  <si>
    <t>Savanorių pr. -, Kaunas, Kauno m. sav.</t>
  </si>
  <si>
    <t>E1N2504209O</t>
  </si>
  <si>
    <t>0,4 kV SP-31 iš SP-2-01_LGI rekonstravimas, A. Juozapavičiaus pr.118, Kaunas (Kauno reg., Kauno sk.)</t>
  </si>
  <si>
    <t>E1E225LG035</t>
  </si>
  <si>
    <t>0,4 kV SP-2-01 (Kaunas)_LGI L-SP-21 rekonstravimas, A.Juozapavičiaus pr.118, Kaunas, (Kauno reg., Kauno tinklas)</t>
  </si>
  <si>
    <t>E1E225LG034</t>
  </si>
  <si>
    <t>25-103</t>
  </si>
  <si>
    <t>Kęstučio g. 47, Kaunas, Kauno m. sav.</t>
  </si>
  <si>
    <t>E1N2515882</t>
  </si>
  <si>
    <t>26-01</t>
  </si>
  <si>
    <t>Miško g. 26, LT-44313 Kaunas, Kauno m. sav.</t>
  </si>
  <si>
    <t>E1N2504358O</t>
  </si>
  <si>
    <t>26-02</t>
  </si>
  <si>
    <t>Laisvės al. 68, LT-45264 Kaunas, Kauno m. sav.</t>
  </si>
  <si>
    <t>E1N2505033O</t>
  </si>
  <si>
    <t>Jonas +37061553136</t>
  </si>
  <si>
    <t>Vaižganto g. 28, LT-44229 Kaunas, Kauno m. sav.</t>
  </si>
  <si>
    <t>E1N2504039O</t>
  </si>
  <si>
    <t>26-04</t>
  </si>
  <si>
    <t>Savanorių pr. 241A, LT-49299 Kaunas, Kauno m. sav.</t>
  </si>
  <si>
    <t>E1N2503471O</t>
  </si>
  <si>
    <t>L. Ivinskio g. 132A, Kaunas, Kauno m. sav.</t>
  </si>
  <si>
    <t>E1N2599151</t>
  </si>
  <si>
    <t>Mažeikių g. 8-2, Kaunas, Kauno m. sav.</t>
  </si>
  <si>
    <t>E1N2590402</t>
  </si>
  <si>
    <t>Šermuonėlių g. 4, Kaunas, Kauno m. sav.</t>
  </si>
  <si>
    <t>E1N25A8565</t>
  </si>
  <si>
    <t>Kalniečių g. 66, Kaunas, Kauno m. sav.</t>
  </si>
  <si>
    <t>E1N2598759</t>
  </si>
  <si>
    <t>26-09</t>
  </si>
  <si>
    <t>Islandijos pl. 115C - 49, Kaunas, Kauno m. sav.</t>
  </si>
  <si>
    <t>E1N2600442O</t>
  </si>
  <si>
    <t>Lazūnų g. 65-1, Kaunas, Kauno m. sav.</t>
  </si>
  <si>
    <t>E1N2581890</t>
  </si>
  <si>
    <t>Kranto al. 87, LT-45284 Kaunas, Kauno m. sav.</t>
  </si>
  <si>
    <t>E1N2601247O</t>
  </si>
  <si>
    <t>26-12</t>
  </si>
  <si>
    <t>Jonavos g. 1F, Kaunas, Kauno m. sav.</t>
  </si>
  <si>
    <t>E1N2574781</t>
  </si>
  <si>
    <t>ESO susitikimas</t>
  </si>
  <si>
    <t>ABONENTINIS PAPILDOMAS Lietuvių g. 12</t>
  </si>
  <si>
    <t>1800eur+PVM</t>
  </si>
  <si>
    <t>26-14</t>
  </si>
  <si>
    <t>Tunelio g. 60, LT-44405 Kaunas, Kauno m. sav.</t>
  </si>
  <si>
    <t>E1N2600666O</t>
  </si>
  <si>
    <t>Savanorių pr. 243 - 12, LT-50154 Kaunas, Kauno m. sav.</t>
  </si>
  <si>
    <t>E1N2601077O</t>
  </si>
  <si>
    <t>26-16</t>
  </si>
  <si>
    <t>Skuodo g. 27, LT-45131 Kaunas, Kauno m. sav.</t>
  </si>
  <si>
    <t>E1N2503505O</t>
  </si>
  <si>
    <t>KLAUSIMAS PAS UŽS</t>
  </si>
  <si>
    <t>Gaižiūnų g. 60, LT-50111 Kaunas, Kauno m. sav.</t>
  </si>
  <si>
    <t>E1N2601841O</t>
  </si>
  <si>
    <t>Drobės g. 13 - 30, Kaunas, Kauno m. sav.</t>
  </si>
  <si>
    <t>E1N2601816O</t>
  </si>
  <si>
    <t>Šiaulių g. 44 - 3, LT-44356 Kaunas, Kauno m. sav.</t>
  </si>
  <si>
    <t>E1N2602252O</t>
  </si>
  <si>
    <t>L. Ivinskio g. 126A, Kaunas, Kauno m. sav.</t>
  </si>
  <si>
    <t>E1N2612455</t>
  </si>
  <si>
    <t>Kalniečių g. 68, Kaunas, Kauno m. sav.</t>
  </si>
  <si>
    <t>E1N2611478</t>
  </si>
  <si>
    <t>S. Gimžausko g. 23A, Kaunas, Kauno m. sav.</t>
  </si>
  <si>
    <t>E1N2609145</t>
  </si>
  <si>
    <t>26-23</t>
  </si>
  <si>
    <t>Savanorių pr. 192B, Kaunas, Kauno m. sav.</t>
  </si>
  <si>
    <t>E1N2527391</t>
  </si>
  <si>
    <t>Kranto 5-oji g. 4, Kaunas, Kauno m. sav.</t>
  </si>
  <si>
    <t>E1N2616388</t>
  </si>
  <si>
    <t>Kranto 18-oji g. 22, Kaunas, Kauno m. sav.</t>
  </si>
  <si>
    <t>E1N25A7456</t>
  </si>
  <si>
    <t>Vokiečių g. 125, Kaunas, Kauno m. sav.</t>
  </si>
  <si>
    <t>E1N2616080</t>
  </si>
  <si>
    <t>Lentvario g. 14, LT-44439 Kaunas, Kauno m. sav.</t>
  </si>
  <si>
    <t>E1N2504353O</t>
  </si>
  <si>
    <t>ADA UŽ TOPO PATEIKTA</t>
  </si>
  <si>
    <t>Muravos g. 21 - 2, LT-49389 Kaunas, Kauno m. sav.</t>
  </si>
  <si>
    <t>E1N2603588O</t>
  </si>
  <si>
    <t>Laisvės al. 50-3, Kaunas, Kauno m. sav.</t>
  </si>
  <si>
    <t>E1N22622296</t>
  </si>
  <si>
    <t>NĖRA KAS'o, reikia ieškot kur galim įrengt</t>
  </si>
  <si>
    <t>Minties Rato g. 11A, Kaunas, Kauno m. sav.</t>
  </si>
  <si>
    <t>E1N2618822</t>
  </si>
  <si>
    <t>P. Višinskio g. 32, Kaunas, Kauno m. sav.</t>
  </si>
  <si>
    <t>E1N2609696</t>
  </si>
  <si>
    <t>26-32</t>
  </si>
  <si>
    <t>Muitinės g. 1-7A, Kaunas, Kauno m. sav.</t>
  </si>
  <si>
    <t>E1N2618076</t>
  </si>
  <si>
    <t>26-33</t>
  </si>
  <si>
    <t>Sandėlių g. 4J, LT-45227 Kaunas, Kauno m. sav.</t>
  </si>
  <si>
    <t>E1N2604701O</t>
  </si>
  <si>
    <t>26-34</t>
  </si>
  <si>
    <t>Kauko al. 5, LT-44169 Kaunas, Kauno m. sav.</t>
  </si>
  <si>
    <t>E1N2604213O</t>
  </si>
  <si>
    <t>Alantos g. 5, Kaunas, Kauno m. sav.</t>
  </si>
  <si>
    <t>E1N2540330</t>
  </si>
  <si>
    <t>26-36</t>
  </si>
  <si>
    <t>Savanorių pr. 192 - 122, Kaunas, Kauno m. sav.</t>
  </si>
  <si>
    <t>E1N2604396O</t>
  </si>
  <si>
    <t>26-37</t>
  </si>
  <si>
    <t>L. Sapiegos g. 12, Kaunas, Kauno m. sav.</t>
  </si>
  <si>
    <t>E1N2600033</t>
  </si>
  <si>
    <t>Kranto 19-oji g. 14, Kaunas, Kauno m. sav.</t>
  </si>
  <si>
    <t>E1N22630737</t>
  </si>
  <si>
    <t>26-39</t>
  </si>
  <si>
    <t>E1N25A8460</t>
  </si>
  <si>
    <t>26-40</t>
  </si>
  <si>
    <t>Kęstučio g. 27D, LT-44319 Kaunas, Kauno m. sav.</t>
  </si>
  <si>
    <t>E1N2605476O</t>
  </si>
  <si>
    <t>TOPO</t>
  </si>
  <si>
    <t>26-41</t>
  </si>
  <si>
    <t>Minties Rato g. 52, Kaunas, Kauno m. sav.</t>
  </si>
  <si>
    <t>E1N22634427</t>
  </si>
  <si>
    <t>26-42</t>
  </si>
  <si>
    <t>A. Juozapavičiaus pr. 31E, LT-44144 Kaunas, Kauno m. sav.</t>
  </si>
  <si>
    <t>E1N2606119O</t>
  </si>
  <si>
    <t>26-43</t>
  </si>
  <si>
    <t>Speigo g. 28 - 15, Kaunas, Kauno m. sav.</t>
  </si>
  <si>
    <t>E1N2606537O</t>
  </si>
  <si>
    <t>26-44</t>
  </si>
  <si>
    <t>Servitutų g. 3B, Kaunas, Kauno m. sav.</t>
  </si>
  <si>
    <t>E1N22626439</t>
  </si>
  <si>
    <t>26-45</t>
  </si>
  <si>
    <t>Vokiečių g. 25-6, Kaunas, Kauno m. sav.</t>
  </si>
  <si>
    <t>E1N22635632</t>
  </si>
  <si>
    <t>26-46</t>
  </si>
  <si>
    <t>26-47</t>
  </si>
  <si>
    <t>Molėtų g. 26, LT-50175 Kaunas, Kauno m. sav.</t>
  </si>
  <si>
    <t>E1N2606456O</t>
  </si>
  <si>
    <t>26-48</t>
  </si>
  <si>
    <t>Islandijos pl. 73 - -, Kaunas, Kauno m. sav.</t>
  </si>
  <si>
    <t>E1N2606868O</t>
  </si>
  <si>
    <t>Vardas</t>
  </si>
  <si>
    <t>Obj. Nr.</t>
  </si>
  <si>
    <t>Darbas</t>
  </si>
  <si>
    <t>Būsena</t>
  </si>
  <si>
    <t>byla gavus KPD</t>
  </si>
  <si>
    <t>byla</t>
  </si>
  <si>
    <t>Trūksta topo/ objektas bus atšauktas arba terminas eina į pabaigą</t>
  </si>
  <si>
    <t>Patvirtinti pirminiai</t>
  </si>
  <si>
    <t>Pateiktas projektas tvirtinimui</t>
  </si>
  <si>
    <t>Patvirtintas projektas</t>
  </si>
  <si>
    <t>Patikrintas objekto darbų statusas (kas padaryta/ ko trūksta)</t>
  </si>
  <si>
    <t>Nedaromi jokie darbai prie projekto (laukiam info/ pateikėm tikrinimui, tvirtinimui)</t>
  </si>
  <si>
    <t>Nesikeičia RKKS situacija</t>
  </si>
  <si>
    <t>Keičiasi RKKS situacija</t>
  </si>
  <si>
    <t>0,4 kV OL L-200 iš Pg-351 rekonstravimas</t>
  </si>
  <si>
    <t>0,4 kV OL L-800 iš P-154 rekonstravimas</t>
  </si>
  <si>
    <t>Švenčionių MT</t>
  </si>
  <si>
    <t>ZarasuTP</t>
  </si>
  <si>
    <t>V-303</t>
  </si>
  <si>
    <t>M-102</t>
  </si>
  <si>
    <t>numeris</t>
  </si>
  <si>
    <t>E1E2200183 10 kV KL Vilijampolės TP-TR650 rekonstravimas</t>
  </si>
  <si>
    <t>Uz-430</t>
  </si>
  <si>
    <t>KT-3</t>
  </si>
  <si>
    <t>R-502</t>
  </si>
  <si>
    <t>10 kV OL L-700 ir L-800 iš Didžiasalio TP rekonstravimas (Panevėžio reg., Ignalinos raj.)</t>
  </si>
  <si>
    <t>L-500 is V-305</t>
  </si>
  <si>
    <t>L-200 is N-310</t>
  </si>
  <si>
    <t>0,4 kV OL L-200, L-100 iš G-1452 rekonstravimas</t>
  </si>
  <si>
    <t>LGI vartotojų perjungimas iš MT-3-508_LGI L-200 Stoties g.2, 4, 5</t>
  </si>
  <si>
    <t>Ievos gelezinkeliai</t>
  </si>
  <si>
    <t>0,4 kV KL iš KTP-303</t>
  </si>
  <si>
    <t>Z-357</t>
  </si>
  <si>
    <t>L-100 is TR-300</t>
  </si>
  <si>
    <t>Sg-951</t>
  </si>
  <si>
    <t>Darbo grafikas  (01.05-01.09)</t>
  </si>
  <si>
    <t>D.v.</t>
  </si>
  <si>
    <t>viršvalandžiai</t>
  </si>
  <si>
    <t>Trečiadienis(01.01)</t>
  </si>
  <si>
    <t>nedarbo diena</t>
  </si>
  <si>
    <t>Pirmadienis(12.29)</t>
  </si>
  <si>
    <t>atostogos</t>
  </si>
  <si>
    <t>Viso</t>
  </si>
  <si>
    <t>Pirmadienis(01.05)</t>
  </si>
  <si>
    <t>10:00-16:00;</t>
  </si>
  <si>
    <t>Antradienis(01.06)</t>
  </si>
  <si>
    <t>7:00-16:00;</t>
  </si>
  <si>
    <t>Trečiadienis(01.07)</t>
  </si>
  <si>
    <t>7:00-12:00;</t>
  </si>
  <si>
    <t>Ketvirtadienis(01.08)</t>
  </si>
  <si>
    <t>Penktadienis(01.09)</t>
  </si>
  <si>
    <t>11:00-17:30;</t>
  </si>
  <si>
    <t>Darbo grafikas  (01.12-01.16)</t>
  </si>
  <si>
    <t>Pirmadienis(01.12)</t>
  </si>
  <si>
    <t>7:00-13:00;</t>
  </si>
  <si>
    <t>Antradienis(01.13)</t>
  </si>
  <si>
    <t>7:00-14:00;</t>
  </si>
  <si>
    <t>Trečiadienis(01.14)</t>
  </si>
  <si>
    <t>10:00-15:00;</t>
  </si>
  <si>
    <t>Ketvirtadienis(01.15)</t>
  </si>
  <si>
    <t>7:00-12:30;</t>
  </si>
  <si>
    <t>Penktadienis(01.16)</t>
  </si>
  <si>
    <t>Darbo grafikas  (01.19-01.23)</t>
  </si>
  <si>
    <t>Pirmadienis(01.19)</t>
  </si>
  <si>
    <t>7:00-15:00;</t>
  </si>
  <si>
    <t>Antradienis(01.20)</t>
  </si>
  <si>
    <t>Trečiadienis(01.21)</t>
  </si>
  <si>
    <t>iš</t>
  </si>
  <si>
    <t>10 kV OL L-300 iš Ukmergės TP miškingų ruožų rekonstravimas (Panevėžio reg., Ukmergės raj.)</t>
  </si>
  <si>
    <t>E1E52600094</t>
  </si>
  <si>
    <t>E1E52600095</t>
  </si>
  <si>
    <t>10 kV OL L-400 iš Kvarco TP miškingų ruožų rekonstravimas (Panevėžio reg., Anykščių raj.)</t>
  </si>
  <si>
    <t>E1E52600114</t>
  </si>
  <si>
    <t>10 kV OL L-1100 iš Kvarco TP miškingų ruožų rekonstravimas (Panevėžio reg., Anykščių raj.)</t>
  </si>
  <si>
    <t>E1E52600140</t>
  </si>
  <si>
    <t xml:space="preserve">10 kV OL L-700 iš Vašuokėnų TP miškingų ruožų rekonstravimas (Panevėžio reg., Anykščių raj.) </t>
  </si>
  <si>
    <t>E1E52600147</t>
  </si>
  <si>
    <t xml:space="preserve">10 kV OL L-600 iš Vašuokėnų TP miškingų ruožų rekonstravimas (Panevėžio reg., Anykščių raj.) </t>
  </si>
  <si>
    <t>E1E52600155</t>
  </si>
  <si>
    <t xml:space="preserve">10 kV OL L-500 iš Kėdainių TP miškingų ruožų rekonstravimas (Panevėžio reg., Kėdainių raj.) </t>
  </si>
  <si>
    <t>26-35</t>
  </si>
  <si>
    <t>06.17 Pakamaris / Arvydas</t>
  </si>
  <si>
    <t>Ovidijus / Karolis</t>
  </si>
  <si>
    <t>06.23 Pakamaris/ Karolis</t>
  </si>
  <si>
    <t>Topo supiesta / Dominykas</t>
  </si>
  <si>
    <t>Topo supiesta / Nona</t>
  </si>
  <si>
    <t>Topo supiesta / Ziede</t>
  </si>
  <si>
    <t>26-49</t>
  </si>
  <si>
    <t>Šv. Gertrūdos g. 7 - 32, Kaunas, Kauno m. sav.</t>
  </si>
  <si>
    <t>E1N2606099O</t>
  </si>
  <si>
    <t>topo supiešta</t>
  </si>
  <si>
    <t>topo supiešta (per klaidą užsakyme parašyta 454 obj)</t>
  </si>
  <si>
    <t>E1E5500188</t>
  </si>
  <si>
    <t>26-38-E</t>
  </si>
  <si>
    <t>10 kV OL L-300 iš Švenčionių TP rekonstravimas  ir L-100 iš Adutiškio TP (Panevėžio reg., Švenčionių raj.)</t>
  </si>
  <si>
    <t>E1E2500170</t>
  </si>
  <si>
    <t>E1E1500219</t>
  </si>
  <si>
    <t>E1E52500015</t>
  </si>
  <si>
    <t>E1E5500350</t>
  </si>
  <si>
    <t>26-39-E</t>
  </si>
  <si>
    <t>26-40-E</t>
  </si>
  <si>
    <t>26-41-E</t>
  </si>
  <si>
    <t>26-42-E</t>
  </si>
  <si>
    <t>10 kV OL L-300 iš Valkininkų tarp atr. 300/125-TR Vk-305, TR Vk-305-300/140 rekonstravimas į KL (Kauno reg., Varėnos raj.)</t>
  </si>
  <si>
    <t>Nona</t>
  </si>
  <si>
    <t>10 kV OL L-300 iš Paberžė TP ruožų 314_19-32, rekonstravimas (Vilniaus reg., Vilniaus raj.)</t>
  </si>
  <si>
    <t>10 kV OL L-1900 iš Zarasų TP rekonstravimas (Panevėžio reg., Zarasų raj.)</t>
  </si>
  <si>
    <t>dar nėra užduoties</t>
  </si>
  <si>
    <t>dar nėra išskirstymo</t>
  </si>
  <si>
    <t xml:space="preserve">10 kV OL L-500 iš Ignalinos TP </t>
  </si>
  <si>
    <t xml:space="preserve">E1N2598759 </t>
  </si>
  <si>
    <t>Kalniečių g. 66</t>
  </si>
  <si>
    <t>26-50</t>
  </si>
  <si>
    <t>A. Juozapavičiaus pr. 104A, Kaunas, Kauno m. sav.</t>
  </si>
  <si>
    <t>E1N22628805</t>
  </si>
  <si>
    <t>teikt servitutus savivaldybei</t>
  </si>
  <si>
    <t>Byla, reikia h2o</t>
  </si>
  <si>
    <t>Byla, trūksta suva</t>
  </si>
  <si>
    <t>SERVITUTAS likęs</t>
  </si>
  <si>
    <t>Ovidijus</t>
  </si>
  <si>
    <t>REIKIA DARYT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</si>
</sst>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00\ &quot;€&quot;_-;\-* #,##0.00\ &quot;€&quot;_-;_-* &quot;-&quot;??\ &quot;€&quot;_-;_-@_-"/>
    <numFmt numFmtId="165" formatCode="#,##0.00&quot; €&quot;"/>
    <numFmt numFmtId="166" formatCode="yyyy/mm/dd;@"/>
    <numFmt numFmtId="167" formatCode="#,##0.00\ [$€-1]"/>
    <numFmt numFmtId="168" formatCode="#,##0\ [$€-1]"/>
    <numFmt numFmtId="169" formatCode="#,##0.00\ &quot;€&quot;"/>
    <numFmt numFmtId="170" formatCode="#,##0&quot; €&quot;"/>
  </numFmts>
  <fonts count="38" x14ac:knownFonts="1">
    <font>
      <sz val="11"/>
      <color rgb="FF000000"/>
      <name val="Calibri"/>
      <family val="2"/>
      <charset val="1"/>
    </font>
    <font>
      <u/>
      <sz val="11"/>
      <color rgb="FF0000FF"/>
      <name val="Calibri"/>
      <family val="2"/>
      <charset val="186"/>
    </font>
    <font>
      <sz val="11"/>
      <color rgb="FF000000"/>
      <name val="Calibri"/>
      <family val="2"/>
      <charset val="186"/>
    </font>
    <font>
      <b/>
      <sz val="11"/>
      <color rgb="FF000000"/>
      <name val="Calibri"/>
      <family val="2"/>
      <charset val="186"/>
    </font>
    <font>
      <u/>
      <sz val="11"/>
      <color rgb="FF0000FF"/>
      <name val="Calibri"/>
      <family val="2"/>
      <charset val="1"/>
    </font>
    <font>
      <sz val="11"/>
      <name val="Calibri"/>
      <family val="2"/>
      <charset val="1"/>
    </font>
    <font>
      <sz val="11"/>
      <name val="Calibri"/>
      <family val="2"/>
      <charset val="186"/>
    </font>
    <font>
      <sz val="9"/>
      <color rgb="FF000000"/>
      <name val="Tahoma"/>
      <family val="2"/>
      <charset val="1"/>
    </font>
    <font>
      <sz val="9"/>
      <color rgb="FF000000"/>
      <name val="Tahoma"/>
      <family val="2"/>
      <charset val="186"/>
    </font>
    <font>
      <sz val="11"/>
      <color rgb="FF9C0006"/>
      <name val="Calibri"/>
      <family val="2"/>
      <charset val="1"/>
    </font>
    <font>
      <sz val="11"/>
      <color rgb="FF006100"/>
      <name val="Calibri"/>
      <family val="2"/>
      <charset val="1"/>
    </font>
    <font>
      <sz val="11"/>
      <color rgb="FF9C5700"/>
      <name val="Calibri"/>
      <family val="2"/>
      <charset val="1"/>
    </font>
    <font>
      <sz val="9"/>
      <color indexed="81"/>
      <name val="Tahoma"/>
      <family val="2"/>
    </font>
    <font>
      <b/>
      <sz val="9"/>
      <color indexed="81"/>
      <name val="Tahoma"/>
      <family val="2"/>
    </font>
    <font>
      <sz val="9"/>
      <color indexed="81"/>
      <name val="Tahoma"/>
      <family val="2"/>
      <charset val="186"/>
    </font>
    <font>
      <b/>
      <sz val="9"/>
      <color indexed="81"/>
      <name val="Tahoma"/>
      <family val="2"/>
      <charset val="186"/>
    </font>
    <font>
      <sz val="9"/>
      <color rgb="FF404040"/>
      <name val="Verdana"/>
      <family val="2"/>
    </font>
    <font>
      <u/>
      <sz val="11"/>
      <name val="Calibri"/>
      <family val="2"/>
      <charset val="1"/>
    </font>
    <font>
      <sz val="11"/>
      <color rgb="FF92D050"/>
      <name val="Calibri"/>
      <family val="2"/>
      <charset val="1"/>
    </font>
    <font>
      <sz val="11"/>
      <color rgb="FF00B050"/>
      <name val="Calibri"/>
      <family val="2"/>
      <charset val="1"/>
    </font>
    <font>
      <sz val="8"/>
      <name val="Calibri"/>
      <family val="2"/>
      <charset val="1"/>
    </font>
    <font>
      <sz val="11"/>
      <color rgb="FF000000"/>
      <name val="Calibri"/>
      <family val="2"/>
    </font>
    <font>
      <sz val="11"/>
      <color theme="1"/>
      <name val="Calibri"/>
      <family val="2"/>
    </font>
    <font>
      <b/>
      <sz val="11"/>
      <color rgb="FFFF0000"/>
      <name val="Calibri"/>
      <family val="2"/>
      <charset val="186"/>
    </font>
    <font>
      <u/>
      <sz val="11"/>
      <color theme="10"/>
      <name val="Calibri"/>
      <family val="2"/>
      <charset val="1"/>
    </font>
    <font>
      <b/>
      <sz val="11"/>
      <name val="Calibri"/>
      <family val="2"/>
      <charset val="186"/>
    </font>
    <font>
      <sz val="11"/>
      <name val="Calibri"/>
      <family val="2"/>
    </font>
    <font>
      <b/>
      <sz val="11"/>
      <name val="Calibri"/>
      <family val="2"/>
    </font>
    <font>
      <sz val="11"/>
      <color rgb="FFFF0000"/>
      <name val="Calibri"/>
      <family val="2"/>
      <charset val="186"/>
    </font>
    <font>
      <sz val="11"/>
      <color rgb="FFFF0000"/>
      <name val="Calibri"/>
      <family val="2"/>
      <charset val="1"/>
    </font>
    <font>
      <u/>
      <sz val="11"/>
      <color rgb="FF04498E"/>
      <name val="Calibri"/>
      <family val="2"/>
      <charset val="1"/>
    </font>
    <font>
      <b/>
      <sz val="11"/>
      <color rgb="FF000000"/>
      <name val="Calibri"/>
      <family val="2"/>
      <charset val="1"/>
    </font>
    <font>
      <sz val="9"/>
      <color rgb="FF404040"/>
      <name val="Verdana"/>
      <family val="2"/>
      <charset val="186"/>
    </font>
    <font>
      <sz val="11"/>
      <name val="Calibri Light"/>
      <family val="2"/>
      <charset val="186"/>
      <scheme val="major"/>
    </font>
    <font>
      <sz val="24"/>
      <color rgb="FF333333"/>
      <name val="Arial"/>
      <family val="2"/>
      <charset val="186"/>
    </font>
    <font>
      <sz val="9"/>
      <color indexed="81"/>
      <name val="Tahoma"/>
      <charset val="1"/>
    </font>
    <font>
      <b/>
      <sz val="9"/>
      <color indexed="81"/>
      <name val="Tahoma"/>
      <charset val="1"/>
    </font>
    <font>
      <sz val="12"/>
      <color rgb="FF000000"/>
      <name val="Aptos"/>
      <family val="2"/>
    </font>
  </fonts>
  <fills count="27">
    <fill>
      <patternFill patternType="none"/>
    </fill>
    <fill>
      <patternFill patternType="gray125"/>
    </fill>
    <fill>
      <patternFill patternType="solid">
        <fgColor rgb="FFFFC7CE"/>
        <bgColor rgb="FFD9D9D9"/>
      </patternFill>
    </fill>
    <fill>
      <patternFill patternType="solid">
        <fgColor rgb="FFC6EFCE"/>
        <bgColor rgb="FFD7E4BD"/>
      </patternFill>
    </fill>
    <fill>
      <patternFill patternType="solid">
        <fgColor rgb="FFFFEB9C"/>
        <bgColor rgb="FFD7E4BD"/>
      </patternFill>
    </fill>
    <fill>
      <patternFill patternType="solid">
        <fgColor rgb="FF92D050"/>
        <bgColor rgb="FFC3D69B"/>
      </patternFill>
    </fill>
    <fill>
      <patternFill patternType="solid">
        <fgColor rgb="FFFFC000"/>
        <bgColor rgb="FFFF9900"/>
      </patternFill>
    </fill>
    <fill>
      <patternFill patternType="solid">
        <fgColor rgb="FF00B050"/>
        <bgColor rgb="FF008080"/>
      </patternFill>
    </fill>
    <fill>
      <patternFill patternType="solid">
        <fgColor rgb="FF92D050"/>
        <bgColor indexed="64"/>
      </patternFill>
    </fill>
    <fill>
      <patternFill patternType="solid">
        <fgColor rgb="FFFF33CC"/>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9" tint="0.39997558519241921"/>
        <bgColor indexed="64"/>
      </patternFill>
    </fill>
    <fill>
      <patternFill patternType="solid">
        <fgColor theme="8"/>
        <bgColor indexed="64"/>
      </patternFill>
    </fill>
    <fill>
      <patternFill patternType="solid">
        <fgColor theme="9"/>
        <bgColor indexed="64"/>
      </patternFill>
    </fill>
    <fill>
      <patternFill patternType="solid">
        <fgColor theme="0"/>
        <bgColor indexed="64"/>
      </patternFill>
    </fill>
    <fill>
      <patternFill patternType="solid">
        <fgColor rgb="FFFF0000"/>
        <bgColor rgb="FFC3D69B"/>
      </patternFill>
    </fill>
    <fill>
      <patternFill patternType="solid">
        <fgColor rgb="FFFFC000"/>
        <bgColor indexed="64"/>
      </patternFill>
    </fill>
    <fill>
      <patternFill patternType="solid">
        <fgColor rgb="FFFFC7CE"/>
        <bgColor indexed="64"/>
      </patternFill>
    </fill>
    <fill>
      <patternFill patternType="solid">
        <fgColor theme="0" tint="-0.249977111117893"/>
        <bgColor indexed="64"/>
      </patternFill>
    </fill>
    <fill>
      <patternFill patternType="solid">
        <fgColor rgb="FF7030A0"/>
        <bgColor indexed="64"/>
      </patternFill>
    </fill>
    <fill>
      <patternFill patternType="solid">
        <fgColor rgb="FF00B050"/>
        <bgColor indexed="64"/>
      </patternFill>
    </fill>
    <fill>
      <patternFill patternType="solid">
        <fgColor theme="0" tint="-0.14999847407452621"/>
        <bgColor indexed="64"/>
      </patternFill>
    </fill>
    <fill>
      <patternFill patternType="solid">
        <fgColor rgb="FFEE0000"/>
        <bgColor indexed="64"/>
      </patternFill>
    </fill>
    <fill>
      <patternFill patternType="solid">
        <fgColor rgb="FFFEC7CE"/>
        <bgColor indexed="64"/>
      </patternFill>
    </fill>
    <fill>
      <patternFill patternType="solid">
        <fgColor theme="5" tint="-0.249977111117893"/>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medium">
        <color indexed="64"/>
      </right>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style="thin">
        <color auto="1"/>
      </bottom>
      <diagonal/>
    </border>
    <border>
      <left/>
      <right/>
      <top/>
      <bottom style="thin">
        <color indexed="64"/>
      </bottom>
      <diagonal/>
    </border>
    <border>
      <left/>
      <right style="thin">
        <color indexed="64"/>
      </right>
      <top/>
      <bottom style="thin">
        <color indexed="64"/>
      </bottom>
      <diagonal/>
    </border>
    <border>
      <left style="thin">
        <color auto="1"/>
      </left>
      <right/>
      <top/>
      <bottom style="thin">
        <color auto="1"/>
      </bottom>
      <diagonal/>
    </border>
  </borders>
  <cellStyleXfs count="7">
    <xf numFmtId="0" fontId="0" fillId="0" borderId="0"/>
    <xf numFmtId="0" fontId="1" fillId="0" borderId="0" applyBorder="0" applyProtection="0"/>
    <xf numFmtId="0" fontId="2" fillId="0" borderId="0"/>
    <xf numFmtId="0" fontId="9" fillId="2" borderId="0" applyBorder="0" applyProtection="0"/>
    <xf numFmtId="0" fontId="10" fillId="3" borderId="0" applyBorder="0" applyProtection="0"/>
    <xf numFmtId="0" fontId="11" fillId="4" borderId="0" applyBorder="0" applyProtection="0"/>
    <xf numFmtId="0" fontId="24" fillId="0" borderId="0" applyNumberFormat="0" applyFill="0" applyBorder="0" applyAlignment="0" applyProtection="0"/>
  </cellStyleXfs>
  <cellXfs count="541">
    <xf numFmtId="0" fontId="0" fillId="0" borderId="0" xfId="0"/>
    <xf numFmtId="165" fontId="0" fillId="0" borderId="0" xfId="0" applyNumberFormat="1"/>
    <xf numFmtId="0" fontId="0" fillId="0" borderId="0" xfId="0" applyAlignment="1">
      <alignment wrapText="1"/>
    </xf>
    <xf numFmtId="165" fontId="0" fillId="0" borderId="0" xfId="0" applyNumberFormat="1" applyAlignment="1">
      <alignment wrapText="1"/>
    </xf>
    <xf numFmtId="0" fontId="3" fillId="0" borderId="0" xfId="0" applyFont="1"/>
    <xf numFmtId="0" fontId="0" fillId="0" borderId="1" xfId="0" applyBorder="1" applyAlignment="1">
      <alignment horizontal="center" vertical="center" wrapText="1"/>
    </xf>
    <xf numFmtId="0" fontId="0" fillId="5" borderId="1" xfId="0" applyFill="1" applyBorder="1"/>
    <xf numFmtId="0" fontId="0" fillId="0" borderId="1" xfId="0" applyBorder="1"/>
    <xf numFmtId="14" fontId="0" fillId="0" borderId="1" xfId="0" applyNumberFormat="1" applyBorder="1"/>
    <xf numFmtId="166" fontId="0" fillId="0" borderId="1" xfId="0" applyNumberFormat="1" applyBorder="1" applyAlignment="1">
      <alignment wrapText="1"/>
    </xf>
    <xf numFmtId="0" fontId="0" fillId="0" borderId="1" xfId="0" applyBorder="1" applyAlignment="1">
      <alignment wrapText="1"/>
    </xf>
    <xf numFmtId="165" fontId="0" fillId="0" borderId="1" xfId="0" applyNumberFormat="1" applyBorder="1" applyAlignment="1">
      <alignment wrapText="1"/>
    </xf>
    <xf numFmtId="0" fontId="0" fillId="5" borderId="1" xfId="0" applyFill="1" applyBorder="1" applyAlignment="1">
      <alignment wrapText="1"/>
    </xf>
    <xf numFmtId="0" fontId="0" fillId="5" borderId="0" xfId="0" applyFill="1"/>
    <xf numFmtId="0" fontId="0" fillId="6" borderId="1" xfId="0" applyFill="1" applyBorder="1" applyAlignment="1">
      <alignment wrapText="1"/>
    </xf>
    <xf numFmtId="165" fontId="0" fillId="0" borderId="1" xfId="0" applyNumberFormat="1" applyBorder="1"/>
    <xf numFmtId="0" fontId="0" fillId="6" borderId="1" xfId="0" applyFill="1" applyBorder="1"/>
    <xf numFmtId="0" fontId="0" fillId="5" borderId="1" xfId="0" applyFill="1" applyBorder="1" applyAlignment="1">
      <alignment horizontal="center" vertical="center" wrapText="1"/>
    </xf>
    <xf numFmtId="9" fontId="0" fillId="0" borderId="1" xfId="0" applyNumberFormat="1" applyBorder="1"/>
    <xf numFmtId="14" fontId="0" fillId="5" borderId="1" xfId="0" applyNumberFormat="1" applyFill="1" applyBorder="1"/>
    <xf numFmtId="166" fontId="0" fillId="5" borderId="1" xfId="0" applyNumberFormat="1" applyFill="1" applyBorder="1" applyAlignment="1">
      <alignment wrapText="1"/>
    </xf>
    <xf numFmtId="0" fontId="4" fillId="0" borderId="1" xfId="6" applyFont="1" applyBorder="1" applyAlignment="1" applyProtection="1">
      <alignment horizontal="center"/>
    </xf>
    <xf numFmtId="0" fontId="0" fillId="0" borderId="2" xfId="0" applyBorder="1"/>
    <xf numFmtId="14" fontId="0" fillId="0" borderId="2" xfId="0" applyNumberFormat="1" applyBorder="1"/>
    <xf numFmtId="165" fontId="0" fillId="0" borderId="2" xfId="0" applyNumberFormat="1" applyBorder="1"/>
    <xf numFmtId="0" fontId="0" fillId="0" borderId="3" xfId="0" applyBorder="1"/>
    <xf numFmtId="166" fontId="0" fillId="0" borderId="1" xfId="0" applyNumberFormat="1" applyBorder="1"/>
    <xf numFmtId="0" fontId="0" fillId="0" borderId="0" xfId="0" applyAlignment="1">
      <alignment horizontal="center"/>
    </xf>
    <xf numFmtId="166" fontId="0" fillId="0" borderId="2" xfId="0" applyNumberFormat="1" applyBorder="1"/>
    <xf numFmtId="49" fontId="0" fillId="0" borderId="1" xfId="0" applyNumberFormat="1" applyBorder="1"/>
    <xf numFmtId="49" fontId="0" fillId="0" borderId="0" xfId="0" applyNumberFormat="1"/>
    <xf numFmtId="0" fontId="0" fillId="6" borderId="1" xfId="0" applyFill="1" applyBorder="1" applyAlignment="1">
      <alignment horizontal="center" vertical="center" wrapText="1"/>
    </xf>
    <xf numFmtId="167" fontId="0" fillId="6" borderId="1" xfId="0" applyNumberFormat="1" applyFill="1" applyBorder="1"/>
    <xf numFmtId="167" fontId="0" fillId="5" borderId="1" xfId="0" applyNumberFormat="1" applyFill="1" applyBorder="1"/>
    <xf numFmtId="14" fontId="0" fillId="6" borderId="1" xfId="0" applyNumberFormat="1" applyFill="1" applyBorder="1"/>
    <xf numFmtId="166" fontId="0" fillId="6" borderId="1" xfId="0" applyNumberFormat="1" applyFill="1" applyBorder="1" applyAlignment="1">
      <alignment wrapText="1"/>
    </xf>
    <xf numFmtId="0" fontId="5" fillId="6" borderId="1" xfId="0" applyFont="1" applyFill="1" applyBorder="1" applyAlignment="1">
      <alignment wrapText="1"/>
    </xf>
    <xf numFmtId="0" fontId="0" fillId="7" borderId="1" xfId="0" applyFill="1" applyBorder="1" applyAlignment="1">
      <alignment wrapText="1"/>
    </xf>
    <xf numFmtId="49" fontId="4" fillId="0" borderId="1" xfId="6" applyNumberFormat="1" applyFont="1" applyBorder="1" applyAlignment="1" applyProtection="1">
      <alignment horizontal="center" vertical="center"/>
    </xf>
    <xf numFmtId="167" fontId="0" fillId="0" borderId="1" xfId="0" applyNumberFormat="1" applyBorder="1"/>
    <xf numFmtId="0" fontId="0" fillId="0" borderId="2" xfId="0" applyBorder="1" applyAlignment="1">
      <alignment wrapText="1"/>
    </xf>
    <xf numFmtId="0" fontId="6" fillId="0" borderId="3" xfId="0" applyFont="1" applyBorder="1"/>
    <xf numFmtId="0" fontId="0" fillId="0" borderId="3" xfId="0" applyBorder="1" applyAlignment="1">
      <alignment wrapText="1"/>
    </xf>
    <xf numFmtId="49" fontId="4" fillId="0" borderId="1" xfId="6" applyNumberFormat="1" applyFont="1" applyBorder="1" applyAlignment="1" applyProtection="1">
      <alignment horizontal="center"/>
    </xf>
    <xf numFmtId="49" fontId="4" fillId="0" borderId="2" xfId="6" applyNumberFormat="1" applyFont="1" applyBorder="1" applyProtection="1"/>
    <xf numFmtId="0" fontId="0" fillId="8" borderId="1" xfId="0" applyFill="1" applyBorder="1"/>
    <xf numFmtId="0" fontId="0" fillId="8" borderId="1" xfId="0" applyFill="1" applyBorder="1" applyAlignment="1">
      <alignment wrapText="1"/>
    </xf>
    <xf numFmtId="0" fontId="0" fillId="10" borderId="1" xfId="0" applyFill="1" applyBorder="1"/>
    <xf numFmtId="168" fontId="0" fillId="0" borderId="1" xfId="0" applyNumberFormat="1" applyBorder="1"/>
    <xf numFmtId="0" fontId="0" fillId="9" borderId="1" xfId="0" applyFill="1" applyBorder="1"/>
    <xf numFmtId="0" fontId="0" fillId="8" borderId="1" xfId="0" applyFill="1" applyBorder="1" applyAlignment="1">
      <alignment horizontal="center" vertical="center" wrapText="1"/>
    </xf>
    <xf numFmtId="14" fontId="0" fillId="8" borderId="1" xfId="0" applyNumberFormat="1" applyFill="1" applyBorder="1"/>
    <xf numFmtId="166" fontId="0" fillId="8" borderId="1" xfId="0" applyNumberFormat="1" applyFill="1" applyBorder="1" applyAlignment="1">
      <alignment wrapText="1"/>
    </xf>
    <xf numFmtId="0" fontId="0" fillId="8" borderId="0" xfId="0" applyFill="1"/>
    <xf numFmtId="167" fontId="0" fillId="8" borderId="1" xfId="0" applyNumberFormat="1" applyFill="1" applyBorder="1"/>
    <xf numFmtId="168" fontId="0" fillId="8" borderId="1" xfId="0" applyNumberFormat="1" applyFill="1" applyBorder="1"/>
    <xf numFmtId="165" fontId="0" fillId="8" borderId="1" xfId="0" applyNumberFormat="1" applyFill="1" applyBorder="1"/>
    <xf numFmtId="0" fontId="9" fillId="0" borderId="1" xfId="3" applyFill="1" applyBorder="1" applyProtection="1"/>
    <xf numFmtId="0" fontId="10" fillId="0" borderId="1" xfId="4" applyFill="1" applyBorder="1" applyProtection="1"/>
    <xf numFmtId="0" fontId="5" fillId="0" borderId="1" xfId="5" applyFont="1" applyFill="1" applyBorder="1" applyProtection="1"/>
    <xf numFmtId="0" fontId="0" fillId="10" borderId="1" xfId="0" applyFill="1" applyBorder="1" applyAlignment="1">
      <alignment wrapText="1"/>
    </xf>
    <xf numFmtId="0" fontId="5" fillId="0" borderId="1" xfId="3" applyFont="1" applyFill="1" applyBorder="1" applyProtection="1"/>
    <xf numFmtId="0" fontId="5" fillId="0" borderId="1" xfId="3" applyFont="1" applyFill="1" applyBorder="1" applyAlignment="1" applyProtection="1">
      <alignment wrapText="1"/>
    </xf>
    <xf numFmtId="0" fontId="0" fillId="12" borderId="1" xfId="0" applyFill="1" applyBorder="1"/>
    <xf numFmtId="167" fontId="0" fillId="0" borderId="2" xfId="0" applyNumberFormat="1" applyBorder="1"/>
    <xf numFmtId="167" fontId="0" fillId="0" borderId="3" xfId="0" applyNumberFormat="1" applyBorder="1"/>
    <xf numFmtId="0" fontId="0" fillId="9" borderId="1" xfId="0" applyFill="1" applyBorder="1" applyAlignment="1">
      <alignment wrapText="1"/>
    </xf>
    <xf numFmtId="0" fontId="0" fillId="11" borderId="1" xfId="0" applyFill="1" applyBorder="1"/>
    <xf numFmtId="0" fontId="6" fillId="11" borderId="1" xfId="0" applyFont="1" applyFill="1" applyBorder="1"/>
    <xf numFmtId="49" fontId="4" fillId="12" borderId="1" xfId="6" applyNumberFormat="1" applyFont="1" applyFill="1" applyBorder="1" applyAlignment="1" applyProtection="1">
      <alignment horizontal="center" vertical="center"/>
    </xf>
    <xf numFmtId="0" fontId="4" fillId="12" borderId="1" xfId="6" applyFont="1" applyFill="1" applyBorder="1" applyAlignment="1" applyProtection="1">
      <alignment horizontal="center"/>
    </xf>
    <xf numFmtId="0" fontId="5" fillId="12" borderId="1" xfId="0" applyFont="1" applyFill="1" applyBorder="1"/>
    <xf numFmtId="49" fontId="4" fillId="8" borderId="1" xfId="6" applyNumberFormat="1" applyFont="1" applyFill="1" applyBorder="1" applyAlignment="1" applyProtection="1">
      <alignment horizontal="center" vertical="center"/>
    </xf>
    <xf numFmtId="0" fontId="6" fillId="8" borderId="3" xfId="0" applyFont="1" applyFill="1" applyBorder="1"/>
    <xf numFmtId="167" fontId="0" fillId="8" borderId="3" xfId="0" applyNumberFormat="1" applyFill="1" applyBorder="1"/>
    <xf numFmtId="0" fontId="0" fillId="8" borderId="3" xfId="0" applyFill="1" applyBorder="1"/>
    <xf numFmtId="0" fontId="16" fillId="0" borderId="0" xfId="0" applyFont="1"/>
    <xf numFmtId="0" fontId="4" fillId="8" borderId="1" xfId="6" applyFont="1" applyFill="1" applyBorder="1" applyAlignment="1" applyProtection="1">
      <alignment horizontal="center"/>
    </xf>
    <xf numFmtId="167" fontId="5" fillId="8" borderId="1" xfId="0" applyNumberFormat="1" applyFont="1" applyFill="1" applyBorder="1"/>
    <xf numFmtId="49" fontId="4" fillId="8" borderId="1" xfId="6" applyNumberFormat="1" applyFont="1" applyFill="1" applyBorder="1" applyAlignment="1" applyProtection="1">
      <alignment horizontal="center"/>
    </xf>
    <xf numFmtId="0" fontId="0" fillId="12" borderId="1" xfId="0" applyFill="1" applyBorder="1" applyAlignment="1">
      <alignment wrapText="1"/>
    </xf>
    <xf numFmtId="0" fontId="0" fillId="12" borderId="2" xfId="0" applyFill="1" applyBorder="1"/>
    <xf numFmtId="167" fontId="5" fillId="0" borderId="1" xfId="0" applyNumberFormat="1" applyFont="1" applyBorder="1"/>
    <xf numFmtId="0" fontId="0" fillId="11" borderId="2" xfId="0" applyFill="1" applyBorder="1"/>
    <xf numFmtId="0" fontId="0" fillId="8" borderId="2" xfId="0" applyFill="1" applyBorder="1"/>
    <xf numFmtId="167" fontId="0" fillId="10" borderId="1" xfId="0" applyNumberFormat="1" applyFill="1" applyBorder="1"/>
    <xf numFmtId="167" fontId="0" fillId="0" borderId="1" xfId="0" applyNumberFormat="1" applyBorder="1" applyAlignment="1">
      <alignment horizontal="right"/>
    </xf>
    <xf numFmtId="0" fontId="0" fillId="12" borderId="0" xfId="0" applyFill="1"/>
    <xf numFmtId="0" fontId="0" fillId="11" borderId="0" xfId="0" applyFill="1"/>
    <xf numFmtId="0" fontId="4" fillId="0" borderId="1" xfId="6" applyFont="1" applyBorder="1" applyAlignment="1" applyProtection="1">
      <alignment horizontal="center" vertical="center"/>
    </xf>
    <xf numFmtId="0" fontId="4" fillId="0" borderId="1" xfId="6" applyFont="1" applyBorder="1" applyAlignment="1">
      <alignment horizontal="center"/>
    </xf>
    <xf numFmtId="0" fontId="4" fillId="0" borderId="0" xfId="6" applyFont="1" applyAlignment="1">
      <alignment horizontal="center"/>
    </xf>
    <xf numFmtId="0" fontId="5" fillId="0" borderId="1" xfId="0" applyFont="1" applyBorder="1" applyAlignment="1">
      <alignment wrapText="1"/>
    </xf>
    <xf numFmtId="0" fontId="0" fillId="0" borderId="4" xfId="0" applyBorder="1"/>
    <xf numFmtId="14" fontId="0" fillId="10" borderId="1" xfId="0" applyNumberFormat="1" applyFill="1" applyBorder="1"/>
    <xf numFmtId="165" fontId="0" fillId="8" borderId="1" xfId="0" applyNumberFormat="1" applyFill="1" applyBorder="1" applyAlignment="1">
      <alignment wrapText="1"/>
    </xf>
    <xf numFmtId="0" fontId="6" fillId="8" borderId="1" xfId="0" applyFont="1" applyFill="1" applyBorder="1"/>
    <xf numFmtId="0" fontId="0" fillId="13" borderId="1" xfId="0" applyFill="1" applyBorder="1"/>
    <xf numFmtId="0" fontId="4" fillId="13" borderId="1" xfId="6" applyFont="1" applyFill="1" applyBorder="1" applyAlignment="1" applyProtection="1">
      <alignment horizontal="center"/>
    </xf>
    <xf numFmtId="0" fontId="6" fillId="10" borderId="1" xfId="0" applyFont="1" applyFill="1" applyBorder="1"/>
    <xf numFmtId="0" fontId="5" fillId="8" borderId="1" xfId="0" applyFont="1" applyFill="1" applyBorder="1" applyAlignment="1">
      <alignment wrapText="1"/>
    </xf>
    <xf numFmtId="0" fontId="4" fillId="8" borderId="1" xfId="6" applyFont="1" applyFill="1" applyBorder="1" applyAlignment="1" applyProtection="1">
      <alignment horizontal="center" vertical="center"/>
    </xf>
    <xf numFmtId="0" fontId="0" fillId="10" borderId="1" xfId="0" applyFill="1" applyBorder="1" applyAlignment="1">
      <alignment horizontal="center" vertical="center" wrapText="1"/>
    </xf>
    <xf numFmtId="0" fontId="4" fillId="10" borderId="1" xfId="6" applyFont="1" applyFill="1" applyBorder="1" applyAlignment="1" applyProtection="1">
      <alignment horizontal="center"/>
    </xf>
    <xf numFmtId="166" fontId="0" fillId="10" borderId="1" xfId="0" applyNumberFormat="1" applyFill="1" applyBorder="1" applyAlignment="1">
      <alignment wrapText="1"/>
    </xf>
    <xf numFmtId="165" fontId="0" fillId="10" borderId="1" xfId="0" applyNumberFormat="1" applyFill="1" applyBorder="1"/>
    <xf numFmtId="0" fontId="0" fillId="10" borderId="0" xfId="0" applyFill="1"/>
    <xf numFmtId="0" fontId="5" fillId="8" borderId="1" xfId="0" applyFont="1" applyFill="1" applyBorder="1"/>
    <xf numFmtId="0" fontId="5" fillId="0" borderId="1" xfId="0" applyFont="1" applyBorder="1" applyAlignment="1">
      <alignment horizontal="center" vertical="center" wrapText="1"/>
    </xf>
    <xf numFmtId="0" fontId="17" fillId="0" borderId="1" xfId="6" applyFont="1" applyBorder="1" applyAlignment="1" applyProtection="1">
      <alignment horizontal="center"/>
    </xf>
    <xf numFmtId="0" fontId="5" fillId="0" borderId="1" xfId="0" applyFont="1" applyBorder="1"/>
    <xf numFmtId="14" fontId="5" fillId="0" borderId="1" xfId="0" applyNumberFormat="1" applyFont="1" applyBorder="1"/>
    <xf numFmtId="166" fontId="5" fillId="0" borderId="1" xfId="0" applyNumberFormat="1" applyFont="1" applyBorder="1" applyAlignment="1">
      <alignment wrapText="1"/>
    </xf>
    <xf numFmtId="165" fontId="5" fillId="0" borderId="1" xfId="0" applyNumberFormat="1" applyFont="1" applyBorder="1"/>
    <xf numFmtId="0" fontId="5" fillId="0" borderId="0" xfId="0" applyFont="1"/>
    <xf numFmtId="0" fontId="5" fillId="12" borderId="1" xfId="0" applyFont="1" applyFill="1" applyBorder="1" applyAlignment="1">
      <alignment wrapText="1"/>
    </xf>
    <xf numFmtId="0" fontId="5" fillId="12" borderId="2" xfId="0" applyFont="1" applyFill="1" applyBorder="1"/>
    <xf numFmtId="0" fontId="6" fillId="12" borderId="3" xfId="0" applyFont="1" applyFill="1" applyBorder="1"/>
    <xf numFmtId="49" fontId="4" fillId="0" borderId="1" xfId="6" applyNumberFormat="1" applyFont="1" applyBorder="1" applyAlignment="1">
      <alignment horizontal="center"/>
    </xf>
    <xf numFmtId="0" fontId="0" fillId="12" borderId="5" xfId="0" applyFill="1" applyBorder="1"/>
    <xf numFmtId="0" fontId="0" fillId="8" borderId="5" xfId="0" applyFill="1" applyBorder="1"/>
    <xf numFmtId="0" fontId="0" fillId="14" borderId="1" xfId="0" applyFill="1" applyBorder="1" applyAlignment="1">
      <alignment wrapText="1"/>
    </xf>
    <xf numFmtId="0" fontId="0" fillId="14" borderId="1" xfId="0" applyFill="1" applyBorder="1"/>
    <xf numFmtId="166" fontId="0" fillId="14" borderId="1" xfId="0" applyNumberFormat="1" applyFill="1" applyBorder="1" applyAlignment="1">
      <alignment wrapText="1"/>
    </xf>
    <xf numFmtId="0" fontId="0" fillId="11" borderId="1" xfId="0" applyFill="1" applyBorder="1" applyAlignment="1">
      <alignment wrapText="1"/>
    </xf>
    <xf numFmtId="0" fontId="0" fillId="15" borderId="1" xfId="0" applyFill="1" applyBorder="1"/>
    <xf numFmtId="0" fontId="4" fillId="8" borderId="1" xfId="6" applyFont="1" applyFill="1" applyBorder="1" applyAlignment="1">
      <alignment horizontal="center"/>
    </xf>
    <xf numFmtId="168" fontId="0" fillId="10" borderId="1" xfId="0" applyNumberFormat="1" applyFill="1" applyBorder="1"/>
    <xf numFmtId="0" fontId="0" fillId="17" borderId="1" xfId="0" applyFill="1" applyBorder="1" applyAlignment="1">
      <alignment wrapText="1"/>
    </xf>
    <xf numFmtId="0" fontId="0" fillId="9" borderId="0" xfId="0" applyFill="1"/>
    <xf numFmtId="0" fontId="0" fillId="16" borderId="1" xfId="0" applyFill="1" applyBorder="1" applyAlignment="1">
      <alignment horizontal="center" vertical="center" wrapText="1"/>
    </xf>
    <xf numFmtId="0" fontId="0" fillId="16" borderId="1" xfId="0" applyFill="1" applyBorder="1"/>
    <xf numFmtId="0" fontId="0" fillId="16" borderId="1" xfId="0" applyFill="1" applyBorder="1" applyAlignment="1">
      <alignment wrapText="1"/>
    </xf>
    <xf numFmtId="16" fontId="0" fillId="16" borderId="1" xfId="0" applyNumberFormat="1" applyFill="1" applyBorder="1"/>
    <xf numFmtId="0" fontId="5" fillId="16" borderId="1" xfId="0" applyFont="1" applyFill="1" applyBorder="1"/>
    <xf numFmtId="0" fontId="0" fillId="16" borderId="0" xfId="0" applyFill="1"/>
    <xf numFmtId="49" fontId="4" fillId="0" borderId="2" xfId="6" applyNumberFormat="1" applyFont="1" applyBorder="1" applyAlignment="1" applyProtection="1">
      <alignment horizontal="center" vertical="center"/>
    </xf>
    <xf numFmtId="0" fontId="0" fillId="5" borderId="2" xfId="0" applyFill="1" applyBorder="1"/>
    <xf numFmtId="0" fontId="4" fillId="0" borderId="2" xfId="6" applyFont="1" applyBorder="1" applyAlignment="1" applyProtection="1">
      <alignment horizontal="center"/>
    </xf>
    <xf numFmtId="0" fontId="4" fillId="0" borderId="3" xfId="6" applyFont="1" applyBorder="1" applyAlignment="1" applyProtection="1">
      <alignment horizontal="center"/>
    </xf>
    <xf numFmtId="0" fontId="0" fillId="12" borderId="3" xfId="0" applyFill="1" applyBorder="1"/>
    <xf numFmtId="0" fontId="0" fillId="16" borderId="3" xfId="0" applyFill="1" applyBorder="1"/>
    <xf numFmtId="0" fontId="4" fillId="0" borderId="1" xfId="6" applyFont="1" applyBorder="1"/>
    <xf numFmtId="0" fontId="4" fillId="0" borderId="1" xfId="6" applyFont="1" applyBorder="1" applyAlignment="1">
      <alignment horizontal="center" vertical="center"/>
    </xf>
    <xf numFmtId="14" fontId="0" fillId="12" borderId="1" xfId="0" applyNumberFormat="1" applyFill="1" applyBorder="1"/>
    <xf numFmtId="0" fontId="5" fillId="10" borderId="1" xfId="0" applyFont="1" applyFill="1" applyBorder="1" applyAlignment="1">
      <alignment wrapText="1"/>
    </xf>
    <xf numFmtId="0" fontId="5" fillId="0" borderId="5" xfId="0" applyFont="1" applyBorder="1"/>
    <xf numFmtId="169" fontId="0" fillId="8" borderId="1" xfId="0" applyNumberFormat="1" applyFill="1" applyBorder="1"/>
    <xf numFmtId="16" fontId="5" fillId="9" borderId="1" xfId="0" applyNumberFormat="1" applyFont="1" applyFill="1" applyBorder="1"/>
    <xf numFmtId="0" fontId="5" fillId="9" borderId="1" xfId="0" applyFont="1" applyFill="1" applyBorder="1"/>
    <xf numFmtId="0" fontId="0" fillId="12" borderId="5" xfId="0" applyFill="1" applyBorder="1" applyAlignment="1">
      <alignment wrapText="1"/>
    </xf>
    <xf numFmtId="0" fontId="0" fillId="0" borderId="1" xfId="0" applyBorder="1" applyAlignment="1">
      <alignment horizontal="center"/>
    </xf>
    <xf numFmtId="0" fontId="4" fillId="10" borderId="1" xfId="6" applyFont="1" applyFill="1" applyBorder="1" applyAlignment="1">
      <alignment horizontal="center"/>
    </xf>
    <xf numFmtId="49" fontId="4" fillId="0" borderId="1" xfId="6" applyNumberFormat="1" applyFont="1" applyBorder="1"/>
    <xf numFmtId="167" fontId="0" fillId="5" borderId="3" xfId="0" applyNumberFormat="1" applyFill="1" applyBorder="1" applyAlignment="1">
      <alignment horizontal="center"/>
    </xf>
    <xf numFmtId="14" fontId="0" fillId="6" borderId="3" xfId="0" applyNumberFormat="1" applyFill="1" applyBorder="1" applyAlignment="1">
      <alignment horizontal="center"/>
    </xf>
    <xf numFmtId="0" fontId="0" fillId="6" borderId="3" xfId="0" applyFill="1" applyBorder="1" applyAlignment="1">
      <alignment horizontal="center"/>
    </xf>
    <xf numFmtId="166" fontId="0" fillId="6" borderId="3" xfId="0" applyNumberFormat="1" applyFill="1" applyBorder="1" applyAlignment="1">
      <alignment horizontal="center" wrapText="1"/>
    </xf>
    <xf numFmtId="0" fontId="0" fillId="0" borderId="3" xfId="0" applyBorder="1" applyAlignment="1">
      <alignment horizontal="center" wrapText="1"/>
    </xf>
    <xf numFmtId="165" fontId="0" fillId="0" borderId="3" xfId="0" applyNumberFormat="1" applyBorder="1" applyAlignment="1">
      <alignment horizontal="center" wrapText="1"/>
    </xf>
    <xf numFmtId="0" fontId="0" fillId="0" borderId="1" xfId="0" applyBorder="1" applyAlignment="1">
      <alignment horizontal="center" wrapText="1"/>
    </xf>
    <xf numFmtId="167" fontId="0" fillId="5" borderId="1" xfId="0" applyNumberFormat="1" applyFill="1" applyBorder="1" applyAlignment="1">
      <alignment horizontal="center"/>
    </xf>
    <xf numFmtId="14" fontId="0" fillId="6" borderId="1" xfId="0" applyNumberFormat="1" applyFill="1" applyBorder="1" applyAlignment="1">
      <alignment horizontal="center"/>
    </xf>
    <xf numFmtId="0" fontId="0" fillId="6" borderId="1" xfId="0" applyFill="1" applyBorder="1" applyAlignment="1">
      <alignment horizontal="center"/>
    </xf>
    <xf numFmtId="166" fontId="0" fillId="6" borderId="1" xfId="0" applyNumberFormat="1" applyFill="1" applyBorder="1" applyAlignment="1">
      <alignment horizontal="center" wrapText="1"/>
    </xf>
    <xf numFmtId="165" fontId="0" fillId="0" borderId="1" xfId="0" applyNumberFormat="1" applyBorder="1" applyAlignment="1">
      <alignment horizontal="center" wrapText="1"/>
    </xf>
    <xf numFmtId="0" fontId="0" fillId="7" borderId="1" xfId="0" applyFill="1" applyBorder="1" applyAlignment="1">
      <alignment horizontal="center" wrapText="1"/>
    </xf>
    <xf numFmtId="14" fontId="0" fillId="5" borderId="1" xfId="0" applyNumberFormat="1" applyFill="1" applyBorder="1" applyAlignment="1">
      <alignment horizontal="center"/>
    </xf>
    <xf numFmtId="0" fontId="0" fillId="5" borderId="1" xfId="0" applyFill="1" applyBorder="1" applyAlignment="1">
      <alignment horizontal="center"/>
    </xf>
    <xf numFmtId="166" fontId="0" fillId="5" borderId="1" xfId="0" applyNumberFormat="1" applyFill="1" applyBorder="1" applyAlignment="1">
      <alignment horizontal="center" wrapText="1"/>
    </xf>
    <xf numFmtId="167" fontId="0" fillId="0" borderId="1" xfId="0" applyNumberFormat="1" applyBorder="1" applyAlignment="1">
      <alignment horizontal="center"/>
    </xf>
    <xf numFmtId="14" fontId="0" fillId="0" borderId="1" xfId="0" applyNumberFormat="1" applyBorder="1" applyAlignment="1">
      <alignment horizontal="center"/>
    </xf>
    <xf numFmtId="166" fontId="0" fillId="0" borderId="1" xfId="0" applyNumberFormat="1" applyBorder="1" applyAlignment="1">
      <alignment horizontal="center" wrapText="1"/>
    </xf>
    <xf numFmtId="165" fontId="0" fillId="0" borderId="1" xfId="0" applyNumberFormat="1" applyBorder="1" applyAlignment="1">
      <alignment horizontal="center"/>
    </xf>
    <xf numFmtId="168" fontId="0" fillId="0" borderId="1" xfId="0" applyNumberFormat="1" applyBorder="1" applyAlignment="1">
      <alignment horizontal="center"/>
    </xf>
    <xf numFmtId="49" fontId="0" fillId="0" borderId="1" xfId="0" applyNumberFormat="1" applyBorder="1" applyAlignment="1">
      <alignment horizontal="center"/>
    </xf>
    <xf numFmtId="49" fontId="0" fillId="0" borderId="1" xfId="0" applyNumberFormat="1" applyBorder="1" applyAlignment="1">
      <alignment horizontal="center" wrapText="1"/>
    </xf>
    <xf numFmtId="168" fontId="0" fillId="8" borderId="1" xfId="0" applyNumberFormat="1" applyFill="1" applyBorder="1" applyAlignment="1">
      <alignment horizontal="center"/>
    </xf>
    <xf numFmtId="167" fontId="0" fillId="8" borderId="1" xfId="0" applyNumberFormat="1" applyFill="1" applyBorder="1" applyAlignment="1">
      <alignment horizontal="center"/>
    </xf>
    <xf numFmtId="14" fontId="0" fillId="8" borderId="1" xfId="0" applyNumberFormat="1" applyFill="1" applyBorder="1" applyAlignment="1">
      <alignment horizontal="center"/>
    </xf>
    <xf numFmtId="0" fontId="0" fillId="8" borderId="1" xfId="0" applyFill="1" applyBorder="1" applyAlignment="1">
      <alignment horizontal="center"/>
    </xf>
    <xf numFmtId="166" fontId="0" fillId="8" borderId="1" xfId="0" applyNumberFormat="1" applyFill="1" applyBorder="1" applyAlignment="1">
      <alignment horizontal="center" wrapText="1"/>
    </xf>
    <xf numFmtId="0" fontId="0" fillId="8" borderId="1" xfId="0" applyFill="1" applyBorder="1" applyAlignment="1">
      <alignment horizontal="center" wrapText="1"/>
    </xf>
    <xf numFmtId="0" fontId="5" fillId="0" borderId="1" xfId="3" applyFont="1" applyFill="1" applyBorder="1" applyAlignment="1" applyProtection="1">
      <alignment horizontal="center"/>
    </xf>
    <xf numFmtId="0" fontId="10" fillId="0" borderId="1" xfId="4" applyFill="1" applyBorder="1" applyAlignment="1" applyProtection="1">
      <alignment horizontal="center"/>
    </xf>
    <xf numFmtId="0" fontId="5" fillId="0" borderId="1" xfId="5" applyFont="1" applyFill="1" applyBorder="1" applyAlignment="1" applyProtection="1">
      <alignment horizontal="center"/>
    </xf>
    <xf numFmtId="0" fontId="5" fillId="0" borderId="1" xfId="3" applyFont="1" applyFill="1" applyBorder="1" applyAlignment="1" applyProtection="1">
      <alignment horizontal="center" wrapText="1"/>
    </xf>
    <xf numFmtId="0" fontId="9" fillId="0" borderId="1" xfId="3" applyFill="1" applyBorder="1" applyAlignment="1" applyProtection="1">
      <alignment horizontal="center"/>
    </xf>
    <xf numFmtId="165" fontId="0" fillId="8" borderId="1" xfId="0" applyNumberFormat="1" applyFill="1" applyBorder="1" applyAlignment="1">
      <alignment horizontal="center"/>
    </xf>
    <xf numFmtId="0" fontId="0" fillId="10" borderId="1" xfId="0" applyFill="1" applyBorder="1" applyAlignment="1">
      <alignment horizontal="center" wrapText="1"/>
    </xf>
    <xf numFmtId="168" fontId="0" fillId="0" borderId="2" xfId="0" applyNumberFormat="1" applyBorder="1" applyAlignment="1">
      <alignment horizontal="center"/>
    </xf>
    <xf numFmtId="0" fontId="0" fillId="8" borderId="2" xfId="0" applyFill="1" applyBorder="1" applyAlignment="1">
      <alignment horizontal="center"/>
    </xf>
    <xf numFmtId="0" fontId="0" fillId="0" borderId="2" xfId="0" applyBorder="1" applyAlignment="1">
      <alignment horizontal="center" wrapText="1"/>
    </xf>
    <xf numFmtId="0" fontId="0" fillId="0" borderId="2" xfId="0" applyBorder="1" applyAlignment="1">
      <alignment horizontal="center"/>
    </xf>
    <xf numFmtId="165" fontId="0" fillId="0" borderId="2" xfId="0" applyNumberFormat="1" applyBorder="1" applyAlignment="1">
      <alignment horizontal="center"/>
    </xf>
    <xf numFmtId="168" fontId="0" fillId="8" borderId="3" xfId="0" applyNumberFormat="1" applyFill="1" applyBorder="1" applyAlignment="1">
      <alignment horizontal="center"/>
    </xf>
    <xf numFmtId="0" fontId="0" fillId="8" borderId="3" xfId="0" applyFill="1" applyBorder="1" applyAlignment="1">
      <alignment horizontal="center"/>
    </xf>
    <xf numFmtId="0" fontId="0" fillId="0" borderId="3" xfId="0" applyBorder="1" applyAlignment="1">
      <alignment horizontal="center"/>
    </xf>
    <xf numFmtId="167" fontId="5" fillId="8" borderId="1" xfId="0" applyNumberFormat="1" applyFont="1" applyFill="1" applyBorder="1" applyAlignment="1">
      <alignment horizontal="center"/>
    </xf>
    <xf numFmtId="0" fontId="0" fillId="9" borderId="1" xfId="0" applyFill="1" applyBorder="1" applyAlignment="1">
      <alignment horizontal="center" wrapText="1"/>
    </xf>
    <xf numFmtId="0" fontId="5" fillId="8"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166" fontId="5" fillId="0" borderId="1" xfId="0" applyNumberFormat="1" applyFont="1" applyBorder="1" applyAlignment="1">
      <alignment horizontal="center" wrapText="1"/>
    </xf>
    <xf numFmtId="0" fontId="5" fillId="0" borderId="1" xfId="0" applyFont="1" applyBorder="1" applyAlignment="1">
      <alignment horizontal="center" wrapText="1"/>
    </xf>
    <xf numFmtId="165" fontId="5" fillId="0" borderId="1" xfId="0" applyNumberFormat="1" applyFont="1" applyBorder="1" applyAlignment="1">
      <alignment horizontal="center"/>
    </xf>
    <xf numFmtId="0" fontId="0" fillId="8" borderId="0" xfId="0" applyFill="1" applyAlignment="1">
      <alignment horizontal="center"/>
    </xf>
    <xf numFmtId="49" fontId="0" fillId="8" borderId="1" xfId="0" applyNumberFormat="1" applyFill="1" applyBorder="1" applyAlignment="1">
      <alignment horizontal="center"/>
    </xf>
    <xf numFmtId="49" fontId="0" fillId="8" borderId="1" xfId="0" applyNumberFormat="1" applyFill="1" applyBorder="1" applyAlignment="1">
      <alignment horizontal="center" wrapText="1"/>
    </xf>
    <xf numFmtId="0" fontId="0" fillId="16" borderId="1" xfId="0" applyFill="1" applyBorder="1" applyAlignment="1">
      <alignment horizontal="center"/>
    </xf>
    <xf numFmtId="167" fontId="5" fillId="16" borderId="1" xfId="0" applyNumberFormat="1" applyFont="1" applyFill="1" applyBorder="1" applyAlignment="1">
      <alignment horizontal="center"/>
    </xf>
    <xf numFmtId="49" fontId="0" fillId="16" borderId="1" xfId="0" applyNumberFormat="1" applyFill="1" applyBorder="1" applyAlignment="1">
      <alignment horizontal="center"/>
    </xf>
    <xf numFmtId="49" fontId="0" fillId="16" borderId="1" xfId="0" applyNumberFormat="1" applyFill="1" applyBorder="1" applyAlignment="1">
      <alignment horizontal="center" wrapText="1"/>
    </xf>
    <xf numFmtId="0" fontId="0" fillId="16" borderId="1" xfId="0" applyFill="1" applyBorder="1" applyAlignment="1">
      <alignment horizontal="center" wrapText="1"/>
    </xf>
    <xf numFmtId="14" fontId="0" fillId="16" borderId="1" xfId="0" applyNumberFormat="1" applyFill="1" applyBorder="1" applyAlignment="1">
      <alignment horizontal="center"/>
    </xf>
    <xf numFmtId="166" fontId="0" fillId="16" borderId="1" xfId="0" applyNumberFormat="1" applyFill="1" applyBorder="1" applyAlignment="1">
      <alignment horizontal="center" wrapText="1"/>
    </xf>
    <xf numFmtId="165" fontId="0" fillId="16" borderId="1" xfId="0" applyNumberFormat="1" applyFill="1" applyBorder="1" applyAlignment="1">
      <alignment horizontal="center"/>
    </xf>
    <xf numFmtId="0" fontId="0" fillId="16" borderId="0" xfId="0" applyFill="1" applyAlignment="1">
      <alignment horizontal="center"/>
    </xf>
    <xf numFmtId="166" fontId="0" fillId="0" borderId="1" xfId="0" applyNumberFormat="1" applyBorder="1" applyAlignment="1">
      <alignment horizontal="center"/>
    </xf>
    <xf numFmtId="49" fontId="0" fillId="0" borderId="2" xfId="0" applyNumberFormat="1" applyBorder="1" applyAlignment="1">
      <alignment horizontal="center"/>
    </xf>
    <xf numFmtId="0" fontId="0" fillId="0" borderId="0" xfId="0" applyAlignment="1">
      <alignment horizontal="left" vertical="center"/>
    </xf>
    <xf numFmtId="0" fontId="0" fillId="0" borderId="0" xfId="0" applyAlignment="1">
      <alignment horizontal="left" vertical="center" wrapText="1"/>
    </xf>
    <xf numFmtId="167" fontId="0" fillId="6" borderId="1" xfId="0" applyNumberFormat="1" applyFill="1" applyBorder="1" applyAlignment="1">
      <alignment horizontal="left" vertical="center"/>
    </xf>
    <xf numFmtId="167" fontId="0" fillId="5" borderId="1" xfId="0" applyNumberFormat="1" applyFill="1" applyBorder="1" applyAlignment="1">
      <alignment horizontal="left" vertical="center"/>
    </xf>
    <xf numFmtId="167" fontId="0" fillId="0" borderId="1" xfId="0" applyNumberFormat="1" applyBorder="1" applyAlignment="1">
      <alignment horizontal="left" vertical="center"/>
    </xf>
    <xf numFmtId="167" fontId="0" fillId="8" borderId="1" xfId="0" applyNumberFormat="1" applyFill="1" applyBorder="1" applyAlignment="1">
      <alignment horizontal="left" vertical="center"/>
    </xf>
    <xf numFmtId="167" fontId="5" fillId="8" borderId="1" xfId="0" applyNumberFormat="1" applyFont="1" applyFill="1" applyBorder="1" applyAlignment="1">
      <alignment horizontal="left" vertical="center"/>
    </xf>
    <xf numFmtId="167" fontId="0" fillId="0" borderId="2" xfId="0" applyNumberFormat="1" applyBorder="1" applyAlignment="1">
      <alignment horizontal="left" vertical="center"/>
    </xf>
    <xf numFmtId="167" fontId="5" fillId="0" borderId="1" xfId="0" applyNumberFormat="1" applyFont="1" applyBorder="1" applyAlignment="1">
      <alignment horizontal="left" vertical="center"/>
    </xf>
    <xf numFmtId="167" fontId="0" fillId="8" borderId="3" xfId="0" applyNumberFormat="1" applyFill="1" applyBorder="1" applyAlignment="1">
      <alignment horizontal="left" vertical="center"/>
    </xf>
    <xf numFmtId="0" fontId="0" fillId="8" borderId="1" xfId="0" applyFill="1" applyBorder="1" applyAlignment="1">
      <alignment horizontal="left" vertical="center"/>
    </xf>
    <xf numFmtId="0" fontId="0" fillId="0" borderId="1" xfId="0" applyBorder="1" applyAlignment="1">
      <alignment horizontal="left" vertical="center"/>
    </xf>
    <xf numFmtId="164" fontId="0" fillId="8" borderId="1" xfId="0" applyNumberFormat="1" applyFill="1" applyBorder="1" applyAlignment="1">
      <alignment horizontal="left" vertical="center"/>
    </xf>
    <xf numFmtId="164" fontId="0" fillId="8" borderId="0" xfId="0" applyNumberFormat="1" applyFill="1" applyAlignment="1">
      <alignment horizontal="left" vertical="center"/>
    </xf>
    <xf numFmtId="167" fontId="0" fillId="16" borderId="1" xfId="0" applyNumberFormat="1" applyFill="1" applyBorder="1" applyAlignment="1">
      <alignment horizontal="left" vertical="center"/>
    </xf>
    <xf numFmtId="0" fontId="0" fillId="16" borderId="1" xfId="0" applyFill="1" applyBorder="1" applyAlignment="1">
      <alignment horizontal="left" vertical="center"/>
    </xf>
    <xf numFmtId="167" fontId="5" fillId="16" borderId="1" xfId="0" applyNumberFormat="1" applyFont="1" applyFill="1" applyBorder="1" applyAlignment="1">
      <alignment horizontal="left" vertical="center"/>
    </xf>
    <xf numFmtId="0" fontId="0" fillId="0" borderId="2" xfId="0" applyBorder="1" applyAlignment="1">
      <alignment horizontal="left" vertical="center"/>
    </xf>
    <xf numFmtId="167" fontId="0" fillId="0" borderId="3" xfId="0" applyNumberFormat="1" applyBorder="1" applyAlignment="1">
      <alignment horizontal="left" vertical="center"/>
    </xf>
    <xf numFmtId="167" fontId="5" fillId="0" borderId="1" xfId="0" applyNumberFormat="1" applyFont="1" applyBorder="1" applyAlignment="1">
      <alignment horizontal="center"/>
    </xf>
    <xf numFmtId="0" fontId="4" fillId="0" borderId="3" xfId="6" applyFont="1" applyBorder="1" applyAlignment="1">
      <alignment horizontal="center"/>
    </xf>
    <xf numFmtId="0" fontId="4" fillId="0" borderId="2" xfId="6" applyFont="1" applyBorder="1" applyAlignment="1">
      <alignment horizontal="center"/>
    </xf>
    <xf numFmtId="0" fontId="5" fillId="10" borderId="1" xfId="0" applyFont="1" applyFill="1" applyBorder="1"/>
    <xf numFmtId="0" fontId="5" fillId="8" borderId="6" xfId="0" applyFont="1" applyFill="1" applyBorder="1"/>
    <xf numFmtId="0" fontId="5" fillId="11" borderId="1" xfId="0" applyFont="1" applyFill="1" applyBorder="1"/>
    <xf numFmtId="0" fontId="0" fillId="0" borderId="1" xfId="0" applyBorder="1" applyAlignment="1">
      <alignment horizontal="center" vertical="center"/>
    </xf>
    <xf numFmtId="165" fontId="0" fillId="0" borderId="1" xfId="0" applyNumberFormat="1" applyBorder="1" applyAlignment="1">
      <alignment horizontal="center" vertical="center"/>
    </xf>
    <xf numFmtId="0" fontId="0" fillId="18" borderId="1" xfId="0" applyFill="1" applyBorder="1"/>
    <xf numFmtId="49" fontId="0" fillId="18" borderId="1" xfId="0" applyNumberFormat="1" applyFill="1" applyBorder="1"/>
    <xf numFmtId="166" fontId="0" fillId="18" borderId="1" xfId="0" applyNumberFormat="1" applyFill="1" applyBorder="1" applyAlignment="1">
      <alignment wrapText="1"/>
    </xf>
    <xf numFmtId="0" fontId="0" fillId="18" borderId="1" xfId="0" applyFill="1" applyBorder="1" applyAlignment="1">
      <alignment wrapText="1"/>
    </xf>
    <xf numFmtId="165" fontId="0" fillId="18" borderId="1" xfId="0" applyNumberFormat="1" applyFill="1" applyBorder="1"/>
    <xf numFmtId="0" fontId="0" fillId="18" borderId="0" xfId="0" applyFill="1"/>
    <xf numFmtId="0" fontId="5" fillId="8" borderId="0" xfId="0" applyFont="1" applyFill="1"/>
    <xf numFmtId="0" fontId="0" fillId="8" borderId="5" xfId="0" applyFill="1" applyBorder="1" applyAlignment="1">
      <alignment horizontal="center" vertical="center" wrapText="1"/>
    </xf>
    <xf numFmtId="49" fontId="0" fillId="0" borderId="1" xfId="0" applyNumberFormat="1" applyBorder="1" applyAlignment="1">
      <alignment wrapText="1"/>
    </xf>
    <xf numFmtId="49" fontId="0" fillId="0" borderId="1" xfId="0" applyNumberFormat="1" applyBorder="1" applyAlignment="1">
      <alignment horizontal="right"/>
    </xf>
    <xf numFmtId="49" fontId="0" fillId="0" borderId="1" xfId="0" applyNumberFormat="1" applyBorder="1" applyAlignment="1">
      <alignment horizontal="right" wrapText="1"/>
    </xf>
    <xf numFmtId="0" fontId="0" fillId="10" borderId="1" xfId="0" applyFill="1" applyBorder="1" applyAlignment="1">
      <alignment horizontal="center"/>
    </xf>
    <xf numFmtId="0" fontId="0" fillId="18" borderId="1" xfId="0" applyFill="1" applyBorder="1" applyAlignment="1">
      <alignment horizontal="center"/>
    </xf>
    <xf numFmtId="0" fontId="0" fillId="19" borderId="1" xfId="0" applyFill="1" applyBorder="1"/>
    <xf numFmtId="0" fontId="0" fillId="20" borderId="1" xfId="0" applyFill="1" applyBorder="1"/>
    <xf numFmtId="49" fontId="0" fillId="20" borderId="1" xfId="0" applyNumberFormat="1" applyFill="1" applyBorder="1"/>
    <xf numFmtId="0" fontId="0" fillId="0" borderId="4" xfId="0" applyBorder="1" applyAlignment="1">
      <alignment horizontal="center"/>
    </xf>
    <xf numFmtId="0" fontId="19" fillId="8" borderId="1" xfId="0" applyFont="1" applyFill="1" applyBorder="1" applyAlignment="1">
      <alignment horizontal="left" vertical="center"/>
    </xf>
    <xf numFmtId="166" fontId="19" fillId="16" borderId="1" xfId="0" applyNumberFormat="1" applyFont="1" applyFill="1" applyBorder="1" applyAlignment="1">
      <alignment horizontal="left" vertical="center" wrapText="1"/>
    </xf>
    <xf numFmtId="49" fontId="0" fillId="8" borderId="1" xfId="0" applyNumberFormat="1" applyFill="1" applyBorder="1"/>
    <xf numFmtId="14" fontId="19" fillId="8" borderId="1" xfId="0" applyNumberFormat="1" applyFont="1" applyFill="1" applyBorder="1" applyAlignment="1">
      <alignment horizontal="left" vertical="center"/>
    </xf>
    <xf numFmtId="0" fontId="0" fillId="18" borderId="0" xfId="0" applyFill="1" applyAlignment="1">
      <alignment horizontal="center"/>
    </xf>
    <xf numFmtId="49" fontId="0" fillId="10" borderId="1" xfId="0" applyNumberFormat="1" applyFill="1" applyBorder="1"/>
    <xf numFmtId="14" fontId="5" fillId="16" borderId="1" xfId="0" applyNumberFormat="1" applyFont="1" applyFill="1" applyBorder="1" applyAlignment="1">
      <alignment horizontal="left" vertical="center"/>
    </xf>
    <xf numFmtId="0" fontId="0" fillId="0" borderId="0" xfId="0" applyAlignment="1">
      <alignment horizontal="center" vertical="center"/>
    </xf>
    <xf numFmtId="16" fontId="0" fillId="11" borderId="1" xfId="0" applyNumberFormat="1" applyFill="1" applyBorder="1" applyAlignment="1">
      <alignment horizontal="center"/>
    </xf>
    <xf numFmtId="0" fontId="0" fillId="11" borderId="1" xfId="0" applyFill="1" applyBorder="1" applyAlignment="1">
      <alignment horizontal="center"/>
    </xf>
    <xf numFmtId="0" fontId="18" fillId="0" borderId="1" xfId="0" applyFont="1" applyBorder="1"/>
    <xf numFmtId="0" fontId="5" fillId="10" borderId="1" xfId="0" applyFont="1" applyFill="1" applyBorder="1" applyAlignment="1">
      <alignment horizontal="center"/>
    </xf>
    <xf numFmtId="0" fontId="5" fillId="10" borderId="1" xfId="0" applyFont="1" applyFill="1" applyBorder="1" applyAlignment="1">
      <alignment horizontal="left" vertical="center"/>
    </xf>
    <xf numFmtId="14" fontId="5" fillId="10" borderId="1" xfId="0" applyNumberFormat="1" applyFont="1" applyFill="1" applyBorder="1" applyAlignment="1">
      <alignment horizontal="left" vertical="center"/>
    </xf>
    <xf numFmtId="49" fontId="5" fillId="10" borderId="1" xfId="0" applyNumberFormat="1" applyFont="1" applyFill="1" applyBorder="1" applyAlignment="1">
      <alignment horizontal="center"/>
    </xf>
    <xf numFmtId="49" fontId="5" fillId="10" borderId="1" xfId="0" applyNumberFormat="1" applyFont="1" applyFill="1" applyBorder="1" applyAlignment="1">
      <alignment horizontal="center" wrapText="1"/>
    </xf>
    <xf numFmtId="0" fontId="5" fillId="10" borderId="1" xfId="0" applyFont="1" applyFill="1" applyBorder="1" applyAlignment="1">
      <alignment horizontal="center" wrapText="1"/>
    </xf>
    <xf numFmtId="0" fontId="5" fillId="10" borderId="0" xfId="0" applyFont="1" applyFill="1"/>
    <xf numFmtId="0" fontId="6" fillId="0" borderId="1" xfId="0" applyFont="1" applyBorder="1" applyAlignment="1">
      <alignment wrapText="1"/>
    </xf>
    <xf numFmtId="16" fontId="0" fillId="8" borderId="1" xfId="0" applyNumberFormat="1" applyFill="1" applyBorder="1" applyAlignment="1">
      <alignment horizontal="center"/>
    </xf>
    <xf numFmtId="0" fontId="4" fillId="8" borderId="0" xfId="6" applyFont="1" applyFill="1" applyAlignment="1">
      <alignment horizontal="center"/>
    </xf>
    <xf numFmtId="0" fontId="0" fillId="20" borderId="1" xfId="0" applyFill="1" applyBorder="1" applyAlignment="1">
      <alignment wrapText="1"/>
    </xf>
    <xf numFmtId="0" fontId="3" fillId="0" borderId="1" xfId="0" applyFont="1" applyBorder="1"/>
    <xf numFmtId="0" fontId="0" fillId="21" borderId="0" xfId="0" applyFill="1"/>
    <xf numFmtId="49" fontId="0" fillId="10" borderId="1" xfId="0" applyNumberFormat="1" applyFill="1" applyBorder="1" applyAlignment="1">
      <alignment horizontal="center"/>
    </xf>
    <xf numFmtId="14" fontId="0" fillId="11" borderId="1" xfId="0" applyNumberFormat="1" applyFill="1" applyBorder="1" applyAlignment="1">
      <alignment horizontal="center"/>
    </xf>
    <xf numFmtId="166" fontId="5" fillId="8" borderId="1" xfId="0" applyNumberFormat="1" applyFont="1" applyFill="1" applyBorder="1" applyAlignment="1">
      <alignment horizontal="left" vertical="center" wrapText="1"/>
    </xf>
    <xf numFmtId="166" fontId="5" fillId="16" borderId="1" xfId="0" applyNumberFormat="1" applyFont="1" applyFill="1" applyBorder="1" applyAlignment="1">
      <alignment horizontal="left" vertical="center" wrapText="1"/>
    </xf>
    <xf numFmtId="14" fontId="5" fillId="8" borderId="1" xfId="0" applyNumberFormat="1" applyFont="1" applyFill="1" applyBorder="1" applyAlignment="1">
      <alignment horizontal="left" vertical="center"/>
    </xf>
    <xf numFmtId="14" fontId="0" fillId="0" borderId="1" xfId="0" applyNumberFormat="1" applyBorder="1" applyAlignment="1">
      <alignment wrapText="1"/>
    </xf>
    <xf numFmtId="0" fontId="24" fillId="0" borderId="1" xfId="6" applyBorder="1" applyAlignment="1">
      <alignment horizontal="center"/>
    </xf>
    <xf numFmtId="167" fontId="0" fillId="5" borderId="3" xfId="0" applyNumberFormat="1" applyFill="1" applyBorder="1" applyAlignment="1">
      <alignment wrapText="1"/>
    </xf>
    <xf numFmtId="167" fontId="0" fillId="5" borderId="1" xfId="0" applyNumberFormat="1" applyFill="1" applyBorder="1" applyAlignment="1">
      <alignment wrapText="1"/>
    </xf>
    <xf numFmtId="167" fontId="0" fillId="0" borderId="1" xfId="0" applyNumberFormat="1" applyBorder="1" applyAlignment="1">
      <alignment wrapText="1"/>
    </xf>
    <xf numFmtId="168" fontId="0" fillId="0" borderId="1" xfId="0" applyNumberFormat="1" applyBorder="1" applyAlignment="1">
      <alignment wrapText="1"/>
    </xf>
    <xf numFmtId="168" fontId="0" fillId="8" borderId="1" xfId="0" applyNumberFormat="1" applyFill="1" applyBorder="1" applyAlignment="1">
      <alignment wrapText="1"/>
    </xf>
    <xf numFmtId="168" fontId="0" fillId="0" borderId="2" xfId="0" applyNumberFormat="1" applyBorder="1" applyAlignment="1">
      <alignment wrapText="1"/>
    </xf>
    <xf numFmtId="168" fontId="0" fillId="8" borderId="3" xfId="0" applyNumberFormat="1" applyFill="1" applyBorder="1" applyAlignment="1">
      <alignment wrapText="1"/>
    </xf>
    <xf numFmtId="0" fontId="0" fillId="8" borderId="0" xfId="0" applyFill="1" applyAlignment="1">
      <alignment wrapText="1"/>
    </xf>
    <xf numFmtId="167" fontId="5" fillId="8" borderId="1" xfId="0" applyNumberFormat="1" applyFont="1" applyFill="1" applyBorder="1" applyAlignment="1">
      <alignment wrapText="1"/>
    </xf>
    <xf numFmtId="167" fontId="0" fillId="8" borderId="1" xfId="0" applyNumberFormat="1" applyFill="1" applyBorder="1" applyAlignment="1">
      <alignment wrapText="1"/>
    </xf>
    <xf numFmtId="0" fontId="0" fillId="8" borderId="1" xfId="0" applyFill="1" applyBorder="1" applyAlignment="1">
      <alignment vertical="center" wrapText="1"/>
    </xf>
    <xf numFmtId="0" fontId="0" fillId="0" borderId="1" xfId="0" applyBorder="1" applyAlignment="1">
      <alignment horizontal="left" vertical="top" wrapText="1"/>
    </xf>
    <xf numFmtId="0" fontId="0" fillId="8" borderId="1" xfId="0" applyFill="1" applyBorder="1" applyAlignment="1">
      <alignment horizontal="left" vertical="top" wrapText="1"/>
    </xf>
    <xf numFmtId="0" fontId="0" fillId="16" borderId="1" xfId="0" applyFill="1" applyBorder="1" applyAlignment="1">
      <alignment horizontal="left" vertical="top" wrapText="1"/>
    </xf>
    <xf numFmtId="0" fontId="0" fillId="0" borderId="2" xfId="0" applyBorder="1" applyAlignment="1">
      <alignment horizontal="left" vertical="top" wrapText="1"/>
    </xf>
    <xf numFmtId="0" fontId="4" fillId="0" borderId="1" xfId="6" applyFont="1" applyBorder="1" applyAlignment="1">
      <alignment horizontal="left" vertical="center"/>
    </xf>
    <xf numFmtId="0" fontId="4" fillId="8" borderId="1" xfId="6" applyFont="1" applyFill="1" applyBorder="1" applyAlignment="1">
      <alignment horizontal="left" vertical="center"/>
    </xf>
    <xf numFmtId="49" fontId="0" fillId="0" borderId="1" xfId="0" applyNumberFormat="1" applyBorder="1" applyAlignment="1">
      <alignment horizontal="left" vertical="center"/>
    </xf>
    <xf numFmtId="49" fontId="4" fillId="0" borderId="2" xfId="6" applyNumberFormat="1" applyFont="1" applyBorder="1" applyAlignment="1" applyProtection="1">
      <alignment horizontal="left" vertical="center"/>
    </xf>
    <xf numFmtId="0" fontId="0" fillId="0" borderId="1" xfId="0" applyBorder="1" applyAlignment="1">
      <alignment vertical="center"/>
    </xf>
    <xf numFmtId="0" fontId="0" fillId="8" borderId="1" xfId="0" applyFill="1" applyBorder="1" applyAlignment="1">
      <alignment vertical="center"/>
    </xf>
    <xf numFmtId="0" fontId="0" fillId="16" borderId="1" xfId="0" applyFill="1" applyBorder="1" applyAlignment="1">
      <alignment vertical="center"/>
    </xf>
    <xf numFmtId="0" fontId="0" fillId="0" borderId="2" xfId="0" applyBorder="1" applyAlignment="1">
      <alignment vertical="center"/>
    </xf>
    <xf numFmtId="0" fontId="0" fillId="0" borderId="0" xfId="0" applyAlignment="1">
      <alignment vertical="center"/>
    </xf>
    <xf numFmtId="0" fontId="26" fillId="10" borderId="1" xfId="0" applyFont="1" applyFill="1" applyBorder="1" applyAlignment="1">
      <alignment wrapText="1"/>
    </xf>
    <xf numFmtId="0" fontId="5" fillId="8" borderId="1" xfId="0" applyFont="1" applyFill="1" applyBorder="1" applyAlignment="1">
      <alignment horizontal="left" vertical="center"/>
    </xf>
    <xf numFmtId="0" fontId="0" fillId="0" borderId="6" xfId="0" applyBorder="1"/>
    <xf numFmtId="0" fontId="4" fillId="10" borderId="0" xfId="6" applyFont="1" applyFill="1" applyAlignment="1">
      <alignment horizontal="center"/>
    </xf>
    <xf numFmtId="49" fontId="24" fillId="0" borderId="1" xfId="6" applyNumberFormat="1" applyBorder="1" applyAlignment="1">
      <alignment horizontal="center"/>
    </xf>
    <xf numFmtId="49" fontId="4" fillId="8" borderId="1" xfId="6" applyNumberFormat="1" applyFont="1" applyFill="1" applyBorder="1" applyAlignment="1">
      <alignment horizontal="center"/>
    </xf>
    <xf numFmtId="49" fontId="24" fillId="0" borderId="1" xfId="6" applyNumberFormat="1" applyBorder="1" applyAlignment="1">
      <alignment horizontal="center" vertical="center"/>
    </xf>
    <xf numFmtId="0" fontId="0" fillId="18" borderId="1" xfId="0" applyFill="1" applyBorder="1" applyAlignment="1">
      <alignment vertical="top" wrapText="1"/>
    </xf>
    <xf numFmtId="0" fontId="4" fillId="10" borderId="1" xfId="6" applyFont="1" applyFill="1" applyBorder="1" applyAlignment="1">
      <alignment horizontal="center" vertical="center"/>
    </xf>
    <xf numFmtId="0" fontId="23" fillId="0" borderId="1" xfId="0" applyFont="1" applyBorder="1" applyAlignment="1">
      <alignment wrapText="1"/>
    </xf>
    <xf numFmtId="49" fontId="30" fillId="10" borderId="1" xfId="6" applyNumberFormat="1" applyFont="1" applyFill="1" applyBorder="1" applyAlignment="1">
      <alignment horizontal="center"/>
    </xf>
    <xf numFmtId="49" fontId="24" fillId="10" borderId="1" xfId="6" applyNumberFormat="1" applyFill="1" applyBorder="1" applyAlignment="1">
      <alignment horizontal="center"/>
    </xf>
    <xf numFmtId="0" fontId="4" fillId="0" borderId="1" xfId="6" applyFont="1" applyFill="1" applyBorder="1" applyAlignment="1">
      <alignment horizontal="center"/>
    </xf>
    <xf numFmtId="0" fontId="24" fillId="0" borderId="1" xfId="6" applyFill="1" applyBorder="1" applyAlignment="1">
      <alignment horizontal="center"/>
    </xf>
    <xf numFmtId="49" fontId="0" fillId="12" borderId="1" xfId="0" applyNumberFormat="1" applyFill="1" applyBorder="1"/>
    <xf numFmtId="0" fontId="5" fillId="8" borderId="1" xfId="0" applyFont="1" applyFill="1" applyBorder="1" applyAlignment="1">
      <alignment vertical="center"/>
    </xf>
    <xf numFmtId="0" fontId="24" fillId="8" borderId="1" xfId="6" applyFill="1" applyBorder="1" applyAlignment="1">
      <alignment horizontal="center"/>
    </xf>
    <xf numFmtId="0" fontId="26" fillId="8" borderId="1" xfId="0" applyFont="1" applyFill="1" applyBorder="1" applyAlignment="1">
      <alignment wrapText="1"/>
    </xf>
    <xf numFmtId="0" fontId="6" fillId="8" borderId="1" xfId="0" applyFont="1" applyFill="1" applyBorder="1" applyAlignment="1">
      <alignment wrapText="1"/>
    </xf>
    <xf numFmtId="14" fontId="6" fillId="8" borderId="1" xfId="0" applyNumberFormat="1" applyFont="1" applyFill="1" applyBorder="1"/>
    <xf numFmtId="166" fontId="6" fillId="8" borderId="1" xfId="0" applyNumberFormat="1" applyFont="1" applyFill="1" applyBorder="1" applyAlignment="1">
      <alignment wrapText="1"/>
    </xf>
    <xf numFmtId="165" fontId="6" fillId="8" borderId="0" xfId="0" applyNumberFormat="1" applyFont="1" applyFill="1"/>
    <xf numFmtId="0" fontId="6" fillId="8" borderId="0" xfId="0" applyFont="1" applyFill="1"/>
    <xf numFmtId="14" fontId="0" fillId="8" borderId="1" xfId="0" applyNumberFormat="1" applyFill="1" applyBorder="1" applyAlignment="1">
      <alignment horizontal="left" vertical="center"/>
    </xf>
    <xf numFmtId="0" fontId="0" fillId="8" borderId="1" xfId="0" quotePrefix="1" applyFill="1" applyBorder="1"/>
    <xf numFmtId="0" fontId="0" fillId="10" borderId="1" xfId="0" applyFill="1" applyBorder="1" applyAlignment="1">
      <alignment vertical="center"/>
    </xf>
    <xf numFmtId="14" fontId="5" fillId="8" borderId="1" xfId="0" applyNumberFormat="1" applyFont="1" applyFill="1" applyBorder="1"/>
    <xf numFmtId="166" fontId="5" fillId="8" borderId="1" xfId="0" applyNumberFormat="1" applyFont="1" applyFill="1" applyBorder="1" applyAlignment="1">
      <alignment wrapText="1"/>
    </xf>
    <xf numFmtId="165" fontId="5" fillId="8" borderId="1" xfId="0" applyNumberFormat="1" applyFont="1" applyFill="1" applyBorder="1"/>
    <xf numFmtId="14" fontId="0" fillId="0" borderId="0" xfId="0" applyNumberFormat="1" applyAlignment="1">
      <alignment horizontal="center" vertical="center"/>
    </xf>
    <xf numFmtId="0" fontId="23" fillId="8" borderId="0" xfId="0" applyFont="1" applyFill="1" applyAlignment="1">
      <alignment wrapText="1"/>
    </xf>
    <xf numFmtId="0" fontId="0" fillId="8" borderId="6" xfId="0" applyFill="1" applyBorder="1"/>
    <xf numFmtId="0" fontId="29" fillId="8" borderId="1" xfId="0" applyFont="1" applyFill="1" applyBorder="1" applyAlignment="1">
      <alignment wrapText="1"/>
    </xf>
    <xf numFmtId="49" fontId="24" fillId="0" borderId="1" xfId="6" applyNumberFormat="1" applyFill="1" applyBorder="1" applyAlignment="1">
      <alignment horizontal="center"/>
    </xf>
    <xf numFmtId="0" fontId="24" fillId="8" borderId="1" xfId="6" applyFill="1" applyBorder="1" applyAlignment="1" applyProtection="1">
      <alignment horizontal="center"/>
    </xf>
    <xf numFmtId="0" fontId="24" fillId="8" borderId="1" xfId="6" applyFill="1" applyBorder="1" applyAlignment="1">
      <alignment horizontal="center" vertical="center"/>
    </xf>
    <xf numFmtId="0" fontId="28" fillId="8" borderId="1" xfId="0" applyFont="1" applyFill="1" applyBorder="1" applyAlignment="1">
      <alignment wrapText="1"/>
    </xf>
    <xf numFmtId="0" fontId="2" fillId="8" borderId="1" xfId="0" applyFont="1" applyFill="1" applyBorder="1" applyAlignment="1">
      <alignment wrapText="1"/>
    </xf>
    <xf numFmtId="0" fontId="25" fillId="9" borderId="1" xfId="0" applyFont="1" applyFill="1" applyBorder="1" applyAlignment="1">
      <alignment wrapText="1"/>
    </xf>
    <xf numFmtId="0" fontId="26" fillId="0" borderId="1" xfId="0" applyFont="1" applyBorder="1" applyAlignment="1">
      <alignment wrapText="1"/>
    </xf>
    <xf numFmtId="0" fontId="26" fillId="0" borderId="1" xfId="0" applyFont="1" applyBorder="1"/>
    <xf numFmtId="0" fontId="24" fillId="10" borderId="1" xfId="6" applyFill="1" applyBorder="1" applyAlignment="1">
      <alignment horizontal="center"/>
    </xf>
    <xf numFmtId="0" fontId="22" fillId="8" borderId="0" xfId="0" applyFont="1" applyFill="1"/>
    <xf numFmtId="0" fontId="2" fillId="8" borderId="0" xfId="0" applyFont="1" applyFill="1"/>
    <xf numFmtId="0" fontId="21" fillId="8" borderId="0" xfId="0" applyFont="1" applyFill="1"/>
    <xf numFmtId="165" fontId="0" fillId="10" borderId="0" xfId="0" applyNumberFormat="1" applyFill="1"/>
    <xf numFmtId="0" fontId="26" fillId="8" borderId="0" xfId="0" applyFont="1" applyFill="1" applyAlignment="1">
      <alignment wrapText="1"/>
    </xf>
    <xf numFmtId="0" fontId="4" fillId="8" borderId="1" xfId="6" applyFont="1" applyFill="1" applyBorder="1" applyAlignment="1">
      <alignment horizontal="center" vertical="center" wrapText="1"/>
    </xf>
    <xf numFmtId="49" fontId="24" fillId="8" borderId="1" xfId="6" applyNumberFormat="1" applyFill="1" applyBorder="1" applyAlignment="1">
      <alignment horizontal="center"/>
    </xf>
    <xf numFmtId="0" fontId="0" fillId="0" borderId="0" xfId="0" applyAlignment="1">
      <alignment vertical="top" wrapText="1"/>
    </xf>
    <xf numFmtId="14" fontId="0" fillId="0" borderId="0" xfId="0" applyNumberFormat="1" applyAlignment="1">
      <alignment horizontal="center" vertical="top" wrapText="1"/>
    </xf>
    <xf numFmtId="0" fontId="5" fillId="8" borderId="0" xfId="0" applyFont="1" applyFill="1" applyAlignment="1">
      <alignment wrapText="1"/>
    </xf>
    <xf numFmtId="165" fontId="0" fillId="8" borderId="0" xfId="0" applyNumberFormat="1" applyFill="1"/>
    <xf numFmtId="0" fontId="6" fillId="10" borderId="1" xfId="0" applyFont="1" applyFill="1" applyBorder="1" applyAlignment="1">
      <alignment wrapText="1"/>
    </xf>
    <xf numFmtId="49" fontId="4" fillId="10" borderId="1" xfId="6" applyNumberFormat="1" applyFont="1" applyFill="1" applyBorder="1" applyAlignment="1">
      <alignment horizontal="center"/>
    </xf>
    <xf numFmtId="49" fontId="24" fillId="8" borderId="1" xfId="6" applyNumberFormat="1" applyFill="1" applyBorder="1" applyAlignment="1">
      <alignment horizontal="left" vertical="center"/>
    </xf>
    <xf numFmtId="0" fontId="24" fillId="8" borderId="0" xfId="6" applyFill="1"/>
    <xf numFmtId="0" fontId="0" fillId="8" borderId="1" xfId="0" applyFill="1" applyBorder="1" applyAlignment="1">
      <alignment horizontal="left" vertical="center" wrapText="1"/>
    </xf>
    <xf numFmtId="0" fontId="0" fillId="0" borderId="1" xfId="0" applyBorder="1" applyAlignment="1">
      <alignment horizontal="left"/>
    </xf>
    <xf numFmtId="0" fontId="0" fillId="16" borderId="1" xfId="0" applyFill="1" applyBorder="1" applyAlignment="1">
      <alignment horizontal="left"/>
    </xf>
    <xf numFmtId="0" fontId="0" fillId="8" borderId="1" xfId="0" applyFill="1" applyBorder="1" applyAlignment="1">
      <alignment horizontal="left"/>
    </xf>
    <xf numFmtId="49" fontId="24" fillId="20" borderId="1" xfId="6" applyNumberFormat="1" applyFill="1" applyBorder="1" applyAlignment="1">
      <alignment horizontal="center"/>
    </xf>
    <xf numFmtId="0" fontId="0" fillId="22" borderId="1" xfId="0" applyFill="1" applyBorder="1" applyAlignment="1">
      <alignment horizontal="center" vertical="center" wrapText="1"/>
    </xf>
    <xf numFmtId="49" fontId="24" fillId="20" borderId="1" xfId="6" applyNumberFormat="1" applyFill="1" applyBorder="1" applyAlignment="1">
      <alignment horizontal="center" vertical="center"/>
    </xf>
    <xf numFmtId="0" fontId="5" fillId="8" borderId="1" xfId="0" applyFont="1" applyFill="1" applyBorder="1" applyAlignment="1">
      <alignment horizontal="left" wrapText="1"/>
    </xf>
    <xf numFmtId="0" fontId="4" fillId="22" borderId="1" xfId="6" applyFont="1" applyFill="1" applyBorder="1" applyAlignment="1">
      <alignment horizontal="center"/>
    </xf>
    <xf numFmtId="49" fontId="24" fillId="22" borderId="1" xfId="6" applyNumberFormat="1" applyFill="1" applyBorder="1" applyAlignment="1">
      <alignment horizontal="center"/>
    </xf>
    <xf numFmtId="0" fontId="6" fillId="0" borderId="1" xfId="0" applyFont="1" applyBorder="1" applyAlignment="1">
      <alignment horizontal="center" vertical="center" wrapText="1"/>
    </xf>
    <xf numFmtId="0" fontId="0" fillId="10" borderId="1" xfId="0" applyFill="1" applyBorder="1" applyAlignment="1">
      <alignment horizontal="left" vertical="center"/>
    </xf>
    <xf numFmtId="0" fontId="4" fillId="0" borderId="1" xfId="6" applyFont="1" applyFill="1" applyBorder="1" applyAlignment="1">
      <alignment horizontal="left" vertical="center"/>
    </xf>
    <xf numFmtId="164" fontId="0" fillId="0" borderId="1" xfId="0" applyNumberFormat="1" applyBorder="1" applyAlignment="1">
      <alignment horizontal="left" vertical="center"/>
    </xf>
    <xf numFmtId="168" fontId="0" fillId="0" borderId="1" xfId="0" applyNumberFormat="1" applyBorder="1" applyAlignment="1">
      <alignment vertical="center"/>
    </xf>
    <xf numFmtId="168" fontId="0" fillId="0" borderId="1" xfId="0" applyNumberFormat="1" applyBorder="1" applyAlignment="1">
      <alignment horizontal="left" vertical="top" wrapText="1"/>
    </xf>
    <xf numFmtId="14" fontId="5" fillId="0" borderId="1" xfId="0" applyNumberFormat="1" applyFont="1" applyBorder="1" applyAlignment="1">
      <alignment horizontal="left" vertical="center"/>
    </xf>
    <xf numFmtId="0" fontId="5" fillId="0" borderId="1" xfId="0" applyFont="1" applyBorder="1" applyAlignment="1">
      <alignment horizontal="left" vertical="center"/>
    </xf>
    <xf numFmtId="0" fontId="5" fillId="0" borderId="1" xfId="0" applyFont="1" applyBorder="1" applyAlignment="1">
      <alignment vertical="center"/>
    </xf>
    <xf numFmtId="14" fontId="0" fillId="0" borderId="1" xfId="0" applyNumberFormat="1" applyBorder="1" applyAlignment="1">
      <alignment horizontal="left" vertical="center"/>
    </xf>
    <xf numFmtId="0" fontId="0" fillId="0" borderId="0" xfId="0" applyAlignment="1">
      <alignment horizontal="left" wrapText="1"/>
    </xf>
    <xf numFmtId="0" fontId="0" fillId="0" borderId="0" xfId="0" applyAlignment="1">
      <alignment horizontal="center" wrapText="1"/>
    </xf>
    <xf numFmtId="0" fontId="0" fillId="0" borderId="10" xfId="0" applyBorder="1" applyAlignment="1">
      <alignment horizontal="left" wrapText="1"/>
    </xf>
    <xf numFmtId="49" fontId="0" fillId="0" borderId="11" xfId="0" applyNumberFormat="1" applyBorder="1" applyAlignment="1">
      <alignment horizontal="left" wrapText="1"/>
    </xf>
    <xf numFmtId="0" fontId="0" fillId="0" borderId="11" xfId="0" applyBorder="1" applyAlignment="1">
      <alignment horizontal="left"/>
    </xf>
    <xf numFmtId="0" fontId="0" fillId="0" borderId="11" xfId="0" applyBorder="1" applyAlignment="1">
      <alignment horizontal="left" wrapText="1"/>
    </xf>
    <xf numFmtId="49" fontId="0" fillId="0" borderId="12" xfId="0" applyNumberFormat="1" applyBorder="1" applyAlignment="1">
      <alignment horizontal="left" wrapText="1"/>
    </xf>
    <xf numFmtId="0" fontId="0" fillId="0" borderId="13" xfId="0" applyBorder="1" applyAlignment="1">
      <alignment horizontal="left" wrapText="1"/>
    </xf>
    <xf numFmtId="0" fontId="0" fillId="0" borderId="14" xfId="0" applyBorder="1" applyAlignment="1">
      <alignment horizontal="left" wrapText="1"/>
    </xf>
    <xf numFmtId="0" fontId="0" fillId="0" borderId="14" xfId="0" applyBorder="1" applyAlignment="1">
      <alignment horizontal="left"/>
    </xf>
    <xf numFmtId="165" fontId="0" fillId="0" borderId="15" xfId="0" applyNumberFormat="1" applyBorder="1" applyAlignment="1">
      <alignment horizontal="left" wrapText="1"/>
    </xf>
    <xf numFmtId="0" fontId="0" fillId="0" borderId="5" xfId="0" applyBorder="1" applyAlignment="1">
      <alignment horizontal="center" vertical="center" wrapText="1"/>
    </xf>
    <xf numFmtId="49" fontId="0" fillId="0" borderId="0" xfId="0" applyNumberFormat="1" applyAlignment="1">
      <alignment horizontal="left" vertical="center"/>
    </xf>
    <xf numFmtId="0" fontId="0" fillId="0" borderId="0" xfId="0" applyAlignment="1">
      <alignment horizontal="left" vertical="top" wrapText="1"/>
    </xf>
    <xf numFmtId="49" fontId="0" fillId="0" borderId="0" xfId="0" applyNumberFormat="1" applyAlignment="1">
      <alignment horizontal="center"/>
    </xf>
    <xf numFmtId="0" fontId="0" fillId="10" borderId="5" xfId="0" applyFill="1" applyBorder="1" applyAlignment="1">
      <alignment horizontal="center" vertical="center" wrapText="1"/>
    </xf>
    <xf numFmtId="0" fontId="4" fillId="10" borderId="1" xfId="6" applyFont="1" applyFill="1" applyBorder="1" applyAlignment="1">
      <alignment horizontal="left" vertical="center"/>
    </xf>
    <xf numFmtId="164" fontId="0" fillId="10" borderId="1" xfId="0" applyNumberFormat="1" applyFill="1" applyBorder="1" applyAlignment="1">
      <alignment horizontal="left" vertical="center"/>
    </xf>
    <xf numFmtId="167" fontId="5" fillId="10" borderId="1" xfId="0" applyNumberFormat="1" applyFont="1" applyFill="1" applyBorder="1" applyAlignment="1">
      <alignment horizontal="left" vertical="center"/>
    </xf>
    <xf numFmtId="0" fontId="0" fillId="10" borderId="1" xfId="0" applyFill="1" applyBorder="1" applyAlignment="1">
      <alignment horizontal="left" vertical="top" wrapText="1"/>
    </xf>
    <xf numFmtId="49" fontId="0" fillId="10" borderId="1" xfId="0" applyNumberFormat="1" applyFill="1" applyBorder="1" applyAlignment="1">
      <alignment horizontal="center" wrapText="1"/>
    </xf>
    <xf numFmtId="0" fontId="0" fillId="10" borderId="0" xfId="0" applyFill="1" applyAlignment="1">
      <alignment horizontal="center"/>
    </xf>
    <xf numFmtId="0" fontId="24" fillId="10" borderId="1" xfId="6" applyFill="1" applyBorder="1" applyAlignment="1">
      <alignment horizontal="left" vertical="center"/>
    </xf>
    <xf numFmtId="14" fontId="0" fillId="10" borderId="1" xfId="0" applyNumberFormat="1" applyFill="1" applyBorder="1" applyAlignment="1">
      <alignment horizontal="left" vertical="center"/>
    </xf>
    <xf numFmtId="0" fontId="4" fillId="8" borderId="1" xfId="6" applyNumberFormat="1" applyFont="1" applyFill="1" applyBorder="1" applyAlignment="1"/>
    <xf numFmtId="0" fontId="0" fillId="8" borderId="0" xfId="0" applyFill="1" applyAlignment="1">
      <alignment vertical="center"/>
    </xf>
    <xf numFmtId="49" fontId="24" fillId="8" borderId="2" xfId="6" applyNumberFormat="1" applyFill="1" applyBorder="1" applyAlignment="1">
      <alignment horizontal="left" vertical="center"/>
    </xf>
    <xf numFmtId="0" fontId="0" fillId="8" borderId="2" xfId="0" applyFill="1" applyBorder="1" applyAlignment="1">
      <alignment vertical="center"/>
    </xf>
    <xf numFmtId="0" fontId="0" fillId="8" borderId="2" xfId="0" applyFill="1" applyBorder="1" applyAlignment="1">
      <alignment horizontal="left" vertical="center"/>
    </xf>
    <xf numFmtId="14" fontId="0" fillId="8" borderId="2" xfId="0" applyNumberFormat="1" applyFill="1" applyBorder="1" applyAlignment="1">
      <alignment horizontal="left" vertical="center"/>
    </xf>
    <xf numFmtId="0" fontId="0" fillId="8" borderId="2" xfId="0" applyFill="1" applyBorder="1" applyAlignment="1">
      <alignment wrapText="1"/>
    </xf>
    <xf numFmtId="49" fontId="0" fillId="8" borderId="2" xfId="0" applyNumberFormat="1" applyFill="1" applyBorder="1" applyAlignment="1">
      <alignment horizontal="center"/>
    </xf>
    <xf numFmtId="49" fontId="0" fillId="8" borderId="2" xfId="0" applyNumberFormat="1" applyFill="1" applyBorder="1" applyAlignment="1">
      <alignment horizontal="center" wrapText="1"/>
    </xf>
    <xf numFmtId="0" fontId="0" fillId="8" borderId="2" xfId="0" applyFill="1" applyBorder="1" applyAlignment="1">
      <alignment horizontal="center" wrapText="1"/>
    </xf>
    <xf numFmtId="166" fontId="0" fillId="8" borderId="2" xfId="0" applyNumberFormat="1" applyFill="1" applyBorder="1" applyAlignment="1">
      <alignment horizontal="center" wrapText="1"/>
    </xf>
    <xf numFmtId="0" fontId="0" fillId="8" borderId="17" xfId="0" applyFill="1" applyBorder="1"/>
    <xf numFmtId="49" fontId="24" fillId="0" borderId="1" xfId="6" applyNumberFormat="1" applyFill="1" applyBorder="1" applyAlignment="1">
      <alignment horizontal="center" vertical="center"/>
    </xf>
    <xf numFmtId="0" fontId="4" fillId="20" borderId="1" xfId="6" applyFont="1" applyFill="1" applyBorder="1" applyAlignment="1">
      <alignment horizontal="center"/>
    </xf>
    <xf numFmtId="14" fontId="0" fillId="20" borderId="1" xfId="0" applyNumberFormat="1" applyFill="1" applyBorder="1" applyAlignment="1">
      <alignment horizontal="center"/>
    </xf>
    <xf numFmtId="0" fontId="0" fillId="20" borderId="0" xfId="0" applyFill="1" applyAlignment="1">
      <alignment horizontal="center"/>
    </xf>
    <xf numFmtId="14" fontId="0" fillId="8" borderId="0" xfId="0" applyNumberFormat="1" applyFill="1" applyAlignment="1">
      <alignment horizontal="center"/>
    </xf>
    <xf numFmtId="0" fontId="0" fillId="10" borderId="1" xfId="0" applyFill="1" applyBorder="1" applyAlignment="1">
      <alignment horizontal="left"/>
    </xf>
    <xf numFmtId="0" fontId="31" fillId="0" borderId="0" xfId="0" applyFont="1" applyAlignment="1">
      <alignment vertical="top" wrapText="1"/>
    </xf>
    <xf numFmtId="0" fontId="0" fillId="10" borderId="0" xfId="0" applyFill="1" applyAlignment="1">
      <alignment wrapText="1"/>
    </xf>
    <xf numFmtId="49" fontId="4" fillId="0" borderId="1" xfId="6" applyNumberFormat="1" applyFont="1" applyBorder="1" applyAlignment="1">
      <alignment horizontal="center" vertical="center"/>
    </xf>
    <xf numFmtId="49" fontId="4" fillId="8" borderId="1" xfId="6" applyNumberFormat="1" applyFont="1" applyFill="1" applyBorder="1" applyAlignment="1">
      <alignment horizontal="center" vertical="center"/>
    </xf>
    <xf numFmtId="0" fontId="32" fillId="0" borderId="0" xfId="0" applyFont="1"/>
    <xf numFmtId="49" fontId="4" fillId="12" borderId="1" xfId="6" applyNumberFormat="1" applyFont="1" applyFill="1" applyBorder="1" applyAlignment="1">
      <alignment horizontal="center" vertical="center"/>
    </xf>
    <xf numFmtId="0" fontId="5" fillId="0" borderId="1" xfId="3" applyFont="1" applyFill="1" applyBorder="1" applyAlignment="1">
      <alignment wrapText="1"/>
    </xf>
    <xf numFmtId="0" fontId="9" fillId="0" borderId="1" xfId="3" applyFill="1" applyBorder="1"/>
    <xf numFmtId="0" fontId="5" fillId="0" borderId="1" xfId="5" applyFont="1" applyFill="1" applyBorder="1"/>
    <xf numFmtId="0" fontId="10" fillId="0" borderId="1" xfId="4" applyFill="1" applyBorder="1"/>
    <xf numFmtId="0" fontId="5" fillId="0" borderId="1" xfId="3" applyFont="1" applyFill="1" applyBorder="1"/>
    <xf numFmtId="49" fontId="4" fillId="10" borderId="1" xfId="6" applyNumberFormat="1" applyFont="1" applyFill="1" applyBorder="1" applyAlignment="1">
      <alignment horizontal="center" vertical="center"/>
    </xf>
    <xf numFmtId="49" fontId="24" fillId="8" borderId="1" xfId="6" applyNumberFormat="1" applyFill="1" applyBorder="1" applyAlignment="1">
      <alignment horizontal="center" vertical="center"/>
    </xf>
    <xf numFmtId="14" fontId="0" fillId="8" borderId="1" xfId="0" applyNumberFormat="1" applyFill="1" applyBorder="1" applyAlignment="1">
      <alignment wrapText="1"/>
    </xf>
    <xf numFmtId="0" fontId="0" fillId="10" borderId="1" xfId="0" applyFill="1" applyBorder="1" applyAlignment="1">
      <alignment horizontal="center" vertical="center"/>
    </xf>
    <xf numFmtId="0" fontId="0" fillId="8" borderId="1" xfId="0" applyFill="1" applyBorder="1" applyAlignment="1">
      <alignment horizontal="left" wrapText="1"/>
    </xf>
    <xf numFmtId="0" fontId="0" fillId="8" borderId="1" xfId="0" applyFill="1" applyBorder="1" applyAlignment="1">
      <alignment vertical="top" wrapText="1"/>
    </xf>
    <xf numFmtId="0" fontId="5" fillId="8" borderId="1" xfId="0" applyFont="1" applyFill="1" applyBorder="1" applyAlignment="1">
      <alignment horizontal="center" vertical="center" wrapText="1"/>
    </xf>
    <xf numFmtId="14" fontId="5" fillId="8" borderId="1" xfId="0" applyNumberFormat="1" applyFont="1" applyFill="1" applyBorder="1" applyAlignment="1">
      <alignment wrapText="1"/>
    </xf>
    <xf numFmtId="0" fontId="0" fillId="8" borderId="1" xfId="0" applyFill="1" applyBorder="1" applyAlignment="1">
      <alignment horizontal="center" vertical="center"/>
    </xf>
    <xf numFmtId="0" fontId="0" fillId="11" borderId="1" xfId="0" applyFill="1" applyBorder="1" applyAlignment="1">
      <alignment horizontal="center" vertical="center" wrapText="1"/>
    </xf>
    <xf numFmtId="49" fontId="24" fillId="11" borderId="1" xfId="6" applyNumberFormat="1" applyFill="1" applyBorder="1" applyAlignment="1">
      <alignment horizontal="center"/>
    </xf>
    <xf numFmtId="49" fontId="24" fillId="11" borderId="1" xfId="6" applyNumberFormat="1" applyFill="1" applyBorder="1" applyAlignment="1">
      <alignment horizontal="center" vertical="center"/>
    </xf>
    <xf numFmtId="0" fontId="0" fillId="11" borderId="1" xfId="0" applyFill="1" applyBorder="1" applyAlignment="1">
      <alignment horizontal="center" vertical="center"/>
    </xf>
    <xf numFmtId="14" fontId="0" fillId="10" borderId="1" xfId="0" applyNumberFormat="1" applyFill="1" applyBorder="1" applyAlignment="1">
      <alignment wrapText="1"/>
    </xf>
    <xf numFmtId="49" fontId="24" fillId="10" borderId="1" xfId="6" applyNumberFormat="1" applyFill="1" applyBorder="1" applyAlignment="1">
      <alignment horizontal="center" vertical="center"/>
    </xf>
    <xf numFmtId="0" fontId="24" fillId="10" borderId="1" xfId="6" applyNumberFormat="1" applyFill="1" applyBorder="1" applyAlignment="1">
      <alignment horizontal="center" vertical="center"/>
    </xf>
    <xf numFmtId="0" fontId="0" fillId="10" borderId="0" xfId="0" applyFill="1" applyAlignment="1">
      <alignment horizontal="left"/>
    </xf>
    <xf numFmtId="14" fontId="29" fillId="10" borderId="1" xfId="0" applyNumberFormat="1" applyFont="1" applyFill="1" applyBorder="1"/>
    <xf numFmtId="0" fontId="29" fillId="10" borderId="1" xfId="0" applyFont="1" applyFill="1" applyBorder="1"/>
    <xf numFmtId="0" fontId="5" fillId="0" borderId="0" xfId="0" applyFont="1" applyAlignment="1">
      <alignment vertical="top" wrapText="1"/>
    </xf>
    <xf numFmtId="0" fontId="0" fillId="20" borderId="2" xfId="0" applyFill="1" applyBorder="1" applyAlignment="1">
      <alignment horizontal="center"/>
    </xf>
    <xf numFmtId="170" fontId="0" fillId="0" borderId="1" xfId="0" applyNumberFormat="1" applyBorder="1"/>
    <xf numFmtId="0" fontId="0" fillId="12" borderId="1" xfId="0" applyFill="1" applyBorder="1" applyAlignment="1">
      <alignment horizontal="center" vertical="center" wrapText="1"/>
    </xf>
    <xf numFmtId="0" fontId="0" fillId="24" borderId="1" xfId="0" applyFill="1" applyBorder="1" applyAlignment="1">
      <alignment wrapText="1"/>
    </xf>
    <xf numFmtId="0" fontId="5" fillId="24" borderId="1" xfId="0" applyFont="1" applyFill="1" applyBorder="1" applyAlignment="1">
      <alignment wrapText="1"/>
    </xf>
    <xf numFmtId="0" fontId="2" fillId="8" borderId="1" xfId="0" applyFont="1" applyFill="1" applyBorder="1"/>
    <xf numFmtId="0" fontId="33" fillId="8" borderId="0" xfId="0" applyFont="1" applyFill="1"/>
    <xf numFmtId="0" fontId="6" fillId="8" borderId="0" xfId="0" applyFont="1" applyFill="1" applyAlignment="1">
      <alignment wrapText="1"/>
    </xf>
    <xf numFmtId="0" fontId="25" fillId="8" borderId="1" xfId="0" applyFont="1" applyFill="1" applyBorder="1" applyAlignment="1">
      <alignment wrapText="1"/>
    </xf>
    <xf numFmtId="49" fontId="4" fillId="0" borderId="2" xfId="6" applyNumberFormat="1" applyFont="1" applyBorder="1" applyAlignment="1" applyProtection="1">
      <alignment horizontal="center"/>
    </xf>
    <xf numFmtId="49" fontId="0" fillId="11" borderId="1" xfId="0" applyNumberFormat="1" applyFill="1" applyBorder="1" applyAlignment="1">
      <alignment horizontal="center"/>
    </xf>
    <xf numFmtId="49" fontId="24" fillId="12" borderId="5" xfId="6" applyNumberFormat="1" applyFill="1" applyBorder="1" applyAlignment="1">
      <alignment horizontal="center"/>
    </xf>
    <xf numFmtId="49" fontId="24" fillId="0" borderId="5" xfId="6" applyNumberFormat="1" applyFill="1" applyBorder="1" applyAlignment="1">
      <alignment horizontal="center"/>
    </xf>
    <xf numFmtId="0" fontId="2" fillId="12" borderId="1" xfId="2" applyFill="1" applyBorder="1"/>
    <xf numFmtId="0" fontId="2" fillId="0" borderId="1" xfId="0" applyFont="1" applyBorder="1"/>
    <xf numFmtId="16" fontId="0" fillId="11" borderId="1" xfId="0" applyNumberFormat="1" applyFill="1" applyBorder="1"/>
    <xf numFmtId="165" fontId="0" fillId="11" borderId="1" xfId="0" applyNumberFormat="1" applyFill="1" applyBorder="1"/>
    <xf numFmtId="49" fontId="24" fillId="12" borderId="1" xfId="6" applyNumberFormat="1" applyFill="1" applyBorder="1" applyAlignment="1">
      <alignment horizontal="center"/>
    </xf>
    <xf numFmtId="0" fontId="4" fillId="8" borderId="1" xfId="6" applyFont="1" applyFill="1" applyBorder="1" applyAlignment="1">
      <alignment horizontal="center" vertical="center"/>
    </xf>
    <xf numFmtId="49" fontId="0" fillId="0" borderId="0" xfId="0" applyNumberFormat="1" applyAlignment="1">
      <alignment horizontal="right"/>
    </xf>
    <xf numFmtId="0" fontId="0" fillId="12" borderId="1" xfId="0" applyFill="1" applyBorder="1" applyAlignment="1">
      <alignment horizontal="center" vertical="center"/>
    </xf>
    <xf numFmtId="49" fontId="24" fillId="12" borderId="1" xfId="6" applyNumberFormat="1" applyFill="1" applyBorder="1" applyAlignment="1">
      <alignment horizontal="center" vertical="center"/>
    </xf>
    <xf numFmtId="166" fontId="0" fillId="12" borderId="1" xfId="0" applyNumberFormat="1" applyFill="1" applyBorder="1" applyAlignment="1">
      <alignment wrapText="1"/>
    </xf>
    <xf numFmtId="165" fontId="0" fillId="12" borderId="1" xfId="0" applyNumberFormat="1" applyFill="1" applyBorder="1"/>
    <xf numFmtId="0" fontId="24" fillId="12" borderId="1" xfId="6" applyFill="1" applyBorder="1" applyAlignment="1">
      <alignment horizontal="center"/>
    </xf>
    <xf numFmtId="0" fontId="0" fillId="12" borderId="1" xfId="0" applyFill="1" applyBorder="1" applyAlignment="1">
      <alignment horizontal="right"/>
    </xf>
    <xf numFmtId="0" fontId="0" fillId="12" borderId="6" xfId="0" applyFill="1" applyBorder="1"/>
    <xf numFmtId="14" fontId="0" fillId="12" borderId="1" xfId="0" applyNumberFormat="1" applyFill="1" applyBorder="1" applyAlignment="1">
      <alignment horizontal="right"/>
    </xf>
    <xf numFmtId="16" fontId="0" fillId="0" borderId="0" xfId="0" applyNumberFormat="1" applyAlignment="1">
      <alignment vertical="top" wrapText="1"/>
    </xf>
    <xf numFmtId="0" fontId="29" fillId="0" borderId="0" xfId="0" applyFont="1" applyAlignment="1">
      <alignment vertical="top" wrapText="1"/>
    </xf>
    <xf numFmtId="49" fontId="0" fillId="0" borderId="0" xfId="0" applyNumberFormat="1" applyAlignment="1">
      <alignment horizontal="center" vertical="center"/>
    </xf>
    <xf numFmtId="0" fontId="0" fillId="0" borderId="0" xfId="0" applyAlignment="1">
      <alignment horizontal="right"/>
    </xf>
    <xf numFmtId="0" fontId="0" fillId="10" borderId="0" xfId="0" applyFill="1" applyAlignment="1">
      <alignment horizontal="right"/>
    </xf>
    <xf numFmtId="0" fontId="0" fillId="8" borderId="3" xfId="0" applyFill="1" applyBorder="1" applyAlignment="1">
      <alignment horizontal="center" vertical="center"/>
    </xf>
    <xf numFmtId="0" fontId="24" fillId="8" borderId="3" xfId="6" applyFill="1" applyBorder="1" applyAlignment="1">
      <alignment horizontal="center"/>
    </xf>
    <xf numFmtId="0" fontId="0" fillId="8" borderId="3" xfId="0" applyFill="1" applyBorder="1" applyAlignment="1">
      <alignment horizontal="right"/>
    </xf>
    <xf numFmtId="0" fontId="0" fillId="8" borderId="18" xfId="0" applyFill="1" applyBorder="1"/>
    <xf numFmtId="0" fontId="6" fillId="8" borderId="1" xfId="0" applyFont="1" applyFill="1" applyBorder="1" applyAlignment="1">
      <alignment horizontal="left" wrapText="1"/>
    </xf>
    <xf numFmtId="0" fontId="2" fillId="10" borderId="0" xfId="0" applyFont="1" applyFill="1" applyAlignment="1">
      <alignment wrapText="1"/>
    </xf>
    <xf numFmtId="0" fontId="24" fillId="8" borderId="0" xfId="6" applyFill="1" applyAlignment="1">
      <alignment horizontal="center"/>
    </xf>
    <xf numFmtId="0" fontId="0" fillId="0" borderId="5" xfId="0" applyBorder="1"/>
    <xf numFmtId="0" fontId="34" fillId="8" borderId="0" xfId="0" applyFont="1" applyFill="1" applyAlignment="1">
      <alignment vertical="center" wrapText="1"/>
    </xf>
    <xf numFmtId="0" fontId="24" fillId="0" borderId="0" xfId="6" applyFill="1" applyAlignment="1">
      <alignment horizontal="center"/>
    </xf>
    <xf numFmtId="0" fontId="0" fillId="25" borderId="1" xfId="0" applyFill="1" applyBorder="1"/>
    <xf numFmtId="14" fontId="0" fillId="8" borderId="3" xfId="0" applyNumberFormat="1" applyFill="1" applyBorder="1"/>
    <xf numFmtId="14" fontId="0" fillId="8" borderId="1" xfId="0" applyNumberFormat="1" applyFill="1" applyBorder="1" applyAlignment="1">
      <alignment horizontal="right"/>
    </xf>
    <xf numFmtId="0" fontId="0" fillId="10" borderId="6" xfId="0" applyFill="1" applyBorder="1"/>
    <xf numFmtId="0" fontId="0" fillId="10" borderId="5" xfId="0" applyFill="1" applyBorder="1"/>
    <xf numFmtId="49" fontId="0" fillId="11" borderId="1" xfId="0" applyNumberFormat="1" applyFill="1" applyBorder="1"/>
    <xf numFmtId="3" fontId="0" fillId="0" borderId="0" xfId="0" applyNumberFormat="1" applyAlignment="1">
      <alignment horizontal="center" vertical="center"/>
    </xf>
    <xf numFmtId="0" fontId="0" fillId="26" borderId="1" xfId="0" applyFill="1" applyBorder="1"/>
    <xf numFmtId="166" fontId="0" fillId="8" borderId="1" xfId="0" applyNumberFormat="1" applyFill="1" applyBorder="1"/>
    <xf numFmtId="0" fontId="0" fillId="11" borderId="5" xfId="0" applyFill="1" applyBorder="1"/>
    <xf numFmtId="0" fontId="0" fillId="10" borderId="0" xfId="0" applyFill="1" applyAlignment="1">
      <alignment horizontal="center" vertical="center"/>
    </xf>
    <xf numFmtId="0" fontId="0" fillId="10" borderId="0" xfId="0" applyFill="1" applyAlignment="1">
      <alignment vertical="top" wrapText="1"/>
    </xf>
    <xf numFmtId="0" fontId="37" fillId="0" borderId="0" xfId="0" applyFont="1"/>
    <xf numFmtId="0" fontId="3" fillId="0" borderId="7" xfId="0" applyFont="1" applyBorder="1" applyAlignment="1">
      <alignment horizontal="center"/>
    </xf>
    <xf numFmtId="49" fontId="3" fillId="0" borderId="8" xfId="0" applyNumberFormat="1" applyFont="1" applyBorder="1" applyAlignment="1">
      <alignment horizontal="center"/>
    </xf>
    <xf numFmtId="0" fontId="3" fillId="0" borderId="8" xfId="0" applyFont="1" applyBorder="1" applyAlignment="1">
      <alignment horizontal="center"/>
    </xf>
    <xf numFmtId="49" fontId="3" fillId="0" borderId="9" xfId="0" applyNumberFormat="1" applyFont="1" applyBorder="1" applyAlignment="1">
      <alignment horizontal="center"/>
    </xf>
    <xf numFmtId="0" fontId="3" fillId="0" borderId="9" xfId="0" applyFont="1" applyBorder="1" applyAlignment="1">
      <alignment horizontal="center"/>
    </xf>
    <xf numFmtId="14" fontId="0" fillId="23" borderId="0" xfId="0" applyNumberFormat="1" applyFill="1" applyAlignment="1">
      <alignment horizontal="center"/>
    </xf>
    <xf numFmtId="0" fontId="0" fillId="0" borderId="5" xfId="0" applyBorder="1" applyAlignment="1">
      <alignment horizontal="center"/>
    </xf>
    <xf numFmtId="0" fontId="0" fillId="0" borderId="16" xfId="0" applyBorder="1" applyAlignment="1">
      <alignment horizontal="center"/>
    </xf>
    <xf numFmtId="0" fontId="0" fillId="0" borderId="6" xfId="0" applyBorder="1" applyAlignment="1">
      <alignment horizontal="center"/>
    </xf>
    <xf numFmtId="0" fontId="0" fillId="10" borderId="5" xfId="0" applyFill="1" applyBorder="1" applyAlignment="1">
      <alignment horizontal="center"/>
    </xf>
    <xf numFmtId="0" fontId="0" fillId="10" borderId="16" xfId="0" applyFill="1" applyBorder="1" applyAlignment="1">
      <alignment horizontal="center"/>
    </xf>
    <xf numFmtId="0" fontId="0" fillId="10" borderId="6" xfId="0" applyFill="1" applyBorder="1" applyAlignment="1">
      <alignment horizontal="center"/>
    </xf>
    <xf numFmtId="0" fontId="0" fillId="0" borderId="19"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 xfId="0" applyFill="1" applyBorder="1"/>
  </cellXfs>
  <cellStyles count="7">
    <cellStyle name="Excel Built-in Bad" xfId="3" xr:uid="{00000000-0005-0000-0000-000000000000}"/>
    <cellStyle name="Excel Built-in Good" xfId="4" xr:uid="{00000000-0005-0000-0000-000001000000}"/>
    <cellStyle name="Excel Built-in Neutral" xfId="5" xr:uid="{00000000-0005-0000-0000-000002000000}"/>
    <cellStyle name="Hyperlink" xfId="6" xr:uid="{00000000-000B-0000-0000-000008000000}"/>
    <cellStyle name="Hyperlink 2" xfId="1" xr:uid="{00000000-0005-0000-0000-000004000000}"/>
    <cellStyle name="Normal" xfId="0" builtinId="0"/>
    <cellStyle name="Normal 2" xfId="2" xr:uid="{00000000-0005-0000-0000-000006000000}"/>
  </cellStyles>
  <dxfs count="563">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00B0F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ill>
        <patternFill>
          <bgColor rgb="FF00B0F0"/>
        </patternFill>
      </fill>
    </dxf>
    <dxf>
      <fill>
        <patternFill>
          <bgColor rgb="FF92D05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92D050"/>
        </patternFill>
      </fill>
    </dxf>
    <dxf>
      <fill>
        <patternFill>
          <bgColor rgb="FF00B0F0"/>
        </patternFill>
      </fill>
    </dxf>
    <dxf>
      <fill>
        <patternFill>
          <bgColor rgb="FF92D05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00B0F0"/>
        </patternFill>
      </fill>
    </dxf>
    <dxf>
      <fill>
        <patternFill>
          <bgColor rgb="FF92D05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92D050"/>
        </patternFill>
      </fill>
    </dxf>
    <dxf>
      <fill>
        <patternFill>
          <bgColor rgb="FF92D05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00B0F0"/>
        </patternFill>
      </fill>
    </dxf>
    <dxf>
      <fill>
        <patternFill>
          <bgColor rgb="FF00B0F0"/>
        </patternFill>
      </fill>
    </dxf>
    <dxf>
      <fill>
        <patternFill>
          <bgColor rgb="FF00B0F0"/>
        </patternFill>
      </fill>
    </dxf>
    <dxf>
      <fill>
        <patternFill>
          <bgColor rgb="FF92D050"/>
        </patternFill>
      </fill>
    </dxf>
    <dxf>
      <fill>
        <patternFill>
          <bgColor rgb="FF00B0F0"/>
        </patternFill>
      </fill>
    </dxf>
    <dxf>
      <fill>
        <patternFill>
          <bgColor rgb="FF00B0F0"/>
        </patternFill>
      </fill>
    </dxf>
    <dxf>
      <fill>
        <patternFill>
          <bgColor rgb="FF92D050"/>
        </patternFill>
      </fill>
    </dxf>
    <dxf>
      <fill>
        <patternFill>
          <bgColor rgb="FF92D05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92D050"/>
        </patternFill>
      </fill>
    </dxf>
    <dxf>
      <fill>
        <patternFill>
          <bgColor rgb="FF92D050"/>
        </patternFill>
      </fill>
    </dxf>
    <dxf>
      <fill>
        <patternFill>
          <bgColor rgb="FF00B0F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00B0F0"/>
        </patternFill>
      </fill>
    </dxf>
    <dxf>
      <font>
        <color rgb="FF9C0006"/>
      </font>
      <fill>
        <patternFill>
          <bgColor rgb="FFFFC7CE"/>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FFFF0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92D050"/>
        </patternFill>
      </fill>
    </dxf>
    <dxf>
      <fill>
        <patternFill>
          <bgColor rgb="FF92D050"/>
        </patternFill>
      </fill>
    </dxf>
    <dxf>
      <fill>
        <patternFill>
          <bgColor rgb="FF00B0F0"/>
        </patternFill>
      </fill>
    </dxf>
    <dxf>
      <fill>
        <patternFill>
          <bgColor rgb="FF00B0F0"/>
        </patternFill>
      </fill>
    </dxf>
    <dxf>
      <fill>
        <patternFill>
          <bgColor rgb="FF92D050"/>
        </patternFill>
      </fill>
    </dxf>
    <dxf>
      <fill>
        <patternFill>
          <bgColor rgb="FF00B0F0"/>
        </patternFill>
      </fill>
    </dxf>
    <dxf>
      <fill>
        <patternFill>
          <bgColor rgb="FF92D050"/>
        </patternFill>
      </fill>
    </dxf>
    <dxf>
      <fill>
        <patternFill>
          <bgColor rgb="FF92D050"/>
        </patternFill>
      </fill>
    </dxf>
    <dxf>
      <fill>
        <patternFill>
          <bgColor rgb="FF00B0F0"/>
        </patternFill>
      </fill>
    </dxf>
    <dxf>
      <fill>
        <patternFill>
          <bgColor rgb="FF92D050"/>
        </patternFill>
      </fill>
    </dxf>
    <dxf>
      <fill>
        <patternFill>
          <bgColor rgb="FF00B0F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00B0F0"/>
        </patternFill>
      </fill>
    </dxf>
    <dxf>
      <fill>
        <patternFill>
          <bgColor rgb="FF00B0F0"/>
        </patternFill>
      </fill>
    </dxf>
    <dxf>
      <fill>
        <patternFill>
          <bgColor rgb="FF00B0F0"/>
        </patternFill>
      </fill>
    </dxf>
    <dxf>
      <fill>
        <patternFill>
          <bgColor rgb="FF92D050"/>
        </patternFill>
      </fill>
    </dxf>
    <dxf>
      <fill>
        <patternFill>
          <bgColor rgb="FF00B0F0"/>
        </patternFill>
      </fill>
    </dxf>
    <dxf>
      <fill>
        <patternFill>
          <bgColor rgb="FF92D050"/>
        </patternFill>
      </fill>
    </dxf>
    <dxf>
      <fill>
        <patternFill>
          <bgColor rgb="FF00B0F0"/>
        </patternFill>
      </fill>
    </dxf>
    <dxf>
      <fill>
        <patternFill>
          <bgColor rgb="FF00B0F0"/>
        </patternFill>
      </fill>
    </dxf>
    <dxf>
      <fill>
        <patternFill>
          <bgColor rgb="FF92D050"/>
        </patternFill>
      </fill>
    </dxf>
    <dxf>
      <fill>
        <patternFill>
          <bgColor rgb="FF92D050"/>
        </patternFill>
      </fill>
    </dxf>
    <dxf>
      <fill>
        <patternFill>
          <bgColor rgb="FF92D050"/>
        </patternFill>
      </fill>
    </dxf>
    <dxf>
      <fill>
        <patternFill>
          <bgColor rgb="FF00B0F0"/>
        </patternFill>
      </fill>
    </dxf>
    <dxf>
      <fill>
        <patternFill>
          <bgColor rgb="FF92D050"/>
        </patternFill>
      </fill>
    </dxf>
    <dxf>
      <fill>
        <patternFill>
          <bgColor rgb="FF92D050"/>
        </patternFill>
      </fill>
    </dxf>
    <dxf>
      <fill>
        <patternFill>
          <bgColor rgb="FF92D05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92D050"/>
        </patternFill>
      </fill>
    </dxf>
    <dxf>
      <fill>
        <patternFill>
          <bgColor rgb="FF92D050"/>
        </patternFill>
      </fill>
    </dxf>
    <dxf>
      <fill>
        <patternFill>
          <bgColor rgb="FF00B0F0"/>
        </patternFill>
      </fill>
    </dxf>
    <dxf>
      <fill>
        <patternFill>
          <bgColor rgb="FF00B0F0"/>
        </patternFill>
      </fill>
    </dxf>
    <dxf>
      <fill>
        <patternFill>
          <bgColor rgb="FF00B0F0"/>
        </patternFill>
      </fill>
    </dxf>
    <dxf>
      <fill>
        <patternFill>
          <bgColor rgb="FF92D050"/>
        </patternFill>
      </fill>
    </dxf>
    <dxf>
      <fill>
        <patternFill>
          <bgColor rgb="FF92D050"/>
        </patternFill>
      </fill>
    </dxf>
    <dxf>
      <fill>
        <patternFill>
          <bgColor rgb="FF92D050"/>
        </patternFill>
      </fill>
    </dxf>
    <dxf>
      <fill>
        <patternFill>
          <bgColor rgb="FF00B0F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00B0F0"/>
        </patternFill>
      </fill>
    </dxf>
    <dxf>
      <fill>
        <patternFill>
          <bgColor rgb="FF92D050"/>
        </patternFill>
      </fill>
    </dxf>
    <dxf>
      <fill>
        <patternFill>
          <bgColor rgb="FF92D050"/>
        </patternFill>
      </fill>
    </dxf>
    <dxf>
      <fill>
        <patternFill>
          <bgColor rgb="FF00B0F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00B0F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00B0F0"/>
        </patternFill>
      </fill>
    </dxf>
    <dxf>
      <fill>
        <patternFill>
          <bgColor rgb="FF00B0F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00B0F0"/>
        </patternFill>
      </fill>
    </dxf>
    <dxf>
      <fill>
        <patternFill>
          <bgColor rgb="FF00B0F0"/>
        </patternFill>
      </fill>
    </dxf>
    <dxf>
      <font>
        <color rgb="FF9C0006"/>
      </font>
      <fill>
        <patternFill>
          <bgColor rgb="FFFFC7CE"/>
        </patternFill>
      </fill>
    </dxf>
    <dxf>
      <fill>
        <patternFill>
          <bgColor rgb="FF92D050"/>
        </patternFill>
      </fill>
    </dxf>
    <dxf>
      <fill>
        <patternFill>
          <bgColor rgb="FF00B0F0"/>
        </patternFill>
      </fill>
    </dxf>
    <dxf>
      <fill>
        <patternFill>
          <bgColor rgb="FF92D050"/>
        </patternFill>
      </fill>
    </dxf>
    <dxf>
      <fill>
        <patternFill>
          <bgColor rgb="FF00B0F0"/>
        </patternFill>
      </fill>
    </dxf>
    <dxf>
      <fill>
        <patternFill>
          <bgColor rgb="FF00B0F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ont>
        <color rgb="FF9C0006"/>
      </font>
      <fill>
        <patternFill>
          <bgColor rgb="FFFFC7CE"/>
        </patternFill>
      </fill>
    </dxf>
    <dxf>
      <fill>
        <patternFill>
          <bgColor rgb="FF00B0F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rgb="FF000000"/>
        <name val="Calibri"/>
        <family val="2"/>
        <charset val="1"/>
        <scheme val="none"/>
      </font>
      <fill>
        <patternFill patternType="none">
          <bgColor auto="1"/>
        </patternFill>
      </fill>
      <border diagonalUp="0" diagonalDown="0" outline="0">
        <left style="thin">
          <color auto="1"/>
        </left>
        <right style="thin">
          <color auto="1"/>
        </right>
        <top style="thin">
          <color auto="1"/>
        </top>
        <bottom style="thin">
          <color auto="1"/>
        </bottom>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diagonalUp="0" diagonalDown="0">
        <left style="thin">
          <color auto="1"/>
        </left>
        <right style="thin">
          <color auto="1"/>
        </right>
        <top style="thin">
          <color auto="1"/>
        </top>
        <bottom style="thin">
          <color auto="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diagonalUp="0" diagonalDown="0">
        <left style="thin">
          <color auto="1"/>
        </left>
        <right style="thin">
          <color auto="1"/>
        </right>
        <top style="thin">
          <color auto="1"/>
        </top>
        <bottom style="thin">
          <color auto="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6" formatCode="yyyy/mm/dd;@"/>
      <border diagonalUp="0" diagonalDown="0">
        <left style="thin">
          <color auto="1"/>
        </left>
        <right style="thin">
          <color auto="1"/>
        </right>
        <top style="thin">
          <color auto="1"/>
        </top>
        <bottom style="thin">
          <color auto="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fgColor indexed="64"/>
          <bgColor auto="1"/>
        </patternFill>
      </fill>
    </dxf>
    <dxf>
      <border diagonalUp="0" diagonalDown="0">
        <left style="thin">
          <color auto="1"/>
        </left>
        <right style="thin">
          <color auto="1"/>
        </right>
        <top style="thin">
          <color auto="1"/>
        </top>
        <bottom style="thin">
          <color auto="1"/>
        </bottom>
        <vertical/>
        <horizontal/>
      </border>
    </dxf>
    <dxf>
      <fill>
        <patternFill patternType="none">
          <bgColor auto="1"/>
        </patternFill>
      </fill>
    </dxf>
    <dxf>
      <numFmt numFmtId="30" formatCode="@"/>
      <fill>
        <patternFill patternType="none">
          <bgColor auto="1"/>
        </patternFill>
      </fill>
    </dxf>
    <dxf>
      <fill>
        <patternFill patternType="none">
          <bgColor auto="1"/>
        </patternFill>
      </fill>
    </dxf>
    <dxf>
      <fill>
        <patternFill patternType="none">
          <fgColor indexed="64"/>
          <bgColor auto="1"/>
        </patternFill>
      </fill>
    </dxf>
    <dxf>
      <font>
        <b val="0"/>
        <i val="0"/>
        <strike val="0"/>
        <condense val="0"/>
        <extend val="0"/>
        <outline val="0"/>
        <shadow val="0"/>
        <u val="none"/>
        <vertAlign val="baseline"/>
        <sz val="11"/>
        <color rgb="FF000000"/>
        <name val="Calibri"/>
        <family val="2"/>
        <charset val="1"/>
        <scheme val="none"/>
      </font>
      <border diagonalUp="0" diagonalDown="0">
        <left style="thin">
          <color auto="1"/>
        </left>
        <right style="thin">
          <color auto="1"/>
        </right>
        <top style="thin">
          <color auto="1"/>
        </top>
        <bottom style="thin">
          <color auto="1"/>
        </bottom>
        <vertical/>
        <horizontal/>
      </border>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border diagonalUp="0" diagonalDown="0" outline="0">
        <left style="thin">
          <color auto="1"/>
        </left>
        <right style="thin">
          <color auto="1"/>
        </right>
        <top style="thin">
          <color auto="1"/>
        </top>
        <bottom style="thin">
          <color auto="1"/>
        </bottom>
      </border>
    </dxf>
    <dxf>
      <alignment horizontal="center" vertical="bottom" textRotation="0" indent="0" justifyLastLine="0" shrinkToFit="0" readingOrder="0"/>
    </dxf>
    <dxf>
      <alignment horizontal="center" vertical="bottom" textRotation="0" indent="0" justifyLastLine="0" shrinkToFit="0" readingOrder="0"/>
      <border diagonalUp="0" diagonalDown="0" outline="0">
        <left style="thin">
          <color auto="1"/>
        </left>
        <right style="thin">
          <color auto="1"/>
        </right>
        <top style="thin">
          <color auto="1"/>
        </top>
        <bottom style="thin">
          <color auto="1"/>
        </bottom>
      </border>
    </dxf>
    <dxf>
      <alignment horizontal="center" vertical="bottom" textRotation="0" indent="0" justifyLastLine="0" shrinkToFit="0" readingOrder="0"/>
    </dxf>
    <dxf>
      <alignment horizontal="center" vertical="bottom" textRotation="0" indent="0" justifyLastLine="0" shrinkToFit="0" readingOrder="0"/>
      <border diagonalUp="0" diagonalDown="0" outline="0">
        <left style="thin">
          <color auto="1"/>
        </left>
        <right style="thin">
          <color auto="1"/>
        </right>
        <top style="thin">
          <color auto="1"/>
        </top>
        <bottom style="thin">
          <color auto="1"/>
        </bottom>
      </border>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numFmt numFmtId="166" formatCode="yyyy/mm/dd;@"/>
      <alignment horizontal="center" vertical="bottom" textRotation="0" indent="0" justifyLastLine="0" shrinkToFit="0" readingOrder="0"/>
      <border diagonalUp="0" diagonalDown="0" outline="0">
        <left style="thin">
          <color auto="1"/>
        </left>
        <right style="thin">
          <color auto="1"/>
        </right>
        <top style="thin">
          <color auto="1"/>
        </top>
        <bottom style="thin">
          <color auto="1"/>
        </bottom>
      </border>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border diagonalUp="0" diagonalDown="0" outline="0">
        <left style="thin">
          <color auto="1"/>
        </left>
        <right style="thin">
          <color auto="1"/>
        </right>
        <top style="thin">
          <color auto="1"/>
        </top>
        <bottom style="thin">
          <color auto="1"/>
        </bottom>
      </border>
    </dxf>
    <dxf>
      <alignment horizontal="general" vertical="bottom" textRotation="0" wrapText="1" indent="0" justifyLastLine="0" shrinkToFit="0" readingOrder="0"/>
      <border diagonalUp="0" diagonalDown="0" outline="0">
        <left style="thin">
          <color auto="1"/>
        </left>
        <right style="thin">
          <color auto="1"/>
        </right>
        <top style="thin">
          <color auto="1"/>
        </top>
        <bottom style="thin">
          <color auto="1"/>
        </bottom>
      </border>
    </dxf>
    <dxf>
      <alignment horizontal="left" vertical="center" textRotation="0" indent="0" justifyLastLine="0" shrinkToFit="0" readingOrder="0"/>
    </dxf>
    <dxf>
      <alignment horizontal="left" vertical="center" textRotation="0" indent="0" justifyLastLine="0" shrinkToFit="0" readingOrder="0"/>
    </dxf>
    <dxf>
      <border diagonalUp="0" diagonalDown="0">
        <left style="thin">
          <color auto="1"/>
        </left>
        <right style="thin">
          <color auto="1"/>
        </right>
        <top style="thin">
          <color auto="1"/>
        </top>
        <bottom style="thin">
          <color auto="1"/>
        </bottom>
        <vertical/>
        <horizontal/>
      </border>
    </dxf>
    <dxf>
      <fill>
        <patternFill patternType="none">
          <fgColor indexed="64"/>
          <bgColor auto="1"/>
        </patternFill>
      </fill>
    </dxf>
    <dxf>
      <fill>
        <patternFill patternType="none">
          <bgColor auto="1"/>
        </patternFill>
      </fill>
    </dxf>
    <dxf>
      <fill>
        <patternFill patternType="none">
          <fgColor indexed="64"/>
          <bgColor auto="1"/>
        </patternFill>
      </fill>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charset val="1"/>
        <scheme val="none"/>
      </font>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fill>
        <patternFill patternType="none">
          <fgColor indexed="64"/>
          <bgColor auto="1"/>
        </patternFill>
      </fill>
    </dxf>
    <dxf>
      <border diagonalUp="0" diagonalDown="0">
        <left style="thin">
          <color auto="1"/>
        </left>
        <right style="thin">
          <color auto="1"/>
        </right>
        <top style="thin">
          <color auto="1"/>
        </top>
        <bottom style="thin">
          <color auto="1"/>
        </bottom>
        <vertical/>
        <horizontal/>
      </border>
    </dxf>
    <dxf>
      <fill>
        <patternFill patternType="none">
          <bgColor auto="1"/>
        </patternFill>
      </fill>
      <alignment horizontal="center"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33CC"/>
      <rgbColor rgb="FF00FFFF"/>
      <rgbColor rgb="FF9C0006"/>
      <rgbColor rgb="FF006100"/>
      <rgbColor rgb="FF000080"/>
      <rgbColor rgb="FF808000"/>
      <rgbColor rgb="FF800080"/>
      <rgbColor rgb="FF008080"/>
      <rgbColor rgb="FFC3D69B"/>
      <rgbColor rgb="FF808080"/>
      <rgbColor rgb="FF9999FF"/>
      <rgbColor rgb="FF993366"/>
      <rgbColor rgb="FFD7E4BD"/>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B0F0"/>
      <rgbColor rgb="FFCCFFFF"/>
      <rgbColor rgb="FFC6EFCE"/>
      <rgbColor rgb="FFFFEB9C"/>
      <rgbColor rgb="FF99CCFF"/>
      <rgbColor rgb="FFFF99CC"/>
      <rgbColor rgb="FFCC99FF"/>
      <rgbColor rgb="FFFFC7CE"/>
      <rgbColor rgb="FF3366FF"/>
      <rgbColor rgb="FF33CCCC"/>
      <rgbColor rgb="FF92D050"/>
      <rgbColor rgb="FFFFC000"/>
      <rgbColor rgb="FFFF9900"/>
      <rgbColor rgb="FFFF6600"/>
      <rgbColor rgb="FF666699"/>
      <rgbColor rgb="FF969696"/>
      <rgbColor rgb="FF003366"/>
      <rgbColor rgb="FF00B050"/>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mruColors>
      <color rgb="FF92D050"/>
      <color rgb="FFFF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documenttasks/documenttask1.xml><?xml version="1.0" encoding="utf-8"?>
<Tasks xmlns="http://schemas.microsoft.com/office/tasks/2019/documenttasks">
  <Task id="{653A6B01-64DA-427A-A231-9E47481D7CC5}">
    <Anchor>
      <Comment id="{4828DC3F-B354-461D-803E-B5365CCCB44F}"/>
    </Anchor>
    <History>
      <Event time="2025-02-08T07:30:58.66" id="{169168CF-F084-40B1-9C7F-076FAAB1360F}">
        <Attribution userId="S::tomas.ruzveltas@energolt.eu::7e8abf45-11dc-4ddc-89a6-301699750587" userName="Tomas Ruzveltas" userProvider="AD"/>
        <Anchor>
          <Comment id="{66B1E6A8-95A5-4E3E-A55A-C43CC920523F}"/>
        </Anchor>
        <Create/>
      </Event>
      <Event time="2025-02-08T07:30:58.66" id="{FBA45C98-670D-44DD-92BA-5CD90340DBFF}">
        <Attribution userId="S::tomas.ruzveltas@energolt.eu::7e8abf45-11dc-4ddc-89a6-301699750587" userName="Tomas Ruzveltas" userProvider="AD"/>
        <Anchor>
          <Comment id="{66B1E6A8-95A5-4E3E-A55A-C43CC920523F}"/>
        </Anchor>
        <Assign userId="S::karolis.gylys@energolt.eu::d0b2e040-ef88-4319-bc87-726a7902c3d6" userName="Karolis Gylys" userProvider="AD"/>
      </Event>
      <Event time="2025-02-08T07:30:58.66" id="{F80689D5-5202-4036-A2FA-6EEFB10CD5AD}">
        <Attribution userId="S::tomas.ruzveltas@energolt.eu::7e8abf45-11dc-4ddc-89a6-301699750587" userName="Tomas Ruzveltas" userProvider="AD"/>
        <Anchor>
          <Comment id="{66B1E6A8-95A5-4E3E-A55A-C43CC920523F}"/>
        </Anchor>
        <SetTitle title="@Karolis Gylys Ar gautas nuomininko parašas ant SB ?"/>
      </Event>
    </History>
  </Task>
  <Task id="{A644E5AB-024F-44C2-B89C-49933845B98C}">
    <Anchor>
      <Comment id="{1546E898-D573-4297-811B-19C07E0E124E}"/>
    </Anchor>
    <History>
      <Event time="2025-02-08T07:41:36.55" id="{1D257DA2-622C-4571-84CB-E158F8C559E1}">
        <Attribution userId="S::tomas.ruzveltas@energolt.eu::7e8abf45-11dc-4ddc-89a6-301699750587" userName="Tomas Ruzveltas" userProvider="AD"/>
        <Anchor>
          <Comment id="{DA7FFCE0-E03E-459F-9887-E7A4DE2EED24}"/>
        </Anchor>
        <Create/>
      </Event>
      <Event time="2025-02-08T07:41:36.55" id="{F851459F-F3C4-4409-BD51-84061FFA0CB4}">
        <Attribution userId="S::tomas.ruzveltas@energolt.eu::7e8abf45-11dc-4ddc-89a6-301699750587" userName="Tomas Ruzveltas" userProvider="AD"/>
        <Anchor>
          <Comment id="{DA7FFCE0-E03E-459F-9887-E7A4DE2EED24}"/>
        </Anchor>
        <Assign userId="S::karolis.gylys@energolt.eu::d0b2e040-ef88-4319-bc87-726a7902c3d6" userName="Karolis Gylys" userProvider="AD"/>
      </Event>
      <Event time="2025-02-08T07:41:36.55" id="{3358B114-C80F-4548-8EA2-1B9AB9E1F62B}">
        <Attribution userId="S::tomas.ruzveltas@energolt.eu::7e8abf45-11dc-4ddc-89a6-301699750587" userName="Tomas Ruzveltas" userProvider="AD"/>
        <Anchor>
          <Comment id="{DA7FFCE0-E03E-459F-9887-E7A4DE2EED24}"/>
        </Anchor>
        <SetTitle title="@Karolis Gylys paspausk institucijas kad operatyviai suderintų."/>
      </Event>
    </History>
  </Task>
  <Task id="{CC3BA6B2-78ED-48F9-968F-73C9557E55D2}">
    <Anchor>
      <Comment id="{A4C6A5A2-8D01-4CD3-AEF9-8DAE7837FBEA}"/>
    </Anchor>
    <History>
      <Event time="2025-02-08T08:46:29.78" id="{EC14BE37-9838-407B-A304-A8F8CC5AAB6F}">
        <Attribution userId="S::tomas.ruzveltas@energolt.eu::7e8abf45-11dc-4ddc-89a6-301699750587" userName="Tomas Ruzveltas" userProvider="AD"/>
        <Anchor>
          <Comment id="{BE976329-FE24-4F1C-A760-279B0B396754}"/>
        </Anchor>
        <Create/>
      </Event>
      <Event time="2025-02-08T08:46:29.78" id="{7D2B659F-E4B8-4645-AC3B-96798E5689D1}">
        <Attribution userId="S::tomas.ruzveltas@energolt.eu::7e8abf45-11dc-4ddc-89a6-301699750587" userName="Tomas Ruzveltas" userProvider="AD"/>
        <Anchor>
          <Comment id="{BE976329-FE24-4F1C-A760-279B0B396754}"/>
        </Anchor>
        <Assign userId="S::kostas.vilcinskas@energolt.eu::ff41a99f-2daf-4464-a709-18646f4de838" userName="Kostas Vilcinskas" userProvider="AD"/>
      </Event>
      <Event time="2025-02-08T08:46:29.78" id="{3C5FCA27-56D7-45B9-91CB-00431D6A772F}">
        <Attribution userId="S::tomas.ruzveltas@energolt.eu::7e8abf45-11dc-4ddc-89a6-301699750587" userName="Tomas Ruzveltas" userProvider="AD"/>
        <Anchor>
          <Comment id="{BE976329-FE24-4F1C-A760-279B0B396754}"/>
        </Anchor>
        <SetTitle title="@Kostas Vilcinskas pasikalbėkit su ESO kokio detalumo projekto jie nori, nes pagal tai kas dabar mūsų pateikta, tai išvis projekto nereikėtų. "/>
      </Event>
    </History>
  </Task>
  <Task id="{F2E74ACC-463C-494F-83C0-AD01D40BBA43}">
    <Anchor>
      <Comment id="{B5F7368B-47E6-4336-92AB-452CF4EFC91E}"/>
    </Anchor>
    <History>
      <Event time="2025-02-08T08:02:51.58" id="{799839F6-3244-406D-9A68-6FD2858516CC}">
        <Attribution userId="S::tomas.ruzveltas@energolt.eu::7e8abf45-11dc-4ddc-89a6-301699750587" userName="Tomas Ruzveltas" userProvider="AD"/>
        <Anchor>
          <Comment id="{270DDC62-D4B4-4B72-80D0-5362831CC38D}"/>
        </Anchor>
        <Create/>
      </Event>
      <Event time="2025-02-08T08:02:51.58" id="{E186183D-3B0E-4AA1-85D0-0E5DD23426FE}">
        <Attribution userId="S::tomas.ruzveltas@energolt.eu::7e8abf45-11dc-4ddc-89a6-301699750587" userName="Tomas Ruzveltas" userProvider="AD"/>
        <Anchor>
          <Comment id="{270DDC62-D4B4-4B72-80D0-5362831CC38D}"/>
        </Anchor>
        <Assign userId="S::kostas.vilcinskas@energolt.eu::ff41a99f-2daf-4464-a709-18646f4de838" userName="Kostas Vilcinskas" userProvider="AD"/>
      </Event>
      <Event time="2025-02-08T08:02:51.58" id="{929C5F08-825C-4752-96DC-08461074DD02}">
        <Attribution userId="S::tomas.ruzveltas@energolt.eu::7e8abf45-11dc-4ddc-89a6-301699750587" userName="Tomas Ruzveltas" userProvider="AD"/>
        <Anchor>
          <Comment id="{270DDC62-D4B4-4B72-80D0-5362831CC38D}"/>
        </Anchor>
        <SetTitle title="ESO pateikė pastabas- pateikti pjūvius su realiom altitudėm. @Kostas Vilcinskas jeigu pirmadienį Audingas nepasirašys servitutų- paskambink jam ir paragink. Ačiū"/>
      </Event>
      <Event time="2025-02-08T08:02:53.97" id="{6B447EE8-CF81-4790-AF30-88B4B28FFBCC}">
        <Attribution userId="S::tomas.ruzveltas@energolt.eu::7e8abf45-11dc-4ddc-89a6-301699750587" userName="Tomas Ruzveltas" userProvider="AD"/>
        <Progress percentComplete="100"/>
      </Event>
      <Event time="2025-02-08T08:02:53.97" id="{AF10C9DD-5720-47A6-83CB-02CF2192232E}">
        <Attribution userId="S::tomas.ruzveltas@energolt.eu::7e8abf45-11dc-4ddc-89a6-301699750587" userName="Tomas Ruzveltas" userProvider="AD"/>
        <Undo id="{6B447EE8-CF81-4790-AF30-88B4B28FFBCC}"/>
      </Event>
    </History>
  </Task>
  <Task id="{8D71EDD1-D192-49AC-AEF9-1F56E787C042}">
    <Anchor>
      <Comment id="{A1A95B29-0192-4321-AC18-93BEC5DAAECC}"/>
    </Anchor>
    <History>
      <Event time="2025-02-08T08:03:55.12" id="{46B67041-B74A-45A0-99BC-A4A1BBB095E2}">
        <Attribution userId="S::augustas.motiejunas@energolt.eu::a5232e4c-e24e-48f4-b283-9c42a9207759" userName="Augustas Motiejūnas" userProvider="AD"/>
        <Anchor>
          <Comment id="{A1A95B29-0192-4321-AC18-93BEC5DAAECC}"/>
        </Anchor>
        <Create/>
      </Event>
      <Event time="2025-02-08T08:03:55.12" id="{F0B211F9-D5A0-4E0E-88D9-4967EA37AD95}">
        <Attribution userId="S::augustas.motiejunas@energolt.eu::a5232e4c-e24e-48f4-b283-9c42a9207759" userName="Augustas Motiejūnas" userProvider="AD"/>
        <Anchor>
          <Comment id="{A1A95B29-0192-4321-AC18-93BEC5DAAECC}"/>
        </Anchor>
        <Assign userId="S::tomas.ruzveltas@energolt.eu::7e8abf45-11dc-4ddc-89a6-301699750587" userName="Tomas Ruzveltas" userProvider="AD"/>
      </Event>
      <Event time="2025-02-08T08:03:55.12" id="{653AFF00-B81B-43B9-B96F-755DE1539BDA}">
        <Attribution userId="S::augustas.motiejunas@energolt.eu::a5232e4c-e24e-48f4-b283-9c42a9207759" userName="Augustas Motiejūnas" userProvider="AD"/>
        <Anchor>
          <Comment id="{A1A95B29-0192-4321-AC18-93BEC5DAAECC}"/>
        </Anchor>
        <SetTitle title="@Tomas Ruzveltas "/>
      </Event>
      <Event time="2025-04-23T06:24:19.83" id="{BB38C79D-601D-400B-B245-519E7A920867}">
        <Attribution userId="S::augustas.motiejunas@energolt.eu::a5232e4c-e24e-48f4-b283-9c42a9207759" userName="Augustas Motiejūnas" userProvider="AD"/>
        <Progress percentComplete="100"/>
      </Event>
      <Event time="2025-04-23T07:53:19.53" id="{F5A6EB0F-CD87-400F-A4DD-1A747B763657}">
        <Attribution userId="S::augustas.motiejunas@energolt.eu::a5232e4c-e24e-48f4-b283-9c42a9207759" userName="Augustas Motiejūnas" userProvider="AD"/>
        <Progress percentComplete="0"/>
      </Event>
      <Event time="2025-04-24T04:25:26.13" id="{BBBA31CD-A18B-4B15-ACC8-03CAAE197A5E}">
        <Attribution userId="S::tomas.ruzveltas@energolt.eu::7e8abf45-11dc-4ddc-89a6-301699750587" userName="Tomas Ruzveltas" userProvider="AD"/>
        <Progress percentComplete="100"/>
      </Event>
      <Event time="2025-04-24T04:26:37.50" id="{780873F5-17BA-413C-B4ED-BDAA25DE52DB}">
        <Attribution userId="S::tomas.ruzveltas@energolt.eu::7e8abf45-11dc-4ddc-89a6-301699750587" userName="Tomas Ruzveltas" userProvider="AD"/>
        <Progress percentComplete="0"/>
      </Event>
    </History>
  </Task>
  <Task id="{4BED0DE1-6A32-4C41-8C3C-E82CB6E4E63A}">
    <Anchor>
      <Comment id="{A46B1766-3649-414F-85BF-4DC91AFAB3B2}"/>
    </Anchor>
    <History>
      <Event time="2025-02-08T08:30:21.36" id="{C9F68277-5907-418D-AD42-DDBF2B9C476F}">
        <Attribution userId="S::tomas.ruzveltas@energolt.eu::7e8abf45-11dc-4ddc-89a6-301699750587" userName="Tomas Ruzveltas" userProvider="AD"/>
        <Anchor>
          <Comment id="{4CF35DFB-ADE2-42F8-9043-DFF17B0C0B43}"/>
        </Anchor>
        <Create/>
      </Event>
      <Event time="2025-02-08T08:30:21.36" id="{E91C4015-EDD6-4459-B256-7A5C0F496330}">
        <Attribution userId="S::tomas.ruzveltas@energolt.eu::7e8abf45-11dc-4ddc-89a6-301699750587" userName="Tomas Ruzveltas" userProvider="AD"/>
        <Anchor>
          <Comment id="{4CF35DFB-ADE2-42F8-9043-DFF17B0C0B43}"/>
        </Anchor>
        <Assign userId="S::kostas.vilcinskas@energolt.eu::ff41a99f-2daf-4464-a709-18646f4de838" userName="Kostas Vilcinskas" userProvider="AD"/>
      </Event>
      <Event time="2025-02-08T08:30:21.36" id="{E17C239C-7A1B-4FD4-B79D-720F12203D8F}">
        <Attribution userId="S::tomas.ruzveltas@energolt.eu::7e8abf45-11dc-4ddc-89a6-301699750587" userName="Tomas Ruzveltas" userProvider="AD"/>
        <Anchor>
          <Comment id="{4CF35DFB-ADE2-42F8-9043-DFF17B0C0B43}"/>
        </Anchor>
        <SetTitle title="@Kostas Vilcinskas kam reikalingas derinimas su žydų bendruomene ? Kokia situacija su servitutu ar jis iš vis reikalingas ?"/>
      </Event>
      <Event time="2025-02-10T11:37:25.18" id="{98A2427E-6901-4650-8AAB-482A327D2B48}">
        <Attribution userId="S::kostas.vilcinskas@energolt.eu::ff41a99f-2daf-4464-a709-18646f4de838" userName="Kostas Vilcinskas" userProvider="AD"/>
        <Progress percentComplete="100"/>
      </Event>
      <Event time="2025-02-10T11:37:35.56" id="{782000AB-C0AE-49C0-BE1D-A43C87F1D222}">
        <Attribution userId="S::kostas.vilcinskas@energolt.eu::ff41a99f-2daf-4464-a709-18646f4de838" userName="Kostas Vilcinskas" userProvider="AD"/>
        <Progress percentComplete="0"/>
      </Event>
    </History>
  </Task>
</Tasks>
</file>

<file path=xl/documenttasks/documenttask2.xml><?xml version="1.0" encoding="utf-8"?>
<Tasks xmlns="http://schemas.microsoft.com/office/tasks/2019/documenttasks">
  <Task id="{7D30614F-A20A-4A57-B2BB-F491D89816A3}">
    <Anchor>
      <Comment id="{0F8D0773-7229-4580-ACBE-AE95EEBB3FFB}"/>
    </Anchor>
    <History>
      <Event time="2025-02-18T09:43:42.93" id="{E8A8D7FC-C689-4550-AB8D-36518123BCA3}">
        <Attribution userId="S::arnas.joskaudas@energolt.eu::b795feb7-9ba1-4f74-bab1-db8b298af630" userName="Arnas Joskaudas" userProvider="AD"/>
        <Anchor>
          <Comment id="{E9E189A4-6097-441E-AAB9-F7DE0516C865}"/>
        </Anchor>
        <Create/>
      </Event>
      <Event time="2025-02-18T09:43:42.93" id="{B08A5EE6-C62E-4432-BAB0-C8113AF4B5F6}">
        <Attribution userId="S::arnas.joskaudas@energolt.eu::b795feb7-9ba1-4f74-bab1-db8b298af630" userName="Arnas Joskaudas" userProvider="AD"/>
        <Anchor>
          <Comment id="{E9E189A4-6097-441E-AAB9-F7DE0516C865}"/>
        </Anchor>
        <Assign userId="S::gytis.kazakevicius@energolt.eu::cf8a485f-3eb2-4570-926b-a1bcab7d65db" userName="Gytis Kazakevičius" userProvider="AD"/>
      </Event>
      <Event time="2025-02-18T09:43:42.93" id="{CD5B94D5-178B-4F7A-989C-70242BB88A00}">
        <Attribution userId="S::arnas.joskaudas@energolt.eu::b795feb7-9ba1-4f74-bab1-db8b298af630" userName="Arnas Joskaudas" userProvider="AD"/>
        <Anchor>
          <Comment id="{E9E189A4-6097-441E-AAB9-F7DE0516C865}"/>
        </Anchor>
        <SetTitle title="Susisiekiau, niekur nesirašys, argumentų neturi, tiesiog nesirašys. @Gytis Kazakevičius siunčiam info Nemuno g. 4"/>
      </Event>
    </History>
  </Task>
  <Task id="{383CBBD5-D123-4D18-96ED-FCFD2E62FB60}">
    <Anchor>
      <Comment id="{DD4205FD-0A8C-4557-8DB2-1F3FAA2795D6}"/>
    </Anchor>
    <History>
      <Event time="2025-02-18T09:44:39.76" id="{9C514A9B-5CFB-44C3-AAA1-DC1F2B1DD56E}">
        <Attribution userId="S::arnas.joskaudas@energolt.eu::b795feb7-9ba1-4f74-bab1-db8b298af630" userName="Arnas Joskaudas" userProvider="AD"/>
        <Anchor>
          <Comment id="{1B912BE0-B3E9-42DD-9308-62C7F28E312F}"/>
        </Anchor>
        <Create/>
      </Event>
      <Event time="2025-02-18T09:44:39.76" id="{34CA94B5-C563-4CB5-AF1F-8CDEAB9DD995}">
        <Attribution userId="S::arnas.joskaudas@energolt.eu::b795feb7-9ba1-4f74-bab1-db8b298af630" userName="Arnas Joskaudas" userProvider="AD"/>
        <Anchor>
          <Comment id="{1B912BE0-B3E9-42DD-9308-62C7F28E312F}"/>
        </Anchor>
        <Assign userId="S::augustas.motiejunas@energolt.eu::a5232e4c-e24e-48f4-b283-9c42a9207759" userName="Augustas Motiejūnas" userProvider="AD"/>
      </Event>
      <Event time="2025-02-18T09:44:39.76" id="{4D5C5FDC-8F4A-43B3-9A4D-66FA1C9A6726}">
        <Attribution userId="S::arnas.joskaudas@energolt.eu::b795feb7-9ba1-4f74-bab1-db8b298af630" userName="Arnas Joskaudas" userProvider="AD"/>
        <Anchor>
          <Comment id="{1B912BE0-B3E9-42DD-9308-62C7F28E312F}"/>
        </Anchor>
        <SetTitle title="@Augustas Motiejūnas tai kas šiuo metu vyksta? Būtų gerai, kad nestovėtų pas tave tas kamuolys ilgai."/>
      </Event>
      <Event time="2025-02-26T08:34:20.74" id="{987324CB-DE8D-438A-91E2-BE7040752CCA}">
        <Attribution userId="S::augustas.motiejunas@energolt.eu::a5232e4c-e24e-48f4-b283-9c42a9207759" userName="Augustas Motiejūnas" userProvider="AD"/>
        <Progress percentComplete="100"/>
      </Event>
      <Event time="2025-02-26T08:34:24.03" id="{544B7A64-C7D3-4630-9ACF-715D115E1E1A}">
        <Attribution userId="S::augustas.motiejunas@energolt.eu::a5232e4c-e24e-48f4-b283-9c42a9207759" userName="Augustas Motiejūnas" userProvider="AD"/>
        <Progress percentComplete="0"/>
      </Event>
    </History>
  </Task>
</Task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Karolis Gylys" id="{BE6C3254-E172-4FCD-B952-52FA5D252DD5}" userId="karolis.gylys@energolt.eu" providerId="PeoplePicker"/>
  <person displayName="Arnas Joskaudas" id="{ACEE432E-E4C1-4ED6-8198-C140D9D1916C}" userId="arnas.joskaudas@energolt.eu" providerId="PeoplePicker"/>
  <person displayName="Tomas Ruzveltas" id="{CC37ACCD-67EF-40B7-83BA-67D3FAA8CE86}" userId="tomas.ruzveltas@energolt.eu" providerId="PeoplePicker"/>
  <person displayName="Kostas Vilcinskas" id="{E53FFC70-CE29-47D1-9BF6-13A146E48CBD}" userId="kostas.vilcinskas@energolt.eu" providerId="PeoplePicker"/>
  <person displayName="Gytis Kazakevičius" id="{261CABE5-07DA-45AC-BB0C-61EF5D6C7C4B}" userId="gytis.kazakevicius@energolt.eu" providerId="PeoplePicker"/>
  <person displayName="Augustas Motiejūnas" id="{182DB1AE-E541-4B58-A02B-106B4190BB4B}" userId="augustas.motiejunas@energolt.eu" providerId="PeoplePicker"/>
  <person displayName="Ieva Bozė" id="{55F09792-7EBE-44EF-852C-B87121DE160C}" userId="S::ieva.boze@energolt.eu::5f55cf56-f20c-4359-8e73-fb7bea40440b" providerId="AD"/>
  <person displayName="Tomas Kižys" id="{C0ECFC5B-0A85-441B-983F-CE9A319143FD}" userId="S::tomas.kizys@energolt.eu::f6a4d76f-c800-4572-a9c4-c075a1209b83" providerId="AD"/>
  <person displayName="Dovydas Dimša" id="{C8757EB3-AE51-4D63-B06C-15AB9D614458}" userId="S::dovydas.dimsa@energolt.eu::a19f6680-e8da-43ef-bd57-e72162dbda5f" providerId="AD"/>
  <person displayName="Karolis Gylys" id="{09BE7D98-4DE0-4A95-BE21-8CDFB976921C}" userId="S::karolis.gylys@energolt.eu::d0b2e040-ef88-4319-bc87-726a7902c3d6" providerId="AD"/>
  <person displayName="Ridas Nausėda" id="{8FC2F3C1-05F0-4E34-917F-7A355472C835}" userId="S::ridas.nauseda@energolt.eu::2cdb2f86-9d9e-4b2b-8ac8-a5123becb34c" providerId="AD"/>
  <person displayName="Eimutis Šimkus" id="{B1C403DD-D624-4B2E-A4CE-E1329F3AF8BA}" userId="S::eimutis.simkus@energolt.eu::b12283f3-27c9-4006-bbf4-d19c001f6f63" providerId="AD"/>
  <person displayName="Ziede Rumsaite" id="{BE325DBA-77AE-420F-8593-D19695A72820}" userId="S::ziede.rumsaite@energolt.eu::1aa28d3e-d818-4cc1-adca-2e86b26a27be" providerId="AD"/>
  <person displayName="Arnas Joskaudas" id="{BF5C2520-4838-4933-8C2C-E9E069B8079F}" userId="S::arnas.joskaudas@energolt.eu::b795feb7-9ba1-4f74-bab1-db8b298af630" providerId="AD"/>
  <person displayName="Tomas Ruzveltas" id="{275467A3-C35B-408D-BC09-980133BF36D1}" userId="S::tomas.ruzveltas@energolt.eu::7e8abf45-11dc-4ddc-89a6-301699750587" providerId="AD"/>
  <person displayName="Aidas Joneliunas" id="{AC398109-E0E6-4223-A5B9-639694AF6498}" userId="S::aidas.joneliunas@energolt.eu::bf2c016e-cc90-4f0d-aad0-452b82961072" providerId="AD"/>
  <person displayName="Martynas Vareika" id="{461F44CA-1680-4430-87A0-06B8101DA29D}" userId="S::martynas.vareika@energolt.eu::d4ac5dd4-313f-4ca7-9e4c-259c9ae802f8" providerId="AD"/>
  <person displayName="Dominykas Veberas" id="{720BE9D7-AB90-4F52-8FB7-6E798E44867A}" userId="S::dominykas.veberas@energolt.eu::c91aa334-3d84-4255-81d8-48c824a7b578" providerId="AD"/>
  <person displayName="Kostas Vilcinskas" id="{1AA69E5B-B443-4881-BBB8-C2908FF681E9}" userId="S::kostas.vilcinskas@energolt.eu::ff41a99f-2daf-4464-a709-18646f4de838" providerId="AD"/>
  <person displayName="Vytautas Remeikis" id="{516D2C5B-D67D-464E-9C67-108D937F77CE}" userId="S::vytautas.remeikis@energolt.eu::0b9a810f-5108-4d54-a265-059ca802aa11" providerId="AD"/>
  <person displayName="Dovydas Janavicius" id="{A8D559AF-EDFF-4E5C-A9C6-041F763793B2}" userId="S::dovydas.janavicius@energolt.eu::b2320d7d-890b-4bc1-b72e-287b7513685d" providerId="AD"/>
  <person displayName="Gytis Kazakevičius" id="{BF941DBC-49BC-4D35-B639-EC5DED99621C}" userId="S::gytis.kazakevicius@energolt.eu::cf8a485f-3eb2-4570-926b-a1bcab7d65db" providerId="AD"/>
  <person displayName="Marijus Jankauskas" id="{5710D45C-C18F-4E5A-842E-2E8E9F9A8EE2}" userId="S::marijus.jankauskas@energolt.eu::e4c667e8-dbda-4bdc-acab-3c298edd011d" providerId="AD"/>
  <person displayName="Tautvydas Purvinis" id="{65DA027D-5C49-4EE2-A34F-BC2FA0C6B7F3}" userId="S::tautvydas.purvinis@energolt.eu::96ac13e6-fc0b-4c00-b863-aa38697f8c45" providerId="AD"/>
  <person displayName="Augustas Motiejūnas" id="{F5283759-9946-4865-A022-E520B30F9158}" userId="S::augustas.motiejunas@energolt.eu::a5232e4c-e24e-48f4-b283-9c42a9207759" providerId="AD"/>
  <person displayName="Kasparas Pečiulaitis" id="{E80BD089-F0D1-9A47-8F7C-7C2F77045E1A}" userId="S::kasparas.peciulaitis@energolt.eu::4b9f804e-9755-4c8b-8f66-435a10d19ed6" providerId="AD"/>
  <person displayName="Guest User" id="{0B5E25C4-20CF-4DA7-ADE6-E1EA480AA876}" userId="S::urn:spo:anon#45086d3ec57f17da293926d5c63c94d87dff5facaef3eef11fe2826f03d689e6::" providerId="AD"/>
  <person displayName="Guest User" id="{4F58D8C9-2F20-4908-935A-6A7925D99F28}" userId="S::urn:spo:anon#c8987485045a74e709b32d33ed47ce3afe84983911cfe5ed1fc97faed18ad83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Table32" displayName="Table32" ref="B1:AU606" totalsRowShown="0">
  <autoFilter ref="B1:AU606" xr:uid="{00000000-0009-0000-0100-000002000000}">
    <filterColumn colId="0">
      <filters blank="1">
        <filter val="24-49"/>
        <filter val="24-62"/>
        <filter val="24-64"/>
        <filter val="24-67"/>
        <filter val="25-19"/>
        <filter val="25-26"/>
        <filter val="25-34"/>
        <filter val="25-56"/>
        <filter val="25-57"/>
        <filter val="25-58"/>
        <filter val="25-63"/>
        <filter val="25-64"/>
        <filter val="26-11-S"/>
        <filter val="26-13"/>
        <filter val="26-14-K"/>
        <filter val="26-15-K"/>
        <filter val="26-16-K"/>
        <filter val="26-17-S"/>
        <filter val="26-18-S"/>
        <filter val="26-19-S"/>
        <filter val="26-21-S"/>
        <filter val="26-22-S"/>
        <filter val="26-23-S"/>
        <filter val="26-24-S"/>
        <filter val="26-25-S"/>
        <filter val="26-26-S"/>
        <filter val="26-27-S"/>
        <filter val="26-28-S"/>
        <filter val="26-29-S"/>
        <filter val="26-30-S"/>
        <filter val="26-31-S"/>
        <filter val="26-32"/>
        <filter val="26-33"/>
        <filter val="26-34"/>
        <filter val="26-35"/>
        <filter val="26-36"/>
        <filter val="26-37"/>
        <filter val="26-38-E"/>
        <filter val="26-39-E"/>
        <filter val="26-40-E"/>
        <filter val="26-41-E"/>
        <filter val="26-42-E"/>
        <filter val="26-6"/>
      </filters>
    </filterColumn>
  </autoFilter>
  <tableColumns count="46">
    <tableColumn id="1" xr3:uid="{00000000-0010-0000-0200-000001000000}" name="Proj. Nr." dataDxfId="562"/>
    <tableColumn id="2" xr3:uid="{00000000-0010-0000-0200-000002000000}" name="Adresas"/>
    <tableColumn id="48" xr3:uid="{84EECADF-7E0B-4D40-AC6F-009402C89755}" name="Investicinis nr." dataDxfId="561"/>
    <tableColumn id="3" xr3:uid="{00000000-0010-0000-0200-000003000000}" name="Autorius" dataDxfId="560"/>
    <tableColumn id="4" xr3:uid="{00000000-0010-0000-0200-000004000000}" name="Sąmatos suma be PVM"/>
    <tableColumn id="5" xr3:uid="{00000000-0010-0000-0200-000005000000}" name="Projekto aktavimo kaina"/>
    <tableColumn id="6" xr3:uid="{00000000-0010-0000-0200-000006000000}" name="Topografijos kaina"/>
    <tableColumn id="7" xr3:uid="{00000000-0010-0000-0200-000007000000}" name="Melioracijos proj. Kaina"/>
    <tableColumn id="8" xr3:uid="{00000000-0010-0000-0200-000008000000}" name="RC išlaidos"/>
    <tableColumn id="9" xr3:uid="{00000000-0010-0000-0200-000009000000}" name="Užbaigimo data"/>
    <tableColumn id="10" xr3:uid="{00000000-0010-0000-0200-00000A000000}" name="Termino pradžia"/>
    <tableColumn id="11" xr3:uid="{00000000-0010-0000-0200-00000B000000}" name="Terminas"/>
    <tableColumn id="12" xr3:uid="{00000000-0010-0000-0200-00000C000000}" name="Termino pabaiga"/>
    <tableColumn id="13" xr3:uid="{00000000-0010-0000-0200-00000D000000}" name="Liko dienų"/>
    <tableColumn id="14" xr3:uid="{00000000-0010-0000-0200-00000E000000}" name="Foto"/>
    <tableColumn id="15" xr3:uid="{00000000-0010-0000-0200-00000F000000}" name="Schema"/>
    <tableColumn id="16" xr3:uid="{00000000-0010-0000-0200-000010000000}" name="Situacijos planas"/>
    <tableColumn id="17" xr3:uid="{00000000-0010-0000-0200-000011000000}" name="Demontavimo schema"/>
    <tableColumn id="18" xr3:uid="{00000000-0010-0000-0200-000012000000}" name="Informaciniai laiškai"/>
    <tableColumn id="19" xr3:uid="{00000000-0010-0000-0200-000013000000}" name="Žiniaraštis"/>
    <tableColumn id="20" xr3:uid="{00000000-0010-0000-0200-000014000000}" name="Sąmata"/>
    <tableColumn id="23" xr3:uid="{00000000-0010-0000-0200-000017000000}" name="Žemės savininkai"/>
    <tableColumn id="24" xr3:uid="{00000000-0010-0000-0200-000018000000}" name="Savivaldybė /Keliai/ Architektas"/>
    <tableColumn id="26" xr3:uid="{00000000-0010-0000-0200-00001A000000}" name="Seniūnija"/>
    <tableColumn id="27" xr3:uid="{00000000-0010-0000-0200-00001B000000}" name="Vandenys"/>
    <tableColumn id="28" xr3:uid="{00000000-0010-0000-0200-00001C000000}" name="Telia"/>
    <tableColumn id="47" xr3:uid="{3A7D5497-3086-4A9D-A06F-B35E66A71A69}" name="Šilumos tinklai" dataDxfId="559"/>
    <tableColumn id="29" xr3:uid="{00000000-0010-0000-0200-00001D000000}" name="ESO dujos"/>
    <tableColumn id="30" xr3:uid="{00000000-0010-0000-0200-00001E000000}" name="SUVA"/>
    <tableColumn id="31" xr3:uid="{00000000-0010-0000-0200-00001F000000}" name="Gatvių apšvietimas"/>
    <tableColumn id="32" xr3:uid="{00000000-0010-0000-0200-000020000000}" name="Servitutas"/>
    <tableColumn id="33" xr3:uid="{00000000-0010-0000-0200-000021000000}" name="Melioracija"/>
    <tableColumn id="34" xr3:uid="{00000000-0010-0000-0200-000022000000}" name="Melioracijos projektas"/>
    <tableColumn id="35" xr3:uid="{00000000-0010-0000-0200-000023000000}" name="Kultūros paveldas"/>
    <tableColumn id="36" xr3:uid="{00000000-0010-0000-0200-000024000000}" name="Kelių direkcija"/>
    <tableColumn id="37" xr3:uid="{00000000-0010-0000-0200-000025000000}" name="Magistrlinis dujotekis"/>
    <tableColumn id="38" xr3:uid="{00000000-0010-0000-0200-000026000000}" name="Plačiajuostis"/>
    <tableColumn id="49" xr3:uid="{EE13DABD-7C20-4AFF-B150-70195C45C61A}" name="Reg. Parkas/ VMU/ saugoma" dataDxfId="558"/>
    <tableColumn id="39" xr3:uid="{00000000-0010-0000-0200-000027000000}" name="NATURA 2000"/>
    <tableColumn id="40" xr3:uid="{00000000-0010-0000-0200-000028000000}" name="Litgrid"/>
    <tableColumn id="46" xr3:uid="{33305848-295F-4002-88E4-A39D7F1189F2}" name="LTG Infra" dataDxfId="557"/>
    <tableColumn id="41" xr3:uid="{00000000-0010-0000-0200-000029000000}" name="Žymos"/>
    <tableColumn id="42" xr3:uid="{00000000-0010-0000-0200-00002A000000}" name="Eso patvirtinta"/>
    <tableColumn id="43" xr3:uid="{00000000-0010-0000-0200-00002B000000}" name="Užaktuota"/>
    <tableColumn id="44" xr3:uid="{00000000-0010-0000-0200-00002C000000}" name="Esąskaita"/>
    <tableColumn id="45" xr3:uid="{00000000-0010-0000-0200-00002D000000}" name="Pastab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able43" displayName="Table43" ref="A1:A605" totalsRowShown="0" headerRowDxfId="556" dataDxfId="555">
  <autoFilter ref="A1:A605" xr:uid="{00000000-0009-0000-0100-000005000000}"/>
  <tableColumns count="1">
    <tableColumn id="1" xr3:uid="{00000000-0010-0000-0300-000001000000}" name="Nr." dataDxfId="554"/>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E728F8-62EA-4CB0-8CA4-D14A6AC2AFE7}" name="Table325" displayName="Table325" ref="B2:BA606" totalsRowShown="0" headerRowDxfId="553">
  <autoFilter ref="B2:BA606" xr:uid="{00000000-0009-0000-0100-000002000000}"/>
  <tableColumns count="52">
    <tableColumn id="1" xr3:uid="{8519672F-D8B1-46E4-825D-F621947D633F}" name="Proj. Nr." dataDxfId="552"/>
    <tableColumn id="2" xr3:uid="{678FFA4C-C2A3-4BF3-B05B-899D9384CBD1}" name="Adresas"/>
    <tableColumn id="3" xr3:uid="{6EF82746-D345-44D1-B2D1-39F3E2FE4B85}" name="ESO dalies Autorius" dataDxfId="551"/>
    <tableColumn id="48" xr3:uid="{F179BE56-7C52-4A96-AFA4-4A1681AD7C0A}" name="EV dalies Autorius" dataDxfId="550"/>
    <tableColumn id="4" xr3:uid="{C2D5070A-57D2-45FB-8902-26C7BBCEB0F9}" name="ESO pirminius sprendinius pateikti iki" dataDxfId="549"/>
    <tableColumn id="5" xr3:uid="{B3186F05-F23E-4D95-B53C-01178CB4BA54}" name="EV pirminius sprendinius pateikti iki" dataDxfId="548"/>
    <tableColumn id="6" xr3:uid="{D16C122D-A19F-4081-863A-4F75489E2D83}" name="EV projekto vadovas"/>
    <tableColumn id="53" xr3:uid="{277465F8-AE03-4445-A3B3-5CACAE798C0B}" name="Pastabos" dataDxfId="547"/>
    <tableColumn id="49" xr3:uid="{6A3847D3-ADA3-47EB-A4D1-FCC25D8AD848}" name="Topografinė nuotrauka" dataDxfId="546"/>
    <tableColumn id="7" xr3:uid="{5080631F-4942-4D6E-AB5B-80DD00ED015F}" name="Brėžinių rengimas" dataDxfId="545"/>
    <tableColumn id="10" xr3:uid="{800D7F32-2883-4C51-9554-C4F22EE3ACD1}" name="Pirminiai sprendiniai" dataDxfId="544"/>
    <tableColumn id="11" xr3:uid="{E65C50B6-EC03-4FE1-9874-4ADC3B7EEF58}" name="Sutikimai" dataDxfId="543"/>
    <tableColumn id="12" xr3:uid="{073AEA6D-E9DE-417F-B657-143629D4336F}" name="Servitutai" dataDxfId="542"/>
    <tableColumn id="13" xr3:uid="{5E3F93B2-ED5B-45D5-9921-B0EC2BFFE25E}" name="Derinimai su inžinerininkais/ savivaldybe" dataDxfId="541"/>
    <tableColumn id="50" xr3:uid="{2483C5C3-43FF-4CD9-B071-BDCE9FCC03A7}" name="NŽT" dataDxfId="540"/>
    <tableColumn id="14" xr3:uid="{F0B20A66-E3B7-4DE3-9E37-FFB6B2A3FD94}" name="LAKD" dataDxfId="539"/>
    <tableColumn id="15" xr3:uid="{DBD76F09-6368-4B90-9EAB-DBAFC2DACBCC}" name="KPD / Miškai" dataDxfId="538"/>
    <tableColumn id="16" xr3:uid="{49B13C6E-FFD0-4F2E-B9EC-B477E6EA0A9C}" name="Tekstiniai dokumentai" dataDxfId="537"/>
    <tableColumn id="17" xr3:uid="{D0B274AA-A3B7-4355-A950-FED293618B5B}" name="Sąmata" dataDxfId="536"/>
    <tableColumn id="18" xr3:uid="{CE4D1C6A-E1DB-4221-BB1B-6DBCCF834BCC}" name="Projekto tvirtinimas" dataDxfId="535"/>
    <tableColumn id="19" xr3:uid="{D0247C50-C3D7-41CA-82CC-0580FF36417D}" name="Žymos" dataDxfId="534"/>
    <tableColumn id="20" xr3:uid="{68459364-4923-4E9B-A307-529E85493783}" name="Papildomos pastabos" dataDxfId="533"/>
    <tableColumn id="21" xr3:uid="{CA24B6C7-9C7F-4441-AB50-B2901C562785}" name="Brėžinių rengimas2" dataDxfId="532"/>
    <tableColumn id="22" xr3:uid="{91F05B6A-FB49-4910-9979-EA51313A9C71}" name="Pirminiai sprendiniai3" dataDxfId="531"/>
    <tableColumn id="8" xr3:uid="{84652449-0FF5-4E6C-883A-260A49C1A33E}" name="Partneris" dataDxfId="530"/>
    <tableColumn id="23" xr3:uid="{3CE1C4D9-F3D1-42E9-902E-A00471ECBF8C}" name="Sutikimai2" dataDxfId="529"/>
    <tableColumn id="24" xr3:uid="{2A6C20EE-80B4-43DA-B1AB-35CBA6311C67}" name="Servitutai2" dataDxfId="528"/>
    <tableColumn id="25" xr3:uid="{3D62C9CB-C6CB-40AB-9A20-DD3239CBA249}" name="Derinimai su inžinerininkais/ savivaldybe2" dataDxfId="527"/>
    <tableColumn id="51" xr3:uid="{57D8E4AC-8D15-42B2-8708-29611FA22C05}" name="SUVA" dataDxfId="526"/>
    <tableColumn id="26" xr3:uid="{FF39E17C-2161-4094-90E4-E7CCF0B46CDD}" name="LAKD2" dataDxfId="525"/>
    <tableColumn id="9" xr3:uid="{950DAC7B-0092-4617-8DB2-2238B08F0869}" name="Kelio ženklai" dataDxfId="524"/>
    <tableColumn id="27" xr3:uid="{0CB1C258-5941-468B-963C-50072614D98B}" name="KPD / Miškai2" dataDxfId="523"/>
    <tableColumn id="47" xr3:uid="{35C02189-A9BC-438A-88B8-E2648701C28A}" name="Tekstiniai dokumentai2" dataDxfId="522"/>
    <tableColumn id="28" xr3:uid="{E0E684A4-DDBE-4FEB-882C-BB75A31DCF2E}" name="Sąmata2" dataDxfId="521"/>
    <tableColumn id="29" xr3:uid="{E843AA5A-4DA8-4255-8809-978E1B8F85CD}" name="Projekto tvirtinimas2" dataDxfId="520"/>
    <tableColumn id="30" xr3:uid="{CF4A09C4-D462-47F0-9BED-CCEB421CD293}" name="Žymos2" dataDxfId="519"/>
    <tableColumn id="31" xr3:uid="{AA78C824-D88B-4F19-B8D1-FDFA0696887A}" name="Papildomos pastabos2" dataDxfId="518"/>
    <tableColumn id="32" xr3:uid="{FD882DFF-9C29-4571-B7C1-D23966ED334E}" name="Column14"/>
    <tableColumn id="33" xr3:uid="{35003E9E-56D3-401B-A91B-AB911FC53BE5}" name="Column15"/>
    <tableColumn id="34" xr3:uid="{F2A9238D-289B-47B4-A59C-C5982A6D0531}" name="Column16"/>
    <tableColumn id="35" xr3:uid="{4480849F-7E5D-4EE0-B448-BE35BFA369CD}" name="Column17"/>
    <tableColumn id="36" xr3:uid="{092B5253-9F61-467E-AC12-1B91E2ADC340}" name="Column18"/>
    <tableColumn id="37" xr3:uid="{1FD14CE8-568A-42F5-A4FC-A2DB1856785B}" name="Column19"/>
    <tableColumn id="38" xr3:uid="{3757551E-1E3C-4AC5-897C-C00B287A6D73}" name="Column20"/>
    <tableColumn id="39" xr3:uid="{F1D1AE4F-5A9B-4EF7-B0BE-67F5972714A7}" name="Column21"/>
    <tableColumn id="40" xr3:uid="{035AA5A4-EC52-4840-8D12-E4EA33CC10AB}" name="Column22"/>
    <tableColumn id="46" xr3:uid="{2A5C9995-7619-4EF5-8A28-9CC5938843F6}" name="Column23" dataDxfId="517"/>
    <tableColumn id="41" xr3:uid="{94C0CF4F-66B0-4502-8F76-4FCDBFAE89E1}" name="Column24"/>
    <tableColumn id="42" xr3:uid="{6E08F10B-2B4A-4E8F-AD1B-B616901A7168}" name="Column25"/>
    <tableColumn id="43" xr3:uid="{026CBE14-7F9C-43FB-AC2E-0510B56A5075}" name="Column26"/>
    <tableColumn id="44" xr3:uid="{7F04472F-5B24-4CF2-946F-83F375EE28AA}" name="Column27"/>
    <tableColumn id="45" xr3:uid="{4A38AC70-5EE0-4712-9D96-8E04CAB549E9}" name="Column2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1ECB2D6-0D3A-49A0-9BCA-0EF080F23E66}" name="Table437" displayName="Table437" ref="A2:A606" totalsRowShown="0" headerRowDxfId="516">
  <autoFilter ref="A2:A606" xr:uid="{00000000-0009-0000-0100-000005000000}"/>
  <tableColumns count="1">
    <tableColumn id="1" xr3:uid="{16C85ADA-F785-4C89-898C-7C1E676D0D1E}" name="Nr."/>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E2AEA1D-B362-4504-8597-1BF62311B2E8}" name="Table322" displayName="Table322" ref="B1:AY603" totalsRowShown="0" dataDxfId="515">
  <autoFilter ref="B1:AY603" xr:uid="{00000000-0009-0000-0100-000002000000}">
    <filterColumn colId="0">
      <filters blank="1">
        <filter val="24-119"/>
        <filter val="24-144"/>
        <filter val="24-90"/>
        <filter val="25-103"/>
        <filter val="25-93"/>
        <filter val="26-01"/>
        <filter val="26-02"/>
        <filter val="26-04"/>
        <filter val="26-09"/>
        <filter val="26-12"/>
        <filter val="26-13"/>
        <filter val="26-14"/>
        <filter val="26-16"/>
        <filter val="26-23"/>
        <filter val="26-32"/>
        <filter val="26-33"/>
        <filter val="26-34"/>
        <filter val="26-35"/>
        <filter val="26-36"/>
        <filter val="26-37"/>
        <filter val="26-39"/>
        <filter val="26-40"/>
        <filter val="26-41"/>
        <filter val="26-42"/>
        <filter val="26-43"/>
        <filter val="26-44"/>
        <filter val="26-45"/>
        <filter val="26-46"/>
        <filter val="26-47"/>
        <filter val="26-48"/>
        <filter val="26-49"/>
      </filters>
    </filterColumn>
  </autoFilter>
  <tableColumns count="50">
    <tableColumn id="1" xr3:uid="{D470B5DE-6B08-4719-9A3E-1DC7D63D20B5}" name="Proj. Nr." dataDxfId="514"/>
    <tableColumn id="2" xr3:uid="{B1B03BC6-7F9D-4222-A42D-F304C9348AFC}" name="Objektas" dataDxfId="513"/>
    <tableColumn id="49" xr3:uid="{60C8A31D-9F6A-423C-BB1A-B0256EFD55D1}" name="Inv. Nr." dataDxfId="512"/>
    <tableColumn id="3" xr3:uid="{90F31D7F-6B86-4205-96BF-0796DF082A2A}" name="Autorius" dataDxfId="511"/>
    <tableColumn id="4" xr3:uid="{6EF2568D-D501-4383-9052-78833DD9911B}" name="Sąmatos suma be PVM" dataDxfId="510"/>
    <tableColumn id="5" xr3:uid="{59A14867-D2DC-4070-8A5D-0866BE973B22}" name="Projekto aktavimo kaina" dataDxfId="509"/>
    <tableColumn id="6" xr3:uid="{0D649F5C-074D-49F2-8A25-BCF33F8EED5E}" name="Topografijos kaina" dataDxfId="508"/>
    <tableColumn id="7" xr3:uid="{D38D9AC8-EC02-4430-BFE5-0BD1E1C5D59F}" name="Melioracijos proj. Kaina" dataDxfId="507"/>
    <tableColumn id="8" xr3:uid="{E0B348D1-6593-4764-89B3-1DFA08C84066}" name="RC išlaidos" dataDxfId="506"/>
    <tableColumn id="9" xr3:uid="{30DCA598-F348-4531-9924-7FC3C1DF8E8F}" name="Pastabos" dataDxfId="505"/>
    <tableColumn id="10" xr3:uid="{1A4C89EE-E17D-4830-A283-060315AEC608}" name="Termino pradžia" dataDxfId="504"/>
    <tableColumn id="11" xr3:uid="{0AD382B9-3754-4344-AD45-80B14AE754F6}" name="Terminas" dataDxfId="503"/>
    <tableColumn id="12" xr3:uid="{53893441-7E9F-4BC1-A9C9-E6131D9F6D01}" name="Termino pabaiga" dataDxfId="502"/>
    <tableColumn id="13" xr3:uid="{C8B94B4B-9014-4F0B-BBBB-F0B2D7321014}" name="Liko dienų" dataDxfId="501"/>
    <tableColumn id="50" xr3:uid="{704B8A6D-5027-4BCE-AB06-47960DC3432F}" name="Parengimo data" dataDxfId="500"/>
    <tableColumn id="14" xr3:uid="{15B7EE50-0913-4011-BFFB-A7FB2DFC0748}" name="Foto" dataDxfId="499"/>
    <tableColumn id="15" xr3:uid="{FF0F5990-C7BA-4701-B9CC-879F7121C14E}" name="Schema" dataDxfId="498"/>
    <tableColumn id="16" xr3:uid="{BB884608-07B7-4566-B8B0-FA95CEE4CD59}" name="Situacijos planas" dataDxfId="497"/>
    <tableColumn id="17" xr3:uid="{E8554AA4-95EA-44E8-8B65-742568113165}" name="Vizualizacija" dataDxfId="496"/>
    <tableColumn id="18" xr3:uid="{1BB605BA-111D-4464-978E-47326EE17BD4}" name="Informaciniai laiškai" dataDxfId="495"/>
    <tableColumn id="19" xr3:uid="{9A711AED-4C4B-4C2E-9F63-CD482D6064E0}" name="Žiniaraštis" dataDxfId="494"/>
    <tableColumn id="20" xr3:uid="{8418B988-5C97-4BE3-BC4A-D07E3E54E4B0}" name="Sąmata" dataDxfId="493"/>
    <tableColumn id="21" xr3:uid="{33EF3E6A-4A1C-411C-AD8A-D6BB36149474}" name="ESO" dataDxfId="492"/>
    <tableColumn id="22" xr3:uid="{35B095DC-0C23-4FE9-AF81-5B806390FA44}" name="Topografinė" dataDxfId="491"/>
    <tableColumn id="47" xr3:uid="{1C43EC8E-196B-4A53-ACA8-9019AAB5BC0F}" name="Užsakovas" dataDxfId="490"/>
    <tableColumn id="23" xr3:uid="{B3C2E81C-839E-4A72-9C36-E6FE3E51BF5D}" name="Žemės savininkai" dataDxfId="489"/>
    <tableColumn id="24" xr3:uid="{E01ED1F7-8688-417D-9E4E-C1BFB1C2948F}" name="Savivaldybė" dataDxfId="488"/>
    <tableColumn id="25" xr3:uid="{938B0301-0C53-4FF6-BC5B-E1AAC50EE1EF}" name="Keliai" dataDxfId="487"/>
    <tableColumn id="26" xr3:uid="{83385E4B-776A-441D-BD35-729BDE9DD9AC}" name="Seniūnija" dataDxfId="486"/>
    <tableColumn id="27" xr3:uid="{67DB3FD9-1E7C-4A98-817D-9C018556D3CB}" name="Vandenys" dataDxfId="485"/>
    <tableColumn id="28" xr3:uid="{139D02F4-DE90-4148-A7E9-F0C325A82948}" name="Telia" dataDxfId="484"/>
    <tableColumn id="29" xr3:uid="{E2301CAF-FD18-496D-B886-2941792BE738}" name="ESO dujos" dataDxfId="483"/>
    <tableColumn id="30" xr3:uid="{D8D98591-BF07-46D8-AE58-8298887A81A7}" name="SUVA" dataDxfId="482"/>
    <tableColumn id="31" xr3:uid="{008BB264-8061-46F9-AEED-2CDEF1B01C67}" name="Gatvių apšvietimas" dataDxfId="481"/>
    <tableColumn id="48" xr3:uid="{215AEDD3-50CD-4A69-A531-973B9A72CE77}" name="Kauno energija" dataDxfId="480"/>
    <tableColumn id="32" xr3:uid="{A8E9DE7C-3420-4D68-A5AB-0B37D82C722F}" name="Servitutas" dataDxfId="479"/>
    <tableColumn id="33" xr3:uid="{6726A1C6-3959-4C33-903B-DD976986CEA1}" name="Melioracija" dataDxfId="478"/>
    <tableColumn id="34" xr3:uid="{237CDE17-4FEB-4E0F-8600-214151D1ED26}" name="Melioracijos projektas" dataDxfId="477"/>
    <tableColumn id="35" xr3:uid="{1ABA00CB-232E-4836-BB4C-E809F5BD999F}" name="Kultūros paveldas" dataDxfId="476"/>
    <tableColumn id="36" xr3:uid="{31418395-3E0D-4D2C-8BD6-8A15B7AC1749}" name="Kelių direkcija" dataDxfId="475"/>
    <tableColumn id="37" xr3:uid="{22DE51C7-E7BB-4013-AC5F-5DF3863D5643}" name="Magistrlinis dujotekis" dataDxfId="474"/>
    <tableColumn id="38" xr3:uid="{5114F66B-0479-4C8B-B104-01F36418069F}" name="Plačiajuostis" dataDxfId="473"/>
    <tableColumn id="39" xr3:uid="{E428FFD5-3F69-40BC-A204-A65D575FCAA1}" name="Saugoma" dataDxfId="472"/>
    <tableColumn id="40" xr3:uid="{E32725B0-AAB1-40EC-B5DE-BC823D914607}" name="Litgrid" dataDxfId="471"/>
    <tableColumn id="46" xr3:uid="{A8A0E162-864A-44A6-82C3-B13E9854CDE0}" name="LTG Infra" dataDxfId="470"/>
    <tableColumn id="41" xr3:uid="{25CDB950-038C-40A8-99FF-BCD1792EE195}" name="Žymos" dataDxfId="469"/>
    <tableColumn id="42" xr3:uid="{03B76ACE-CF0C-4A5F-BA2C-A6348EAAE4BE}" name="Eso patvirtinta" dataDxfId="468"/>
    <tableColumn id="43" xr3:uid="{B1561BF7-AD0B-44A3-9A0E-F10D960CBC25}" name="Užaktuota" dataDxfId="467"/>
    <tableColumn id="44" xr3:uid="{C2910ED8-2979-45F4-BBA2-2B0FCA218AD6}" name="Esąskaita" dataDxfId="466"/>
    <tableColumn id="45" xr3:uid="{64D91365-FDE4-4AEF-AEA6-A59DFED6CCD3}" name="Pastabos2" dataDxfId="465"/>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C2FD33-D727-4ECA-A9EA-103B59C0E428}" name="Table434" displayName="Table434" ref="A1:A603" totalsRowShown="0" headerRowDxfId="464" dataDxfId="463">
  <autoFilter ref="A1:A603" xr:uid="{00000000-0009-0000-0100-000005000000}"/>
  <tableColumns count="1">
    <tableColumn id="1" xr3:uid="{4F91D138-C84A-41BB-BCE5-DA8368497ECF}" name="Nr." dataDxfId="46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0" dT="2023-06-15T10:12:52.41" personId="{1AA69E5B-B443-4881-BBB8-C2908FF681E9}" id="{A387046D-9C5C-4498-9077-40EA6F554A9C}">
    <text>Issiustas rastas ismiskinti keliuka</text>
  </threadedComment>
  <threadedComment ref="E10" dT="2023-07-31T07:04:47.39" personId="{275467A3-C35B-408D-BC09-980133BF36D1}" id="{E54656D0-5DE5-4964-B26E-5A5ECDFE0224}" parentId="{A387046D-9C5C-4498-9077-40EA6F554A9C}">
    <text>Turi atšaukti</text>
  </threadedComment>
  <threadedComment ref="E10" dT="2023-09-04T04:56:30.34" personId="{275467A3-C35B-408D-BC09-980133BF36D1}" id="{3176A168-F1EB-4052-9860-965DD2246F89}" parentId="{A387046D-9C5C-4498-9077-40EA6F554A9C}">
    <text>09-11 turi atšaukti</text>
  </threadedComment>
  <threadedComment ref="E82" dT="2023-08-08T09:54:22.74" personId="{275467A3-C35B-408D-BC09-980133BF36D1}" id="{955BDAE2-D3F0-480A-8BC4-6A18A661C059}">
    <text>Pateiktas projektas tvirtinimui 08-08 Aksenavičiaus pasiteirauta kada bus tvirtinimas. Servitutai visi pas notarą</text>
  </threadedComment>
  <threadedComment ref="E82" dT="2023-08-22T04:38:29.51" personId="{275467A3-C35B-408D-BC09-980133BF36D1}" id="{A2B100B8-C7F5-4B96-87C9-43EA5E4E86B4}" parentId="{955BDAE2-D3F0-480A-8BC4-6A18A661C059}">
    <text>Laukiam pastabų iš rėlininko</text>
  </threadedComment>
  <threadedComment ref="E82" dT="2023-08-23T05:36:42.69" personId="{275467A3-C35B-408D-BC09-980133BF36D1}" id="{0E69F7B7-6DA1-4173-AB29-BE3EEA29569A}" parentId="{955BDAE2-D3F0-480A-8BC4-6A18A661C059}">
    <text>Daromos žymos</text>
  </threadedComment>
  <threadedComment ref="E82" dT="2023-08-24T11:30:02.62" personId="{1AA69E5B-B443-4881-BBB8-C2908FF681E9}" id="{997D08F8-52D5-4680-9015-7B5ED6DC3DE8}" parentId="{955BDAE2-D3F0-480A-8BC4-6A18A661C059}">
    <text>Vienas servitutas pasirasytas 07.05, kitas planuojamas pasirasyti 08.31</text>
  </threadedComment>
  <threadedComment ref="E82" dT="2023-08-28T05:37:39.96" personId="{275467A3-C35B-408D-BC09-980133BF36D1}" id="{86C06FFA-76BE-423C-A40F-9CF166972F26}" parentId="{955BDAE2-D3F0-480A-8BC4-6A18A661C059}">
    <text>Laukiam žymų 1/4</text>
  </threadedComment>
  <threadedComment ref="E82" dT="2023-08-31T07:37:00.38" personId="{275467A3-C35B-408D-BC09-980133BF36D1}" id="{B1E4B243-054E-4689-BD51-D1CAF9770D48}" parentId="{955BDAE2-D3F0-480A-8BC4-6A18A661C059}">
    <text xml:space="preserve">Pateiktos žymos
</text>
  </threadedComment>
  <threadedComment ref="E82" dT="2023-08-31T12:05:23.45" personId="{275467A3-C35B-408D-BC09-980133BF36D1}" id="{5E11C859-8CC0-46F4-A7F9-7A62CAAEA6CA}" parentId="{955BDAE2-D3F0-480A-8BC4-6A18A661C059}">
    <text>LAUKIAM RC SĄSKAITŲ</text>
  </threadedComment>
  <threadedComment ref="E95" dT="2023-07-20T05:50:03.98" personId="{1AA69E5B-B443-4881-BBB8-C2908FF681E9}" id="{578EBB20-5A4F-4A81-9591-4D04730DBAC3}">
    <text>Aidas derina</text>
  </threadedComment>
  <threadedComment ref="E95" dT="2023-08-08T11:06:42.43" personId="{275467A3-C35B-408D-BC09-980133BF36D1}" id="{C2EB56A5-0BEA-4FDA-8E88-70BBC784A76A}" parentId="{578EBB20-5A4F-4A81-9591-4D04730DBAC3}">
    <text>08-09 Dovydas važiuoja derinti</text>
  </threadedComment>
  <threadedComment ref="E95" dT="2023-08-14T06:47:44.84" personId="{275467A3-C35B-408D-BC09-980133BF36D1}" id="{4F50CD8F-B070-4819-AAF9-D1220C037C24}" parentId="{578EBB20-5A4F-4A81-9591-4D04730DBAC3}">
    <text>08-17 Dovydas derina</text>
  </threadedComment>
  <threadedComment ref="E95" dT="2023-08-22T04:38:47.07" personId="{275467A3-C35B-408D-BC09-980133BF36D1}" id="{247F6B6B-4CF8-4708-9BDA-67D152D47419}" parentId="{578EBB20-5A4F-4A81-9591-4D04730DBAC3}">
    <text>Aidas derina 08-22</text>
  </threadedComment>
  <threadedComment ref="E95" dT="2023-08-23T06:27:22.20" personId="{275467A3-C35B-408D-BC09-980133BF36D1}" id="{5126246A-DDCD-4884-8483-8C654EF1E8CF}" parentId="{578EBB20-5A4F-4A81-9591-4D04730DBAC3}">
    <text>Vytautas rengia sprendinius</text>
  </threadedComment>
  <threadedComment ref="E95" dT="2023-09-04T05:06:20.97" personId="{275467A3-C35B-408D-BC09-980133BF36D1}" id="{0A4C33B0-7B93-4DEC-BBB2-DEC1C833B5ED}" parentId="{578EBB20-5A4F-4A81-9591-4D04730DBAC3}">
    <text>Planas pateikti pirminius iki 09-08</text>
  </threadedComment>
  <threadedComment ref="E95" dT="2023-09-18T08:16:59.12" personId="{275467A3-C35B-408D-BC09-980133BF36D1}" id="{EC5626C7-55F5-42FC-A4E3-556BC77888CE}" parentId="{578EBB20-5A4F-4A81-9591-4D04730DBAC3}">
    <text>09-19 teikiam pirminius</text>
  </threadedComment>
  <threadedComment ref="E95" dT="2023-10-03T04:38:51.96" personId="{275467A3-C35B-408D-BC09-980133BF36D1}" id="{CF7AB093-654E-483E-A3FD-E4F8275566E5}" parentId="{578EBB20-5A4F-4A81-9591-4D04730DBAC3}">
    <text>10-05 pateiks pirminius</text>
  </threadedComment>
  <threadedComment ref="E95" dT="2023-10-09T05:06:58.41" personId="{275467A3-C35B-408D-BC09-980133BF36D1}" id="{ED81594A-F713-45B2-9E12-43C1BB395F74}" parentId="{578EBB20-5A4F-4A81-9591-4D04730DBAC3}">
    <text>10-08 pateikti pirminiai</text>
  </threadedComment>
  <threadedComment ref="E95" dT="2023-10-16T05:08:57.35" personId="{275467A3-C35B-408D-BC09-980133BF36D1}" id="{46CC7070-4D1C-436D-8FB1-ED392498B97A}" parentId="{578EBB20-5A4F-4A81-9591-4D04730DBAC3}">
    <text>Taiso pirminius</text>
  </threadedComment>
  <threadedComment ref="E95" dT="2023-10-24T04:25:30.99" personId="{275467A3-C35B-408D-BC09-980133BF36D1}" id="{D1AFFBB2-C776-4D88-B6B1-17BBA7736378}" parentId="{578EBB20-5A4F-4A81-9591-4D04730DBAC3}">
    <text>10-24 pateikta po pastabų</text>
  </threadedComment>
  <threadedComment ref="E95" dT="2023-10-30T05:52:29.96" personId="{275467A3-C35B-408D-BC09-980133BF36D1}" id="{3263A4CF-B65F-4274-9ECC-A429106C1976}" parentId="{578EBB20-5A4F-4A81-9591-4D04730DBAC3}">
    <text>Aidas turi surinkti info 10-30</text>
  </threadedComment>
  <threadedComment ref="E95" dT="2023-11-07T05:49:27.94" personId="{275467A3-C35B-408D-BC09-980133BF36D1}" id="{2A448561-AA59-4A0F-89A8-52037ECCA978}" parentId="{578EBB20-5A4F-4A81-9591-4D04730DBAC3}">
    <text>Pateikti pirminiai 11-06</text>
  </threadedComment>
  <threadedComment ref="E95" dT="2023-11-20T06:27:55.11" personId="{275467A3-C35B-408D-BC09-980133BF36D1}" id="{85EF94CE-CF05-42A9-868E-03343B37C0C0}" parentId="{578EBB20-5A4F-4A81-9591-4D04730DBAC3}">
    <text>Teikia derinti su institucijomis. Aidas derina su gyventojais</text>
  </threadedComment>
  <threadedComment ref="E95" dT="2023-11-23T06:29:17.54" personId="{275467A3-C35B-408D-BC09-980133BF36D1}" id="{54569B38-4815-4500-A72E-A6560520E5A7}" parentId="{578EBB20-5A4F-4A81-9591-4D04730DBAC3}">
    <text>Laukiam Aido kol grįš po ligos</text>
  </threadedComment>
  <threadedComment ref="E95" dT="2024-01-08T07:56:58.47" personId="{275467A3-C35B-408D-BC09-980133BF36D1}" id="{53EC1C08-F42A-4DC4-B293-DB6B708B273B}" parentId="{578EBB20-5A4F-4A81-9591-4D04730DBAC3}">
    <text>Turi keisti MT vietą ir perderinti</text>
  </threadedComment>
  <threadedComment ref="E95" dT="2024-04-08T05:31:29.79" personId="{275467A3-C35B-408D-BC09-980133BF36D1}" id="{31DE2C47-BEC7-4143-8F98-9AFAD814C741}" parentId="{578EBB20-5A4F-4A81-9591-4D04730DBAC3}">
    <text>7 sutikimai/ pateikta institucijoms</text>
  </threadedComment>
  <threadedComment ref="E95" dT="2024-09-16T05:29:20.54" personId="{275467A3-C35B-408D-BC09-980133BF36D1}" id="{37884C51-ADA6-4B4E-9087-15714C35D929}" parentId="{578EBB20-5A4F-4A81-9591-4D04730DBAC3}">
    <text>Vytas turi nuvažiuoti trečiadienį-ketvirtadienį</text>
  </threadedComment>
  <threadedComment ref="E95" dT="2024-10-17T06:28:20.43" personId="{275467A3-C35B-408D-BC09-980133BF36D1}" id="{A59BD5D1-C5A1-4EB8-BC95-8BFDC5F0EC59}" parentId="{578EBB20-5A4F-4A81-9591-4D04730DBAC3}">
    <text>10-18 gytis važiuoja į vietą</text>
  </threadedComment>
  <threadedComment ref="E95" dT="2024-11-08T06:46:50.27" personId="{1AA69E5B-B443-4881-BBB8-C2908FF681E9}" id="{0428A3C5-0CA0-4EC5-BCEC-FDAA8017EC53}" parentId="{578EBB20-5A4F-4A81-9591-4D04730DBAC3}">
    <text>Siunciamas informacinis 119 namui, galima daryti byla, mzdz, dar laukiam 151 sutikimo</text>
  </threadedComment>
  <threadedComment ref="E95" dT="2024-11-20T07:16:41.06" personId="{1AA69E5B-B443-4881-BBB8-C2908FF681E9}" id="{E73393FE-80A8-4426-ACB5-C3F4734CF043}" parentId="{578EBB20-5A4F-4A81-9591-4D04730DBAC3}">
    <text xml:space="preserve">Su gyventojais baigta, reikia perziuret principine, SUVA ir MZDZ </text>
  </threadedComment>
  <threadedComment ref="E95" dT="2024-12-30T13:54:10.06" personId="{1AA69E5B-B443-4881-BBB8-C2908FF681E9}" id="{4B932A68-75F1-4F7B-99B6-6F908EEA7E01}" parentId="{578EBB20-5A4F-4A81-9591-4D04730DBAC3}">
    <text>Pateiktas projektas tvirtinimui, be SUVA</text>
  </threadedComment>
  <threadedComment ref="E95" dT="2025-01-10T12:47:10.06" personId="{1AA69E5B-B443-4881-BBB8-C2908FF681E9}" id="{5A8BCA0C-79FD-4AB5-8207-39294C8467A8}" parentId="{578EBB20-5A4F-4A81-9591-4D04730DBAC3}">
    <text>Pateiktas projektas tvirtinimui, be SUVA</text>
  </threadedComment>
  <threadedComment ref="E95" dT="2025-01-20T09:38:03.50" personId="{275467A3-C35B-408D-BC09-980133BF36D1}" id="{30C4E122-4561-4524-841D-74A82C0B3372}" parentId="{578EBB20-5A4F-4A81-9591-4D04730DBAC3}">
    <text>01-20 Kostas paleis žymas</text>
  </threadedComment>
  <threadedComment ref="E101" dT="2023-08-08T11:10:41.60" personId="{275467A3-C35B-408D-BC09-980133BF36D1}" id="{731E5625-ED74-472E-8721-DC04675B2CF8}">
    <text>Pateiktas servitutas po papildomų parašų gavimo</text>
  </threadedComment>
  <threadedComment ref="E101" dT="2023-08-14T07:29:30.49" personId="{275467A3-C35B-408D-BC09-980133BF36D1}" id="{B4E653E5-F923-4F4A-9760-F82C1CE33711}" parentId="{731E5625-ED74-472E-8721-DC04675B2CF8}">
    <text>Jokūbas daro bylą, 08-14 teiksim pilną projektą</text>
  </threadedComment>
  <threadedComment ref="E101" dT="2023-08-17T07:16:38.21" personId="{275467A3-C35B-408D-BC09-980133BF36D1}" id="{6645F6AB-A5E8-4255-AEC1-C253A9CA7D8D}" parentId="{731E5625-ED74-472E-8721-DC04675B2CF8}">
    <text>Trūksta nžt</text>
  </threadedComment>
  <threadedComment ref="E101" dT="2023-08-17T12:08:21.54" personId="{275467A3-C35B-408D-BC09-980133BF36D1}" id="{FFB21128-58A2-4381-A31D-98B3F1EE02BA}" parentId="{731E5625-ED74-472E-8721-DC04675B2CF8}">
    <text>Kostas tikrina MŽ</text>
  </threadedComment>
  <threadedComment ref="E101" dT="2023-08-22T04:57:31.42" personId="{275467A3-C35B-408D-BC09-980133BF36D1}" id="{97C85418-5FD5-44EB-B6C6-337E73353821}" parentId="{731E5625-ED74-472E-8721-DC04675B2CF8}">
    <text>Pateiks bylą 08-22</text>
  </threadedComment>
  <threadedComment ref="E101" dT="2023-08-28T04:50:13.74" personId="{275467A3-C35B-408D-BC09-980133BF36D1}" id="{8996AB57-5E13-4F81-A56C-70F14094EE21}" parentId="{731E5625-ED74-472E-8721-DC04675B2CF8}">
    <text>Taiso pastabas</text>
  </threadedComment>
  <threadedComment ref="E101" dT="2023-08-31T11:32:08.33" personId="{275467A3-C35B-408D-BC09-980133BF36D1}" id="{5C6D9B4D-CA9A-47EB-A1BB-D8D185A9F93E}" parentId="{731E5625-ED74-472E-8721-DC04675B2CF8}">
    <text>Pateikti konkursinę medžiagą</text>
  </threadedComment>
  <threadedComment ref="E101" dT="2023-09-11T07:55:18.13" personId="{275467A3-C35B-408D-BC09-980133BF36D1}" id="{B52BF79A-925F-4309-AD69-05847FD87BAE}" parentId="{731E5625-ED74-472E-8721-DC04675B2CF8}">
    <text>09-07 pateikta po pastabų</text>
  </threadedComment>
  <threadedComment ref="E101" dT="2023-09-12T05:00:10.59" personId="{275467A3-C35B-408D-BC09-980133BF36D1}" id="{793E71E2-B3E8-487E-B21E-D8B756ADD4DE}" parentId="{731E5625-ED74-472E-8721-DC04675B2CF8}">
    <text>Taiso pastabas</text>
  </threadedComment>
  <threadedComment ref="E101" dT="2023-09-12T09:36:15.97" personId="{275467A3-C35B-408D-BC09-980133BF36D1}" id="{63DF21A1-1721-46C5-B242-863A58BB2E81}" parentId="{731E5625-ED74-472E-8721-DC04675B2CF8}">
    <text>Pateikta po pastabų 09-12</text>
  </threadedComment>
  <threadedComment ref="E101" dT="2023-09-13T11:39:37.39" personId="{1AA69E5B-B443-4881-BBB8-C2908FF681E9}" id="{3583B487-8794-401A-B3D2-33E8E1C79AAF}" parentId="{731E5625-ED74-472E-8721-DC04675B2CF8}">
    <text>Laukiame pavedimo kopiju</text>
  </threadedComment>
  <threadedComment ref="E101" dT="2023-09-15T10:50:30.30" personId="{275467A3-C35B-408D-BC09-980133BF36D1}" id="{78BDB235-D5DE-46DD-B857-06939CEA17F1}" parentId="{731E5625-ED74-472E-8721-DC04675B2CF8}">
    <text>09-15 perduota Vytui registruoti žymas</text>
  </threadedComment>
  <threadedComment ref="E101" dT="2023-09-19T10:39:34.19" personId="{1AA69E5B-B443-4881-BBB8-C2908FF681E9}" id="{E83EE954-644E-4B2E-8D24-DDF8BD9E5AD6}" parentId="{731E5625-ED74-472E-8721-DC04675B2CF8}">
    <text>Servitutai pateikti notarei, reikia pateikti kreditoriaus sutikima ir saskaitos numerius</text>
  </threadedComment>
  <threadedComment ref="E101" dT="2023-09-20T06:54:06.69" personId="{275467A3-C35B-408D-BC09-980133BF36D1}" id="{B6CE7A0B-6D44-47CB-8895-6E22FD288629}" parentId="{731E5625-ED74-472E-8721-DC04675B2CF8}">
    <text>Pateiktos žymos ESO</text>
  </threadedComment>
  <threadedComment ref="E101" dT="2023-09-21T06:39:52.99" personId="{275467A3-C35B-408D-BC09-980133BF36D1}" id="{EDB9569D-6EBE-4F9D-A0F2-77D942CE4D3E}" parentId="{731E5625-ED74-472E-8721-DC04675B2CF8}">
    <text>Perduoti įkainiai</text>
  </threadedComment>
  <threadedComment ref="E101" dT="2023-09-26T08:32:45.37" personId="{275467A3-C35B-408D-BC09-980133BF36D1}" id="{B33F497D-B660-4C94-A476-A7B7837C2C08}" parentId="{731E5625-ED74-472E-8721-DC04675B2CF8}">
    <text>Delspinigiai pateikti</text>
  </threadedComment>
  <threadedComment ref="E116" dT="2023-06-29T05:14:51.17" personId="{1AA69E5B-B443-4881-BBB8-C2908FF681E9}" id="{E30C8DC7-5922-4FF1-8115-0C2C5961382D}">
    <text>Aktuojam 07 men.</text>
  </threadedComment>
  <threadedComment ref="E116" dT="2023-07-10T07:22:50.86" personId="{1AA69E5B-B443-4881-BBB8-C2908FF681E9}" id="{AF756EF2-C9AE-4D0B-B3C0-C859513AA5F5}" parentId="{E30C8DC7-5922-4FF1-8115-0C2C5961382D}">
    <text>Pateiktas pakoreguotas projektas</text>
  </threadedComment>
  <threadedComment ref="E116" dT="2023-07-20T13:58:34.54" personId="{275467A3-C35B-408D-BC09-980133BF36D1}" id="{7EF7E356-130B-4714-8E75-26D145D2E5F9}" parentId="{E30C8DC7-5922-4FF1-8115-0C2C5961382D}">
    <text xml:space="preserve">Reikia žymų
</text>
  </threadedComment>
  <threadedComment ref="E116" dT="2023-07-26T06:57:45.29" personId="{275467A3-C35B-408D-BC09-980133BF36D1}" id="{0EF893BB-58AE-4136-B8E6-2E21F037ECCA}" parentId="{E30C8DC7-5922-4FF1-8115-0C2C5961382D}">
    <text>Žymos pateiktos 07-26</text>
  </threadedComment>
  <threadedComment ref="E116" dT="2023-07-31T09:31:41.61" personId="{275467A3-C35B-408D-BC09-980133BF36D1}" id="{42FBD13B-BF93-43AC-AC54-5C0B2996B971}" parentId="{E30C8DC7-5922-4FF1-8115-0C2C5961382D}">
    <text>Pateiktos žymos ESO 07-31</text>
  </threadedComment>
  <threadedComment ref="E117" dT="2023-08-07T07:25:18.95" personId="{275467A3-C35B-408D-BC09-980133BF36D1}" id="{25018F6C-1D80-4BA0-93DD-6319E5BE7ED1}">
    <text>08-07 Ovidijus padarys žymas</text>
  </threadedComment>
  <threadedComment ref="E117" dT="2023-08-14T06:33:00.18" personId="{275467A3-C35B-408D-BC09-980133BF36D1}" id="{38EC21BC-5ABE-4B20-BACD-94053E517690}" parentId="{25018F6C-1D80-4BA0-93DD-6319E5BE7ED1}">
    <text>Pateikti įkainiai</text>
  </threadedComment>
  <threadedComment ref="E122" dT="2023-07-03T07:09:47.05" personId="{1AA69E5B-B443-4881-BBB8-C2908FF681E9}" id="{8D8DA4E5-F697-4A6D-8909-9B5E485887A1}">
    <text>Uzklausta LGI del ju tinklo vidinio</text>
  </threadedComment>
  <threadedComment ref="E122" dT="2023-07-03T07:09:54.15" personId="{1AA69E5B-B443-4881-BBB8-C2908FF681E9}" id="{AF5B9BDB-8DD1-4C9E-A6D9-39AD31CA7AB2}" parentId="{8D8DA4E5-F697-4A6D-8909-9B5E485887A1}">
    <text>Pirminiai atmesti, reikia padaryti tinklo vertinima</text>
  </threadedComment>
  <threadedComment ref="E122" dT="2023-08-22T05:28:00.19" personId="{275467A3-C35B-408D-BC09-980133BF36D1}" id="{9FEE7631-5E9A-42F0-8CF6-97816E253971}" parentId="{8D8DA4E5-F697-4A6D-8909-9B5E485887A1}">
    <text>RAA perduoti skaičiuoti artūrui 08-22</text>
  </threadedComment>
  <threadedComment ref="E122" dT="2023-08-28T05:40:52.75" personId="{1AA69E5B-B443-4881-BBB8-C2908FF681E9}" id="{553A52FD-AD45-427D-97F2-96E160CCBA77}" parentId="{8D8DA4E5-F697-4A6D-8909-9B5E485887A1}">
    <text xml:space="preserve">Pateiktas servitutas 08.28 8JP-2673 </text>
  </threadedComment>
  <threadedComment ref="E122" dT="2023-09-04T06:15:15.18" personId="{275467A3-C35B-408D-BC09-980133BF36D1}" id="{B49E0A70-079A-4D3D-A195-463412973F75}" parentId="{8D8DA4E5-F697-4A6D-8909-9B5E485887A1}">
    <text>Užklausta geležinkelių dėl jų tinklo info, kad pateikti Artūrui skaičiavimui</text>
  </threadedComment>
  <threadedComment ref="E122" dT="2023-09-18T08:17:21.25" personId="{275467A3-C35B-408D-BC09-980133BF36D1}" id="{D70B23B3-D7C2-4E76-ABAB-5850DBC1230D}" parentId="{8D8DA4E5-F697-4A6D-8909-9B5E485887A1}">
    <text>Pateikta info Artūrui</text>
  </threadedComment>
  <threadedComment ref="E122" dT="2023-09-28T04:27:09.34" personId="{275467A3-C35B-408D-BC09-980133BF36D1}" id="{3ABD5DF1-D77C-47F1-AE0A-BD9CCEFBFB46}" parentId="{8D8DA4E5-F697-4A6D-8909-9B5E485887A1}">
    <text>Pateikti klausimai ESO, dėl RAA skaičiavimų</text>
  </threadedComment>
  <threadedComment ref="E122" dT="2023-10-03T06:43:53.54" personId="{1AA69E5B-B443-4881-BBB8-C2908FF681E9}" id="{497F88F0-DECE-46D3-8373-14BA63C3D0C8}" parentId="{8D8DA4E5-F697-4A6D-8909-9B5E485887A1}">
    <text>09.28 ESO pasiprase info is LTG</text>
  </threadedComment>
  <threadedComment ref="E122" dT="2023-10-24T04:25:46.64" personId="{275467A3-C35B-408D-BC09-980133BF36D1}" id="{2E721D73-CDDD-450E-8C12-FC67154A3ECE}" parentId="{8D8DA4E5-F697-4A6D-8909-9B5E485887A1}">
    <text>REIKIA PASKAIČIUOTI 10KV TINKLĄ</text>
  </threadedComment>
  <threadedComment ref="E122" dT="2024-07-22T05:42:45.33" personId="{1AA69E5B-B443-4881-BBB8-C2908FF681E9}" id="{A94533E7-F74D-4EF1-B09F-8233E2E03528}" parentId="{8D8DA4E5-F697-4A6D-8909-9B5E485887A1}">
    <text>Papaisyta ant naujos topo, nusiustas sutikimas sklp savininkui, vainoras atsiunte pastabu, 07.18 pateiktas servitutas savivaldybei</text>
  </threadedComment>
  <threadedComment ref="E122" dT="2024-07-29T13:12:33.63" personId="{275467A3-C35B-408D-BC09-980133BF36D1}" id="{8D2E13E5-65CC-4064-BA1F-0EC4E564A212}" parentId="{8D8DA4E5-F697-4A6D-8909-9B5E485887A1}">
    <text>Pataisys iki 07-31</text>
  </threadedComment>
  <threadedComment ref="E122" dT="2024-08-05T06:09:01.18" personId="{275467A3-C35B-408D-BC09-980133BF36D1}" id="{1B597168-3972-4F7B-93B4-011A5633488E}" parentId="{8D8DA4E5-F697-4A6D-8909-9B5E485887A1}">
    <text>08-05 derina su sklp. Sav.</text>
  </threadedComment>
  <threadedComment ref="E122" dT="2024-08-05T07:58:50.06" personId="{1AA69E5B-B443-4881-BBB8-C2908FF681E9}" id="{8DDD5662-158F-410B-9AB4-DEC282EDCDE4}" parentId="{8D8DA4E5-F697-4A6D-8909-9B5E485887A1}">
    <text>Savininkas isvares atostogu, pasukt 08.19d</text>
  </threadedComment>
  <threadedComment ref="E122" dT="2024-08-27T09:57:52.57" personId="{1AA69E5B-B443-4881-BBB8-C2908FF681E9}" id="{6CC2C347-40F8-4B84-B37E-04A1D80EFF6C}" parentId="{8D8DA4E5-F697-4A6D-8909-9B5E485887A1}">
    <text>Servitutas perduotas notarei, sutikimas perduotas zmogui pasirasyt</text>
  </threadedComment>
  <threadedComment ref="E122" dT="2024-09-04T05:50:54.99" personId="{1AA69E5B-B443-4881-BBB8-C2908FF681E9}" id="{532706CA-B3F6-42FF-8415-3B53BDCF8EAE}" parentId="{8D8DA4E5-F697-4A6D-8909-9B5E485887A1}">
    <text xml:space="preserve">SUVA 09.04 327104 </text>
  </threadedComment>
  <threadedComment ref="E122" dT="2024-09-04T07:16:44.62" personId="{1AA69E5B-B443-4881-BBB8-C2908FF681E9}" id="{A774ABDB-97F7-492A-8181-685C4A9E347F}" parentId="{8D8DA4E5-F697-4A6D-8909-9B5E485887A1}">
    <text>09.11 Pasirasomas servitutas</text>
  </threadedComment>
  <threadedComment ref="E122" dT="2024-09-16T05:36:01.01" personId="{275467A3-C35B-408D-BC09-980133BF36D1}" id="{6685E837-2BD8-4591-8699-689B3FD91693}" parentId="{8D8DA4E5-F697-4A6D-8909-9B5E485887A1}">
    <text>09-20 turi pataisyti pastabas</text>
  </threadedComment>
  <threadedComment ref="E122" dT="2024-10-17T06:33:19.94" personId="{275467A3-C35B-408D-BC09-980133BF36D1}" id="{5D4CFFBC-82A5-45A0-9C4D-3BCFC669376E}" parentId="{8D8DA4E5-F697-4A6D-8909-9B5E485887A1}">
    <text>10-21 rengia žiniaraštį Karolis</text>
  </threadedComment>
  <threadedComment ref="E122" dT="2024-10-23T04:32:59.18" personId="{275467A3-C35B-408D-BC09-980133BF36D1}" id="{2FCD8C58-833F-49C8-AFE6-639678C24CE4}" parentId="{8D8DA4E5-F697-4A6D-8909-9B5E485887A1}">
    <text>Karolis dar nepradėjo daryti MŽ</text>
  </threadedComment>
  <threadedComment ref="E122" dT="2024-11-20T11:09:32.33" personId="{1AA69E5B-B443-4881-BBB8-C2908FF681E9}" id="{8395C236-2FBE-45FE-8A8D-EBE0890B10B5}" parentId="{8D8DA4E5-F697-4A6D-8909-9B5E485887A1}">
    <text>Pateiktas projektas po pastabu</text>
  </threadedComment>
  <threadedComment ref="E127" dT="2023-08-08T12:12:57.49" personId="{275467A3-C35B-408D-BC09-980133BF36D1}" id="{4B0016AF-C3F4-4C9D-9BD5-7389E6F31CC5}">
    <text>NŽT, MŽ iki 08-09</text>
  </threadedComment>
  <threadedComment ref="E127" dT="2023-08-14T05:23:50.27" personId="{275467A3-C35B-408D-BC09-980133BF36D1}" id="{D8CE652F-38AC-475E-8506-39593C6A7165}" parentId="{4B0016AF-C3F4-4C9D-9BD5-7389E6F31CC5}">
    <text>Pateikta sąmatai 08-10</text>
  </threadedComment>
  <threadedComment ref="E127" dT="2023-08-17T05:06:03.19" personId="{275467A3-C35B-408D-BC09-980133BF36D1}" id="{3C3B149B-A3C0-443C-8382-26046D020134}" parentId="{4B0016AF-C3F4-4C9D-9BD5-7389E6F31CC5}">
    <text>Trūksta tik Sąmatos</text>
  </threadedComment>
  <threadedComment ref="E127" dT="2023-08-21T12:23:43.31" personId="{275467A3-C35B-408D-BC09-980133BF36D1}" id="{6F63D192-7806-4141-AA36-31A8C8AFDB79}" parentId="{4B0016AF-C3F4-4C9D-9BD5-7389E6F31CC5}">
    <text>08-22 teikiam projektą tikrinimui. Iki 09-01 turi duoti atsakymą dėl MT sklp. Sav.</text>
  </threadedComment>
  <threadedComment ref="E127" dT="2023-08-24T12:16:12.73" personId="{275467A3-C35B-408D-BC09-980133BF36D1}" id="{F13E0800-3541-48F4-B017-CD399014F92B}" parentId="{4B0016AF-C3F4-4C9D-9BD5-7389E6F31CC5}">
    <text>Taiso pastabas ESO</text>
  </threadedComment>
  <threadedComment ref="E127" dT="2023-08-28T05:46:58.22" personId="{275467A3-C35B-408D-BC09-980133BF36D1}" id="{137DB207-501F-4DFC-A23B-2B55808D40F7}" parentId="{4B0016AF-C3F4-4C9D-9BD5-7389E6F31CC5}">
    <text>Pateiktas projektas po pastabų</text>
  </threadedComment>
  <threadedComment ref="E127" dT="2023-08-30T09:54:01.23" personId="{275467A3-C35B-408D-BC09-980133BF36D1}" id="{03F0BBF4-4FEA-490B-BEB2-3F45A66CA234}" parentId="{4B0016AF-C3F4-4C9D-9BD5-7389E6F31CC5}">
    <text>Taiso pastabas</text>
  </threadedComment>
  <threadedComment ref="E127" dT="2023-09-04T07:26:06.58" personId="{275467A3-C35B-408D-BC09-980133BF36D1}" id="{9D72A4D9-DE72-4AB1-B592-3D41AE10A7E0}" parentId="{4B0016AF-C3F4-4C9D-9BD5-7389E6F31CC5}">
    <text>09-04 turi pateikti po pastabų</text>
  </threadedComment>
  <threadedComment ref="E127" dT="2023-09-11T05:14:11.26" personId="{275467A3-C35B-408D-BC09-980133BF36D1}" id="{9DDA3C50-F2C9-4F94-81EE-3B13E27AB798}" parentId="{4B0016AF-C3F4-4C9D-9BD5-7389E6F31CC5}">
    <text>09-11 pateiktas po pastabų</text>
  </threadedComment>
  <threadedComment ref="E127" dT="2023-09-18T08:17:39.30" personId="{275467A3-C35B-408D-BC09-980133BF36D1}" id="{8DB2AA7E-96CB-42D1-8693-6EFF8F750A41}" parentId="{4B0016AF-C3F4-4C9D-9BD5-7389E6F31CC5}">
    <text>09-18 sukeltas po pastabų</text>
  </threadedComment>
  <threadedComment ref="E127" dT="2023-09-20T11:41:44.01" personId="{275467A3-C35B-408D-BC09-980133BF36D1}" id="{559FE256-73F1-42F3-816B-1D96F320D7B6}" parentId="{4B0016AF-C3F4-4C9D-9BD5-7389E6F31CC5}">
    <text>Taiso pastabas</text>
  </threadedComment>
  <threadedComment ref="E127" dT="2023-09-22T05:07:01.56" personId="{1AA69E5B-B443-4881-BBB8-C2908FF681E9}" id="{4AC05579-3D7C-447C-AE46-743E6362BF07}" parentId="{4B0016AF-C3F4-4C9D-9BD5-7389E6F31CC5}">
    <text>Pateiktas projektas po pastabu</text>
  </threadedComment>
  <threadedComment ref="E127" dT="2023-09-28T04:29:13.76" personId="{275467A3-C35B-408D-BC09-980133BF36D1}" id="{063D3461-61CF-42A2-9E63-B1A0563DDF08}" parentId="{4B0016AF-C3F4-4C9D-9BD5-7389E6F31CC5}">
    <text>Laukiam žymų iš RC</text>
  </threadedComment>
  <threadedComment ref="E127" dT="2023-10-03T11:47:01.22" personId="{275467A3-C35B-408D-BC09-980133BF36D1}" id="{E0080B96-AC9C-4225-A86D-BAA86A078175}" parentId="{4B0016AF-C3F4-4C9D-9BD5-7389E6F31CC5}">
    <text>Pateiktos žymos ESO</text>
  </threadedComment>
  <threadedComment ref="E127" dT="2023-10-05T10:56:28.66" personId="{275467A3-C35B-408D-BC09-980133BF36D1}" id="{A4B84736-F506-4951-9828-B2BA500F2AEA}" parentId="{4B0016AF-C3F4-4C9D-9BD5-7389E6F31CC5}">
    <text>Laukiam RC sąskaitų</text>
  </threadedComment>
  <threadedComment ref="E127" dT="2023-10-09T12:36:58.36" personId="{275467A3-C35B-408D-BC09-980133BF36D1}" id="{E07387BE-DCB2-4621-95E0-97C619183E7D}" parentId="{4B0016AF-C3F4-4C9D-9BD5-7389E6F31CC5}">
    <text>Pateikti įkainiai ESO</text>
  </threadedComment>
  <threadedComment ref="E127" dT="2023-10-11T07:24:59.86" personId="{275467A3-C35B-408D-BC09-980133BF36D1}" id="{E6ADC02A-3BE7-4E9D-B6AF-F7416EBEA5CD}" parentId="{4B0016AF-C3F4-4C9D-9BD5-7389E6F31CC5}">
    <text>Pateiktas ADA tvirtinimui</text>
  </threadedComment>
  <threadedComment ref="E129" dT="2023-08-08T13:41:09.64" personId="{275467A3-C35B-408D-BC09-980133BF36D1}" id="{ACD2517B-988D-44E3-AFA6-DBEEA26BD35F}">
    <text>MŽ
Sąmata
Servitutus pateikti</text>
  </threadedComment>
  <threadedComment ref="E129" dT="2023-08-17T08:10:08.66" personId="{275467A3-C35B-408D-BC09-980133BF36D1}" id="{809BB4E8-011A-49AE-A8B9-9E6248A3F52B}" parentId="{ACD2517B-988D-44E3-AFA6-DBEEA26BD35F}">
    <text>08-22 planas atiduoti sąmatai</text>
  </threadedComment>
  <threadedComment ref="E129" dT="2023-08-22T04:49:46.50" personId="{275467A3-C35B-408D-BC09-980133BF36D1}" id="{10F68950-5569-4924-BFD0-33D2F6080EBD}" parentId="{ACD2517B-988D-44E3-AFA6-DBEEA26BD35F}">
    <text>Servitutus pateikti notarui 08.22-23 + informaciniai</text>
  </threadedComment>
  <threadedComment ref="E129" dT="2023-08-24T06:35:25.65" personId="{275467A3-C35B-408D-BC09-980133BF36D1}" id="{1A3ADCBF-6988-470D-820A-85F148B6EAFC}" parentId="{ACD2517B-988D-44E3-AFA6-DBEEA26BD35F}">
    <text>Trūksta sąmatos ir dokumentų</text>
  </threadedComment>
  <threadedComment ref="E129" dT="2023-08-28T05:53:32.90" personId="{275467A3-C35B-408D-BC09-980133BF36D1}" id="{C163BD6B-F91C-465F-BA0D-784AD0595C30}" parentId="{ACD2517B-988D-44E3-AFA6-DBEEA26BD35F}">
    <text>08-28 pateiks pilną projektą Trūksta dok ir servitutą pateikti notarui, servitutai pateikti ESO</text>
  </threadedComment>
  <threadedComment ref="E129" dT="2023-08-31T06:12:30.30" personId="{275467A3-C35B-408D-BC09-980133BF36D1}" id="{CB303B4C-F580-465F-A6B7-92CCB81BD3B1}" parentId="{ACD2517B-988D-44E3-AFA6-DBEEA26BD35F}">
    <text xml:space="preserve">Skaičiuoja RAA </text>
  </threadedComment>
  <threadedComment ref="E129" dT="2023-09-11T05:32:44.47" personId="{275467A3-C35B-408D-BC09-980133BF36D1}" id="{0CCE5FA9-FA5C-4615-A826-8C3CCE13AE37}" parentId="{ACD2517B-988D-44E3-AFA6-DBEEA26BD35F}">
    <text>Taiso pastabas</text>
  </threadedComment>
  <threadedComment ref="E129" dT="2023-09-12T05:07:05.19" personId="{275467A3-C35B-408D-BC09-980133BF36D1}" id="{AE52A582-619D-4778-8D63-4BA008BE1C22}" parentId="{ACD2517B-988D-44E3-AFA6-DBEEA26BD35F}">
    <text>Perderina su UAB gerbūnis</text>
  </threadedComment>
  <threadedComment ref="E129" dT="2023-09-18T08:18:07.93" personId="{275467A3-C35B-408D-BC09-980133BF36D1}" id="{A8065291-8968-4129-950A-27BF2D3704D8}" parentId="{ACD2517B-988D-44E3-AFA6-DBEEA26BD35F}">
    <text>10-03d servitutai pasirašomi</text>
  </threadedComment>
  <threadedComment ref="E129" dT="2023-10-05T11:04:15.98" personId="{275467A3-C35B-408D-BC09-980133BF36D1}" id="{774B6602-F1B2-4076-AF45-77897D3FDB7E}" parentId="{ACD2517B-988D-44E3-AFA6-DBEEA26BD35F}">
    <text>Servitutas pasirašytas. 10-05 teiksim projektą pakartotinai</text>
  </threadedComment>
  <threadedComment ref="E129" dT="2023-10-09T05:40:00.14" personId="{275467A3-C35B-408D-BC09-980133BF36D1}" id="{F211C61C-9194-4162-9FA4-E2252F50AB45}" parentId="{ACD2517B-988D-44E3-AFA6-DBEEA26BD35F}">
    <text>Pateikas projektas po pastabų</text>
  </threadedComment>
  <threadedComment ref="E129" dT="2023-10-11T07:21:53.65" personId="{275467A3-C35B-408D-BC09-980133BF36D1}" id="{F6C62F4F-9828-4C9C-9EF3-7E4ED5538072}" parentId="{ACD2517B-988D-44E3-AFA6-DBEEA26BD35F}">
    <text>10-11 Vytui pateikta žymas registruoti</text>
  </threadedComment>
  <threadedComment ref="E129" dT="2023-10-25T12:59:31.57" personId="{275467A3-C35B-408D-BC09-980133BF36D1}" id="{268E106D-3554-4127-807E-98A2BC75D77A}" parentId="{ACD2517B-988D-44E3-AFA6-DBEEA26BD35F}">
    <text>ESO pateiktos žymos</text>
  </threadedComment>
  <threadedComment ref="E129" dT="2023-10-30T05:57:13.82" personId="{275467A3-C35B-408D-BC09-980133BF36D1}" id="{EC2A2D35-609C-41DE-9D8A-CB8794A43B4C}" parentId="{ACD2517B-988D-44E3-AFA6-DBEEA26BD35F}">
    <text>11-01 teikti įkainius tvirtini ! TRŪKSTA VIENOS RC SĄSKAITOS</text>
  </threadedComment>
  <threadedComment ref="E129" dT="2023-10-31T07:34:31.41" personId="{275467A3-C35B-408D-BC09-980133BF36D1}" id="{F8DE2068-078F-4244-9E44-FBC5E692FDB2}" parentId="{ACD2517B-988D-44E3-AFA6-DBEEA26BD35F}">
    <text>Perduota ESO tvirtinti įkainiai</text>
  </threadedComment>
  <threadedComment ref="E129" dT="2023-10-31T07:46:24.92" personId="{275467A3-C35B-408D-BC09-980133BF36D1}" id="{684E94C0-F2E4-4F9F-B53F-63391EEBFFD5}" parentId="{ACD2517B-988D-44E3-AFA6-DBEEA26BD35F}">
    <text>Patvirtinti įkainiai</text>
  </threadedComment>
  <threadedComment ref="E129" dT="2023-11-07T05:47:38.30" personId="{275467A3-C35B-408D-BC09-980133BF36D1}" id="{677CA837-6A8F-4051-BC98-303A3ACD27F2}" parentId="{ACD2517B-988D-44E3-AFA6-DBEEA26BD35F}">
    <text>Perduoti įkainiai</text>
  </threadedComment>
  <threadedComment ref="E129" dT="2023-11-07T07:26:06.48" personId="{275467A3-C35B-408D-BC09-980133BF36D1}" id="{55A20ED3-897D-41EA-B329-F92B6CCF3DF1}" parentId="{ACD2517B-988D-44E3-AFA6-DBEEA26BD35F}">
    <text>DELSPINIGIAI</text>
  </threadedComment>
  <threadedComment ref="O129" dT="2023-07-31T13:27:19.72" personId="{1AA69E5B-B443-4881-BBB8-C2908FF681E9}" id="{8B62A128-6049-4DDD-9700-3A994C9AD043}">
    <text>Sukelta prie bendru dokumentu</text>
  </threadedComment>
  <threadedComment ref="E132" dT="2023-08-17T05:08:32.11" personId="{275467A3-C35B-408D-BC09-980133BF36D1}" id="{CFCE1974-0B6D-4B3C-8EBB-1DAE35534EEC}">
    <text>2 sutartys - turi atsiųsti</text>
  </threadedComment>
  <threadedComment ref="E132" dT="2023-08-30T12:09:01.96" personId="{275467A3-C35B-408D-BC09-980133BF36D1}" id="{8D0E47A9-6111-4DED-92FD-B2044EDD7B03}" parentId="{CFCE1974-0B6D-4B3C-8EBB-1DAE35534EEC}">
    <text>Taiso pastabas</text>
  </threadedComment>
  <threadedComment ref="E132" dT="2023-09-18T08:18:38.58" personId="{275467A3-C35B-408D-BC09-980133BF36D1}" id="{D1607A37-34D9-4577-8217-E92DDBEE9EA1}" parentId="{CFCE1974-0B6D-4B3C-8EBB-1DAE35534EEC}">
    <text>Liko 2 sutartys + institucijos</text>
  </threadedComment>
  <threadedComment ref="E132" dT="2023-09-20T11:38:24.01" personId="{275467A3-C35B-408D-BC09-980133BF36D1}" id="{16558B68-C47B-43A4-AC7F-9FCC440130F0}" parentId="{CFCE1974-0B6D-4B3C-8EBB-1DAE35534EEC}">
    <text>Taiso pirminių pastabas</text>
  </threadedComment>
  <threadedComment ref="E132" dT="2023-09-26T06:23:30.33" personId="{275467A3-C35B-408D-BC09-980133BF36D1}" id="{264BBBE7-FEAF-478B-813B-E18B3E5F9FDD}" parentId="{CFCE1974-0B6D-4B3C-8EBB-1DAE35534EEC}">
    <text>Turi pateikti po pastabų 09-26</text>
  </threadedComment>
  <threadedComment ref="E132" dT="2023-10-02T06:01:46.78" personId="{275467A3-C35B-408D-BC09-980133BF36D1}" id="{F4B37DE8-1228-4EFD-B578-C290C3C109B6}" parentId="{CFCE1974-0B6D-4B3C-8EBB-1DAE35534EEC}">
    <text>Trūksta derinimų dėl paramsčių</text>
  </threadedComment>
  <threadedComment ref="E132" dT="2023-10-03T05:14:52.37" personId="{275467A3-C35B-408D-BC09-980133BF36D1}" id="{1E15B1EB-A15A-4D1E-9BC6-90390B53638D}" parentId="{CFCE1974-0B6D-4B3C-8EBB-1DAE35534EEC}">
    <text>Pirminius teiksim 10-04</text>
  </threadedComment>
  <threadedComment ref="E132" dT="2023-10-04T07:39:41.93" personId="{1AA69E5B-B443-4881-BBB8-C2908FF681E9}" id="{EAD3660B-246A-4044-93AB-3BB2CC12DB92}" parentId="{CFCE1974-0B6D-4B3C-8EBB-1DAE35534EEC}">
    <text>NZT paruosta kelimui
Servitutai padaryti (su nzt nera)
Derinimai visi yra, isskyrus kelininko
Ziniarastis nepradetas</text>
  </threadedComment>
  <threadedComment ref="E132" dT="2023-10-12T05:42:00.64" personId="{275467A3-C35B-408D-BC09-980133BF36D1}" id="{7382E9AF-58F9-4C79-95CA-683513F217C8}" parentId="{CFCE1974-0B6D-4B3C-8EBB-1DAE35534EEC}">
    <text>Derina dėl MT vietos
Servituas
MŽ</text>
  </threadedComment>
  <threadedComment ref="E132" dT="2023-10-16T05:38:13.54" personId="{275467A3-C35B-408D-BC09-980133BF36D1}" id="{1A676C37-7799-48BC-B53B-7C8CCDD0890E}" parentId="{CFCE1974-0B6D-4B3C-8EBB-1DAE35534EEC}">
    <text>Likę du savininkai dėl paramsčio + MT servitutas/ MŽ</text>
  </threadedComment>
  <threadedComment ref="E132" dT="2023-10-24T04:26:08.51" personId="{275467A3-C35B-408D-BC09-980133BF36D1}" id="{7ADD5B94-EB34-4956-B145-632C535CE876}" parentId="{CFCE1974-0B6D-4B3C-8EBB-1DAE35534EEC}">
    <text>Simas turi patikslinti topo/ Servitutas/MŽ</text>
  </threadedComment>
  <threadedComment ref="E132" dT="2023-10-30T06:41:13.12" personId="{275467A3-C35B-408D-BC09-980133BF36D1}" id="{B5AD1CC0-8C1C-4CCB-B87D-F1982E79962B}" parentId="{CFCE1974-0B6D-4B3C-8EBB-1DAE35534EEC}">
    <text>MT klausimą turi uždaryti iki 10-31</text>
  </threadedComment>
  <threadedComment ref="E132" dT="2023-11-07T05:59:41.91" personId="{275467A3-C35B-408D-BC09-980133BF36D1}" id="{61F722EC-1A71-4EC3-8122-925AF06CAA4E}" parentId="{CFCE1974-0B6D-4B3C-8EBB-1DAE35534EEC}">
    <text>Servitutas dėl MT perduos notarui 01-07/ NŽT/ MŽ</text>
  </threadedComment>
  <threadedComment ref="E132" dT="2023-11-13T07:27:03.92" personId="{275467A3-C35B-408D-BC09-980133BF36D1}" id="{7D43570A-6BC3-449D-ADFE-31CBAAA16EAE}" parentId="{CFCE1974-0B6D-4B3C-8EBB-1DAE35534EEC}">
    <text>11-13 teiks pirminius.</text>
  </threadedComment>
  <threadedComment ref="E132" dT="2023-11-20T05:56:16.90" personId="{275467A3-C35B-408D-BC09-980133BF36D1}" id="{74C4BFBA-3F66-43DF-937A-F40113B11493}" parentId="{CFCE1974-0B6D-4B3C-8EBB-1DAE35534EEC}">
    <text>Taiso pastabas</text>
  </threadedComment>
  <threadedComment ref="E132" dT="2023-11-23T12:23:07.69" personId="{275467A3-C35B-408D-BC09-980133BF36D1}" id="{37A7B3FA-6307-4E96-9A17-23991BD2F432}" parentId="{CFCE1974-0B6D-4B3C-8EBB-1DAE35534EEC}">
    <text>Pateikta po pastabų</text>
  </threadedComment>
  <threadedComment ref="E132" dT="2023-11-30T12:06:00.13" personId="{275467A3-C35B-408D-BC09-980133BF36D1}" id="{25CD1520-3A4B-442F-80D7-E9677C236147}" parentId="{CFCE1974-0B6D-4B3C-8EBB-1DAE35534EEC}">
    <text>Servitutai/ NŽT</text>
  </threadedComment>
  <threadedComment ref="E132" dT="2024-01-02T10:14:43.65" personId="{1AA69E5B-B443-4881-BBB8-C2908FF681E9}" id="{E2C363B0-1F5D-4C2F-A21E-F4176943E930}" parentId="{CFCE1974-0B6D-4B3C-8EBB-1DAE35534EEC}">
    <text>ESO rasosi LAKD, SUVA, laukiam pasirasyti servitutus</text>
  </threadedComment>
  <threadedComment ref="E132" dT="2024-01-08T07:41:27.78" personId="{275467A3-C35B-408D-BC09-980133BF36D1}" id="{A6A02682-0356-4865-AF7A-BAB383D32C5B}" parentId="{CFCE1974-0B6D-4B3C-8EBB-1DAE35534EEC}">
    <text>LAKD (turi pasirašyti)/NŽT/ 2 servitutai</text>
  </threadedComment>
  <threadedComment ref="E132" dT="2024-01-29T13:04:19.61" personId="{1AA69E5B-B443-4881-BBB8-C2908FF681E9}" id="{20DF5D79-EB7D-4DA4-87F3-ABABC0A4D7D6}" parentId="{CFCE1974-0B6D-4B3C-8EBB-1DAE35534EEC}">
    <text>LAKD; NZT; 1 servitutas</text>
  </threadedComment>
  <threadedComment ref="E132" dT="2024-02-06T12:49:17.09" personId="{1AA69E5B-B443-4881-BBB8-C2908FF681E9}" id="{3AB327E5-C471-49A9-8069-C35CF12FC016}" parentId="{CFCE1974-0B6D-4B3C-8EBB-1DAE35534EEC}">
    <text xml:space="preserve">LAKD(ESO)/Savivaldybe SUVA/Žemės ūkio ir kaimo plėtros skyriaus derinimas/1 servitutas </text>
  </threadedComment>
  <threadedComment ref="E132" dT="2024-02-12T05:56:21.09" personId="{1AA69E5B-B443-4881-BBB8-C2908FF681E9}" id="{9108E0F7-A237-470F-9E41-46B465687FFF}" parentId="{CFCE1974-0B6D-4B3C-8EBB-1DAE35534EEC}">
    <text xml:space="preserve">LAKD/Savivaldybe SUVA/Žemės ūkio ir kaimo plėtros skyriaus derinimas/1 servitutas </text>
  </threadedComment>
  <threadedComment ref="E132" dT="2024-02-14T06:23:53.14" personId="{275467A3-C35B-408D-BC09-980133BF36D1}" id="{64970A17-9421-4532-AEFE-A7777C5989BB}" parentId="{CFCE1974-0B6D-4B3C-8EBB-1DAE35534EEC}">
    <text>Servitutas pas notarą (03.19)/ SUVA pateikta 03-14</text>
  </threadedComment>
  <threadedComment ref="E132" dT="2024-04-02T06:19:00.83" personId="{275467A3-C35B-408D-BC09-980133BF36D1}" id="{6616C987-D46C-4F16-AF1E-C431248DDDBF}" parentId="{CFCE1974-0B6D-4B3C-8EBB-1DAE35534EEC}">
    <text>Kostas RAA turi skaičiuoti/ Servitutą pasirašinėja 04-11</text>
  </threadedComment>
  <threadedComment ref="E132" dT="2024-04-15T05:59:19.33" personId="{275467A3-C35B-408D-BC09-980133BF36D1}" id="{20D5905E-50AD-40EB-8C0E-AAB677637D4C}" parentId="{CFCE1974-0B6D-4B3C-8EBB-1DAE35534EEC}">
    <text>04-16 teikiam pilną bylą</text>
  </threadedComment>
  <threadedComment ref="E132" dT="2024-04-22T05:52:08.89" personId="{275467A3-C35B-408D-BC09-980133BF36D1}" id="{E85316DA-036C-41C7-B9F0-94333E019853}" parentId="{CFCE1974-0B6D-4B3C-8EBB-1DAE35534EEC}">
    <text>04-22 pateiks pilną bylą</text>
  </threadedComment>
  <threadedComment ref="E132" dT="2024-04-30T10:23:03.60" personId="{275467A3-C35B-408D-BC09-980133BF36D1}" id="{E93CAE9E-D940-495A-8A65-9ED65FFB2F9D}" parentId="{CFCE1974-0B6D-4B3C-8EBB-1DAE35534EEC}">
    <text>Taiso pastabas 04-30 turi pateikti</text>
  </threadedComment>
  <threadedComment ref="E132" dT="2024-05-07T04:26:30.35" personId="{275467A3-C35B-408D-BC09-980133BF36D1}" id="{B4C960AE-A4F5-44B6-B4FF-119BCAA7A431}" parentId="{CFCE1974-0B6D-4B3C-8EBB-1DAE35534EEC}">
    <text>Kostas turi susiskambinti su Valčiuku dėl RAA</text>
  </threadedComment>
  <threadedComment ref="E132" dT="2024-05-20T09:38:19.04" personId="{1AA69E5B-B443-4881-BBB8-C2908FF681E9}" id="{53F00BE8-058F-4DFB-96C6-52287E209745}" parentId="{CFCE1974-0B6D-4B3C-8EBB-1DAE35534EEC}">
    <text>05.21 Pateiksim Valciukui po pakartotinu pastabu</text>
  </threadedComment>
  <threadedComment ref="E132" dT="2024-05-27T07:39:12.93" personId="{275467A3-C35B-408D-BC09-980133BF36D1}" id="{334DE4AD-CC0F-4A6D-977F-6471B737D2B8}" parentId="{CFCE1974-0B6D-4B3C-8EBB-1DAE35534EEC}">
    <text>05-27 teiks pilną projektą</text>
  </threadedComment>
  <threadedComment ref="E132" dT="2024-06-03T12:58:01.51" personId="{275467A3-C35B-408D-BC09-980133BF36D1}" id="{49AE8930-2C03-4B73-AC42-4434BE9060CA}" parentId="{CFCE1974-0B6D-4B3C-8EBB-1DAE35534EEC}">
    <text>06-04 teiksim pilną projektą</text>
  </threadedComment>
  <threadedComment ref="E132" dT="2024-06-10T08:59:07.46" personId="{1AA69E5B-B443-4881-BBB8-C2908FF681E9}" id="{6E1064E3-23E4-40F8-8E23-5B7A9304A6CF}" parentId="{CFCE1974-0B6D-4B3C-8EBB-1DAE35534EEC}">
    <text>06.12 Valciukas planuoja prieit paziuret RAA</text>
  </threadedComment>
  <threadedComment ref="E132" dT="2024-06-17T04:34:01.29" personId="{1AA69E5B-B443-4881-BBB8-C2908FF681E9}" id="{15494B54-5C86-4A7D-9A45-C858288A456A}" parentId="{CFCE1974-0B6D-4B3C-8EBB-1DAE35534EEC}">
    <text>Atsiunte Valciukas pastabas, perduota Arnui, reikia pataisyt, arba parasyt komentara, kad esame gerai padare, nes jis cia per daug kabinejasi prie tu skaiciavimu. Valciukas atostogauja 17-21</text>
  </threadedComment>
  <threadedComment ref="E132" dT="2024-07-04T07:34:19.57" personId="{1AA69E5B-B443-4881-BBB8-C2908FF681E9}" id="{5200452F-DBBC-4633-BAB7-6675D3805BF0}" parentId="{CFCE1974-0B6D-4B3C-8EBB-1DAE35534EEC}">
    <text>Reikia pataisyt skaiciavimus pagal pastabas, pakoreguot grafikus ir pateikt atgal Valciukui</text>
  </threadedComment>
  <threadedComment ref="E132" dT="2024-07-15T06:51:30.07" personId="{275467A3-C35B-408D-BC09-980133BF36D1}" id="{52E27E8E-C76A-4451-96E4-24BA6FA18797}" parentId="{CFCE1974-0B6D-4B3C-8EBB-1DAE35534EEC}">
    <text>Perduota Valčiukui</text>
  </threadedComment>
  <threadedComment ref="E132" dT="2024-07-22T05:42:58.65" personId="{1AA69E5B-B443-4881-BBB8-C2908FF681E9}" id="{31A2AA31-AD58-46F0-9A45-9D914846438B}" parentId="{CFCE1974-0B6D-4B3C-8EBB-1DAE35534EEC}">
    <text>Vis dar pas Valciuka</text>
  </threadedComment>
  <threadedComment ref="E132" dT="2024-07-29T04:47:18.75" personId="{1AA69E5B-B443-4881-BBB8-C2908FF681E9}" id="{10739FA1-CA33-44D2-8EB9-7FFE5AADE43B}" parentId="{CFCE1974-0B6D-4B3C-8EBB-1DAE35534EEC}">
    <text>Valciukas atsiunte pastabas, snd nusiusiu pataisyta</text>
  </threadedComment>
  <threadedComment ref="E132" dT="2024-08-05T06:09:36.91" personId="{275467A3-C35B-408D-BC09-980133BF36D1}" id="{E0E7EB37-0877-4475-AE44-4E44D72ED116}" parentId="{CFCE1974-0B6D-4B3C-8EBB-1DAE35534EEC}">
    <text>Valčiukas turi tvirtinti pastabas</text>
  </threadedComment>
  <threadedComment ref="E132" dT="2024-08-12T06:38:12.98" personId="{275467A3-C35B-408D-BC09-980133BF36D1}" id="{928C5D48-C792-4948-96FD-9BC866213727}" parentId="{CFCE1974-0B6D-4B3C-8EBB-1DAE35534EEC}">
    <text>Arnas pataisys 08-12</text>
  </threadedComment>
  <threadedComment ref="E132" dT="2024-08-13T12:20:37.21" personId="{1AA69E5B-B443-4881-BBB8-C2908FF681E9}" id="{C81F2066-BEFF-4348-9DE9-E6D8681AF7E2}" parentId="{CFCE1974-0B6D-4B3C-8EBB-1DAE35534EEC}">
    <text>08.12 pateiktas projektas</text>
  </threadedComment>
  <threadedComment ref="E132" dT="2024-08-18T17:11:24.71" personId="{275467A3-C35B-408D-BC09-980133BF36D1}" id="{638E97CE-DE05-43AC-AF2D-8E9433AA184F}" parentId="{CFCE1974-0B6D-4B3C-8EBB-1DAE35534EEC}">
    <text>Arnas taiso pastabas</text>
  </threadedComment>
  <threadedComment ref="E132" dT="2024-08-26T08:49:55.72" personId="{275467A3-C35B-408D-BC09-980133BF36D1}" id="{62CB56E5-91DE-4971-83D8-FDE1926C0B42}" parentId="{CFCE1974-0B6D-4B3C-8EBB-1DAE35534EEC}">
    <text>Pateikta 08-26</text>
  </threadedComment>
  <threadedComment ref="E132" dT="2024-09-01T08:24:44.64" personId="{275467A3-C35B-408D-BC09-980133BF36D1}" id="{0BCBB753-CD53-46E9-B1B5-6E2978B89BE4}" parentId="{CFCE1974-0B6D-4B3C-8EBB-1DAE35534EEC}">
    <text>08-30 pateikta po pastabų</text>
  </threadedComment>
  <threadedComment ref="E132" dT="2024-09-09T07:15:05.67" personId="{275467A3-C35B-408D-BC09-980133BF36D1}" id="{C121944D-CC21-4620-B736-24FA20EC69BB}" parentId="{CFCE1974-0B6D-4B3C-8EBB-1DAE35534EEC}">
    <text>Keliam į RC žymas</text>
  </threadedComment>
  <threadedComment ref="K132" dT="2024-03-12T06:24:39.16" personId="{275467A3-C35B-408D-BC09-980133BF36D1}" id="{84713A6D-0017-48A2-A9F6-4D166372B62E}">
    <text>Teiks pilną projektą be servitutų ir SUVA</text>
  </threadedComment>
  <threadedComment ref="K132" dT="2024-04-02T06:26:28.20" personId="{275467A3-C35B-408D-BC09-980133BF36D1}" id="{1D2B3908-32E7-4FDF-861B-0B0E8837BAE8}" parentId="{84713A6D-0017-48A2-A9F6-4D166372B62E}">
    <text>Bus pasirašytas servitutas</text>
  </threadedComment>
  <threadedComment ref="K132" dT="2024-04-08T05:40:40.48" personId="{275467A3-C35B-408D-BC09-980133BF36D1}" id="{7C350CC7-55F5-4E10-A794-5634466AA531}" parentId="{84713A6D-0017-48A2-A9F6-4D166372B62E}">
    <text>04-09 bus RAA</text>
  </threadedComment>
  <threadedComment ref="E136" dT="2023-08-17T08:11:04.98" personId="{275467A3-C35B-408D-BC09-980133BF36D1}" id="{9D4FDEE7-A5D3-4EDF-8EC1-7DD0BBA54BB4}">
    <text>LAKD pateikta po pastabų 
08-16 pateikta skaičiuoti sąmatą</text>
  </threadedComment>
  <threadedComment ref="E136" dT="2023-08-22T04:44:13.99" personId="{275467A3-C35B-408D-BC09-980133BF36D1}" id="{8DC8E105-9870-4C93-AC5A-469F5CD74833}" parentId="{9D4FDEE7-A5D3-4EDF-8EC1-7DD0BBA54BB4}">
    <text>LAKD teikia priedą pasirašyti</text>
  </threadedComment>
  <threadedComment ref="E136" dT="2023-08-23T07:42:47.74" personId="{1AA69E5B-B443-4881-BBB8-C2908FF681E9}" id="{A032E95C-1837-4C88-A320-214754B35B56}" parentId="{9D4FDEE7-A5D3-4EDF-8EC1-7DD0BBA54BB4}">
    <text>Pateiktas projektas</text>
  </threadedComment>
  <threadedComment ref="E136" dT="2023-08-29T07:01:55.51" personId="{275467A3-C35B-408D-BC09-980133BF36D1}" id="{8623E841-131B-4D98-9489-800B20CACED3}" parentId="{9D4FDEE7-A5D3-4EDF-8EC1-7DD0BBA54BB4}">
    <text>NŽT 09-07 pateiktas</text>
  </threadedComment>
  <threadedComment ref="E136" dT="2023-09-18T08:19:07.27" personId="{275467A3-C35B-408D-BC09-980133BF36D1}" id="{FA4440E5-7336-4CAB-824C-E12730342313}" parentId="{9D4FDEE7-A5D3-4EDF-8EC1-7DD0BBA54BB4}">
    <text>09-18 pateiktas proj po pastabų</text>
  </threadedComment>
  <threadedComment ref="E136" dT="2023-09-22T05:09:42.54" personId="{1AA69E5B-B443-4881-BBB8-C2908FF681E9}" id="{939521C1-850A-4C64-84BC-0BE04A09F54C}" parentId="{9D4FDEE7-A5D3-4EDF-8EC1-7DD0BBA54BB4}">
    <text>Taisomos pastabos</text>
  </threadedComment>
  <threadedComment ref="E136" dT="2023-09-22T05:56:49.12" personId="{1AA69E5B-B443-4881-BBB8-C2908FF681E9}" id="{FA4FD86E-1505-4A78-866A-871E279F5FD7}" parentId="{9D4FDEE7-A5D3-4EDF-8EC1-7DD0BBA54BB4}">
    <text>Pateikta po pastabu</text>
  </threadedComment>
  <threadedComment ref="E136" dT="2023-09-26T06:12:57.83" personId="{275467A3-C35B-408D-BC09-980133BF36D1}" id="{54A46E29-7419-4824-80AB-1DB3B13C6CB5}" parentId="{9D4FDEE7-A5D3-4EDF-8EC1-7DD0BBA54BB4}">
    <text>Pateiktas po pastabų</text>
  </threadedComment>
  <threadedComment ref="E136" dT="2023-09-28T05:30:42.02" personId="{275467A3-C35B-408D-BC09-980133BF36D1}" id="{90C1C897-3BD8-4464-800C-D192984008CB}" parentId="{9D4FDEE7-A5D3-4EDF-8EC1-7DD0BBA54BB4}">
    <text>Reikia pateikti žymas RC</text>
  </threadedComment>
  <threadedComment ref="E136" dT="2023-10-02T05:25:20.72" personId="{275467A3-C35B-408D-BC09-980133BF36D1}" id="{3F81017E-1510-4110-8BAC-56B3BB58AF0D}" parentId="{9D4FDEE7-A5D3-4EDF-8EC1-7DD0BBA54BB4}">
    <text>10-02 pateiktos žymos</text>
  </threadedComment>
  <threadedComment ref="E136" dT="2023-10-09T07:00:48.87" personId="{275467A3-C35B-408D-BC09-980133BF36D1}" id="{86AF9ADE-403C-466E-A721-F17EBF62F8CD}" parentId="{9D4FDEE7-A5D3-4EDF-8EC1-7DD0BBA54BB4}">
    <text>Pateikta ESO žymos</text>
  </threadedComment>
  <threadedComment ref="E136" dT="2023-10-09T12:52:12.03" personId="{275467A3-C35B-408D-BC09-980133BF36D1}" id="{4F72494E-10E0-41EE-A248-C41AC21C93B5}" parentId="{9D4FDEE7-A5D3-4EDF-8EC1-7DD0BBA54BB4}">
    <text>Laukiam RC sąskaitų</text>
  </threadedComment>
  <threadedComment ref="E136" dT="2023-10-10T12:41:50.19" personId="{275467A3-C35B-408D-BC09-980133BF36D1}" id="{783FBF5D-D53A-46CB-A7EA-1804C7D61D77}" parentId="{9D4FDEE7-A5D3-4EDF-8EC1-7DD0BBA54BB4}">
    <text>PATEIKTI ĮKAINIAI</text>
  </threadedComment>
  <threadedComment ref="E136" dT="2023-10-11T07:22:07.41" personId="{275467A3-C35B-408D-BC09-980133BF36D1}" id="{2CFAB5DE-FAEC-43A8-B26E-BAA99C37A32A}" parentId="{9D4FDEE7-A5D3-4EDF-8EC1-7DD0BBA54BB4}">
    <text>Pateikti įkainiai ESO tvirtinimui</text>
  </threadedComment>
  <threadedComment ref="E137" dT="2023-07-20T06:15:43.95" personId="{1AA69E5B-B443-4881-BBB8-C2908FF681E9}" id="{5C16998C-CFDC-44D9-92FD-C4714EA6F5C0}">
    <text>Reikia rengti principine</text>
  </threadedComment>
  <threadedComment ref="E137" dT="2023-07-20T06:16:01.95" personId="{1AA69E5B-B443-4881-BBB8-C2908FF681E9}" id="{4E2E0DA0-ED3D-437E-B3D7-71C2D4CB20CF}" parentId="{5C16998C-CFDC-44D9-92FD-C4714EA6F5C0}">
    <text>07.17 pateikta LAKD</text>
  </threadedComment>
  <threadedComment ref="E137" dT="2023-07-24T07:07:11.65" personId="{275467A3-C35B-408D-BC09-980133BF36D1}" id="{EED657AB-105C-4ADE-9C75-3C85431A7CA4}" parentId="{5C16998C-CFDC-44D9-92FD-C4714EA6F5C0}">
    <text>Po principinės padarymo teiks pirminiams</text>
  </threadedComment>
  <threadedComment ref="E137" dT="2023-07-31T07:48:35.78" personId="{275467A3-C35B-408D-BC09-980133BF36D1}" id="{D482C95E-4520-4BE1-8FEB-EB00C5D976D9}" parentId="{5C16998C-CFDC-44D9-92FD-C4714EA6F5C0}">
    <text>Iki 08-04 turim pateikti pirminius</text>
  </threadedComment>
  <threadedComment ref="E137" dT="2023-08-09T10:34:01.84" personId="{275467A3-C35B-408D-BC09-980133BF36D1}" id="{A238ACC5-D712-4754-BC98-6D10E032B51F}" parentId="{5C16998C-CFDC-44D9-92FD-C4714EA6F5C0}">
    <text>Pateikta LAKD po pastabų, kabelių lentelę ir iki 11d planuojam pateikti pirminiams</text>
  </threadedComment>
  <threadedComment ref="E137" dT="2023-08-14T10:28:16.50" personId="{275467A3-C35B-408D-BC09-980133BF36D1}" id="{7058835C-FD8A-412E-B306-49675F95A24F}" parentId="{5C16998C-CFDC-44D9-92FD-C4714EA6F5C0}">
    <text>ESO pasirašys LAKD tik po pirminių patvirtinimo. LAKD pritarimas yra</text>
  </threadedComment>
  <threadedComment ref="E137" dT="2023-08-21T12:55:03.88" personId="{275467A3-C35B-408D-BC09-980133BF36D1}" id="{B6289B25-167A-429F-AFF5-F3037C65F364}" parentId="{5C16998C-CFDC-44D9-92FD-C4714EA6F5C0}">
    <text>Taiso pirminius</text>
  </threadedComment>
  <threadedComment ref="E137" dT="2023-08-24T06:37:12.25" personId="{275467A3-C35B-408D-BC09-980133BF36D1}" id="{CF8426B0-4B07-482D-BA57-F6374212DD0D}" parentId="{5C16998C-CFDC-44D9-92FD-C4714EA6F5C0}">
    <text>08-28 pateiks pirminius</text>
  </threadedComment>
  <threadedComment ref="E137" dT="2023-09-04T11:53:26.51" personId="{275467A3-C35B-408D-BC09-980133BF36D1}" id="{20493F81-8E7B-4F54-9CB4-06E8C908D1B1}" parentId="{5C16998C-CFDC-44D9-92FD-C4714EA6F5C0}">
    <text>09-05 teiks po pastabų</text>
  </threadedComment>
  <threadedComment ref="E137" dT="2023-09-08T04:50:46.91" personId="{275467A3-C35B-408D-BC09-980133BF36D1}" id="{966ECB73-90DA-4C09-B6C4-350FC2FABF7F}" parentId="{5C16998C-CFDC-44D9-92FD-C4714EA6F5C0}">
    <text>Pateiktas ESO pasirašytas kelių priedas LAKDui</text>
  </threadedComment>
  <threadedComment ref="E137" dT="2023-09-11T10:46:53.84" personId="{275467A3-C35B-408D-BC09-980133BF36D1}" id="{0459BC07-0D7E-4480-9779-266EEB37E868}" parentId="{5C16998C-CFDC-44D9-92FD-C4714EA6F5C0}">
    <text>LAKD gauta, daro MZ, Sąmata, NŽT</text>
  </threadedComment>
  <threadedComment ref="E137" dT="2023-09-18T08:19:37.72" personId="{275467A3-C35B-408D-BC09-980133BF36D1}" id="{E64317F9-EA56-40F4-9E2A-2C40FE9BA85D}" parentId="{5C16998C-CFDC-44D9-92FD-C4714EA6F5C0}">
    <text>09.14 pateikta sąmata, NŽT pateikta</text>
  </threadedComment>
  <threadedComment ref="E137" dT="2023-09-26T11:36:56.56" personId="{275467A3-C35B-408D-BC09-980133BF36D1}" id="{A988960E-0A42-43E4-965A-677792A27EDF}" parentId="{5C16998C-CFDC-44D9-92FD-C4714EA6F5C0}">
    <text>melioracijos projektas</text>
  </threadedComment>
  <threadedComment ref="E137" dT="2023-09-29T04:33:02.43" personId="{275467A3-C35B-408D-BC09-980133BF36D1}" id="{DD5F9E5C-8B24-4971-9209-0239F920FA44}" parentId="{5C16998C-CFDC-44D9-92FD-C4714EA6F5C0}">
    <text>09-29 pateiktas projektas tvirtinimui</text>
  </threadedComment>
  <threadedComment ref="E137" dT="2023-10-02T11:34:00.38" personId="{275467A3-C35B-408D-BC09-980133BF36D1}" id="{9E2C1D7D-39F0-46F4-8F9D-162D27DF77DB}" parentId="{5C16998C-CFDC-44D9-92FD-C4714EA6F5C0}">
    <text>Taiso pastabas</text>
  </threadedComment>
  <threadedComment ref="E137" dT="2023-10-05T11:20:28.87" personId="{275467A3-C35B-408D-BC09-980133BF36D1}" id="{DECAF5AF-6B4C-4810-B05C-2363F607D29D}" parentId="{5C16998C-CFDC-44D9-92FD-C4714EA6F5C0}">
    <text>Trūksta vieno sutikimo 10-06 turėtų gauti</text>
  </threadedComment>
  <threadedComment ref="E137" dT="2023-10-11T12:17:24.88" personId="{275467A3-C35B-408D-BC09-980133BF36D1}" id="{E752C64F-8F58-4827-BFBE-D6412CFEA310}" parentId="{5C16998C-CFDC-44D9-92FD-C4714EA6F5C0}">
    <text>Laukiam info iš ESO</text>
  </threadedComment>
  <threadedComment ref="E137" dT="2023-10-16T05:35:35.64" personId="{275467A3-C35B-408D-BC09-980133BF36D1}" id="{B9A1DF4A-52F5-4703-8422-F581BECE6423}" parentId="{5C16998C-CFDC-44D9-92FD-C4714EA6F5C0}">
    <text>Pateikta po pastabų</text>
  </threadedComment>
  <threadedComment ref="E137" dT="2023-10-25T12:05:54.00" personId="{275467A3-C35B-408D-BC09-980133BF36D1}" id="{33EB5E48-322F-4354-960F-113C32DB92B2}" parentId="{5C16998C-CFDC-44D9-92FD-C4714EA6F5C0}">
    <text>Pateiktos žymos ESO</text>
  </threadedComment>
  <threadedComment ref="E137" dT="2023-10-30T06:50:31.52" personId="{275467A3-C35B-408D-BC09-980133BF36D1}" id="{FC4DCD1C-C90E-4923-8556-4EB8BA798916}" parentId="{5C16998C-CFDC-44D9-92FD-C4714EA6F5C0}">
    <text>Teikti įkainius tvirtinimui 11-01. TRŪKSTA VIENOS SĄSKAITOS</text>
  </threadedComment>
  <threadedComment ref="E137" dT="2023-10-31T07:42:54.23" personId="{275467A3-C35B-408D-BC09-980133BF36D1}" id="{EE934654-ACFE-4B37-A3AD-BA84A998410C}" parentId="{5C16998C-CFDC-44D9-92FD-C4714EA6F5C0}">
    <text>PATVIRTINTI ĮKAINIAI</text>
  </threadedComment>
  <threadedComment ref="E137" dT="2023-11-07T05:57:45.26" personId="{275467A3-C35B-408D-BC09-980133BF36D1}" id="{D839EDA7-8951-449E-B04C-A7AC10916A6E}" parentId="{5C16998C-CFDC-44D9-92FD-C4714EA6F5C0}">
    <text>Perduoti įkainiai tvirtinimui</text>
  </threadedComment>
  <threadedComment ref="E137" dT="2023-11-07T06:36:38.02" personId="{275467A3-C35B-408D-BC09-980133BF36D1}" id="{0239614F-5507-458B-BC2E-8898A79CF91F}" parentId="{5C16998C-CFDC-44D9-92FD-C4714EA6F5C0}">
    <text>DELSPINIGIUS GRINDŽIAM</text>
  </threadedComment>
  <threadedComment ref="E138" dT="2023-07-17T05:35:44.55" personId="{1AA69E5B-B443-4881-BBB8-C2908FF681E9}" id="{D3A52E9F-89D7-425E-9F44-C445ADB4E1E5}">
    <text>Aidas vaziuoja 07.31</text>
  </threadedComment>
  <threadedComment ref="E138" dT="2023-07-20T06:31:55.30" personId="{1AA69E5B-B443-4881-BBB8-C2908FF681E9}" id="{BA15C33B-9B12-4CEA-841E-6A16A1FDAC1A}" parentId="{D3A52E9F-89D7-425E-9F44-C445ADB4E1E5}">
    <text>07.20 LAKD 1-17488</text>
  </threadedComment>
  <threadedComment ref="E138" dT="2023-07-20T06:32:04.14" personId="{1AA69E5B-B443-4881-BBB8-C2908FF681E9}" id="{E01FC67A-B9B2-432B-9E84-267FF687C05D}" parentId="{D3A52E9F-89D7-425E-9F44-C445ADB4E1E5}">
    <text>Reikia daryti principine</text>
  </threadedComment>
  <threadedComment ref="E138" dT="2023-07-31T07:49:57.39" personId="{275467A3-C35B-408D-BC09-980133BF36D1}" id="{009EC667-0DC8-4DE0-BD9F-FC5BBE0CD5FF}" parentId="{D3A52E9F-89D7-425E-9F44-C445ADB4E1E5}">
    <text>07-31 aidas derina, po derinimo reikės taisyti trasą</text>
  </threadedComment>
  <threadedComment ref="E138" dT="2023-08-09T10:57:42.79" personId="{275467A3-C35B-408D-BC09-980133BF36D1}" id="{E2CFF5F2-0FC5-412D-A7FA-31ECB3D07392}" parentId="{D3A52E9F-89D7-425E-9F44-C445ADB4E1E5}">
    <text>Ovidijus pildo topo TELIA  tinklais, po to reikės daryti projektą</text>
  </threadedComment>
  <threadedComment ref="E138" dT="2023-08-17T05:22:09.01" personId="{275467A3-C35B-408D-BC09-980133BF36D1}" id="{5E318348-92AA-4AC1-9D89-EB739D847576}" parentId="{D3A52E9F-89D7-425E-9F44-C445ADB4E1E5}">
    <text>LAKD pritarė, reikia pasirašyti kelių priedą</text>
  </threadedComment>
  <threadedComment ref="E138" dT="2023-08-22T05:45:13.45" personId="{275467A3-C35B-408D-BC09-980133BF36D1}" id="{2ACE7D49-BD96-450D-90B5-D7DF574C541F}" parentId="{D3A52E9F-89D7-425E-9F44-C445ADB4E1E5}">
    <text>08.22-23 teiks LAKD pataisytus pjūvius, trūksta visų dok Sąmata, 1 sutartis, telia</text>
  </threadedComment>
  <threadedComment ref="E138" dT="2023-08-31T06:33:52.19" personId="{275467A3-C35B-408D-BC09-980133BF36D1}" id="{9F2AE927-0390-40EC-A359-CC56CA8AD33B}" parentId="{D3A52E9F-89D7-425E-9F44-C445ADB4E1E5}">
    <text>Taiso pastabas</text>
  </threadedComment>
  <threadedComment ref="E138" dT="2023-09-04T11:46:13.55" personId="{275467A3-C35B-408D-BC09-980133BF36D1}" id="{BC8F9056-A4F8-43CA-9F56-FDDE306BBA39}" parentId="{D3A52E9F-89D7-425E-9F44-C445ADB4E1E5}">
    <text>Pateikta po pastabų</text>
  </threadedComment>
  <threadedComment ref="E138" dT="2023-09-11T09:21:50.58" personId="{275467A3-C35B-408D-BC09-980133BF36D1}" id="{934928CD-0142-4D5C-9706-F6E73FD61965}" parentId="{D3A52E9F-89D7-425E-9F44-C445ADB4E1E5}">
    <text>LAKD ( išėjo atostogų)</text>
  </threadedComment>
  <threadedComment ref="E138" dT="2023-10-03T05:20:31.35" personId="{275467A3-C35B-408D-BC09-980133BF36D1}" id="{77DD816A-B8E2-4D37-8966-998181AD0A4E}" parentId="{D3A52E9F-89D7-425E-9F44-C445ADB4E1E5}">
    <text>Taiso LAKD pastabas</text>
  </threadedComment>
  <threadedComment ref="E138" dT="2023-10-05T11:02:03.38" personId="{275467A3-C35B-408D-BC09-980133BF36D1}" id="{DBE61B73-39F2-4F47-AD73-D1D64167CA9B}" parentId="{D3A52E9F-89D7-425E-9F44-C445ADB4E1E5}">
    <text>Pateikta LAKD po pastabų</text>
  </threadedComment>
  <threadedComment ref="E138" dT="2023-10-09T05:43:16.90" personId="{275467A3-C35B-408D-BC09-980133BF36D1}" id="{1265A903-4D8A-47AF-8763-47CA8029B760}" parentId="{D3A52E9F-89D7-425E-9F44-C445ADB4E1E5}">
    <text>Laukiam kol ESO pasirašys kelių priedą</text>
  </threadedComment>
  <threadedComment ref="E138" dT="2023-10-12T05:46:53.96" personId="{275467A3-C35B-408D-BC09-980133BF36D1}" id="{BA5E8766-35FD-4DCB-98FF-E32D50A6590E}" parentId="{D3A52E9F-89D7-425E-9F44-C445ADB4E1E5}">
    <text>LAKD laukiam pasirašyto priedo/ MŽ/ Sąmata/ Servitutas 11-06</text>
  </threadedComment>
  <threadedComment ref="E138" dT="2023-10-24T04:26:32.39" personId="{275467A3-C35B-408D-BC09-980133BF36D1}" id="{C360F182-7EF3-4363-856F-BFB2CF8C6583}" parentId="{D3A52E9F-89D7-425E-9F44-C445ADB4E1E5}">
    <text xml:space="preserve">Servitutas 11-06, trūkstta kelių sutarčių. 10-30 turi pateikti bylą
</text>
  </threadedComment>
  <threadedComment ref="E138" dT="2023-11-06T13:35:14.70" personId="{1AA69E5B-B443-4881-BBB8-C2908FF681E9}" id="{E78E0720-9266-41EB-BC93-5D0865E86661}" parentId="{D3A52E9F-89D7-425E-9F44-C445ADB4E1E5}">
    <text>Servitutas 11-06, trūkstta kelių sutarčių. Taisomos projekto pastabos</text>
  </threadedComment>
  <threadedComment ref="E138" dT="2023-11-07T07:43:37.61" personId="{275467A3-C35B-408D-BC09-980133BF36D1}" id="{4C9A5545-E9E9-47BA-B333-AB2578086CB7}" parentId="{D3A52E9F-89D7-425E-9F44-C445ADB4E1E5}">
    <text>11-07 turi pateikti pilną bylą derinti</text>
  </threadedComment>
  <threadedComment ref="E138" dT="2023-11-13T07:14:48.19" personId="{275467A3-C35B-408D-BC09-980133BF36D1}" id="{03DA71BD-E8FC-40D7-9EEF-89A892ED1BBA}" parentId="{D3A52E9F-89D7-425E-9F44-C445ADB4E1E5}">
    <text>Taiso pastabas</text>
  </threadedComment>
  <threadedComment ref="E138" dT="2023-11-14T06:23:36.03" personId="{1AA69E5B-B443-4881-BBB8-C2908FF681E9}" id="{EFE43DE6-2559-43A2-A192-124EB7734B56}" parentId="{D3A52E9F-89D7-425E-9F44-C445ADB4E1E5}">
    <text>Pateikta po pastabu</text>
  </threadedComment>
  <threadedComment ref="E138" dT="2023-11-14T13:00:44.91" personId="{275467A3-C35B-408D-BC09-980133BF36D1}" id="{658219AB-772D-4798-89F2-2E1EEBDF8B60}" parentId="{D3A52E9F-89D7-425E-9F44-C445ADB4E1E5}">
    <text>11-14 perduota vytui registruoti žymas</text>
  </threadedComment>
  <threadedComment ref="E138" dT="2023-11-21T11:40:54.17" personId="{275467A3-C35B-408D-BC09-980133BF36D1}" id="{47D6CE6F-168E-4445-8DC7-36076ADD9A3D}" parentId="{D3A52E9F-89D7-425E-9F44-C445ADB4E1E5}">
    <text>Pateiktos žymos eso</text>
  </threadedComment>
  <threadedComment ref="E138" dT="2023-11-21T14:05:41.79" personId="{275467A3-C35B-408D-BC09-980133BF36D1}" id="{5F488133-3461-494A-A979-2671EA45A42A}" parentId="{D3A52E9F-89D7-425E-9F44-C445ADB4E1E5}">
    <text>Laukiam RC sąskaitų</text>
  </threadedComment>
  <threadedComment ref="E139" dT="2023-08-14T10:45:40.59" personId="{275467A3-C35B-408D-BC09-980133BF36D1}" id="{81FD816E-1CAE-464E-BB95-62C52187D701}">
    <text>Pateiks sąmatai 08-24
Visa kita yra</text>
  </threadedComment>
  <threadedComment ref="E139" dT="2023-09-11T09:30:57.77" personId="{275467A3-C35B-408D-BC09-980133BF36D1}" id="{84B0616C-2017-402B-AF70-94CADBF4263D}" parentId="{81FD816E-1CAE-464E-BB95-62C52187D701}">
    <text>Taiso sąmatą ana</text>
  </threadedComment>
  <threadedComment ref="E139" dT="2023-09-14T06:15:07.52" personId="{275467A3-C35B-408D-BC09-980133BF36D1}" id="{35F3C12F-641A-4678-8EF9-7C390760E4B3}" parentId="{81FD816E-1CAE-464E-BB95-62C52187D701}">
    <text>09-13 pateikta byla</text>
  </threadedComment>
  <threadedComment ref="E139" dT="2023-09-18T08:20:00.26" personId="{275467A3-C35B-408D-BC09-980133BF36D1}" id="{74F60C1B-C8F8-4998-B8F3-CFEBE5126C5F}" parentId="{81FD816E-1CAE-464E-BB95-62C52187D701}">
    <text>Taiso pastabas</text>
  </threadedComment>
  <threadedComment ref="E139" dT="2023-09-28T05:24:29.09" personId="{275467A3-C35B-408D-BC09-980133BF36D1}" id="{AA052A92-542B-4CCE-9AC5-FCBE23613E70}" parentId="{81FD816E-1CAE-464E-BB95-62C52187D701}">
    <text>Pateikti įkainiai ESO</text>
  </threadedComment>
  <threadedComment ref="E139" dT="2023-10-04T12:21:43.08" personId="{275467A3-C35B-408D-BC09-980133BF36D1}" id="{BF89A1A7-11F7-4D96-BDDC-DFA860F4A070}" parentId="{81FD816E-1CAE-464E-BB95-62C52187D701}">
    <text>Pateiktas delspinigių pagrindimas</text>
  </threadedComment>
  <threadedComment ref="E143" dT="2023-08-17T08:16:37.84" personId="{275467A3-C35B-408D-BC09-980133BF36D1}" id="{70E28525-F19B-4A01-9693-678F49710389}">
    <text>Servitutas
MŽ</text>
  </threadedComment>
  <threadedComment ref="E143" dT="2023-08-17T11:53:54.05" personId="{275467A3-C35B-408D-BC09-980133BF36D1}" id="{7CA4D78E-93F1-4822-A735-284EE16B80B8}" parentId="{70E28525-F19B-4A01-9693-678F49710389}">
    <text>MŽ pateikta sąmatai 08-17
Servitutas pateiktas KMS 08-16 (dėl panaudos)</text>
  </threadedComment>
  <threadedComment ref="E143" dT="2023-08-22T05:52:32.06" personId="{275467A3-C35B-408D-BC09-980133BF36D1}" id="{3E59F2EF-0AF8-46D6-A223-D2CE6AEFAB82}" parentId="{70E28525-F19B-4A01-9693-678F49710389}">
    <text>Turi teikti pilną projektą 08-22</text>
  </threadedComment>
  <threadedComment ref="E143" dT="2023-08-28T06:19:45.92" personId="{275467A3-C35B-408D-BC09-980133BF36D1}" id="{B6866ADF-AC61-405B-9029-8434CB9F1E6F}" parentId="{70E28525-F19B-4A01-9693-678F49710389}">
    <text>Savivaldybės sutartis + servitutas + turi pateikti pilną projektą 08-28</text>
  </threadedComment>
  <threadedComment ref="E143" dT="2023-09-08T04:46:54.24" personId="{275467A3-C35B-408D-BC09-980133BF36D1}" id="{18D4E2DA-AA0D-42C0-A5CC-7DC874925BBD}" parentId="{70E28525-F19B-4A01-9693-678F49710389}">
    <text>Pateiktos pastabos</text>
  </threadedComment>
  <threadedComment ref="E143" dT="2023-09-11T09:38:01.94" personId="{275467A3-C35B-408D-BC09-980133BF36D1}" id="{F7EB857C-8D25-4F20-BF2C-3540961DBE00}" parentId="{70E28525-F19B-4A01-9693-678F49710389}">
    <text>09-11 pateikė sąmatą koreguoti</text>
  </threadedComment>
  <threadedComment ref="E143" dT="2023-09-14T06:17:36.45" personId="{275467A3-C35B-408D-BC09-980133BF36D1}" id="{B01F4EF4-5EFD-4226-ABAE-B382459B2491}" parentId="{70E28525-F19B-4A01-9693-678F49710389}">
    <text>09-12 pateiktas projektas</text>
  </threadedComment>
  <threadedComment ref="E143" dT="2023-09-18T08:20:27.15" personId="{275467A3-C35B-408D-BC09-980133BF36D1}" id="{9AF46BF8-FE8F-4FA6-BD94-DD4CC2E93807}" parentId="{70E28525-F19B-4A01-9693-678F49710389}">
    <text>09.19 pateikta pakartotinai</text>
  </threadedComment>
  <threadedComment ref="E143" dT="2023-09-19T12:47:07.02" personId="{275467A3-C35B-408D-BC09-980133BF36D1}" id="{ECB49E82-E1AA-442F-B74B-0F16671C3B1B}" parentId="{70E28525-F19B-4A01-9693-678F49710389}">
    <text>Taiso pastabas</text>
  </threadedComment>
  <threadedComment ref="E143" dT="2023-09-22T05:15:41.02" personId="{1AA69E5B-B443-4881-BBB8-C2908FF681E9}" id="{057BAEAA-6F72-4CA4-A1D1-7862444A9D08}" parentId="{70E28525-F19B-4A01-9693-678F49710389}">
    <text>Laukiam is NZT sprendimu, siusim saskaita pavedimui</text>
  </threadedComment>
  <threadedComment ref="E143" dT="2023-09-26T10:54:57.85" personId="{275467A3-C35B-408D-BC09-980133BF36D1}" id="{FD8AE809-2A1A-4581-A9A0-35F3178D69F7}" parentId="{70E28525-F19B-4A01-9693-678F49710389}">
    <text>10.17 pasirašo sutikimą Kauno m. sav.+ 2servitutai</text>
  </threadedComment>
  <threadedComment ref="E143" dT="2023-10-05T11:10:52.96" personId="{275467A3-C35B-408D-BC09-980133BF36D1}" id="{7027C473-7F94-4E34-919C-59F5A8FC1AB8}" parentId="{70E28525-F19B-4A01-9693-678F49710389}">
    <text>10-05 pateikti notarei servitutai</text>
  </threadedComment>
  <threadedComment ref="E143" dT="2023-10-18T10:15:30.31" personId="{1AA69E5B-B443-4881-BBB8-C2908FF681E9}" id="{7BE719C0-610B-4A2B-8370-741B9AE90504}" parentId="{70E28525-F19B-4A01-9693-678F49710389}">
    <text>10-26 pasirašo servitutus/
10-17 savivaldybė pasirašo sutikimą</text>
  </threadedComment>
  <threadedComment ref="E143" dT="2023-10-19T05:55:03.72" personId="{275467A3-C35B-408D-BC09-980133BF36D1}" id="{62469DE5-B5BE-48C2-9832-FBB41795EBDA}" parentId="{70E28525-F19B-4A01-9693-678F49710389}">
    <text>10-27 Servitutas
Laukiam mero pasirašyto sutikimo</text>
  </threadedComment>
  <threadedComment ref="E143" dT="2023-11-06T13:27:28.96" personId="{1AA69E5B-B443-4881-BBB8-C2908FF681E9}" id="{040CA02C-1242-4F38-8ADB-3BFD9B2E9C11}" parentId="{70E28525-F19B-4A01-9693-678F49710389}">
    <text>Servitutas pasirasytas, sutikimas gautas, projektas pateiktas po pastabu</text>
  </threadedComment>
  <threadedComment ref="E143" dT="2023-11-20T05:21:00.12" personId="{275467A3-C35B-408D-BC09-980133BF36D1}" id="{9BED3350-2406-44C6-8A62-8AD396F9A3A7}" parentId="{70E28525-F19B-4A01-9693-678F49710389}">
    <text>Laukiam sąskaitos už žymą.</text>
  </threadedComment>
  <threadedComment ref="E143" dT="2023-11-21T05:42:27.66" personId="{275467A3-C35B-408D-BC09-980133BF36D1}" id="{BC4361C9-EDF3-4C70-87FB-AD9AEB1C1ECB}" parentId="{70E28525-F19B-4A01-9693-678F49710389}">
    <text>ESO turi patvirtinti žymas ir atmesti įkainius</text>
  </threadedComment>
  <threadedComment ref="E143" dT="2023-11-23T06:25:46.68" personId="{275467A3-C35B-408D-BC09-980133BF36D1}" id="{8C2BD47A-F61C-46A6-AF7B-09577528EF33}" parentId="{70E28525-F19B-4A01-9693-678F49710389}">
    <text>Pateikta ADA pasirašymui</text>
  </threadedComment>
  <threadedComment ref="E144" dT="2023-07-20T12:51:00.04" personId="{1AA69E5B-B443-4881-BBB8-C2908FF681E9}" id="{700FE7A4-9C28-43DE-A2A8-F6ADD2799192}">
    <text>Pateiktas projektas</text>
  </threadedComment>
  <threadedComment ref="E144" dT="2023-07-25T11:04:26.78" personId="{275467A3-C35B-408D-BC09-980133BF36D1}" id="{A6781CAA-A8C6-437F-819A-F01346361365}" parentId="{700FE7A4-9C28-43DE-A2A8-F6ADD2799192}">
    <text>Reikia ŽYMŲ</text>
  </threadedComment>
  <threadedComment ref="E144" dT="2023-07-25T12:32:30.00" personId="{275467A3-C35B-408D-BC09-980133BF36D1}" id="{9DBF62E0-7FC6-4C06-8949-6A77CF5EF36C}" parentId="{700FE7A4-9C28-43DE-A2A8-F6ADD2799192}">
    <text>Žymos pateiktos RC</text>
  </threadedComment>
  <threadedComment ref="E144" dT="2023-08-07T07:29:23.84" personId="{275467A3-C35B-408D-BC09-980133BF36D1}" id="{5ED5FEC3-E65B-4A2F-AAAF-03541A910736}" parentId="{700FE7A4-9C28-43DE-A2A8-F6ADD2799192}">
    <text>Pateikti įkainiai ESO</text>
  </threadedComment>
  <threadedComment ref="E145" dT="2023-07-17T06:09:57.89" personId="{1AA69E5B-B443-4881-BBB8-C2908FF681E9}" id="{69227B89-4E2A-4BA4-BFAF-9409915287CB}">
    <text>Taisyti pirminius, klausimai del kabeliu</text>
  </threadedComment>
  <threadedComment ref="E145" dT="2023-07-17T06:10:07.69" personId="{1AA69E5B-B443-4881-BBB8-C2908FF681E9}" id="{DAAD7E35-6278-47FA-829B-FDBDA8CFC748}" parentId="{69227B89-4E2A-4BA4-BFAF-9409915287CB}">
    <text>Braizomas servitutas</text>
  </threadedComment>
  <threadedComment ref="E145" dT="2023-07-24T05:40:17.65" personId="{275467A3-C35B-408D-BC09-980133BF36D1}" id="{E0CF4DBF-6AE7-429A-8B1E-3C89F48CA76F}" parentId="{69227B89-4E2A-4BA4-BFAF-9409915287CB}">
    <text>07-21 pateiktos pastabos</text>
  </threadedComment>
  <threadedComment ref="E145" dT="2023-07-31T11:27:55.36" personId="{275467A3-C35B-408D-BC09-980133BF36D1}" id="{3133CD9B-9E45-4512-9868-F46771945FAA}" parentId="{69227B89-4E2A-4BA4-BFAF-9409915287CB}">
    <text>07-31 turi pateikti pirminius</text>
  </threadedComment>
  <threadedComment ref="E145" dT="2023-08-09T11:18:59.34" personId="{275467A3-C35B-408D-BC09-980133BF36D1}" id="{965D492D-E3CE-4AE6-A2C3-6EDC533584D9}" parentId="{69227B89-4E2A-4BA4-BFAF-9409915287CB}">
    <text>Servitutas pateiktas NŽT, pirminia bus pateikti 08-10</text>
  </threadedComment>
  <threadedComment ref="E145" dT="2023-08-17T08:40:43.44" personId="{275467A3-C35B-408D-BC09-980133BF36D1}" id="{DD747C19-7561-4111-8EC0-444B79F98C2D}" parentId="{69227B89-4E2A-4BA4-BFAF-9409915287CB}">
    <text>08-17 pateiks pirminius</text>
  </threadedComment>
  <threadedComment ref="E145" dT="2023-08-22T06:05:13.58" personId="{275467A3-C35B-408D-BC09-980133BF36D1}" id="{AD5B47DA-C862-4B79-954D-28A04307F1C4}" parentId="{69227B89-4E2A-4BA4-BFAF-9409915287CB}">
    <text>Liko 1 derinimas su gyv.+Natura+Urėdija+Servitutas pas NŽT</text>
  </threadedComment>
  <threadedComment ref="E145" dT="2023-09-04T11:55:58.77" personId="{275467A3-C35B-408D-BC09-980133BF36D1}" id="{6DC03AED-76B8-400B-8BC0-E01507B6A83E}" parentId="{69227B89-4E2A-4BA4-BFAF-9409915287CB}">
    <text>09-04 pateikta sąmatai, trūksta+NŽT</text>
  </threadedComment>
  <threadedComment ref="E145" dT="2023-09-18T08:20:49.16" personId="{275467A3-C35B-408D-BC09-980133BF36D1}" id="{11462533-AE0D-422A-81DD-95FA0DF4DBBD}" parentId="{69227B89-4E2A-4BA4-BFAF-9409915287CB}">
    <text>Trūksta NŽT ir servituto</text>
  </threadedComment>
  <threadedComment ref="E145" dT="2023-10-02T05:05:53.11" personId="{275467A3-C35B-408D-BC09-980133BF36D1}" id="{11F501EF-03EC-4A8A-BFA6-07C8A2FAAF0F}" parentId="{69227B89-4E2A-4BA4-BFAF-9409915287CB}">
    <text>Taiso pastabas</text>
  </threadedComment>
  <threadedComment ref="E145" dT="2023-10-05T05:50:58.65" personId="{BE325DBA-77AE-420F-8593-D19695A72820}" id="{E12B68B3-70B1-4887-9DCC-DD3BF107CFD7}" parentId="{69227B89-4E2A-4BA4-BFAF-9409915287CB}">
    <text>Servitutas pas notarę</text>
  </threadedComment>
  <threadedComment ref="E145" dT="2023-10-05T11:08:40.82" personId="{275467A3-C35B-408D-BC09-980133BF36D1}" id="{E7B83D90-9FC2-41BD-9700-C57067BCF22E}" parentId="{69227B89-4E2A-4BA4-BFAF-9409915287CB}">
    <text>Servitutas pasirašytas 10-30 įkels projektą</text>
  </threadedComment>
  <threadedComment ref="E145" dT="2023-11-07T06:03:45.81" personId="{275467A3-C35B-408D-BC09-980133BF36D1}" id="{25CA3112-AB5C-4933-87C1-68B51392D48A}" parentId="{69227B89-4E2A-4BA4-BFAF-9409915287CB}">
    <text>Pateiktas projektas tvirtinimui</text>
  </threadedComment>
  <threadedComment ref="E145" dT="2023-11-13T07:05:44.36" personId="{275467A3-C35B-408D-BC09-980133BF36D1}" id="{DD690818-EC7F-4AE9-BD95-4E0CA208D734}" parentId="{69227B89-4E2A-4BA4-BFAF-9409915287CB}">
    <text>11-13 perduotos pastabos taisymui</text>
  </threadedComment>
  <threadedComment ref="E145" dT="2023-11-16T06:56:09.32" personId="{275467A3-C35B-408D-BC09-980133BF36D1}" id="{E17F72CE-CB18-4030-9A59-AEB8D15A36D0}" parentId="{69227B89-4E2A-4BA4-BFAF-9409915287CB}">
    <text>Iki 11-17 turi sukelti projektą po pastabų</text>
  </threadedComment>
  <threadedComment ref="E145" dT="2023-11-21T14:08:22.62" personId="{275467A3-C35B-408D-BC09-980133BF36D1}" id="{2A9156D2-5287-4B13-BC28-3866A1E113CF}" parentId="{69227B89-4E2A-4BA4-BFAF-9409915287CB}">
    <text>Taiso pastabas</text>
  </threadedComment>
  <threadedComment ref="E145" dT="2023-11-23T06:29:49.50" personId="{275467A3-C35B-408D-BC09-980133BF36D1}" id="{EA878707-1126-463F-B195-9555063C63E0}" parentId="{69227B89-4E2A-4BA4-BFAF-9409915287CB}">
    <text>11-24 pateiks po pastabų</text>
  </threadedComment>
  <threadedComment ref="E145" dT="2023-11-30T12:00:48.79" personId="{275467A3-C35B-408D-BC09-980133BF36D1}" id="{A368870C-E29A-49D3-AE95-034FDE8732A1}" parentId="{69227B89-4E2A-4BA4-BFAF-9409915287CB}">
    <text>11-30 perduota Vytui registruoti žymas</text>
  </threadedComment>
  <threadedComment ref="E145" dT="2023-12-11T05:45:22.48" personId="{275467A3-C35B-408D-BC09-980133BF36D1}" id="{23631B35-0EA4-4896-891D-35962CDE5899}" parentId="{69227B89-4E2A-4BA4-BFAF-9409915287CB}">
    <text>Perduotos žymos ESO</text>
  </threadedComment>
  <threadedComment ref="E145" dT="2023-12-13T13:28:32.47" personId="{275467A3-C35B-408D-BC09-980133BF36D1}" id="{E93470C0-C5E5-45D0-A6B0-E103FEA8712B}" parentId="{69227B89-4E2A-4BA4-BFAF-9409915287CB}">
    <text>Pateikti įkainiai ESO</text>
  </threadedComment>
  <threadedComment ref="E146" dT="2023-07-20T09:19:36.65" personId="{1AA69E5B-B443-4881-BBB8-C2908FF681E9}" id="{1426E325-0B03-411F-8E95-A6E556EEE937}">
    <text>08.07 paskambinti Giedrei Genienei del servitutu, nes bus grizusi is atostogu</text>
  </threadedComment>
  <threadedComment ref="E146" dT="2023-07-20T09:19:43.75" personId="{1AA69E5B-B443-4881-BBB8-C2908FF681E9}" id="{6EBAC9FF-ED2C-4BB4-8143-D54C229E17AD}" parentId="{1426E325-0B03-411F-8E95-A6E556EEE937}">
    <text>Pateiktas projektas</text>
  </threadedComment>
  <threadedComment ref="E146" dT="2023-07-20T14:17:51.20" personId="{275467A3-C35B-408D-BC09-980133BF36D1}" id="{EF71DD24-4116-4CD9-B65D-620B8812296D}" parentId="{1426E325-0B03-411F-8E95-A6E556EEE937}">
    <text>Pateikti pirminiai, o ne projektas</text>
  </threadedComment>
  <threadedComment ref="E146" dT="2023-07-31T11:29:12.73" personId="{275467A3-C35B-408D-BC09-980133BF36D1}" id="{A3ABD6A6-AA90-4F01-8BF9-30D8F8CD8301}" parentId="{1426E325-0B03-411F-8E95-A6E556EEE937}">
    <text>Taiso pastabas</text>
  </threadedComment>
  <threadedComment ref="E146" dT="2023-08-08T12:31:13.36" personId="{275467A3-C35B-408D-BC09-980133BF36D1}" id="{6753FF3E-0453-4DAE-85A4-FF333FDF0192}" parentId="{1426E325-0B03-411F-8E95-A6E556EEE937}">
    <text>Pateikta po pastabų 08-03.
Pateiktas servitutas notarei
Sąmatai atiduota 08-08</text>
  </threadedComment>
  <threadedComment ref="E146" dT="2023-08-17T06:33:36.60" personId="{275467A3-C35B-408D-BC09-980133BF36D1}" id="{C284B3E9-4975-4516-8D61-10793A1B0229}" parentId="{1426E325-0B03-411F-8E95-A6E556EEE937}">
    <text>08-17 pateiks po pastabų</text>
  </threadedComment>
  <threadedComment ref="E146" dT="2023-08-22T06:33:53.11" personId="{275467A3-C35B-408D-BC09-980133BF36D1}" id="{03A8E87A-6C05-4C38-8CBC-2C174835A3D9}" parentId="{1426E325-0B03-411F-8E95-A6E556EEE937}">
    <text>08-18 pateikta Valčiukui RAA</text>
  </threadedComment>
  <threadedComment ref="E146" dT="2023-08-28T06:58:44.06" personId="{275467A3-C35B-408D-BC09-980133BF36D1}" id="{9938D8DE-A799-4453-A004-9DCAEF4DB898}" parentId="{1426E325-0B03-411F-8E95-A6E556EEE937}">
    <text>08-28 pateikta po pastabų</text>
  </threadedComment>
  <threadedComment ref="E146" dT="2023-09-04T12:06:05.23" personId="{275467A3-C35B-408D-BC09-980133BF36D1}" id="{1BC6DE7D-D55C-413F-BD4A-C80F062A0609}" parentId="{1426E325-0B03-411F-8E95-A6E556EEE937}">
    <text>09-04 teiksim po pastabų</text>
  </threadedComment>
  <threadedComment ref="E146" dT="2023-09-12T04:47:37.60" personId="{275467A3-C35B-408D-BC09-980133BF36D1}" id="{182AFCF5-9F4D-40BE-ACB1-5736B04E8D62}" parentId="{1426E325-0B03-411F-8E95-A6E556EEE937}">
    <text>Perduotos žymos RC</text>
  </threadedComment>
  <threadedComment ref="E148" dT="2023-08-17T12:18:55.26" personId="{275467A3-C35B-408D-BC09-980133BF36D1}" id="{594EAE72-1FFF-4681-9DB1-17FD33F0DDB3}">
    <text>LAKD gautos pastabos
PI
Servitutai pateikti savivaldybei</text>
  </threadedComment>
  <threadedComment ref="E148" dT="2023-09-05T04:43:19.72" personId="{275467A3-C35B-408D-BC09-980133BF36D1}" id="{120BFECA-E4C9-4C74-862D-CDBDBD6D0055}" parentId="{594EAE72-1FFF-4681-9DB1-17FD33F0DDB3}">
    <text>09-05 pateiks tikrinimui po pastabų</text>
  </threadedComment>
  <threadedComment ref="E148" dT="2023-09-11T10:22:56.96" personId="{275467A3-C35B-408D-BC09-980133BF36D1}" id="{AA6DC656-5B39-4129-AA9E-6F8047D27CDA}" parentId="{594EAE72-1FFF-4681-9DB1-17FD33F0DDB3}">
    <text>Pateikta LAKD 09-07,  su gyventojais suderinta</text>
  </threadedComment>
  <threadedComment ref="E148" dT="2023-09-11T10:29:46.25" personId="{275467A3-C35B-408D-BC09-980133BF36D1}" id="{30E97BFF-2FA7-4587-98A0-E6736D2B4911}" parentId="{594EAE72-1FFF-4681-9DB1-17FD33F0DDB3}">
    <text>Reikia taisyti trasą, turi padaryti MŽ</text>
  </threadedComment>
  <threadedComment ref="E148" dT="2023-09-18T08:21:14.23" personId="{275467A3-C35B-408D-BC09-980133BF36D1}" id="{895F8EFD-B614-4171-A72F-BC898462EC52}" parentId="{594EAE72-1FFF-4681-9DB1-17FD33F0DDB3}">
    <text>09-18 turi padaryti MŽ</text>
  </threadedComment>
  <threadedComment ref="E148" dT="2023-10-03T04:41:26.58" personId="{275467A3-C35B-408D-BC09-980133BF36D1}" id="{C785DEFD-E04C-47AD-A5DA-56E73B40CEDB}" parentId="{594EAE72-1FFF-4681-9DB1-17FD33F0DDB3}">
    <text>Servitutas pateiktas savivaldybei suderinti, po to teiks NŽT/ LAKD po pastabų/ PI/ Vandenys</text>
  </threadedComment>
  <threadedComment ref="E148" dT="2023-10-28T11:17:37.71" personId="{BE325DBA-77AE-420F-8593-D19695A72820}" id="{7DBB0D78-8E0C-4D40-8D7A-A2B1807F13A7}" parentId="{594EAE72-1FFF-4681-9DB1-17FD33F0DDB3}">
    <text>10-25 dokai pateikti nžt</text>
  </threadedComment>
  <threadedComment ref="E148" dT="2023-10-30T08:35:11.81" personId="{275467A3-C35B-408D-BC09-980133BF36D1}" id="{68523C91-E146-4003-B0BF-13A297707961}" parentId="{594EAE72-1FFF-4681-9DB1-17FD33F0DDB3}">
    <text>Servitutas pateiktas NŽT 10-25// Pateikta LAKD po pastabų/ KEIČIA TRASĄ iki 11-17</text>
  </threadedComment>
  <threadedComment ref="E148" dT="2023-11-20T13:02:09.26" personId="{275467A3-C35B-408D-BC09-980133BF36D1}" id="{811D4905-BB46-4176-A004-96EDA98D88A4}" parentId="{594EAE72-1FFF-4681-9DB1-17FD33F0DDB3}">
    <text>Servitutai pas notarę ( sausio viduryje pasirašo)/  MŽ (žiedė turi patikrinti)/ turi gauti info iš savivaldybės kurias atramas demontuoti</text>
  </threadedComment>
  <threadedComment ref="E148" dT="2024-01-02T11:19:21.00" personId="{1AA69E5B-B443-4881-BBB8-C2908FF681E9}" id="{668FDF82-E420-4931-83C0-88B2E76A7B76}" parentId="{594EAE72-1FFF-4681-9DB1-17FD33F0DDB3}">
    <text>Servitutai pas notarę ( sausio viduryje pasirašo)/ MŽ padarytas, laukiam info del atramu demontavimo</text>
  </threadedComment>
  <threadedComment ref="E148" dT="2024-01-08T09:40:42.34" personId="{275467A3-C35B-408D-BC09-980133BF36D1}" id="{DA22F943-5A9B-4A61-9F26-049DA62B46D6}" parentId="{594EAE72-1FFF-4681-9DB1-17FD33F0DDB3}">
    <text>Pateikta sąmatai skaičiuoti</text>
  </threadedComment>
  <threadedComment ref="E148" dT="2024-01-16T12:03:27.28" personId="{1AA69E5B-B443-4881-BBB8-C2908FF681E9}" id="{481320A0-0F5B-48E2-823D-4318020D449E}" parentId="{594EAE72-1FFF-4681-9DB1-17FD33F0DDB3}">
    <text>Tvarkoma byla, ruosiama pateikti 01.18</text>
  </threadedComment>
  <threadedComment ref="E148" dT="2024-01-19T11:44:30.36" personId="{BE325DBA-77AE-420F-8593-D19695A72820}" id="{BB9C13CF-3F3A-47C1-9D9D-2B11687E166F}" parentId="{594EAE72-1FFF-4681-9DB1-17FD33F0DDB3}">
    <text>01 19 pateikta tvirtinimui</text>
  </threadedComment>
  <threadedComment ref="E148" dT="2024-01-29T07:29:32.24" personId="{BE325DBA-77AE-420F-8593-D19695A72820}" id="{485878AA-9E75-47C0-949E-D9265468884D}" parentId="{594EAE72-1FFF-4681-9DB1-17FD33F0DDB3}">
    <text xml:space="preserve">01 29 - 01 30 pateiksim po pastabų pilną projektą
</text>
  </threadedComment>
  <threadedComment ref="E148" dT="2024-02-06T18:51:59.81" personId="{275467A3-C35B-408D-BC09-980133BF36D1}" id="{DBCEB9FC-97D4-4D5E-B9AF-8D913F30CA70}" parentId="{594EAE72-1FFF-4681-9DB1-17FD33F0DDB3}">
    <text>Pateiktas po pastabų</text>
  </threadedComment>
  <threadedComment ref="E148" dT="2024-02-23T07:37:25.90" personId="{275467A3-C35B-408D-BC09-980133BF36D1}" id="{767CC7A5-185A-4E56-98FF-CDDB75002F8F}" parentId="{594EAE72-1FFF-4681-9DB1-17FD33F0DDB3}">
    <text>ŽYMA PATEIKTA 02-21</text>
  </threadedComment>
  <threadedComment ref="E148" dT="2024-03-04T14:06:56.92" personId="{275467A3-C35B-408D-BC09-980133BF36D1}" id="{BBD6F728-9428-4E88-B718-8F215A8C4DC1}" parentId="{594EAE72-1FFF-4681-9DB1-17FD33F0DDB3}">
    <text>PATEIKTI ĮKAINIAI ESO 03-04</text>
  </threadedComment>
  <threadedComment ref="E149" dT="2023-08-24T06:51:58.97" personId="{275467A3-C35B-408D-BC09-980133BF36D1}" id="{A032116D-AE2D-405E-AED7-E28E129D2C87}">
    <text>Turi pridėti konkursinę medžiagą</text>
  </threadedComment>
  <threadedComment ref="E149" dT="2023-08-28T07:16:47.98" personId="{275467A3-C35B-408D-BC09-980133BF36D1}" id="{540FD9FE-1A6D-4415-A112-3AEAE00F327C}" parentId="{A032116D-AE2D-405E-AED7-E28E129D2C87}">
    <text>Pateiktas pakartotinai projektas</text>
  </threadedComment>
  <threadedComment ref="E149" dT="2023-08-29T06:01:03.61" personId="{275467A3-C35B-408D-BC09-980133BF36D1}" id="{9ACF73A5-7E4E-4E44-9274-41C3278383E2}" parentId="{A032116D-AE2D-405E-AED7-E28E129D2C87}">
    <text>Taiso pastabas 08-29</text>
  </threadedComment>
  <threadedComment ref="E149" dT="2023-08-30T10:37:23.32" personId="{275467A3-C35B-408D-BC09-980133BF36D1}" id="{6A2C3DC3-270C-4A5A-B905-D76284CA2810}" parentId="{A032116D-AE2D-405E-AED7-E28E129D2C87}">
    <text>Liko tik pasirašyti servitutą</text>
  </threadedComment>
  <threadedComment ref="E149" dT="2023-08-31T10:16:34.11" personId="{1AA69E5B-B443-4881-BBB8-C2908FF681E9}" id="{06DF59D2-F7C9-4809-8164-841828E6C6E7}" parentId="{A032116D-AE2D-405E-AED7-E28E129D2C87}">
    <text>Kai patvirtins pratesima, reikia sukelti servituro sutarties kopija, kad patvirtintu projekta</text>
  </threadedComment>
  <threadedComment ref="E149" dT="2023-08-31T12:19:05.91" personId="{275467A3-C35B-408D-BC09-980133BF36D1}" id="{B30F201A-C0DE-41DD-9FA8-8BEBB56BE89C}" parentId="{A032116D-AE2D-405E-AED7-E28E129D2C87}">
    <text>Viskas yra, 09-01 turi pateikti projektą</text>
  </threadedComment>
  <threadedComment ref="E149" dT="2023-09-12T04:52:16.38" personId="{275467A3-C35B-408D-BC09-980133BF36D1}" id="{D6300E77-91D9-46BF-B09B-40946B37832A}" parentId="{A032116D-AE2D-405E-AED7-E28E129D2C87}">
    <text>Perduotas ADA pasirašymui</text>
  </threadedComment>
  <threadedComment ref="E150" dT="2023-08-28T09:01:19.77" personId="{275467A3-C35B-408D-BC09-980133BF36D1}" id="{16CCB4E6-145C-4A75-B192-004F5E26F8A7}">
    <text>08-28 atiduos sąmatai MŽ</text>
  </threadedComment>
  <threadedComment ref="E150" dT="2023-09-04T05:05:42.41" personId="{1AA69E5B-B443-4881-BBB8-C2908FF681E9}" id="{1A1A96F5-05E9-42E5-84D4-43C6C1B5E971}" parentId="{16CCB4E6-145C-4A75-B192-004F5E26F8A7}">
    <text>Pateiktas projektas</text>
  </threadedComment>
  <threadedComment ref="E150" dT="2023-09-11T09:42:13.93" personId="{275467A3-C35B-408D-BC09-980133BF36D1}" id="{ECCA5B78-24E4-43C7-82FA-A462C0505675}" parentId="{16CCB4E6-145C-4A75-B192-004F5E26F8A7}">
    <text>Taiso pastabas, Biržų reg parkas, NŽT</text>
  </threadedComment>
  <threadedComment ref="E150" dT="2023-09-18T08:21:42.62" personId="{275467A3-C35B-408D-BC09-980133BF36D1}" id="{5402E62F-EEB5-4F84-8E8F-079721331289}" parentId="{16CCB4E6-145C-4A75-B192-004F5E26F8A7}">
    <text>Laukiam saugomų teritorijų derinimo ir teiksim NŽT</text>
  </threadedComment>
  <threadedComment ref="E150" dT="2023-10-05T11:11:39.26" personId="{275467A3-C35B-408D-BC09-980133BF36D1}" id="{DA5C64EC-41FE-4E07-A3EF-E9ACB91D2A9D}" parentId="{16CCB4E6-145C-4A75-B192-004F5E26F8A7}">
    <text>Pateikta NŽT</text>
  </threadedComment>
  <threadedComment ref="E150" dT="2023-10-12T06:12:52.20" personId="{275467A3-C35B-408D-BC09-980133BF36D1}" id="{99347652-4D91-4CB5-AFC8-FA038C2B0BBC}" parentId="{16CCB4E6-145C-4A75-B192-004F5E26F8A7}">
    <text>10-12 turi sukelti</text>
  </threadedComment>
  <threadedComment ref="E150" dT="2023-10-16T05:48:29.66" personId="{275467A3-C35B-408D-BC09-980133BF36D1}" id="{7DA51949-9A5B-475F-BD6C-647BF983428B}" parentId="{16CCB4E6-145C-4A75-B192-004F5E26F8A7}">
    <text>Pateikta po pastabų</text>
  </threadedComment>
  <threadedComment ref="E150" dT="2023-10-17T12:17:07.10" personId="{275467A3-C35B-408D-BC09-980133BF36D1}" id="{FA3D0EBA-CF67-4F37-8203-239872839149}" parentId="{16CCB4E6-145C-4A75-B192-004F5E26F8A7}">
    <text>Taiso pastabas</text>
  </threadedComment>
  <threadedComment ref="E150" dT="2023-10-18T12:36:32.70" personId="{1AA69E5B-B443-4881-BBB8-C2908FF681E9}" id="{2FF11998-E6FB-43A7-8B07-F38562F73A78}" parentId="{16CCB4E6-145C-4A75-B192-004F5E26F8A7}">
    <text>Pateiktas projektas po pastabu</text>
  </threadedComment>
  <threadedComment ref="E150" dT="2023-10-24T04:39:19.36" personId="{275467A3-C35B-408D-BC09-980133BF36D1}" id="{24120ABC-F9D2-42E4-A63D-763009F4601C}" parentId="{16CCB4E6-145C-4A75-B192-004F5E26F8A7}">
    <text>10-23 pateikta Vytui įregistruoti žymas</text>
  </threadedComment>
  <threadedComment ref="E150" dT="2023-10-30T05:51:38.50" personId="{275467A3-C35B-408D-BC09-980133BF36D1}" id="{AC907A0D-F78A-47D4-BF2F-AA72CEA2C3AA}" parentId="{16CCB4E6-145C-4A75-B192-004F5E26F8A7}">
    <text>Pateiktos žymos ESO</text>
  </threadedComment>
  <threadedComment ref="E150" dT="2023-10-31T07:50:34.27" personId="{275467A3-C35B-408D-BC09-980133BF36D1}" id="{4C6EBD80-A941-4443-8DF3-86637628E3D1}" parentId="{16CCB4E6-145C-4A75-B192-004F5E26F8A7}">
    <text>Pateikti įkainiai ESO</text>
  </threadedComment>
  <threadedComment ref="E150" dT="2023-11-07T06:08:27.25" personId="{275467A3-C35B-408D-BC09-980133BF36D1}" id="{0C7D3DCF-ADDA-48B9-BC07-16D7451D06EB}" parentId="{16CCB4E6-145C-4A75-B192-004F5E26F8A7}">
    <text>Perduoti įkainiai tvirtinimui</text>
  </threadedComment>
  <threadedComment ref="E150" dT="2023-11-07T07:20:54.64" personId="{275467A3-C35B-408D-BC09-980133BF36D1}" id="{0DD7F7C8-A102-491C-AFB8-94DD2C9C44DD}" parentId="{16CCB4E6-145C-4A75-B192-004F5E26F8A7}">
    <text>DELSPINIGIAI</text>
  </threadedComment>
  <threadedComment ref="E151" dT="2023-08-08T12:32:23.52" personId="{275467A3-C35B-408D-BC09-980133BF36D1}" id="{AC25A2C0-323A-4E96-99CB-BAE9E6111195}">
    <text>Trūksta sąmatos iki pilnos bylos</text>
  </threadedComment>
  <threadedComment ref="E151" dT="2023-08-11T04:49:44.25" personId="{275467A3-C35B-408D-BC09-980133BF36D1}" id="{4EA2B278-A287-48C6-9DC1-CEAB0F1A6BB1}" parentId="{AC25A2C0-323A-4E96-99CB-BAE9E6111195}">
    <text>08-11 pateiktas pilnas projektas</text>
  </threadedComment>
  <threadedComment ref="E151" dT="2023-08-17T08:12:28.99" personId="{275467A3-C35B-408D-BC09-980133BF36D1}" id="{5E5E7C4C-75EC-46BF-9778-6D63144C71B1}" parentId="{AC25A2C0-323A-4E96-99CB-BAE9E6111195}">
    <text>Trūksta NŽT</text>
  </threadedComment>
  <threadedComment ref="E151" dT="2023-08-24T06:49:51.43" personId="{275467A3-C35B-408D-BC09-980133BF36D1}" id="{DB3D4493-5180-4E8F-B442-B1FC987247EE}" parentId="{AC25A2C0-323A-4E96-99CB-BAE9E6111195}">
    <text>Taiso pastabas</text>
  </threadedComment>
  <threadedComment ref="E151" dT="2023-08-28T06:59:45.45" personId="{275467A3-C35B-408D-BC09-980133BF36D1}" id="{0A2E4933-9445-4A71-AB52-C4FA78C29BE1}" parentId="{AC25A2C0-323A-4E96-99CB-BAE9E6111195}">
    <text>Pateiktas pilnas projektas</text>
  </threadedComment>
  <threadedComment ref="E151" dT="2023-08-29T06:04:07.18" personId="{275467A3-C35B-408D-BC09-980133BF36D1}" id="{C3E5CD16-1B36-4882-9B32-4273333FD583}" parentId="{AC25A2C0-323A-4E96-99CB-BAE9E6111195}">
    <text>Taiso pastabas 08-29</text>
  </threadedComment>
  <threadedComment ref="E151" dT="2023-09-08T04:53:26.26" personId="{275467A3-C35B-408D-BC09-980133BF36D1}" id="{F64450F2-18D1-42B2-B5B8-6847FEF4CDA9}" parentId="{AC25A2C0-323A-4E96-99CB-BAE9E6111195}">
    <text>Pateiktos žymos</text>
  </threadedComment>
  <threadedComment ref="E151" dT="2023-09-12T04:54:19.84" personId="{275467A3-C35B-408D-BC09-980133BF36D1}" id="{D4329753-093C-4856-BEF9-CD7493D3C437}" parentId="{AC25A2C0-323A-4E96-99CB-BAE9E6111195}">
    <text>ESO turi atmesti įkainius</text>
  </threadedComment>
  <threadedComment ref="E151" dT="2023-09-12T10:15:12.88" personId="{275467A3-C35B-408D-BC09-980133BF36D1}" id="{558E76E7-EA70-4551-893F-8F8D0D04E9DE}" parentId="{AC25A2C0-323A-4E96-99CB-BAE9E6111195}">
    <text>Pateikti įkainiai tvirtinimui</text>
  </threadedComment>
  <threadedComment ref="E152" dT="2023-08-07T07:04:31.42" personId="{275467A3-C35B-408D-BC09-980133BF36D1}" id="{323BAE30-2F88-4017-8AFF-878FA67E4607}">
    <text>Įkelti įkainiai tvirtinimui</text>
  </threadedComment>
  <threadedComment ref="E153" dT="2023-07-20T09:29:52.39" personId="{1AA69E5B-B443-4881-BBB8-C2908FF681E9}" id="{55CBDA37-0D90-4E2A-B5B8-E5FDB33C4F88}">
    <text>Pateiktas projektas</text>
  </threadedComment>
  <threadedComment ref="E153" dT="2023-07-25T04:47:42.39" personId="{275467A3-C35B-408D-BC09-980133BF36D1}" id="{17CE5006-1450-4CAE-B549-E8D6AE103927}" parentId="{55CBDA37-0D90-4E2A-B5B8-E5FDB33C4F88}">
    <text>07-25 taiso pastabas</text>
  </threadedComment>
  <threadedComment ref="E153" dT="2023-07-26T08:33:29.43" personId="{275467A3-C35B-408D-BC09-980133BF36D1}" id="{9386FCA0-5369-4A73-8FC3-82ED1395E74B}" parentId="{55CBDA37-0D90-4E2A-B5B8-E5FDB33C4F88}">
    <text>ŽYMOS</text>
  </threadedComment>
  <threadedComment ref="E153" dT="2023-08-07T07:35:05.98" personId="{275467A3-C35B-408D-BC09-980133BF36D1}" id="{A40E8FAE-7E22-4147-8C2B-914D16EDDB46}" parentId="{55CBDA37-0D90-4E2A-B5B8-E5FDB33C4F88}">
    <text>Perduoti įkainiai ESO</text>
  </threadedComment>
  <threadedComment ref="E154" dT="2023-07-20T09:34:47.33" personId="{1AA69E5B-B443-4881-BBB8-C2908FF681E9}" id="{970897EC-CD3F-4CCA-8C9A-5C3D9BEE1A4D}">
    <text>Taisomos pastabos</text>
  </threadedComment>
  <threadedComment ref="E154" dT="2023-07-20T10:40:14.28" personId="{BE325DBA-77AE-420F-8593-D19695A72820}" id="{90119AE3-6722-4C3D-86DA-B805287DD07E}" parentId="{970897EC-CD3F-4CCA-8C9A-5C3D9BEE1A4D}">
    <text>Laukiu suderintos topo, derina ovidijus</text>
  </threadedComment>
  <threadedComment ref="E154" dT="2023-08-07T05:54:56.50" personId="{275467A3-C35B-408D-BC09-980133BF36D1}" id="{138E0068-7CE3-4B89-900B-3E5FF3BAFC16}" parentId="{970897EC-CD3F-4CCA-8C9A-5C3D9BEE1A4D}">
    <text>Pateikta po pastabų 08-07</text>
  </threadedComment>
  <threadedComment ref="E154" dT="2023-08-22T06:39:33.01" personId="{275467A3-C35B-408D-BC09-980133BF36D1}" id="{C4A898E9-B054-4362-8DB0-A43F6CF80413}" parentId="{970897EC-CD3F-4CCA-8C9A-5C3D9BEE1A4D}">
    <text>08-18 pateiktas projektas po pastabų</text>
  </threadedComment>
  <threadedComment ref="E154" dT="2023-09-08T04:49:04.96" personId="{275467A3-C35B-408D-BC09-980133BF36D1}" id="{AA0BE408-8FB3-4979-B250-E1D95AB2D783}" parentId="{970897EC-CD3F-4CCA-8C9A-5C3D9BEE1A4D}">
    <text>Taiso pastabas</text>
  </threadedComment>
  <threadedComment ref="E154" dT="2023-09-11T06:24:01.93" personId="{275467A3-C35B-408D-BC09-980133BF36D1}" id="{932C1977-9CCA-42CC-9CA8-E8711CD062B7}" parentId="{970897EC-CD3F-4CCA-8C9A-5C3D9BEE1A4D}">
    <text>09-15 NŽT terminas</text>
  </threadedComment>
  <threadedComment ref="E154" dT="2023-09-15T11:39:56.14" personId="{275467A3-C35B-408D-BC09-980133BF36D1}" id="{CCD999E3-FB72-4F99-AD97-EBE30B8A3CBE}" parentId="{970897EC-CD3F-4CCA-8C9A-5C3D9BEE1A4D}">
    <text>Pateiktos žymos ESO</text>
  </threadedComment>
  <threadedComment ref="E155" dT="2023-07-20T09:35:50.58" personId="{1AA69E5B-B443-4881-BBB8-C2908FF681E9}" id="{C7B3944F-397C-4CB5-B670-910FE2752B9A}">
    <text>Pateikta LAKD po pastabu</text>
  </threadedComment>
  <threadedComment ref="E155" dT="2023-08-22T07:07:20.23" personId="{275467A3-C35B-408D-BC09-980133BF36D1}" id="{9C49935E-74DA-402F-8D50-817C8F66B3B1}" parentId="{C7B3944F-397C-4CB5-B670-910FE2752B9A}">
    <text>MŽ, sąmata</text>
  </threadedComment>
  <threadedComment ref="E155" dT="2023-08-28T07:52:13.48" personId="{275467A3-C35B-408D-BC09-980133BF36D1}" id="{C6CDB2AE-433B-480C-8F82-01004A7A3C99}" parentId="{C7B3944F-397C-4CB5-B670-910FE2752B9A}">
    <text>Laukiam sąmatos</text>
  </threadedComment>
  <threadedComment ref="E155" dT="2023-08-31T11:40:39.81" personId="{275467A3-C35B-408D-BC09-980133BF36D1}" id="{9B8AB8EB-02BF-4C1B-BD8C-080C7466728E}" parentId="{C7B3944F-397C-4CB5-B670-910FE2752B9A}">
    <text>Pateiks projektą 09-01, trūksta NŽT</text>
  </threadedComment>
  <threadedComment ref="E155" dT="2023-09-11T09:58:44.92" personId="{275467A3-C35B-408D-BC09-980133BF36D1}" id="{3597E9FC-3B8F-4100-B4EE-F91780B43BB1}" parentId="{C7B3944F-397C-4CB5-B670-910FE2752B9A}">
    <text>NŽT terminas 09-15</text>
  </threadedComment>
  <threadedComment ref="E155" dT="2023-09-12T04:47:50.66" personId="{BE325DBA-77AE-420F-8593-D19695A72820}" id="{02BAF127-55EB-4FBB-AA3F-78746264390D}" parentId="{C7B3944F-397C-4CB5-B670-910FE2752B9A}">
    <text>Pateikta tvirtint 09 11</text>
  </threadedComment>
  <threadedComment ref="E155" dT="2023-09-14T07:51:57.67" personId="{275467A3-C35B-408D-BC09-980133BF36D1}" id="{F5D39439-D2FC-40C4-952E-89A65CB3C20A}" parentId="{C7B3944F-397C-4CB5-B670-910FE2752B9A}">
    <text>Pateiktos žymos RC 09-13</text>
  </threadedComment>
  <threadedComment ref="E155" dT="2023-09-15T11:40:03.66" personId="{275467A3-C35B-408D-BC09-980133BF36D1}" id="{0C634F39-4C0A-45AD-9B19-05648B63AC8B}" parentId="{C7B3944F-397C-4CB5-B670-910FE2752B9A}">
    <text>Pateiktos tvirtinti</text>
  </threadedComment>
  <threadedComment ref="E156" dT="2023-07-20T09:36:37.24" personId="{1AA69E5B-B443-4881-BBB8-C2908FF681E9}" id="{9262E262-4812-4BF7-B83B-138C9885B096}">
    <text>Pateikta institucijoms</text>
  </threadedComment>
  <threadedComment ref="E156" dT="2023-07-20T09:36:52.08" personId="{1AA69E5B-B443-4881-BBB8-C2908FF681E9}" id="{6B5E84CD-C8FA-417E-B229-B1DBF39910AC}" parentId="{9262E262-4812-4BF7-B83B-138C9885B096}">
    <text>Taisomos pirminiu pastabos</text>
  </threadedComment>
  <threadedComment ref="E156" dT="2023-08-09T11:29:59.72" personId="{275467A3-C35B-408D-BC09-980133BF36D1}" id="{092C2ADA-ED9E-4376-92F0-AB614C44B25F}" parentId="{9262E262-4812-4BF7-B83B-138C9885B096}">
    <text>Trūksta telia ir vandenų derinimo</text>
  </threadedComment>
  <threadedComment ref="E156" dT="2023-08-22T07:08:14.06" personId="{275467A3-C35B-408D-BC09-980133BF36D1}" id="{AD8DA43C-F79F-400D-B8FD-527CC381BE1A}" parentId="{9262E262-4812-4BF7-B83B-138C9885B096}">
    <text>Telia, MŽ, Sąmata</text>
  </threadedComment>
  <threadedComment ref="E156" dT="2023-09-11T09:37:09.61" personId="{275467A3-C35B-408D-BC09-980133BF36D1}" id="{3AF21844-17AB-470F-AD69-678C0B9E7A41}" parentId="{9262E262-4812-4BF7-B83B-138C9885B096}">
    <text>Sąmata</text>
  </threadedComment>
  <threadedComment ref="E156" dT="2023-09-18T09:46:28.64" personId="{275467A3-C35B-408D-BC09-980133BF36D1}" id="{4BEF2F2D-0309-4BE3-BE77-E213BAB11951}" parentId="{9262E262-4812-4BF7-B83B-138C9885B096}">
    <text>09-18 bus pateikta tvirtinti</text>
  </threadedComment>
  <threadedComment ref="E156" dT="2023-09-19T10:09:22.22" personId="{275467A3-C35B-408D-BC09-980133BF36D1}" id="{64D6EB23-CE6A-4A29-B91B-0F3366CE8EC3}" parentId="{9262E262-4812-4BF7-B83B-138C9885B096}">
    <text>Taiso pastabas</text>
  </threadedComment>
  <threadedComment ref="E156" dT="2023-09-28T06:17:45.35" personId="{275467A3-C35B-408D-BC09-980133BF36D1}" id="{2BA99763-0B15-4BC0-8803-284C9646FAB8}" parentId="{9262E262-4812-4BF7-B83B-138C9885B096}">
    <text>09-28 bus pateiktas po pastabų</text>
  </threadedComment>
  <threadedComment ref="E156" dT="2023-10-02T06:02:03.84" personId="{275467A3-C35B-408D-BC09-980133BF36D1}" id="{6B253331-685A-4430-902F-C692108FB1BE}" parentId="{9262E262-4812-4BF7-B83B-138C9885B096}">
    <text>Taiso pastabas, planuoja pateikti 10-06</text>
  </threadedComment>
  <threadedComment ref="E156" dT="2023-10-09T06:59:10.30" personId="{275467A3-C35B-408D-BC09-980133BF36D1}" id="{22D9A3C4-0FA6-4C43-92B9-B93A0CA1D12C}" parentId="{9262E262-4812-4BF7-B83B-138C9885B096}">
    <text>10-09 pateiks po pastabų</text>
  </threadedComment>
  <threadedComment ref="E156" dT="2023-10-12T06:05:02.61" personId="{275467A3-C35B-408D-BC09-980133BF36D1}" id="{A08EDE17-68C8-4062-A15D-7CCA78897887}" parentId="{9262E262-4812-4BF7-B83B-138C9885B096}">
    <text>Taiso pastabą</text>
  </threadedComment>
  <threadedComment ref="E156" dT="2023-10-16T07:32:50.80" personId="{275467A3-C35B-408D-BC09-980133BF36D1}" id="{F1ADA3C3-B6C9-40D3-88F2-31EB1685C47C}" parentId="{9262E262-4812-4BF7-B83B-138C9885B096}">
    <text>Derina su sklp. Sav.</text>
  </threadedComment>
  <threadedComment ref="E156" dT="2023-11-13T08:02:59.25" personId="{275467A3-C35B-408D-BC09-980133BF36D1}" id="{58F2C4DC-7EB0-452A-9363-9809048E8EBA}" parentId="{9262E262-4812-4BF7-B83B-138C9885B096}">
    <text>Pateikti sprendiniai savininkei susiderinimui (gręžimas)</text>
  </threadedComment>
  <threadedComment ref="E156" dT="2023-11-20T06:33:57.88" personId="{275467A3-C35B-408D-BC09-980133BF36D1}" id="{5E24757D-2AEC-4746-A807-68AF7BD71F44}" parentId="{9262E262-4812-4BF7-B83B-138C9885B096}">
    <text>Sutikimai gauti, pateikta Litgrid perderinti</text>
  </threadedComment>
  <threadedComment ref="E156" dT="2023-11-27T06:26:55.26" personId="{275467A3-C35B-408D-BC09-980133BF36D1}" id="{7A58A0B7-FE1C-47A1-A13F-82B51E352C43}" parentId="{9262E262-4812-4BF7-B83B-138C9885B096}">
    <text>Reikia perskaičiuoti sąmatą. Perduota mildai 11-25</text>
  </threadedComment>
  <threadedComment ref="E156" dT="2023-11-30T07:19:43.78" personId="{275467A3-C35B-408D-BC09-980133BF36D1}" id="{CF9C5955-E41D-4150-BDD1-84EEB3AF657A}" parentId="{9262E262-4812-4BF7-B83B-138C9885B096}">
    <text>Laukiam kol eso patvirtins pratęsimą. Tada teiksim pilną projektą.</text>
  </threadedComment>
  <threadedComment ref="E156" dT="2023-11-30T14:23:32.10" personId="{BE325DBA-77AE-420F-8593-D19695A72820}" id="{A897B469-A8AE-41B2-9FDE-53733089580C}" parentId="{9262E262-4812-4BF7-B83B-138C9885B096}">
    <text>11 30 pateikta</text>
  </threadedComment>
  <threadedComment ref="E156" dT="2023-12-05T07:00:03.81" personId="{275467A3-C35B-408D-BC09-980133BF36D1}" id="{8CA06FF7-A244-4FA3-9C88-F5767077965A}" parentId="{9262E262-4812-4BF7-B83B-138C9885B096}">
    <text>12-04 pateikta</text>
  </threadedComment>
  <threadedComment ref="E156" dT="2023-12-05T07:58:13.94" personId="{275467A3-C35B-408D-BC09-980133BF36D1}" id="{64B3F344-7901-42C5-9CEA-F35935B6316F}" parentId="{9262E262-4812-4BF7-B83B-138C9885B096}">
    <text>12-05 pateikta Vytui registruoti žymas</text>
  </threadedComment>
  <threadedComment ref="E156" dT="2023-12-13T13:23:55.02" personId="{275467A3-C35B-408D-BC09-980133BF36D1}" id="{40836ED5-7F95-4098-8D5F-8D023E8AE660}" parentId="{9262E262-4812-4BF7-B83B-138C9885B096}">
    <text>Pateikti įkainiai ESO</text>
  </threadedComment>
  <threadedComment ref="E157" dT="2023-06-29T07:18:40.24" personId="{1AA69E5B-B443-4881-BBB8-C2908FF681E9}" id="{854BC5F9-2944-4A68-BF12-06150042203B}">
    <text>Suerinta su gyventojais. Keli informaciniai</text>
  </threadedComment>
  <threadedComment ref="E157" dT="2023-07-17T07:34:48.30" personId="{1AA69E5B-B443-4881-BBB8-C2908FF681E9}" id="{9A2CF23B-19BF-4782-8C93-9D6C70242073}" parentId="{854BC5F9-2944-4A68-BF12-06150042203B}">
    <text>BR01 padarytas, niekam nesiusta</text>
  </threadedComment>
  <threadedComment ref="E157" dT="2023-08-08T12:34:17.04" personId="{275467A3-C35B-408D-BC09-980133BF36D1}" id="{C8D088B1-5BD6-4EAF-985F-1077F687B71F}" parentId="{854BC5F9-2944-4A68-BF12-06150042203B}">
    <text>Iš derinimų liko tik seniūnija
Pateikta sąmatai 08-16</text>
  </threadedComment>
  <threadedComment ref="E157" dT="2023-08-24T07:52:41.10" personId="{275467A3-C35B-408D-BC09-980133BF36D1}" id="{11A6A2BC-BE41-48C8-8D5C-068910B853B9}" parentId="{854BC5F9-2944-4A68-BF12-06150042203B}">
    <text>NŽT
Seniūnija dėl apšvietimo 08-28 turi suderinti</text>
  </threadedComment>
  <threadedComment ref="E157" dT="2023-08-31T11:49:41.00" personId="{275467A3-C35B-408D-BC09-980133BF36D1}" id="{5548FBF1-9178-472C-A6E2-4C7194598AF7}" parentId="{854BC5F9-2944-4A68-BF12-06150042203B}">
    <text>NŽT 09-05 terminas, turim teikti projektą.</text>
  </threadedComment>
  <threadedComment ref="E157" dT="2023-09-04T12:31:20.72" personId="{275467A3-C35B-408D-BC09-980133BF36D1}" id="{7CBD362E-C89B-4702-9F3F-199270737EE3}" parentId="{854BC5F9-2944-4A68-BF12-06150042203B}">
    <text>09-05 teiksim pilną projektą</text>
  </threadedComment>
  <threadedComment ref="E158" dT="2023-07-17T07:35:26.06" personId="{1AA69E5B-B443-4881-BBB8-C2908FF681E9}" id="{EB022333-3B1A-4140-B30A-345BF67DBA21}">
    <text>Daryti servituta, suziureti grezimus ir kasimus</text>
  </threadedComment>
  <threadedComment ref="E158" dT="2023-08-08T12:37:36.81" personId="{275467A3-C35B-408D-BC09-980133BF36D1}" id="{D53504E0-3187-447B-943D-BD7C5931DD7E}" parentId="{EB022333-3B1A-4140-B30A-345BF67DBA21}">
    <text>Pateikti pirminiai po pastabų
Servitutus rengia (1 priv. 1 NŽT)</text>
  </threadedComment>
  <threadedComment ref="E158" dT="2023-08-21T12:54:10.83" personId="{275467A3-C35B-408D-BC09-980133BF36D1}" id="{80D06BA5-9AAF-4EE6-A643-A6201785FB7B}" parentId="{EB022333-3B1A-4140-B30A-345BF67DBA21}">
    <text>RAA (kostas tikrina), NŽT(pateikta)</text>
  </threadedComment>
  <threadedComment ref="E158" dT="2023-08-31T11:52:41.59" personId="{275467A3-C35B-408D-BC09-980133BF36D1}" id="{8F9F2FD1-7158-4A04-9221-3EDBBB7D6528}" parentId="{EB022333-3B1A-4140-B30A-345BF67DBA21}">
    <text>09-01 turi pateikti projektą</text>
  </threadedComment>
  <threadedComment ref="E158" dT="2023-09-01T09:45:25.33" personId="{275467A3-C35B-408D-BC09-980133BF36D1}" id="{D7D175C3-295D-43C3-926C-7337ACFFA130}" parentId="{EB022333-3B1A-4140-B30A-345BF67DBA21}">
    <text>Turi pataisyti AR</text>
  </threadedComment>
  <threadedComment ref="E158" dT="2023-09-11T10:00:42.06" personId="{275467A3-C35B-408D-BC09-980133BF36D1}" id="{3C095D57-A0EB-44A1-8D0F-F4573D22FCEF}" parentId="{EB022333-3B1A-4140-B30A-345BF67DBA21}">
    <text>Laukiam RAA pastabų</text>
  </threadedComment>
  <threadedComment ref="E158" dT="2023-09-13T10:11:34.03" personId="{275467A3-C35B-408D-BC09-980133BF36D1}" id="{EB814AEB-3BF4-42FB-A8F4-0B85F224EF1C}" parentId="{EB022333-3B1A-4140-B30A-345BF67DBA21}">
    <text>Taiso RAA pastabas</text>
  </threadedComment>
  <threadedComment ref="E158" dT="2023-09-18T09:56:19.80" personId="{275467A3-C35B-408D-BC09-980133BF36D1}" id="{5B6EB64E-4CCE-47B7-88A7-3FC50940E7EA}" parentId="{EB022333-3B1A-4140-B30A-345BF67DBA21}">
    <text>09-14 pateiktas projektas po pastabų</text>
  </threadedComment>
  <threadedComment ref="E158" dT="2023-09-28T06:18:05.71" personId="{275467A3-C35B-408D-BC09-980133BF36D1}" id="{FB762317-8BCF-4C4B-A4A7-4EB9A4F0DC46}" parentId="{EB022333-3B1A-4140-B30A-345BF67DBA21}">
    <text>09-25 pateiktos žymos RC</text>
  </threadedComment>
  <threadedComment ref="E158" dT="2023-10-03T03:53:32.55" personId="{275467A3-C35B-408D-BC09-980133BF36D1}" id="{74FFBF98-3F57-4724-8345-ECC40AD68228}" parentId="{EB022333-3B1A-4140-B30A-345BF67DBA21}">
    <text>10-03 Pateiktos žymos ESO</text>
  </threadedComment>
  <threadedComment ref="E158" dT="2023-10-03T04:29:25.31" personId="{275467A3-C35B-408D-BC09-980133BF36D1}" id="{7282B3FE-D139-462D-A548-1DB96CFB6542}" parentId="{EB022333-3B1A-4140-B30A-345BF67DBA21}">
    <text>LAUKIAM RC SĄSKAITŲ</text>
  </threadedComment>
  <threadedComment ref="E160" dT="2023-07-17T07:37:59.56" personId="{1AA69E5B-B443-4881-BBB8-C2908FF681E9}" id="{22884C2E-1F16-4B10-AA2D-3E38A7D64A8B}">
    <text>Dar yra like gyventoju</text>
  </threadedComment>
  <threadedComment ref="E160" dT="2023-07-20T06:14:18.30" personId="{1AA69E5B-B443-4881-BBB8-C2908FF681E9}" id="{FBB33990-845F-439D-81AD-222D191D8EA8}" parentId="{22884C2E-1F16-4B10-AA2D-3E38A7D64A8B}">
    <text>Rengiama siuntimui institucijoms</text>
  </threadedComment>
  <threadedComment ref="E160" dT="2023-07-31T11:43:03.48" personId="{275467A3-C35B-408D-BC09-980133BF36D1}" id="{C88BF468-559B-43DA-A441-5F7CB5F5A511}" parentId="{22884C2E-1F16-4B10-AA2D-3E38A7D64A8B}">
    <text>Derinama su institucijomis, daro principinę</text>
  </threadedComment>
  <threadedComment ref="E160" dT="2023-08-09T11:01:18.17" personId="{275467A3-C35B-408D-BC09-980133BF36D1}" id="{32FE8F04-46AA-49E9-94D9-28D3491A0FD2}" parentId="{22884C2E-1F16-4B10-AA2D-3E38A7D64A8B}">
    <text>LAKD teikta, trūksta , MŽ</text>
  </threadedComment>
  <threadedComment ref="E160" dT="2023-09-11T04:49:06.21" personId="{275467A3-C35B-408D-BC09-980133BF36D1}" id="{26539FA4-6E3F-46F6-9AB1-A705F5D6A804}" parentId="{22884C2E-1F16-4B10-AA2D-3E38A7D64A8B}">
    <text>Taiso lakd pastabas</text>
  </threadedComment>
  <threadedComment ref="E160" dT="2023-09-18T10:00:09.39" personId="{275467A3-C35B-408D-BC09-980133BF36D1}" id="{E852B9DD-7D7C-404F-AF23-679F914DC3C5}" parentId="{22884C2E-1F16-4B10-AA2D-3E38A7D64A8B}">
    <text>Pateikta LAKD po pastabų, laukiam ATS</text>
  </threadedComment>
  <threadedComment ref="E160" dT="2023-09-27T05:25:03.93" personId="{275467A3-C35B-408D-BC09-980133BF36D1}" id="{C249B312-63FA-4528-97A9-E1AAB6F16F36}" parentId="{22884C2E-1F16-4B10-AA2D-3E38A7D64A8B}">
    <text>Informaciniai, kabelių lentelė, mel projektas, MŽ</text>
  </threadedComment>
  <threadedComment ref="E160" dT="2023-10-03T05:23:22.04" personId="{275467A3-C35B-408D-BC09-980133BF36D1}" id="{3DB82A97-166A-431B-ACD0-CC2A977D2D82}" parentId="{22884C2E-1F16-4B10-AA2D-3E38A7D64A8B}">
    <text>NŽT 10-10</text>
  </threadedComment>
  <threadedComment ref="E160" dT="2023-10-10T09:29:53.08" personId="{275467A3-C35B-408D-BC09-980133BF36D1}" id="{4F5F889C-309C-4499-A307-B1EEB08EEE7A}" parentId="{22884C2E-1F16-4B10-AA2D-3E38A7D64A8B}">
    <text>10-10 teiks pilną projektą</text>
  </threadedComment>
  <threadedComment ref="E160" dT="2023-10-11T12:39:30.42" personId="{275467A3-C35B-408D-BC09-980133BF36D1}" id="{2DF1B3B8-3287-4F26-BE2B-86D6F320C8D9}" parentId="{22884C2E-1F16-4B10-AA2D-3E38A7D64A8B}">
    <text>Taiso pastabas</text>
  </threadedComment>
  <threadedComment ref="E160" dT="2023-10-12T07:44:17.82" personId="{275467A3-C35B-408D-BC09-980133BF36D1}" id="{B7BA93DA-456E-4E39-B32F-836E32F970E2}" parentId="{22884C2E-1F16-4B10-AA2D-3E38A7D64A8B}">
    <text>10-13 planuja sukelti po pastabų</text>
  </threadedComment>
  <threadedComment ref="E160" dT="2023-10-16T05:52:56.62" personId="{275467A3-C35B-408D-BC09-980133BF36D1}" id="{A7AB8451-25E4-4367-A963-67006E4B78B0}" parentId="{22884C2E-1F16-4B10-AA2D-3E38A7D64A8B}">
    <text>10-16 sukels</text>
  </threadedComment>
  <threadedComment ref="E160" dT="2023-10-27T11:46:31.34" personId="{275467A3-C35B-408D-BC09-980133BF36D1}" id="{2D671438-D9C6-43F7-9DD6-2DC8B137FC90}" parentId="{22884C2E-1F16-4B10-AA2D-3E38A7D64A8B}">
    <text>10-27 pateikta žyma eso</text>
  </threadedComment>
  <threadedComment ref="E160" dT="2023-10-31T07:53:03.74" personId="{275467A3-C35B-408D-BC09-980133BF36D1}" id="{34CC8620-0260-4A75-9804-A5E0ACF4DAA7}" parentId="{22884C2E-1F16-4B10-AA2D-3E38A7D64A8B}">
    <text>Perduoti įkainiai</text>
  </threadedComment>
  <threadedComment ref="E161" dT="2023-07-31T06:59:20.09" personId="{1AA69E5B-B443-4881-BBB8-C2908FF681E9}" id="{F78F02CB-2E94-43F9-BA5C-F061533C0731}">
    <text>Pataisyti pirminiai, reikia pamatuoti rysi, paziureti kaip nuo nauju narveliu nuvesti kabelius ar synas iki trafu kiek metru, kur sumontuoti srs su tspi ir kaip atvesti kabelius iki srs, kiek metru, kontroliniu apskaitu, tada sukelti pirminius su mrmr</text>
  </threadedComment>
  <threadedComment ref="E161" dT="2023-08-17T06:50:54.51" personId="{275467A3-C35B-408D-BC09-980133BF36D1}" id="{8D57784F-396B-421A-8A71-ABC2617B1A72}" parentId="{F78F02CB-2E94-43F9-BA5C-F061533C0731}">
    <text>08-17 teikiam pirminius</text>
  </threadedComment>
  <threadedComment ref="E161" dT="2023-08-22T05:29:18.15" personId="{275467A3-C35B-408D-BC09-980133BF36D1}" id="{68ED3AEB-9D96-491D-AE04-FAED394BBDEC}" parentId="{F78F02CB-2E94-43F9-BA5C-F061533C0731}">
    <text>08-22 Alenas derina su gyv.</text>
  </threadedComment>
  <threadedComment ref="E161" dT="2023-08-23T09:42:02.49" personId="{1AA69E5B-B443-4881-BBB8-C2908FF681E9}" id="{5524C466-A2D9-4CB3-B178-7E2E620B813E}" parentId="{F78F02CB-2E94-43F9-BA5C-F061533C0731}">
    <text>Skambinti sklp savininkui nuo 08.28</text>
  </threadedComment>
  <threadedComment ref="E161" dT="2023-08-24T12:34:07.53" personId="{275467A3-C35B-408D-BC09-980133BF36D1}" id="{2C2F9650-D0FE-49C0-BE39-E0B59BC12F87}" parentId="{F78F02CB-2E94-43F9-BA5C-F061533C0731}">
    <text>Taiso pastabas</text>
  </threadedComment>
  <threadedComment ref="E161" dT="2023-08-28T09:00:40.78" personId="{275467A3-C35B-408D-BC09-980133BF36D1}" id="{7C050235-8E9D-4033-BAE2-99A810CC0BDB}" parentId="{F78F02CB-2E94-43F9-BA5C-F061533C0731}">
    <text>Taiso pastabas pakartotines</text>
  </threadedComment>
  <threadedComment ref="E161" dT="2023-08-28T09:21:12.13" personId="{275467A3-C35B-408D-BC09-980133BF36D1}" id="{9038C4D0-0587-4865-860F-C4FA36DAEB44}" parentId="{F78F02CB-2E94-43F9-BA5C-F061533C0731}">
    <text>Reikia 1 sklp. Sav. sutikimo</text>
  </threadedComment>
  <threadedComment ref="E161" dT="2023-09-04T12:45:23.78" personId="{275467A3-C35B-408D-BC09-980133BF36D1}" id="{F691575C-5DA5-43C2-B2EC-DB1E0A986F96}" parentId="{F78F02CB-2E94-43F9-BA5C-F061533C0731}">
    <text>09-04 pateikė skaičiuoti sąmatą, visa kita yra</text>
  </threadedComment>
  <threadedComment ref="E161" dT="2023-09-12T05:47:12.23" personId="{275467A3-C35B-408D-BC09-980133BF36D1}" id="{8E7228FA-E00E-43FA-A61D-DD6F621EEAE4}" parentId="{F78F02CB-2E94-43F9-BA5C-F061533C0731}">
    <text>Reikia padaryti bylą ir sukelti</text>
  </threadedComment>
  <threadedComment ref="E161" dT="2023-09-18T10:01:54.13" personId="{275467A3-C35B-408D-BC09-980133BF36D1}" id="{23AD333C-E01A-4FED-B323-CDDBA131CDE2}" parentId="{F78F02CB-2E94-43F9-BA5C-F061533C0731}">
    <text>09-15 pateikta byla</text>
  </threadedComment>
  <threadedComment ref="E161" dT="2023-09-19T10:54:14.87" personId="{275467A3-C35B-408D-BC09-980133BF36D1}" id="{319F0F46-BA73-441F-8B48-E2EBD2C5CC72}" parentId="{F78F02CB-2E94-43F9-BA5C-F061533C0731}">
    <text>Taiso pastabas</text>
  </threadedComment>
  <threadedComment ref="E161" dT="2023-09-25T11:16:23.68" personId="{1AA69E5B-B443-4881-BBB8-C2908FF681E9}" id="{BE4950B5-64C0-49B2-B7F0-D9F036B4A6FA}" parentId="{F78F02CB-2E94-43F9-BA5C-F061533C0731}">
    <text>Pateiktas pakoreguotas projektas</text>
  </threadedComment>
  <threadedComment ref="E161" dT="2023-10-02T05:24:59.01" personId="{275467A3-C35B-408D-BC09-980133BF36D1}" id="{FA5E5089-3892-4369-B07E-ACEADFF22059}" parentId="{F78F02CB-2E94-43F9-BA5C-F061533C0731}">
    <text>10-02 pateiktos žymos</text>
  </threadedComment>
  <threadedComment ref="E161" dT="2023-10-09T06:20:41.19" personId="{275467A3-C35B-408D-BC09-980133BF36D1}" id="{6149040C-A348-45F0-A4AC-7FD97BAA332A}" parentId="{F78F02CB-2E94-43F9-BA5C-F061533C0731}">
    <text>Pateiktos žymos ESO</text>
  </threadedComment>
  <threadedComment ref="E161" dT="2023-10-10T09:26:57.11" personId="{275467A3-C35B-408D-BC09-980133BF36D1}" id="{DFFB300D-6F18-4859-9DD3-F87391C741BB}" parentId="{F78F02CB-2E94-43F9-BA5C-F061533C0731}">
    <text>Laukiam sąskaitų RC</text>
  </threadedComment>
  <threadedComment ref="E161" dT="2023-10-10T12:55:37.69" personId="{275467A3-C35B-408D-BC09-980133BF36D1}" id="{83EB5925-FF50-416A-B563-9272D4C3611B}" parentId="{F78F02CB-2E94-43F9-BA5C-F061533C0731}">
    <text>Pateikta ADA</text>
  </threadedComment>
  <threadedComment ref="E162" dT="2023-06-26T07:32:18.81" personId="{1AA69E5B-B443-4881-BBB8-C2908FF681E9}" id="{240B0CEE-2EB7-4E6B-AE22-7B1F7DD29BC7}">
    <text>KPD  07.05 GTV-491</text>
  </threadedComment>
  <threadedComment ref="E162" dT="2023-06-26T07:34:16.64" personId="{1AA69E5B-B443-4881-BBB8-C2908FF681E9}" id="{C7629F59-EAEE-4FDC-A631-265AC3561AEA}" parentId="{240B0CEE-2EB7-4E6B-AE22-7B1F7DD29BC7}">
    <text>Su gyventojais suderinta</text>
  </threadedComment>
  <threadedComment ref="E162" dT="2023-06-26T07:35:19.66" personId="{1AA69E5B-B443-4881-BBB8-C2908FF681E9}" id="{1D0D7CFB-1874-4126-9F44-348E9CBFB6D2}" parentId="{240B0CEE-2EB7-4E6B-AE22-7B1F7DD29BC7}">
    <text>Truksta seniunija</text>
  </threadedComment>
  <threadedComment ref="E162" dT="2023-07-17T07:43:14.36" personId="{1AA69E5B-B443-4881-BBB8-C2908FF681E9}" id="{292547C6-7FEC-4A39-BD46-5A2A38D17873}" parentId="{240B0CEE-2EB7-4E6B-AE22-7B1F7DD29BC7}">
    <text>Pateiktas servitutas NZT</text>
  </threadedComment>
  <threadedComment ref="E162" dT="2023-08-09T10:30:32.33" personId="{275467A3-C35B-408D-BC09-980133BF36D1}" id="{E1C7ADE4-8B37-4A9C-B930-07568936BBA7}" parentId="{240B0CEE-2EB7-4E6B-AE22-7B1F7DD29BC7}">
    <text>Derina su KPD, NZT, MZ, servitutas</text>
  </threadedComment>
  <threadedComment ref="E162" dT="2023-09-07T05:16:25.61" personId="{275467A3-C35B-408D-BC09-980133BF36D1}" id="{14DC9BD9-99C0-44D4-9FB8-FD4E74E475EC}" parentId="{240B0CEE-2EB7-4E6B-AE22-7B1F7DD29BC7}">
    <text>KPD suderinimas atėjo 09-06</text>
  </threadedComment>
  <threadedComment ref="E162" dT="2023-09-11T04:51:06.98" personId="{275467A3-C35B-408D-BC09-980133BF36D1}" id="{167AF74B-13A8-41A3-9219-535FA6D94AFE}" parentId="{240B0CEE-2EB7-4E6B-AE22-7B1F7DD29BC7}">
    <text>Servitutas pateiktas nzt</text>
  </threadedComment>
  <threadedComment ref="E162" dT="2023-09-18T08:22:19.56" personId="{275467A3-C35B-408D-BC09-980133BF36D1}" id="{F0CC4CF1-56D0-43F2-BDA0-77FA9E919024}" parentId="{240B0CEE-2EB7-4E6B-AE22-7B1F7DD29BC7}">
    <text>Servitutai/demontavimo kiekius suderinti/sąmata</text>
  </threadedComment>
  <threadedComment ref="E162" dT="2023-09-26T11:18:08.94" personId="{275467A3-C35B-408D-BC09-980133BF36D1}" id="{F41D6F2C-6BA0-418C-892F-8648E26EF953}" parentId="{240B0CEE-2EB7-4E6B-AE22-7B1F7DD29BC7}">
    <text>Servitutas/ sąmata</text>
  </threadedComment>
  <threadedComment ref="E162" dT="2023-09-28T05:38:24.22" personId="{1AA69E5B-B443-4881-BBB8-C2908FF681E9}" id="{29F966D9-5304-4AC8-9036-5B706B3939D9}" parentId="{240B0CEE-2EB7-4E6B-AE22-7B1F7DD29BC7}">
    <text>Pateiktas projektas</text>
  </threadedComment>
  <threadedComment ref="E162" dT="2023-10-02T11:50:46.62" personId="{275467A3-C35B-408D-BC09-980133BF36D1}" id="{EA392434-B6E4-44E5-9AA7-B6667E8DB827}" parentId="{240B0CEE-2EB7-4E6B-AE22-7B1F7DD29BC7}">
    <text>Taiso pastabas</text>
  </threadedComment>
  <threadedComment ref="E162" dT="2023-10-03T05:21:38.45" personId="{275467A3-C35B-408D-BC09-980133BF36D1}" id="{5A400462-5D81-40B2-BA1C-65203B3415BC}" parentId="{240B0CEE-2EB7-4E6B-AE22-7B1F7DD29BC7}">
    <text>10-04 pateiks projektą.</text>
  </threadedComment>
  <threadedComment ref="E162" dT="2023-10-04T06:54:11.87" personId="{275467A3-C35B-408D-BC09-980133BF36D1}" id="{88513A2C-3D16-44CB-BB5D-7F519ACF46C1}" parentId="{240B0CEE-2EB7-4E6B-AE22-7B1F7DD29BC7}">
    <text>Servitutai 10-05 turi NŽT atsiųsti ir teiksim notarui</text>
  </threadedComment>
  <threadedComment ref="E162" dT="2023-10-05T11:22:12.09" personId="{275467A3-C35B-408D-BC09-980133BF36D1}" id="{D426A0E1-CAB0-4AB6-99D2-F93DCC8BBE17}" parentId="{240B0CEE-2EB7-4E6B-AE22-7B1F7DD29BC7}">
    <text>ESO neapmokėjo sąskaitos</text>
  </threadedComment>
  <threadedComment ref="E162" dT="2023-10-09T07:36:27.38" personId="{275467A3-C35B-408D-BC09-980133BF36D1}" id="{372D2B32-6CD6-4DB5-ACE8-04E4EAE02C7D}" parentId="{240B0CEE-2EB7-4E6B-AE22-7B1F7DD29BC7}">
    <text>Servitutas pas notarą</text>
  </threadedComment>
  <threadedComment ref="E162" dT="2023-10-18T10:18:42.71" personId="{1AA69E5B-B443-4881-BBB8-C2908FF681E9}" id="{8B6EF143-5F26-4853-B706-DF58E15EA06E}" parentId="{240B0CEE-2EB7-4E6B-AE22-7B1F7DD29BC7}">
    <text>Servituta pasirasineja nuo 10.23</text>
  </threadedComment>
  <threadedComment ref="E162" dT="2023-10-24T04:48:17.56" personId="{275467A3-C35B-408D-BC09-980133BF36D1}" id="{E09E1FF0-ABAA-4519-8E18-36C95AE62057}" parentId="{240B0CEE-2EB7-4E6B-AE22-7B1F7DD29BC7}">
    <text>10-24 turi sukelti projektą</text>
  </threadedComment>
  <threadedComment ref="E162" dT="2023-10-25T07:45:30.32" personId="{275467A3-C35B-408D-BC09-980133BF36D1}" id="{B2728979-76E6-428F-A6DE-A4C22D2A748C}" parentId="{240B0CEE-2EB7-4E6B-AE22-7B1F7DD29BC7}">
    <text>Taiso pastabas</text>
  </threadedComment>
  <threadedComment ref="E162" dT="2023-10-26T05:20:07.13" personId="{275467A3-C35B-408D-BC09-980133BF36D1}" id="{873DFF68-79A4-4D03-A44A-9B073FB8E74B}" parentId="{240B0CEE-2EB7-4E6B-AE22-7B1F7DD29BC7}">
    <text>Pateiktas projektas po pastabų</text>
  </threadedComment>
  <threadedComment ref="E162" dT="2023-10-26T11:29:55.11" personId="{275467A3-C35B-408D-BC09-980133BF36D1}" id="{5C40349D-B96A-44FB-916C-F4F60151AA09}" parentId="{240B0CEE-2EB7-4E6B-AE22-7B1F7DD29BC7}">
    <text>10-26 perduota Vytui registruoti žymas</text>
  </threadedComment>
  <threadedComment ref="E162" dT="2023-11-07T09:03:20.76" personId="{275467A3-C35B-408D-BC09-980133BF36D1}" id="{58D55421-D44E-4906-9B82-62AF746D7333}" parentId="{240B0CEE-2EB7-4E6B-AE22-7B1F7DD29BC7}">
    <text>Pateiktos ESO žymos</text>
  </threadedComment>
  <threadedComment ref="E163" dT="2023-07-20T09:26:56.02" personId="{1AA69E5B-B443-4881-BBB8-C2908FF681E9}" id="{44509A28-3468-4985-9F2F-4D042C1982C1}">
    <text>Rengiamas BR01</text>
  </threadedComment>
  <threadedComment ref="E163" dT="2023-08-17T11:56:55.11" personId="{275467A3-C35B-408D-BC09-980133BF36D1}" id="{FF0F30B1-2C0C-4C26-BC58-969FDCE0F56E}" parentId="{44509A28-3468-4985-9F2F-4D042C1982C1}">
    <text>Ieva pradės nuo 08-30</text>
  </threadedComment>
  <threadedComment ref="E163" dT="2023-09-04T12:49:18.04" personId="{275467A3-C35B-408D-BC09-980133BF36D1}" id="{03A730B8-3A15-4B42-A676-05248FF893BC}" parentId="{44509A28-3468-4985-9F2F-4D042C1982C1}">
    <text>NIEKAS NEDARYTA IEVOS</text>
  </threadedComment>
  <threadedComment ref="E163" dT="2023-09-18T08:24:05.40" personId="{275467A3-C35B-408D-BC09-980133BF36D1}" id="{9DB2EA52-D8AE-4797-A441-60EC6EDBF881}" parentId="{44509A28-3468-4985-9F2F-4D042C1982C1}">
    <text>Žiūri abonentinius, derinti neteikta</text>
  </threadedComment>
  <threadedComment ref="E163" dT="2023-10-02T11:40:30.38" personId="{275467A3-C35B-408D-BC09-980133BF36D1}" id="{4A0D8B62-02A1-4DFE-85DB-9EF0C6252127}" parentId="{44509A28-3468-4985-9F2F-4D042C1982C1}">
    <text>Ovidijus 10-03 matuoja papildymą/ derinimam išsiųsta</text>
  </threadedComment>
  <threadedComment ref="E163" dT="2023-10-05T11:42:22.14" personId="{275467A3-C35B-408D-BC09-980133BF36D1}" id="{7810C335-DB52-4FED-A789-B00F4D8C5C85}" parentId="{44509A28-3468-4985-9F2F-4D042C1982C1}">
    <text>Reikia susiderinti su vandenim- 10.09- pateikta derinti aptarti sprendiniai</text>
  </threadedComment>
  <threadedComment ref="E163" dT="2023-10-09T07:59:31.21" personId="{275467A3-C35B-408D-BC09-980133BF36D1}" id="{E920C0FE-9011-4353-817B-D6CFB61E51D7}" parentId="{44509A28-3468-4985-9F2F-4D042C1982C1}">
    <text>Taiso kabelių lentelę, po to teiksim pirminiams</text>
  </threadedComment>
  <threadedComment ref="E163" dT="2023-10-11T12:19:13.36" personId="{275467A3-C35B-408D-BC09-980133BF36D1}" id="{30AEDF22-DA1D-4281-B1AE-75AE0642B103}" parentId="{44509A28-3468-4985-9F2F-4D042C1982C1}">
    <text>Taiso pastabas</text>
  </threadedComment>
  <threadedComment ref="E163" dT="2023-10-12T09:36:03.08" personId="{275467A3-C35B-408D-BC09-980133BF36D1}" id="{C7634520-3874-4E42-996B-4F676E81D05E}" parentId="{44509A28-3468-4985-9F2F-4D042C1982C1}">
    <text>10-12 turi pataisyti pastabas</text>
  </threadedComment>
  <threadedComment ref="E163" dT="2023-10-16T06:08:10.75" personId="{275467A3-C35B-408D-BC09-980133BF36D1}" id="{DA76BFE9-2F50-473D-914D-33446C5B61DE}" parentId="{44509A28-3468-4985-9F2F-4D042C1982C1}">
    <text>Pateikti pirminiai po pastabų</text>
  </threadedComment>
  <threadedComment ref="E163" dT="2023-10-18T10:22:01.95" personId="{1AA69E5B-B443-4881-BBB8-C2908FF681E9}" id="{9BA6F4F2-0457-4564-BE7B-ED27803A78D1}" parentId="{44509A28-3468-4985-9F2F-4D042C1982C1}">
    <text>NZT geoportale pateikta 10.18, samatai skaiciuot atiduota 10.18, daugiau viskas yra</text>
  </threadedComment>
  <threadedComment ref="E163" dT="2023-10-24T12:54:21.39" personId="{1AA69E5B-B443-4881-BBB8-C2908FF681E9}" id="{1A13732C-C007-461B-8B7A-0E7CFBBD8178}" parentId="{44509A28-3468-4985-9F2F-4D042C1982C1}">
    <text>Pateiktas projektas</text>
  </threadedComment>
  <threadedComment ref="E163" dT="2023-10-26T11:34:59.33" personId="{275467A3-C35B-408D-BC09-980133BF36D1}" id="{415AB4FA-607A-4629-9573-D5E22A35175E}" parentId="{44509A28-3468-4985-9F2F-4D042C1982C1}">
    <text>Trūksta topo suderinimo, ovidijus derina</text>
  </threadedComment>
  <threadedComment ref="E163" dT="2023-11-16T07:44:37.99" personId="{275467A3-C35B-408D-BC09-980133BF36D1}" id="{F0CC1870-E6A5-45AF-BDFC-96A2B30374FB}" parentId="{44509A28-3468-4985-9F2F-4D042C1982C1}">
    <text>11-16 pateiks projektą</text>
  </threadedComment>
  <threadedComment ref="E163" dT="2023-11-20T05:59:14.99" personId="{275467A3-C35B-408D-BC09-980133BF36D1}" id="{F1581991-5F03-401B-B709-57EF74601814}" parentId="{44509A28-3468-4985-9F2F-4D042C1982C1}">
    <text>11-20 Perduota Vytui žymas registruoti</text>
  </threadedComment>
  <threadedComment ref="E163" dT="2023-12-05T05:37:32.51" personId="{275467A3-C35B-408D-BC09-980133BF36D1}" id="{6316E4FC-6A10-49E0-81D2-DC7CA6D8CC8D}" parentId="{44509A28-3468-4985-9F2F-4D042C1982C1}">
    <text>Pateiktos žymos ESO</text>
  </threadedComment>
  <threadedComment ref="E163" dT="2023-12-06T10:46:11.06" personId="{275467A3-C35B-408D-BC09-980133BF36D1}" id="{04EA2F9B-833A-43D9-8014-B8BE4FA60730}" parentId="{44509A28-3468-4985-9F2F-4D042C1982C1}">
    <text>LAUKIAM RC SĄSKAITOS</text>
  </threadedComment>
  <threadedComment ref="E163" dT="2023-12-11T07:34:12.22" personId="{275467A3-C35B-408D-BC09-980133BF36D1}" id="{DFD929DE-C2E1-4E2C-BA14-1F42F0C4D6D9}" parentId="{44509A28-3468-4985-9F2F-4D042C1982C1}">
    <text>Pateikti įkainiai ESO</text>
  </threadedComment>
  <threadedComment ref="E164" dT="2023-08-14T05:57:26.01" personId="{275467A3-C35B-408D-BC09-980133BF36D1}" id="{96E0E4E5-9787-4C1D-B3FE-934800CDA387}">
    <text>Reikia pildyti topo</text>
  </threadedComment>
  <threadedComment ref="E164" dT="2023-09-05T05:13:43.67" personId="{275467A3-C35B-408D-BC09-980133BF36D1}" id="{5378A5BA-7B44-4D54-9C7C-D5FF221D20A1}" parentId="{96E0E4E5-9787-4C1D-B3FE-934800CDA387}">
    <text>09-05 simas atsiųs topo</text>
  </threadedComment>
  <threadedComment ref="E164" dT="2023-09-11T10:32:38.58" personId="{275467A3-C35B-408D-BC09-980133BF36D1}" id="{2610A771-B1D9-49A2-9CC5-C36116887466}" parentId="{96E0E4E5-9787-4C1D-B3FE-934800CDA387}">
    <text>Derina su gyventojais</text>
  </threadedComment>
  <threadedComment ref="E164" dT="2023-10-03T04:42:59.59" personId="{275467A3-C35B-408D-BC09-980133BF36D1}" id="{B4A729DC-45CE-423B-B9F8-16B61BE32A26}" parentId="{96E0E4E5-9787-4C1D-B3FE-934800CDA387}">
    <text>Perderinta su gyventoju. Reikia keisti trasą</text>
  </threadedComment>
  <threadedComment ref="E164" dT="2023-10-30T08:37:19.76" personId="{275467A3-C35B-408D-BC09-980133BF36D1}" id="{8AA73A1A-D94B-4F4A-869E-8D0CCD74DE1F}" parentId="{96E0E4E5-9787-4C1D-B3FE-934800CDA387}">
    <text>Transformatorinės sklp. Derinimas/ principinė/ Pateikta LAKD po pastabų</text>
  </threadedComment>
  <threadedComment ref="E164" dT="2023-11-06T13:56:10.32" personId="{1AA69E5B-B443-4881-BBB8-C2908FF681E9}" id="{EF43B731-124C-45CA-9ABC-DA46612A2431}" parentId="{96E0E4E5-9787-4C1D-B3FE-934800CDA387}">
    <text>Transformatorinės sklp. Nedave sutikimo, derinama su kitu sklp/ principinė/ Pateikta LAKD po pastabų</text>
  </threadedComment>
  <threadedComment ref="E164" dT="2023-11-20T13:04:08.04" personId="{275467A3-C35B-408D-BC09-980133BF36D1}" id="{356A7387-B46D-451E-8D99-336443D2D5BA}" parentId="{96E0E4E5-9787-4C1D-B3FE-934800CDA387}">
    <text>1 sutikimas TR/ LAKD (gautos pastabos)/ principinė</text>
  </threadedComment>
  <threadedComment ref="E164" dT="2023-11-27T07:37:05.99" personId="{275467A3-C35B-408D-BC09-980133BF36D1}" id="{04F88C86-6807-488D-B80A-D8B4DC71D268}" parentId="{96E0E4E5-9787-4C1D-B3FE-934800CDA387}">
    <text>11-27 teiks pirminius. LAKD</text>
  </threadedComment>
  <threadedComment ref="E164" dT="2023-11-30T12:04:44.97" personId="{275467A3-C35B-408D-BC09-980133BF36D1}" id="{A5C3A369-0D42-4144-AB02-A6756939A343}" parentId="{96E0E4E5-9787-4C1D-B3FE-934800CDA387}">
    <text>LAKD pateikta po pastabų, servitutai</text>
  </threadedComment>
  <threadedComment ref="E164" dT="2023-12-01T13:06:07.43" personId="{BE325DBA-77AE-420F-8593-D19695A72820}" id="{57575114-A6BF-4665-BEA1-1D8FDA006C7C}" parentId="{96E0E4E5-9787-4C1D-B3FE-934800CDA387}">
    <text>Pateikti pirminiai po pastabų</text>
  </threadedComment>
  <threadedComment ref="E164" dT="2023-12-05T06:57:38.87" personId="{275467A3-C35B-408D-BC09-980133BF36D1}" id="{585E433B-D625-4B00-A5E3-34F5C4F61C65}" parentId="{96E0E4E5-9787-4C1D-B3FE-934800CDA387}">
    <text>Pateikta institucijoms/ Lakd pateikta po pastabų/ Servitutai pateikti ESO pasirašyti</text>
  </threadedComment>
  <threadedComment ref="E164" dT="2023-12-08T11:45:36.11" personId="{275467A3-C35B-408D-BC09-980133BF36D1}" id="{72B1403F-FAC6-4571-84D1-BAC3C63C5EBB}" parentId="{96E0E4E5-9787-4C1D-B3FE-934800CDA387}">
    <text>Taiso pastabas</text>
  </threadedComment>
  <threadedComment ref="E164" dT="2023-12-11T08:25:51.44" personId="{275467A3-C35B-408D-BC09-980133BF36D1}" id="{FA3193C3-6A52-4A23-AD29-FEFE9680C3B3}" parentId="{96E0E4E5-9787-4C1D-B3FE-934800CDA387}">
    <text>12-11 teiksim pirminius po pastabų. Servitutas</text>
  </threadedComment>
  <threadedComment ref="E164" dT="2023-12-13T13:16:37.36" personId="{275467A3-C35B-408D-BC09-980133BF36D1}" id="{1D2E630F-62DE-4E0B-B699-88E391E7FE87}" parentId="{96E0E4E5-9787-4C1D-B3FE-934800CDA387}">
    <text>Taiso pastabas</text>
  </threadedComment>
  <threadedComment ref="E164" dT="2023-12-19T07:15:54.53" personId="{275467A3-C35B-408D-BC09-980133BF36D1}" id="{D6BFE633-C595-4ADF-A329-A90ACBF71AE8}" parentId="{96E0E4E5-9787-4C1D-B3FE-934800CDA387}">
    <text>Pateikti pirminiai po pastabų/ servitutai/</text>
  </threadedComment>
  <threadedComment ref="E164" dT="2024-01-02T11:23:37.10" personId="{1AA69E5B-B443-4881-BBB8-C2908FF681E9}" id="{408F4769-744B-4AAF-B15D-A6206D6F5FF1}" parentId="{96E0E4E5-9787-4C1D-B3FE-934800CDA387}">
    <text>Pirminiu pastabos. Po pirminiu ESO pasiraso LAKD ir servitutus</text>
  </threadedComment>
  <threadedComment ref="E164" dT="2024-01-08T07:42:46.37" personId="{275467A3-C35B-408D-BC09-980133BF36D1}" id="{C3DFF9C8-692B-4903-93FF-866A526DB8ED}" parentId="{96E0E4E5-9787-4C1D-B3FE-934800CDA387}">
    <text>Servitutas</text>
  </threadedComment>
  <threadedComment ref="E164" dT="2024-01-08T09:41:46.26" personId="{275467A3-C35B-408D-BC09-980133BF36D1}" id="{F8271D21-E6F4-4475-B1B8-D44260B10F3D}" parentId="{96E0E4E5-9787-4C1D-B3FE-934800CDA387}">
    <text>LAKD turi pasirašyti priedą, derinimai, Servitutai pateikti ESO pasirašymui</text>
  </threadedComment>
  <threadedComment ref="E164" dT="2024-01-16T12:05:05.39" personId="{1AA69E5B-B443-4881-BBB8-C2908FF681E9}" id="{60B692CD-2CCD-4E6A-B460-A4210A8B0BCA}" parentId="{96E0E4E5-9787-4C1D-B3FE-934800CDA387}">
    <text>LAKD gauta, derinimai, taisomi servitutai</text>
  </threadedComment>
  <threadedComment ref="E164" dT="2024-01-29T07:30:01.39" personId="{BE325DBA-77AE-420F-8593-D19695A72820}" id="{B62A6A74-6E68-4FE7-989F-A309BC76871F}" parentId="{96E0E4E5-9787-4C1D-B3FE-934800CDA387}">
    <text>Servitutai pas notarę</text>
  </threadedComment>
  <threadedComment ref="E164" dT="2024-02-14T06:29:04.13" personId="{275467A3-C35B-408D-BC09-980133BF36D1}" id="{059129CC-94ED-4B10-8151-F238948015D3}" parentId="{96E0E4E5-9787-4C1D-B3FE-934800CDA387}">
    <text>Servitutas/Žiniaraščiai/Sąmata</text>
  </threadedComment>
  <threadedComment ref="E164" dT="2024-02-21T14:17:57.13" personId="{BE325DBA-77AE-420F-8593-D19695A72820}" id="{2B4B0D0B-86F4-4180-BF75-67CC4BF7F8AC}" parentId="{96E0E4E5-9787-4C1D-B3FE-934800CDA387}">
    <text>Žiniaraščiai pas Aną</text>
  </threadedComment>
  <threadedComment ref="E164" dT="2024-02-23T06:22:26.96" personId="{275467A3-C35B-408D-BC09-980133BF36D1}" id="{DC2F1697-BAB5-4759-A416-D169F6284E29}" parentId="{96E0E4E5-9787-4C1D-B3FE-934800CDA387}">
    <text>Ana turi padaryti sąmatą iki 02-26</text>
  </threadedComment>
  <threadedComment ref="E164" dT="2024-03-12T06:33:17.12" personId="{275467A3-C35B-408D-BC09-980133BF36D1}" id="{36EFC5FB-4E0D-4612-A8C1-418CBBD55AB3}" parentId="{96E0E4E5-9787-4C1D-B3FE-934800CDA387}">
    <text>Reikia keisti servitutą derina su sklp. Sav.</text>
  </threadedComment>
  <threadedComment ref="E164" dT="2024-03-21T06:14:01.79" personId="{275467A3-C35B-408D-BC09-980133BF36D1}" id="{C02495DE-2B5D-4F2A-A3E1-A25FF1679C31}" parentId="{96E0E4E5-9787-4C1D-B3FE-934800CDA387}">
    <text>Laukiam eso patvirtinimo dėl naujos mt vietos</text>
  </threadedComment>
  <threadedComment ref="E164" dT="2024-03-25T07:17:07.65" personId="{275467A3-C35B-408D-BC09-980133BF36D1}" id="{EE448567-CD30-4C79-A79A-B63B66B3D872}" parentId="{96E0E4E5-9787-4C1D-B3FE-934800CDA387}">
    <text>Teiks pilną bylą be SUVA</text>
  </threadedComment>
  <threadedComment ref="E164" dT="2024-04-02T06:31:19.61" personId="{275467A3-C35B-408D-BC09-980133BF36D1}" id="{79F02C91-581C-44E0-95B4-4479DB4319F6}" parentId="{96E0E4E5-9787-4C1D-B3FE-934800CDA387}">
    <text>NŽT pateikta 03-25</text>
  </threadedComment>
  <threadedComment ref="E164" dT="2024-04-15T05:39:28.94" personId="{275467A3-C35B-408D-BC09-980133BF36D1}" id="{7CC03880-A27D-471A-AF7F-0C43724077C6}" parentId="{96E0E4E5-9787-4C1D-B3FE-934800CDA387}">
    <text>RC bus pateikta 04-15</text>
  </threadedComment>
  <threadedComment ref="K164" dT="2024-03-25T07:18:26.88" personId="{275467A3-C35B-408D-BC09-980133BF36D1}" id="{ADB43888-26B0-499E-B6CB-EEF6002CE4F3}">
    <text>Teiks pilną projektą be SUVA</text>
  </threadedComment>
  <threadedComment ref="K164" dT="2024-04-02T06:32:05.12" personId="{275467A3-C35B-408D-BC09-980133BF36D1}" id="{D1E25794-260F-42D1-8174-DCE780BF1B30}" parentId="{ADB43888-26B0-499E-B6CB-EEF6002CE4F3}">
    <text>Planas gauti SUVA ir teikti pilną projektą</text>
  </threadedComment>
  <threadedComment ref="AD164" dT="2024-01-31T06:54:59.11" personId="{F5283759-9946-4865-A022-E520B30F9158}" id="{E43E4C9D-3223-4EA1-BF3E-BB48608FEB27}">
    <text xml:space="preserve">2024-01-31 pateikta Nr. 303332 </text>
  </threadedComment>
  <threadedComment ref="AD164" dT="2024-02-08T11:06:51.99" personId="{F5283759-9946-4865-A022-E520B30F9158}" id="{4EC341BD-24C6-41A8-B8AD-2C493F4BF2BF}" parentId="{E43E4C9D-3223-4EA1-BF3E-BB48608FEB27}">
    <text xml:space="preserve">2024-02-08 pateikta po pastabų Nr. 304325 </text>
  </threadedComment>
  <threadedComment ref="AD164" dT="2024-03-20T06:45:53.72" personId="{F5283759-9946-4865-A022-E520B30F9158}" id="{EFEEB4F6-0241-440F-A4A3-226264C9BB99}" parentId="{E43E4C9D-3223-4EA1-BF3E-BB48608FEB27}">
    <text>Gauta 2024-02-20</text>
  </threadedComment>
  <threadedComment ref="AD164" dT="2024-03-25T06:42:48.70" personId="{F5283759-9946-4865-A022-E520B30F9158}" id="{FC782177-E2D9-47F9-836D-3B436AD6D640}" parentId="{E43E4C9D-3223-4EA1-BF3E-BB48608FEB27}">
    <text>308890  pateikta po korekcijos 03-25</text>
  </threadedComment>
  <threadedComment ref="AH164" dT="2024-01-31T07:28:44.97" personId="{F5283759-9946-4865-A022-E520B30F9158}" id="{DBD8DA5F-C619-4963-9331-9F4B551E160F}">
    <text>Laukiam 2024-01-31 užsakyta</text>
  </threadedComment>
  <threadedComment ref="AL164" dT="2024-01-31T07:28:28.27" personId="{F5283759-9946-4865-A022-E520B30F9158}" id="{D6D0CB24-6EF2-4DAC-8F30-20C41B367622}">
    <text>2024-01-31 išsiųsta</text>
  </threadedComment>
  <threadedComment ref="E165" dT="2023-06-22T05:19:20.27" personId="{1AA69E5B-B443-4881-BBB8-C2908FF681E9}" id="{C3F34495-2ACF-44E5-BF16-A9B01BE110CA}">
    <text>Su gyventojais suderinta, liko issiust informac</text>
  </threadedComment>
  <threadedComment ref="E165" dT="2023-06-26T07:40:28.80" personId="{1AA69E5B-B443-4881-BBB8-C2908FF681E9}" id="{C4BD6CDB-2B37-4D78-94D7-8C0019E1A1BD}" parentId="{C3F34495-2ACF-44E5-BF16-A9B01BE110CA}">
    <text>Pateikta derinimams;
LAKD issiusta po pastabu</text>
  </threadedComment>
  <threadedComment ref="E165" dT="2023-07-10T10:30:55.45" personId="{1AA69E5B-B443-4881-BBB8-C2908FF681E9}" id="{B06A1C28-E464-409C-9805-75F0F759F686}" parentId="{C3F34495-2ACF-44E5-BF16-A9B01BE110CA}">
    <text>2 sutikimai el pastu</text>
  </threadedComment>
  <threadedComment ref="E165" dT="2023-07-17T07:30:04.10" personId="{1AA69E5B-B443-4881-BBB8-C2908FF681E9}" id="{7D2BC879-47B2-442D-8818-E1142C96831C}" parentId="{C3F34495-2ACF-44E5-BF16-A9B01BE110CA}">
    <text>Taisomos pirminiu pastabos</text>
  </threadedComment>
  <threadedComment ref="E165" dT="2023-07-21T09:57:37.68" personId="{1AA69E5B-B443-4881-BBB8-C2908FF681E9}" id="{FC7DC1CE-9F15-45BC-8CB3-D7736CF0E5EF}" parentId="{C3F34495-2ACF-44E5-BF16-A9B01BE110CA}">
    <text>Melioracijos projektas</text>
  </threadedComment>
  <threadedComment ref="E165" dT="2023-07-31T11:44:50.93" personId="{275467A3-C35B-408D-BC09-980133BF36D1}" id="{D92BDC78-A033-4CCB-A146-41F3EE2C26B7}" parentId="{C3F34495-2ACF-44E5-BF16-A9B01BE110CA}">
    <text>Reikia pildyti topo</text>
  </threadedComment>
  <threadedComment ref="E165" dT="2023-08-28T09:22:14.00" personId="{275467A3-C35B-408D-BC09-980133BF36D1}" id="{5ADA6456-7BCB-426B-B4C4-C5C55CD674B7}" parentId="{C3F34495-2ACF-44E5-BF16-A9B01BE110CA}">
    <text>Topo papildymas yra</text>
  </threadedComment>
  <threadedComment ref="E165" dT="2023-08-28T09:26:32.97" personId="{275467A3-C35B-408D-BC09-980133BF36D1}" id="{47299171-3FE8-4E49-A9AA-7BC4366EBE64}" parentId="{C3F34495-2ACF-44E5-BF16-A9B01BE110CA}">
    <text>Kostas taiso projektą po topo papildymo</text>
  </threadedComment>
  <threadedComment ref="E165" dT="2023-09-04T13:15:01.39" personId="{275467A3-C35B-408D-BC09-980133BF36D1}" id="{FEAA5CB1-F934-4AFA-8956-13AE4F6BE077}" parentId="{C3F34495-2ACF-44E5-BF16-A9B01BE110CA}">
    <text>Taiso pakeitimus, 09-05 turim teikti pirminius</text>
  </threadedComment>
  <threadedComment ref="E165" dT="2023-09-06T06:04:51.04" personId="{275467A3-C35B-408D-BC09-980133BF36D1}" id="{44CF08C1-7DC0-4078-B3D8-6C04CC075893}" parentId="{C3F34495-2ACF-44E5-BF16-A9B01BE110CA}">
    <text xml:space="preserve">Pateikti pirminiai 09-06
</text>
  </threadedComment>
  <threadedComment ref="E165" dT="2023-09-07T07:52:47.56" personId="{275467A3-C35B-408D-BC09-980133BF36D1}" id="{7AEC2AF2-C29D-4C56-90C9-E39A5F6892C9}" parentId="{C3F34495-2ACF-44E5-BF16-A9B01BE110CA}">
    <text>Taiso pastabas</text>
  </threadedComment>
  <threadedComment ref="E165" dT="2023-09-11T10:06:21.12" personId="{275467A3-C35B-408D-BC09-980133BF36D1}" id="{C6AC08DB-6CD0-4F1A-AC37-B9A7B56E1A02}" parentId="{C3F34495-2ACF-44E5-BF16-A9B01BE110CA}">
    <text>Turi pataisyti schemą ir planą ir perduoti kostui sukelti pirminius</text>
  </threadedComment>
  <threadedComment ref="E165" dT="2023-09-18T10:07:00.13" personId="{275467A3-C35B-408D-BC09-980133BF36D1}" id="{AFB2A71D-18D4-414D-B272-B4464036D259}" parentId="{C3F34495-2ACF-44E5-BF16-A9B01BE110CA}">
    <text>Sąmata 09-15 pateikta/NŽT/LAKD priedas pasirašyti pateiktas ESO</text>
  </threadedComment>
  <threadedComment ref="E165" dT="2023-09-27T04:47:43.87" personId="{275467A3-C35B-408D-BC09-980133BF36D1}" id="{3ACF6B48-CB9D-4C0F-827B-02C3155FF6D7}" parentId="{C3F34495-2ACF-44E5-BF16-A9B01BE110CA}">
    <text>NŽT pateikta 09-26/ pateikta byla be trūkstamų dok</text>
  </threadedComment>
  <threadedComment ref="E165" dT="2023-09-29T06:44:43.00" personId="{275467A3-C35B-408D-BC09-980133BF36D1}" id="{EB041F91-B4EF-4028-AF0E-855F4D9810C3}" parentId="{C3F34495-2ACF-44E5-BF16-A9B01BE110CA}">
    <text>Taiso pastabas</text>
  </threadedComment>
  <threadedComment ref="E165" dT="2023-10-05T11:47:32.76" personId="{275467A3-C35B-408D-BC09-980133BF36D1}" id="{AD1A11A1-57D8-4229-8128-BDE159AAECFC}" parentId="{C3F34495-2ACF-44E5-BF16-A9B01BE110CA}">
    <text>Laukiam NŽT + vienas sklp. derinimas</text>
  </threadedComment>
  <threadedComment ref="E165" dT="2023-10-09T07:51:55.61" personId="{275467A3-C35B-408D-BC09-980133BF36D1}" id="{8899F5AA-D208-4C29-B929-DA9407988399}" parentId="{C3F34495-2ACF-44E5-BF16-A9B01BE110CA}">
    <text>10-18 NŽT sutikimas turi būti</text>
  </threadedComment>
  <threadedComment ref="E165" dT="2023-10-19T05:23:13.30" personId="{275467A3-C35B-408D-BC09-980133BF36D1}" id="{6D8334E0-C97A-465D-BCB4-0127C3F9E345}" parentId="{C3F34495-2ACF-44E5-BF16-A9B01BE110CA}">
    <text>Trūksta kelių žmonių sutikimų. Laukiam kol atsiųs</text>
  </threadedComment>
  <threadedComment ref="E165" dT="2023-10-24T04:50:00.63" personId="{1AA69E5B-B443-4881-BBB8-C2908FF681E9}" id="{2BA34583-5E5A-4057-A803-64927E17D0C8}" parentId="{C3F34495-2ACF-44E5-BF16-A9B01BE110CA}">
    <text>Pateiktas projektas</text>
  </threadedComment>
  <threadedComment ref="E165" dT="2023-10-24T04:52:33.33" personId="{275467A3-C35B-408D-BC09-980133BF36D1}" id="{19117284-2D70-47A4-A5C7-B20CBBF31F4B}" parentId="{C3F34495-2ACF-44E5-BF16-A9B01BE110CA}">
    <text>Pateikta tvirtinimui</text>
  </threadedComment>
  <threadedComment ref="E165" dT="2023-10-25T07:44:37.70" personId="{275467A3-C35B-408D-BC09-980133BF36D1}" id="{B7A78B1F-8DA1-4AF5-9644-EDECD976FB55}" parentId="{C3F34495-2ACF-44E5-BF16-A9B01BE110CA}">
    <text>Taiso pastabas</text>
  </threadedComment>
  <threadedComment ref="E165" dT="2023-10-27T11:02:03.01" personId="{275467A3-C35B-408D-BC09-980133BF36D1}" id="{77E67805-4FC1-4214-839A-EB7787EFFDC9}" parentId="{C3F34495-2ACF-44E5-BF16-A9B01BE110CA}">
    <text>Taiso pastabas</text>
  </threadedComment>
  <threadedComment ref="E165" dT="2023-11-06T11:35:56.52" personId="{1AA69E5B-B443-4881-BBB8-C2908FF681E9}" id="{2F6160FD-66C9-4DB7-BE50-F9421E5F6C9F}" parentId="{C3F34495-2ACF-44E5-BF16-A9B01BE110CA}">
    <text>Pateikta tvirtinimui</text>
  </threadedComment>
  <threadedComment ref="E165" dT="2023-11-10T08:34:17.55" personId="{275467A3-C35B-408D-BC09-980133BF36D1}" id="{8CC65F95-4FE1-4AE7-A2E1-9F18F949F03E}" parentId="{C3F34495-2ACF-44E5-BF16-A9B01BE110CA}">
    <text>11-10 vytui perduotos žymos</text>
  </threadedComment>
  <threadedComment ref="E165" dT="2023-11-20T05:23:18.06" personId="{275467A3-C35B-408D-BC09-980133BF36D1}" id="{0F5651A0-0B55-4444-B635-8BFE298F0861}" parentId="{C3F34495-2ACF-44E5-BF16-A9B01BE110CA}">
    <text>ESO TURI atmesti įkainius</text>
  </threadedComment>
  <threadedComment ref="E165" dT="2023-11-23T07:39:49.98" personId="{275467A3-C35B-408D-BC09-980133BF36D1}" id="{740AF82C-998A-48D7-90F5-FD988D736545}" parentId="{C3F34495-2ACF-44E5-BF16-A9B01BE110CA}">
    <text>Derinami delspinigiai</text>
  </threadedComment>
  <threadedComment ref="O165" dT="2023-07-31T13:23:50.53" personId="{1AA69E5B-B443-4881-BBB8-C2908FF681E9}" id="{E08BF707-64CA-46FE-A2E0-7A8DBAC3C204}">
    <text>Pateikta prie bendru dokumentu</text>
  </threadedComment>
  <threadedComment ref="E166" dT="2023-07-28T05:38:07.63" personId="{1AA69E5B-B443-4881-BBB8-C2908FF681E9}" id="{9528BD18-02E5-4D46-8D17-BEBB51DAB4D3}">
    <text>Suderinta su zmonem, liko keli el pastu</text>
  </threadedComment>
  <threadedComment ref="E166" dT="2023-07-31T07:03:59.72" personId="{1AA69E5B-B443-4881-BBB8-C2908FF681E9}" id="{79A09384-A1B1-441D-B92C-E97461D36CE8}" parentId="{9528BD18-02E5-4D46-8D17-BEBB51DAB4D3}">
    <text>Pateikta institucijoms</text>
  </threadedComment>
  <threadedComment ref="E166" dT="2023-07-31T07:04:46.24" personId="{1AA69E5B-B443-4881-BBB8-C2908FF681E9}" id="{B1B980F1-631A-4BE2-844E-06ABE15EC647}" parentId="{9528BD18-02E5-4D46-8D17-BEBB51DAB4D3}">
    <text>LAKD pateikta 07.31</text>
  </threadedComment>
  <threadedComment ref="E166" dT="2023-07-31T11:45:41.14" personId="{275467A3-C35B-408D-BC09-980133BF36D1}" id="{7CC75F82-03D5-4D29-9FCC-8C0668E4E5E0}" parentId="{9528BD18-02E5-4D46-8D17-BEBB51DAB4D3}">
    <text>Daro schemą, teiks pirminiams</text>
  </threadedComment>
  <threadedComment ref="E166" dT="2023-08-09T11:06:28.77" personId="{275467A3-C35B-408D-BC09-980133BF36D1}" id="{A0A819FF-30C1-4781-A980-C2B351BF371A}" parentId="{9528BD18-02E5-4D46-8D17-BEBB51DAB4D3}">
    <text>Telia pildyti tinklus, Savivaldybė. Gyventojai yra. LAKD pateikta, MŽ</text>
  </threadedComment>
  <threadedComment ref="E166" dT="2023-08-17T11:58:04.61" personId="{275467A3-C35B-408D-BC09-980133BF36D1}" id="{E23BDAF0-1CD5-4D3C-9384-D54F8F3D470D}" parentId="{9528BD18-02E5-4D46-8D17-BEBB51DAB4D3}">
    <text>LAKD pastabos gautos 08-14
MŽ</text>
  </threadedComment>
  <threadedComment ref="E166" dT="2023-08-22T07:27:54.30" personId="{275467A3-C35B-408D-BC09-980133BF36D1}" id="{6D7EC9D5-06FA-4DC4-8146-62B21BBC20AF}" parentId="{9528BD18-02E5-4D46-8D17-BEBB51DAB4D3}">
    <text>LAKD daryti kelių priedą, MŽ</text>
  </threadedComment>
  <threadedComment ref="E166" dT="2023-09-04T13:00:49.94" personId="{275467A3-C35B-408D-BC09-980133BF36D1}" id="{60A9A0AE-3253-422A-AFB2-A094F06FDCC5}" parentId="{9528BD18-02E5-4D46-8D17-BEBB51DAB4D3}">
    <text>Servitutą Žiedė pateikė NŽT, LAKD pateiktas pasirašytas priedas, daryti MŽ</text>
  </threadedComment>
  <threadedComment ref="E166" dT="2023-09-05T13:48:53.14" personId="{BE325DBA-77AE-420F-8593-D19695A72820}" id="{707367F0-F3E2-4DBE-8AB4-4A2699EDE5E9}" parentId="{9528BD18-02E5-4D46-8D17-BEBB51DAB4D3}">
    <text>2023 09 05 NR. 21JP-466</text>
  </threadedComment>
  <threadedComment ref="E166" dT="2023-09-22T07:01:27.65" personId="{1AA69E5B-B443-4881-BBB8-C2908FF681E9}" id="{62F94961-73E8-4F0B-9667-0F644E97AC62}" parentId="{9528BD18-02E5-4D46-8D17-BEBB51DAB4D3}">
    <text>Pateiktas projektas tvirtinimui, dar laukiam atsakymo is nzt del servituto</text>
  </threadedComment>
  <threadedComment ref="E166" dT="2023-09-26T06:07:37.36" personId="{275467A3-C35B-408D-BC09-980133BF36D1}" id="{3F068563-A1BA-40A2-9461-62BD51BB1C57}" parentId="{9528BD18-02E5-4D46-8D17-BEBB51DAB4D3}">
    <text>Taiso pastabas, servitutas, nžt</text>
  </threadedComment>
  <threadedComment ref="E166" dT="2023-10-05T11:44:34.49" personId="{275467A3-C35B-408D-BC09-980133BF36D1}" id="{F8456755-6353-433B-91AC-88D70518EDAE}" parentId="{9528BD18-02E5-4D46-8D17-BEBB51DAB4D3}">
    <text>10-04 pateiktas projektas po pastabų</text>
  </threadedComment>
  <threadedComment ref="E166" dT="2023-10-09T06:31:25.62" personId="{275467A3-C35B-408D-BC09-980133BF36D1}" id="{F944F6E8-BFCD-4276-B9F1-A6204B664739}" parentId="{9528BD18-02E5-4D46-8D17-BEBB51DAB4D3}">
    <text>Servitutus pasirašo šią savaitę</text>
  </threadedComment>
  <threadedComment ref="E166" dT="2023-10-16T07:23:18.14" personId="{275467A3-C35B-408D-BC09-980133BF36D1}" id="{1F8454D1-4075-43F0-BDD3-D38E59BF1CB3}" parentId="{9528BD18-02E5-4D46-8D17-BEBB51DAB4D3}">
    <text>10-17 pasirašo servitutą</text>
  </threadedComment>
  <threadedComment ref="E166" dT="2023-10-19T04:49:40.40" personId="{275467A3-C35B-408D-BC09-980133BF36D1}" id="{54A6C904-F983-4EC2-8722-C121FFFDA02A}" parentId="{9528BD18-02E5-4D46-8D17-BEBB51DAB4D3}">
    <text>10-19 pateiks pilną projektą su servitutu</text>
  </threadedComment>
  <threadedComment ref="E166" dT="2023-10-24T04:53:01.98" personId="{275467A3-C35B-408D-BC09-980133BF36D1}" id="{DDBF3CF9-E78B-4969-9340-91FD491E61BD}" parentId="{9528BD18-02E5-4D46-8D17-BEBB51DAB4D3}">
    <text>10-23 pateikta vytui registruoti žymas</text>
  </threadedComment>
  <threadedComment ref="E166" dT="2023-10-25T12:27:15.88" personId="{275467A3-C35B-408D-BC09-980133BF36D1}" id="{DE55BFAF-1296-448B-8336-0A603626D1F1}" parentId="{9528BD18-02E5-4D46-8D17-BEBB51DAB4D3}">
    <text>Perduoti įkainiai ESO tvirtinimui</text>
  </threadedComment>
  <threadedComment ref="E166" dT="2023-10-30T07:47:31.98" personId="{275467A3-C35B-408D-BC09-980133BF36D1}" id="{4DB94C5C-D363-47C4-A4DA-983B1D9712FF}" parentId="{9528BD18-02E5-4D46-8D17-BEBB51DAB4D3}">
    <text>11-01 teiki įkainius</text>
  </threadedComment>
  <threadedComment ref="E166" dT="2023-11-07T07:40:19.79" personId="{275467A3-C35B-408D-BC09-980133BF36D1}" id="{8CB6C49C-DE31-4915-9A2B-CB1B62AD87DA}" parentId="{9528BD18-02E5-4D46-8D17-BEBB51DAB4D3}">
    <text>11-07 perduoti įkainiai tvirtinti</text>
  </threadedComment>
  <threadedComment ref="E167" dT="2023-06-22T05:19:30.87" personId="{1AA69E5B-B443-4881-BBB8-C2908FF681E9}" id="{7D6536B0-F291-487A-A0B4-599DA002B75C}">
    <text>Pateikti pirminiai</text>
  </threadedComment>
  <threadedComment ref="E167" dT="2023-07-17T07:46:09.10" personId="{1AA69E5B-B443-4881-BBB8-C2908FF681E9}" id="{07E82941-BACC-44B1-89C2-5A14892A93EF}" parentId="{7D6536B0-F291-487A-A0B4-599DA002B75C}">
    <text>08.04 pateikta LAKD po pastabu</text>
  </threadedComment>
  <threadedComment ref="E167" dT="2023-08-04T12:45:16.26" personId="{1AA69E5B-B443-4881-BBB8-C2908FF681E9}" id="{B719A001-C4C9-4320-87A0-19A396513D63}" parentId="{7D6536B0-F291-487A-A0B4-599DA002B75C}">
    <text>Pabaigti derinti su apsvietimu</text>
  </threadedComment>
  <threadedComment ref="E167" dT="2023-08-14T06:50:49.89" personId="{275467A3-C35B-408D-BC09-980133BF36D1}" id="{E59A0C0D-94FC-4FE5-AD22-7F742FA839EF}" parentId="{7D6536B0-F291-487A-A0B4-599DA002B75C}">
    <text>MŽ ir Sąmata</text>
  </threadedComment>
  <threadedComment ref="E167" dT="2023-08-14T07:02:55.47" personId="{275467A3-C35B-408D-BC09-980133BF36D1}" id="{DD3C5946-1FAA-4107-B151-B43B409A7E30}" parentId="{7D6536B0-F291-487A-A0B4-599DA002B75C}">
    <text>Pateiktas melioracijos projektas rengti 08-14</text>
  </threadedComment>
  <threadedComment ref="E167" dT="2023-08-23T12:29:43.84" personId="{275467A3-C35B-408D-BC09-980133BF36D1}" id="{0BE088E3-5BB3-4BF0-BF5E-A31757F7F339}" parentId="{7D6536B0-F291-487A-A0B4-599DA002B75C}">
    <text>Parengtas mel projektas</text>
  </threadedComment>
  <threadedComment ref="E167" dT="2023-08-28T09:32:44.98" personId="{275467A3-C35B-408D-BC09-980133BF36D1}" id="{B96D6AE1-B4A1-4F1A-A87E-3454134822FF}" parentId="{7D6536B0-F291-487A-A0B4-599DA002B75C}">
    <text>sąmata</text>
  </threadedComment>
  <threadedComment ref="E167" dT="2023-09-04T13:14:40.69" personId="{275467A3-C35B-408D-BC09-980133BF36D1}" id="{A6D9C14D-17B5-442B-858E-603A4E2C1F68}" parentId="{7D6536B0-F291-487A-A0B4-599DA002B75C}">
    <text>09-05 teiksim pilną projektą</text>
  </threadedComment>
  <threadedComment ref="E167" dT="2023-09-18T10:19:50.47" personId="{275467A3-C35B-408D-BC09-980133BF36D1}" id="{CE41FBB5-1AD1-4A26-8F9E-0B3C8F1FA00A}" parentId="{7D6536B0-F291-487A-A0B4-599DA002B75C}">
    <text>09-15 pateiktas tvirtinimui</text>
  </threadedComment>
  <threadedComment ref="E167" dT="2023-09-19T10:54:04.05" personId="{275467A3-C35B-408D-BC09-980133BF36D1}" id="{B00934F5-E331-4609-9A47-D7EAE9AD6D9C}" parentId="{7D6536B0-F291-487A-A0B4-599DA002B75C}">
    <text>Taiso pastabas</text>
  </threadedComment>
  <threadedComment ref="E167" dT="2023-09-25T11:23:10.80" personId="{1AA69E5B-B443-4881-BBB8-C2908FF681E9}" id="{94BC05E2-67FC-479D-892B-E446FE6332D9}" parentId="{7D6536B0-F291-487A-A0B4-599DA002B75C}">
    <text>Pateiktas projektas</text>
  </threadedComment>
  <threadedComment ref="E167" dT="2023-09-28T06:28:26.78" personId="{275467A3-C35B-408D-BC09-980133BF36D1}" id="{A0E06570-6B45-418C-A718-4CE832512466}" parentId="{7D6536B0-F291-487A-A0B4-599DA002B75C}">
    <text>Taiso pastabas</text>
  </threadedComment>
  <threadedComment ref="E167" dT="2023-09-28T06:29:23.78" personId="{275467A3-C35B-408D-BC09-980133BF36D1}" id="{2660AF85-62F3-46B7-B669-56DDA480CFF7}" parentId="{7D6536B0-F291-487A-A0B4-599DA002B75C}">
    <text>Taiso pastabas</text>
  </threadedComment>
  <threadedComment ref="E167" dT="2023-10-02T11:56:13.21" personId="{275467A3-C35B-408D-BC09-980133BF36D1}" id="{29D99FD9-E96B-48D6-A24A-3ECD31622131}" parentId="{7D6536B0-F291-487A-A0B4-599DA002B75C}">
    <text>10-02 patvirtino projektą. Organizuoja žymas</text>
  </threadedComment>
  <threadedComment ref="E167" dT="2023-10-02T13:03:43.09" personId="{275467A3-C35B-408D-BC09-980133BF36D1}" id="{7CE72ECE-8A70-4BE6-A6D3-8EF6F55B3F0D}" parentId="{7D6536B0-F291-487A-A0B4-599DA002B75C}">
    <text>Pateiktos RC ESO</text>
  </threadedComment>
  <threadedComment ref="E167" dT="2023-10-05T11:49:08.88" personId="{275467A3-C35B-408D-BC09-980133BF36D1}" id="{7C0DD402-BBA6-48A8-B132-9D19F604DDB6}" parentId="{7D6536B0-F291-487A-A0B4-599DA002B75C}">
    <text>Laukiam sąskaitų</text>
  </threadedComment>
  <threadedComment ref="E167" dT="2023-10-11T07:36:21.92" personId="{275467A3-C35B-408D-BC09-980133BF36D1}" id="{C3F0DE27-9673-48AB-8DDB-EBCCCEB0F983}" parentId="{7D6536B0-F291-487A-A0B4-599DA002B75C}">
    <text>Pateikti įkainiai ESO</text>
  </threadedComment>
  <threadedComment ref="E168" dT="2023-07-28T05:41:51.58" personId="{1AA69E5B-B443-4881-BBB8-C2908FF681E9}" id="{38B42883-6257-4997-9696-9BECF5BF943D}">
    <text>LAKD pateikta 08.18</text>
  </threadedComment>
  <threadedComment ref="E168" dT="2023-08-16T05:41:44.19" personId="{275467A3-C35B-408D-BC09-980133BF36D1}" id="{AA23794F-B40F-44E7-99F3-E83AAD18551A}" parentId="{38B42883-6257-4997-9696-9BECF5BF943D}">
    <text>Ruošia pirminiams</text>
  </threadedComment>
  <threadedComment ref="E168" dT="2023-08-17T12:05:13.02" personId="{275467A3-C35B-408D-BC09-980133BF36D1}" id="{DF6A8479-F523-4AB2-B1B0-33709863463F}" parentId="{38B42883-6257-4997-9696-9BECF5BF943D}">
    <text>08-17 pateiks pirminius</text>
  </threadedComment>
  <threadedComment ref="E168" dT="2023-08-23T05:51:18.34" personId="{275467A3-C35B-408D-BC09-980133BF36D1}" id="{E08A7164-1D47-4119-8DF4-07FF225D5FC5}" parentId="{38B42883-6257-4997-9696-9BECF5BF943D}">
    <text>Taiso pastabas</text>
  </threadedComment>
  <threadedComment ref="E168" dT="2023-09-11T10:33:29.44" personId="{275467A3-C35B-408D-BC09-980133BF36D1}" id="{9E2CDCF7-ACE5-40FC-93AA-B9E7A16E104B}" parentId="{38B42883-6257-4997-9696-9BECF5BF943D}">
    <text>Surinkti gyv. sutikimai</text>
  </threadedComment>
  <threadedComment ref="E168" dT="2023-09-18T10:22:32.02" personId="{275467A3-C35B-408D-BC09-980133BF36D1}" id="{9C13203D-A494-49BB-97F3-8D9D4C8F894F}" parentId="{38B42883-6257-4997-9696-9BECF5BF943D}">
    <text>Taiso LAKD pastabas, MŽ</text>
  </threadedComment>
  <threadedComment ref="E168" dT="2023-09-27T05:27:47.84" personId="{275467A3-C35B-408D-BC09-980133BF36D1}" id="{53F6CA75-2F24-4B47-B630-ACF630350E65}" parentId="{38B42883-6257-4997-9696-9BECF5BF943D}">
    <text>Institucijų derinimai, trūksta telios tinklų topo</text>
  </threadedComment>
  <threadedComment ref="E168" dT="2023-10-04T07:32:48.43" personId="{1AA69E5B-B443-4881-BBB8-C2908FF681E9}" id="{9E7817D6-7168-4647-92A8-603A9269355E}" parentId="{38B42883-6257-4997-9696-9BECF5BF943D}">
    <text>Issiusta Telia po tinklu papildymo</text>
  </threadedComment>
  <threadedComment ref="E168" dT="2023-10-09T07:56:04.61" personId="{275467A3-C35B-408D-BC09-980133BF36D1}" id="{CC1F4261-A4CF-4648-991F-E93A5D4A80B6}" parentId="{38B42883-6257-4997-9696-9BECF5BF943D}">
    <text>Telia suderino, laukiam kitų institucijų derinimo</text>
  </threadedComment>
  <threadedComment ref="E168" dT="2023-10-19T05:35:46.53" personId="{1AA69E5B-B443-4881-BBB8-C2908FF681E9}" id="{FF295DF1-7A2F-4B48-A64B-96DB611B0017}" parentId="{38B42883-6257-4997-9696-9BECF5BF943D}">
    <text>Institucijos suderintos/ trūksta LAD/ 2 servitutai (laukiam komp. Aktu)/ sąmata</text>
  </threadedComment>
  <threadedComment ref="E168" dT="2023-10-19T05:59:24.32" personId="{275467A3-C35B-408D-BC09-980133BF36D1}" id="{A17E811F-7FC1-4012-A02F-BC3B3547170E}" parentId="{38B42883-6257-4997-9696-9BECF5BF943D}">
    <text>LAKD/ Sąmata/ informaciniai/ Servitutai pateikti kompenscijoms paskaičiuoti</text>
  </threadedComment>
  <threadedComment ref="E168" dT="2023-10-30T14:19:22.03" personId="{1AA69E5B-B443-4881-BBB8-C2908FF681E9}" id="{1CEF6F3C-EA39-4ED7-83B9-25CF6D1268DA}" parentId="{38B42883-6257-4997-9696-9BECF5BF943D}">
    <text>Sąmata gauta/LAKD pateikta po pastabu 11.06/Servitutai pateikti 10.24, keli derinimai emailu</text>
  </threadedComment>
  <threadedComment ref="E168" dT="2023-11-16T08:13:04.59" personId="{275467A3-C35B-408D-BC09-980133BF36D1}" id="{E9A786BB-EA00-465B-92B0-B33420EF0E09}" parentId="{38B42883-6257-4997-9696-9BECF5BF943D}">
    <text>LAKD teikia po pastabų/ derinimai su privačiais sklypais/ servitutas</text>
  </threadedComment>
  <threadedComment ref="E168" dT="2023-11-27T07:07:45.22" personId="{275467A3-C35B-408D-BC09-980133BF36D1}" id="{B3206A29-AA0B-4DF4-9435-0DD714981736}" parentId="{38B42883-6257-4997-9696-9BECF5BF943D}">
    <text>LAKD pasirašo kelių priedą/ 1 sklp derinimas/ servitutas su sklp. Sav. 11-27 perduos notarui</text>
  </threadedComment>
  <threadedComment ref="E168" dT="2023-12-08T07:09:13.03" personId="{1AA69E5B-B443-4881-BBB8-C2908FF681E9}" id="{D9D3C6B6-B67B-4547-B5EE-8923B110A6F3}" parentId="{38B42883-6257-4997-9696-9BECF5BF943D}">
    <text>Servituta pasiraso ne anksciau kaip tarpusventyje</text>
  </threadedComment>
  <threadedComment ref="E168" dT="2023-12-11T10:17:09.71" personId="{275467A3-C35B-408D-BC09-980133BF36D1}" id="{46E16A48-972C-4356-B432-8FF9F84E8331}" parentId="{38B42883-6257-4997-9696-9BECF5BF943D}">
    <text>Servitutas + du derinimai</text>
  </threadedComment>
  <threadedComment ref="E168" dT="2023-12-27T12:24:12.74" personId="{275467A3-C35B-408D-BC09-980133BF36D1}" id="{B5C6891B-4DA7-476F-A7D6-BADB531E4D12}" parentId="{38B42883-6257-4997-9696-9BECF5BF943D}">
    <text>Taiso pastabas</text>
  </threadedComment>
  <threadedComment ref="E168" dT="2024-01-03T07:05:02.25" personId="{275467A3-C35B-408D-BC09-980133BF36D1}" id="{15330993-20B1-4514-B31B-EE7B16FF1A9D}" parentId="{38B42883-6257-4997-9696-9BECF5BF943D}">
    <text>Servitutas pasirašytas</text>
  </threadedComment>
  <threadedComment ref="E168" dT="2024-01-04T15:33:58.84" personId="{275467A3-C35B-408D-BC09-980133BF36D1}" id="{74464BFC-088E-4118-B428-9DB03AD27172}" parentId="{38B42883-6257-4997-9696-9BECF5BF943D}">
    <text>Taiso pastabas</text>
  </threadedComment>
  <threadedComment ref="E169" dT="2023-08-07T04:41:08.37" personId="{275467A3-C35B-408D-BC09-980133BF36D1}" id="{A9E96711-D23C-474E-B1CE-43F10D28FA97}">
    <text>Pateiktas pratęsimas</text>
  </threadedComment>
  <threadedComment ref="E169" dT="2023-09-05T04:37:27.11" personId="{275467A3-C35B-408D-BC09-980133BF36D1}" id="{7B21E816-F00F-41CD-8F31-ECDC7AEBA0FA}" parentId="{A9E96711-D23C-474E-B1CE-43F10D28FA97}">
    <text>09-06 važiuoja derinti</text>
  </threadedComment>
  <threadedComment ref="E169" dT="2023-09-11T10:10:21.45" personId="{275467A3-C35B-408D-BC09-980133BF36D1}" id="{276D9055-0C0F-4CEE-9080-8DF14B5EDEF4}" parentId="{A9E96711-D23C-474E-B1CE-43F10D28FA97}">
    <text>09-13 važiuoja derinti su gyventojais</text>
  </threadedComment>
  <threadedComment ref="E169" dT="2023-09-18T06:58:35.33" personId="{BE325DBA-77AE-420F-8593-D19695A72820}" id="{D23D0883-308F-4A5A-9238-B98DA03F93B0}" parentId="{A9E96711-D23C-474E-B1CE-43F10D28FA97}">
    <text>09 07 išsiųsta lakd. Nr. 1-21291</text>
  </threadedComment>
  <threadedComment ref="E169" dT="2023-09-18T11:32:49.24" personId="{275467A3-C35B-408D-BC09-980133BF36D1}" id="{C8CBEF98-7767-4097-B3F6-3DE2F26DE987}" parentId="{A9E96711-D23C-474E-B1CE-43F10D28FA97}">
    <text>Pjūviai, 8 žmonės derinimai</text>
  </threadedComment>
  <threadedComment ref="E169" dT="2023-09-26T10:32:45.47" personId="{275467A3-C35B-408D-BC09-980133BF36D1}" id="{A2702ADE-E216-42E3-8B0E-CD6F97823298}" parentId="{A9E96711-D23C-474E-B1CE-43F10D28FA97}">
    <text>Taiso pirminių pastabas</text>
  </threadedComment>
  <threadedComment ref="E169" dT="2023-10-03T05:01:58.72" personId="{275467A3-C35B-408D-BC09-980133BF36D1}" id="{3093EA54-D691-4FF0-8CE0-19BFBBCE591E}" parentId="{A9E96711-D23C-474E-B1CE-43F10D28FA97}">
    <text>10-03 pateiks pirminius po pastabų</text>
  </threadedComment>
  <threadedComment ref="E169" dT="2023-10-05T09:37:15.34" personId="{275467A3-C35B-408D-BC09-980133BF36D1}" id="{30C83A68-90CD-4769-8FE7-14B276B5A90A}" parentId="{A9E96711-D23C-474E-B1CE-43F10D28FA97}">
    <text>Taiso pastabas</text>
  </threadedComment>
  <threadedComment ref="E169" dT="2023-10-09T06:37:30.03" personId="{275467A3-C35B-408D-BC09-980133BF36D1}" id="{0C534786-445D-4C6E-A9E0-6DC720BC60BD}" parentId="{A9E96711-D23C-474E-B1CE-43F10D28FA97}">
    <text>Pateikta LAKD po pastabų</text>
  </threadedComment>
  <threadedComment ref="E169" dT="2023-10-16T06:54:17.71" personId="{275467A3-C35B-408D-BC09-980133BF36D1}" id="{4E8B60B9-9AEF-4F2E-8367-28D00E353711}" parentId="{A9E96711-D23C-474E-B1CE-43F10D28FA97}">
    <text>Savivaldybė/ LAKD</text>
  </threadedComment>
  <threadedComment ref="E169" dT="2023-10-16T06:54:51.84" personId="{275467A3-C35B-408D-BC09-980133BF36D1}" id="{38D54777-69FD-4482-93A8-95C89F8439E8}" parentId="{A9E96711-D23C-474E-B1CE-43F10D28FA97}">
    <text>Pateikti pirminiai</text>
  </threadedComment>
  <threadedComment ref="E169" dT="2023-10-17T06:11:15.22" personId="{275467A3-C35B-408D-BC09-980133BF36D1}" id="{C3011991-99A4-4878-8E3C-2AA6D8357DEF}" parentId="{A9E96711-D23C-474E-B1CE-43F10D28FA97}">
    <text>Taiso pastabas</text>
  </threadedComment>
  <threadedComment ref="E169" dT="2023-10-18T13:01:31.32" personId="{BE325DBA-77AE-420F-8593-D19695A72820}" id="{1C7A6852-2BEA-487B-BA55-B061A8A30410}" parentId="{A9E96711-D23C-474E-B1CE-43F10D28FA97}">
    <text>10 18 pateikti pirminiai po pastabų</text>
  </threadedComment>
  <threadedComment ref="E169" dT="2023-10-28T11:26:39.23" personId="{BE325DBA-77AE-420F-8593-D19695A72820}" id="{AB6106BC-AE27-43AB-A2CA-28C3D1B85DD2}" parentId="{A9E96711-D23C-474E-B1CE-43F10D28FA97}">
    <text>Pateiktas tvirtinimui</text>
  </threadedComment>
  <threadedComment ref="E169" dT="2023-11-06T13:32:05.53" personId="{1AA69E5B-B443-4881-BBB8-C2908FF681E9}" id="{16B625E1-6F35-4E43-97FC-F621542018BE}" parentId="{A9E96711-D23C-474E-B1CE-43F10D28FA97}">
    <text>Taisomos pastabos</text>
  </threadedComment>
  <threadedComment ref="E169" dT="2023-11-07T06:36:05.73" personId="{275467A3-C35B-408D-BC09-980133BF36D1}" id="{F12052AF-8FF1-4290-9EAC-F34C2E019403}" parentId="{A9E96711-D23C-474E-B1CE-43F10D28FA97}">
    <text>11-07 pateiksim projektą</text>
  </threadedComment>
  <threadedComment ref="E169" dT="2023-11-13T08:03:53.91" personId="{275467A3-C35B-408D-BC09-980133BF36D1}" id="{9272BE0A-E82D-4BBF-B30C-9719ADBF0686}" parentId="{A9E96711-D23C-474E-B1CE-43F10D28FA97}">
    <text>Derina su ryšių tinklais pakabintais ant OL,po suderinimo pateiks projektą.</text>
  </threadedComment>
  <threadedComment ref="E169" dT="2023-11-16T06:59:49.47" personId="{275467A3-C35B-408D-BC09-980133BF36D1}" id="{DEB17922-56CF-4896-9328-4E1278A1257D}" parentId="{A9E96711-D23C-474E-B1CE-43F10D28FA97}">
    <text>Turi sukelti projektą iki 11-17</text>
  </threadedComment>
  <threadedComment ref="E169" dT="2023-11-20T06:02:47.89" personId="{275467A3-C35B-408D-BC09-980133BF36D1}" id="{82A7245E-3155-48EF-AEFC-19F898BC15F8}" parentId="{A9E96711-D23C-474E-B1CE-43F10D28FA97}">
    <text>11-20 Perduota Vytui žymas</text>
  </threadedComment>
  <threadedComment ref="E169" dT="2023-11-28T13:30:44.63" personId="{275467A3-C35B-408D-BC09-980133BF36D1}" id="{0E93EB8E-CDD5-4F42-8F3E-7A78E7768ABF}" parentId="{A9E96711-D23C-474E-B1CE-43F10D28FA97}">
    <text>11-28 pateiktos žymos ESO</text>
  </threadedComment>
  <threadedComment ref="E169" dT="2023-12-04T13:06:00.07" personId="{275467A3-C35B-408D-BC09-980133BF36D1}" id="{6EF827CD-D69B-476D-9E02-7ACD16A54D97}" parentId="{A9E96711-D23C-474E-B1CE-43F10D28FA97}">
    <text>ESO turi atmesti įkainius</text>
  </threadedComment>
  <threadedComment ref="E169" dT="2023-12-05T05:35:51.98" personId="{275467A3-C35B-408D-BC09-980133BF36D1}" id="{47002C7B-2FA5-43F4-ADB7-0D5A777483BE}" parentId="{A9E96711-D23C-474E-B1CE-43F10D28FA97}">
    <text>Pateikti įkainiai</text>
  </threadedComment>
  <threadedComment ref="E170" dT="2023-08-07T04:34:42.09" personId="{275467A3-C35B-408D-BC09-980133BF36D1}" id="{E389FB71-C4B9-4779-AC41-5C4493D17DFF}">
    <text>Pateiktas raštas dėl pratęsimo</text>
  </threadedComment>
  <threadedComment ref="E170" dT="2023-09-18T11:21:30.14" personId="{275467A3-C35B-408D-BC09-980133BF36D1}" id="{07F4B3F6-B6E4-4768-8376-137633BE9541}" parentId="{E389FB71-C4B9-4779-AC41-5C4493D17DFF}">
    <text>Derina su gyventojais, 09-19 pateiks institucijoms</text>
  </threadedComment>
  <threadedComment ref="E170" dT="2023-10-25T07:23:11.24" personId="{1AA69E5B-B443-4881-BBB8-C2908FF681E9}" id="{4B130C0C-4ABC-404B-9F2B-F8EC2B4F34E4}" parentId="{E389FB71-C4B9-4779-AC41-5C4493D17DFF}">
    <text>LAKD 09.26 numeris 1-22732 
Laukiam Reg parko
Servitutas pateiktas NZT 10.27
10.31
Mel projektas</text>
  </threadedComment>
  <threadedComment ref="E170" dT="2023-11-13T08:44:30.69" personId="{275467A3-C35B-408D-BC09-980133BF36D1}" id="{17F93D3F-667F-4487-998F-240384CF07FE}" parentId="{E389FB71-C4B9-4779-AC41-5C4493D17DFF}">
    <text>LAKD pateikta po pastabų
Servitutas pateiktas NŽT
Mel projektas.
Sąmatai teikia 11-13</text>
  </threadedComment>
  <threadedComment ref="E170" dT="2023-11-23T10:53:48.67" personId="{275467A3-C35B-408D-BC09-980133BF36D1}" id="{8ACCAD9B-AAF2-4438-A9C1-84F95AE53310}" parentId="{E389FB71-C4B9-4779-AC41-5C4493D17DFF}">
    <text>NŽT</text>
  </threadedComment>
  <threadedComment ref="E170" dT="2023-12-19T08:16:29.04" personId="{275467A3-C35B-408D-BC09-980133BF36D1}" id="{5B849F70-9CCB-468F-AE60-7AE02F01EF1B}" parentId="{E389FB71-C4B9-4779-AC41-5C4493D17DFF}">
    <text>12-19 pateiks po pastabų</text>
  </threadedComment>
  <threadedComment ref="E170" dT="2023-12-20T12:37:10.95" personId="{275467A3-C35B-408D-BC09-980133BF36D1}" id="{0B13E6BC-BF56-4F06-8084-CF64391B02F8}" parentId="{E389FB71-C4B9-4779-AC41-5C4493D17DFF}">
    <text>12-20 perduotos žymos Vytui registruoti</text>
  </threadedComment>
  <threadedComment ref="E170" dT="2024-01-06T06:12:31.13" personId="{275467A3-C35B-408D-BC09-980133BF36D1}" id="{DADE9ADF-7E91-43CE-B37B-A6FD9AB32240}" parentId="{E389FB71-C4B9-4779-AC41-5C4493D17DFF}">
    <text>PATEIKTOS ŽYMOS ESO</text>
  </threadedComment>
  <threadedComment ref="E171" dT="2023-07-10T10:31:26.30" personId="{1AA69E5B-B443-4881-BBB8-C2908FF681E9}" id="{4D8AC3F2-93FA-48FC-9AE4-9E4A818D103D}">
    <text>07.14 pateikta klientui susideriniti</text>
  </threadedComment>
  <threadedComment ref="E171" dT="2023-08-17T08:37:57.76" personId="{275467A3-C35B-408D-BC09-980133BF36D1}" id="{8E6D7C12-B067-46ED-81B4-FA566360B735}" parentId="{4D8AC3F2-93FA-48FC-9AE4-9E4A818D103D}">
    <text>Pateikti pirminiai, derinam dėl MT  sklp. Sav.</text>
  </threadedComment>
  <threadedComment ref="E171" dT="2023-09-05T04:23:01.66" personId="{275467A3-C35B-408D-BC09-980133BF36D1}" id="{5AF2E152-8928-46D0-BCEC-FE1A80C26D21}" parentId="{4D8AC3F2-93FA-48FC-9AE4-9E4A818D103D}">
    <text>Derina MT vietą</text>
  </threadedComment>
  <threadedComment ref="E171" dT="2023-09-11T10:15:34.17" personId="{275467A3-C35B-408D-BC09-980133BF36D1}" id="{478BCF12-0256-4099-B14F-A37D93EEF4F0}" parentId="{4D8AC3F2-93FA-48FC-9AE4-9E4A818D103D}">
    <text>Pateikti pirminiai, MT vieta suderinta, Pateiktas sevitutas klientui pasirašyti</text>
  </threadedComment>
  <threadedComment ref="E171" dT="2023-09-18T10:34:22.62" personId="{275467A3-C35B-408D-BC09-980133BF36D1}" id="{B67841BE-90F8-4ED1-84E5-16AEF62AC757}" parentId="{4D8AC3F2-93FA-48FC-9AE4-9E4A818D103D}">
    <text>Pasikeitė eso TS</text>
  </threadedComment>
  <threadedComment ref="E171" dT="2023-10-09T07:57:05.63" personId="{275467A3-C35B-408D-BC09-980133BF36D1}" id="{5CFD3112-8CF0-429C-9588-4C3F2820188A}" parentId="{4D8AC3F2-93FA-48FC-9AE4-9E4A818D103D}">
    <text>Laukiam iš kliento suderinto servituto</text>
  </threadedComment>
  <threadedComment ref="E171" dT="2023-10-12T09:47:45.58" personId="{275467A3-C35B-408D-BC09-980133BF36D1}" id="{6E77F2BE-F11A-42FE-9380-242E9F4EDBFD}" parentId="{4D8AC3F2-93FA-48FC-9AE4-9E4A818D103D}">
    <text>Servitutas pateiktas pasirašymui. Turi teikti pilną projektą.</text>
  </threadedComment>
  <threadedComment ref="E171" dT="2023-10-16T06:58:48.90" personId="{275467A3-C35B-408D-BC09-980133BF36D1}" id="{5D7CFF6F-403F-4F8B-92DF-500E5C79E894}" parentId="{4D8AC3F2-93FA-48FC-9AE4-9E4A818D103D}">
    <text>Skaičiuoja RAA, MŽ, sąmata</text>
  </threadedComment>
  <threadedComment ref="E171" dT="2023-10-19T06:22:37.77" personId="{275467A3-C35B-408D-BC09-980133BF36D1}" id="{BBAC9EAC-9231-491F-B4F3-B2BC8AC21620}" parentId="{4D8AC3F2-93FA-48FC-9AE4-9E4A818D103D}">
    <text>Sąmata/ Servitutą teiks notarui</text>
  </threadedComment>
  <threadedComment ref="E171" dT="2023-10-24T05:17:12.84" personId="{275467A3-C35B-408D-BC09-980133BF36D1}" id="{7E2BE9AF-7078-4D22-A172-E2CFF47B6AD6}" parentId="{4D8AC3F2-93FA-48FC-9AE4-9E4A818D103D}">
    <text>Turi pateikti projektą</text>
  </threadedComment>
  <threadedComment ref="E171" dT="2023-10-27T11:21:57.61" personId="{275467A3-C35B-408D-BC09-980133BF36D1}" id="{332E2069-6D9A-4575-9E39-D02487893EA6}" parentId="{4D8AC3F2-93FA-48FC-9AE4-9E4A818D103D}">
    <text>Taiso pastabas</text>
  </threadedComment>
  <threadedComment ref="E171" dT="2023-10-30T07:24:26.58" personId="{275467A3-C35B-408D-BC09-980133BF36D1}" id="{518D983E-F7DD-4A43-8B93-684BB883AE7E}" parentId="{4D8AC3F2-93FA-48FC-9AE4-9E4A818D103D}">
    <text>10-28 pateiktas po pastabų</text>
  </threadedComment>
  <threadedComment ref="E171" dT="2023-11-07T06:38:52.52" personId="{275467A3-C35B-408D-BC09-980133BF36D1}" id="{FA648DF3-57EC-4102-912C-0A5899726BD2}" parentId="{4D8AC3F2-93FA-48FC-9AE4-9E4A818D103D}">
    <text>Tvirtinami įkainiai</text>
  </threadedComment>
  <threadedComment ref="E172" dT="2023-07-04T11:20:27.22" personId="{1AA69E5B-B443-4881-BBB8-C2908FF681E9}" id="{90A55E05-6BAF-4752-9D6B-3895F47ED5ED}">
    <text>Sukeltas projektas</text>
  </threadedComment>
  <threadedComment ref="E172" dT="2023-07-10T12:40:18.84" personId="{275467A3-C35B-408D-BC09-980133BF36D1}" id="{641622C0-AB94-40A5-869E-8EF39CD4E119}" parentId="{90A55E05-6BAF-4752-9D6B-3895F47ED5ED}">
    <text>Pateikta ADA pasirašymui</text>
  </threadedComment>
  <threadedComment ref="E173" dT="2023-07-31T11:47:20.95" personId="{275467A3-C35B-408D-BC09-980133BF36D1}" id="{BC56C7A6-81DA-4088-8B5E-2E09414FCF03}">
    <text>Pateikta NŽT</text>
  </threadedComment>
  <threadedComment ref="E173" dT="2023-08-14T09:51:48.73" personId="{275467A3-C35B-408D-BC09-980133BF36D1}" id="{9B6E16BD-D774-482E-814D-8890EAE6F3D1}" parentId="{BC56C7A6-81DA-4088-8B5E-2E09414FCF03}">
    <text>Reikia taisyti projektą</text>
  </threadedComment>
  <threadedComment ref="E174" dT="2023-08-10T06:09:08.16" personId="{275467A3-C35B-408D-BC09-980133BF36D1}" id="{69395904-500B-42DE-B4FC-38300BC710D6}">
    <text>Pirma reikia suderinti su sklp. Sav.</text>
  </threadedComment>
  <threadedComment ref="E174" dT="2023-09-28T05:36:41.81" personId="{1AA69E5B-B443-4881-BBB8-C2908FF681E9}" id="{F459C256-6897-48B3-A9CF-A50C01A513C9}" parentId="{69395904-500B-42DE-B4FC-38300BC710D6}">
    <text>TR sklp savininke ligonineje, kai iseis paskambins</text>
  </threadedComment>
  <threadedComment ref="E174" dT="2023-09-28T05:44:21.74" personId="{275467A3-C35B-408D-BC09-980133BF36D1}" id="{C12C1E0E-B6E4-44ED-BDFB-1A5DF87FA7BB}" parentId="{69395904-500B-42DE-B4FC-38300BC710D6}">
    <text>TR sklp. Sav. ligoninėje</text>
  </threadedComment>
  <threadedComment ref="E174" dT="2023-10-16T07:44:32.96" personId="{275467A3-C35B-408D-BC09-980133BF36D1}" id="{32031E97-3B61-4BC2-8819-E7FD0A043ADB}" parentId="{69395904-500B-42DE-B4FC-38300BC710D6}">
    <text xml:space="preserve">Užsakysim topo </text>
  </threadedComment>
  <threadedComment ref="E174" dT="2023-10-25T10:25:50.10" personId="{275467A3-C35B-408D-BC09-980133BF36D1}" id="{22AB5D8C-75FC-40FF-99AE-269CEC7B8963}" parentId="{69395904-500B-42DE-B4FC-38300BC710D6}">
    <text>TOPO YRA</text>
  </threadedComment>
  <threadedComment ref="E174" dT="2023-11-06T13:30:41.59" personId="{1AA69E5B-B443-4881-BBB8-C2908FF681E9}" id="{665648CC-59A9-4904-A363-59515458BAA3}" parentId="{69395904-500B-42DE-B4FC-38300BC710D6}">
    <text>Pateiktas sutikimas sklp savininkams, lakd pateikta, pateikti pirminiai</text>
  </threadedComment>
  <threadedComment ref="E174" dT="2023-11-16T10:16:18.00" personId="{275467A3-C35B-408D-BC09-980133BF36D1}" id="{71397898-DF13-4F9A-A146-ACB991A8C0CC}" parentId="{69395904-500B-42DE-B4FC-38300BC710D6}">
    <text>Trūksta vieno sutikimo/ LAKD</text>
  </threadedComment>
  <threadedComment ref="E174" dT="2023-12-19T08:12:40.95" personId="{275467A3-C35B-408D-BC09-980133BF36D1}" id="{4DB2E41A-A6B7-4DD8-95C0-1811E8B109DC}" parentId="{69395904-500B-42DE-B4FC-38300BC710D6}">
    <text>NŽT</text>
  </threadedComment>
  <threadedComment ref="E175" dT="2023-09-05T05:04:24.93" personId="{275467A3-C35B-408D-BC09-980133BF36D1}" id="{86591B7F-7A35-43E1-B1AE-25270684457C}">
    <text>Pateikti pirminiai 09-05</text>
  </threadedComment>
  <threadedComment ref="E175" dT="2023-09-11T11:09:20.46" personId="{275467A3-C35B-408D-BC09-980133BF36D1}" id="{0833501A-1267-467B-9B4C-E9E64E213550}" parentId="{86591B7F-7A35-43E1-B1AE-25270684457C}">
    <text>Pateikti pirminiai po pastabų 09-11</text>
  </threadedComment>
  <threadedComment ref="E175" dT="2023-09-27T06:09:27.17" personId="{275467A3-C35B-408D-BC09-980133BF36D1}" id="{4153DF36-E341-43F0-B7FA-C95485D6C4E8}" parentId="{86591B7F-7A35-43E1-B1AE-25270684457C}">
    <text>Pateiktas projektas tikrinimui</text>
  </threadedComment>
  <threadedComment ref="E175" dT="2023-09-27T12:05:53.19" personId="{275467A3-C35B-408D-BC09-980133BF36D1}" id="{0770F3C3-FC63-46EF-9EFA-D7C4CDD4D168}" parentId="{86591B7F-7A35-43E1-B1AE-25270684457C}">
    <text>Pateiktos RAA pastabos</text>
  </threadedComment>
  <threadedComment ref="E175" dT="2023-09-29T06:04:06.06" personId="{275467A3-C35B-408D-BC09-980133BF36D1}" id="{045B6B24-D9DF-4F80-9008-E283F9AC24B9}" parentId="{86591B7F-7A35-43E1-B1AE-25270684457C}">
    <text>Pateiktas projektas po pastabų</text>
  </threadedComment>
  <threadedComment ref="E175" dT="2023-10-03T04:36:13.81" personId="{275467A3-C35B-408D-BC09-980133BF36D1}" id="{E5C6B937-B200-4D19-9496-72146841F1FF}" parentId="{86591B7F-7A35-43E1-B1AE-25270684457C}">
    <text>Taiso pastabas</text>
  </threadedComment>
  <threadedComment ref="E175" dT="2023-10-05T09:20:57.81" personId="{275467A3-C35B-408D-BC09-980133BF36D1}" id="{D0599BD9-EDDB-4E5B-8643-3E161DD3B836}" parentId="{86591B7F-7A35-43E1-B1AE-25270684457C}">
    <text>Pateiktas projektas po pastabų</text>
  </threadedComment>
  <threadedComment ref="E175" dT="2023-10-05T11:51:26.55" personId="{275467A3-C35B-408D-BC09-980133BF36D1}" id="{B91EDEFF-A20A-44D4-BED9-5443CAD7822E}" parentId="{86591B7F-7A35-43E1-B1AE-25270684457C}">
    <text>Taiso pastabas</text>
  </threadedComment>
  <threadedComment ref="E175" dT="2023-10-09T04:36:23.23" personId="{275467A3-C35B-408D-BC09-980133BF36D1}" id="{DA5B39A6-6C56-435E-8513-0D016DAC17C2}" parentId="{86591B7F-7A35-43E1-B1AE-25270684457C}">
    <text>Sukeltas projektas po pastabų</text>
  </threadedComment>
  <threadedComment ref="E175" dT="2023-10-09T11:08:08.83" personId="{275467A3-C35B-408D-BC09-980133BF36D1}" id="{DE04DF20-2078-4C9C-A1C5-B4D4F4B0F5C5}" parentId="{86591B7F-7A35-43E1-B1AE-25270684457C}">
    <text>10-09 Vytui perduotos žymos registruoti</text>
  </threadedComment>
  <threadedComment ref="E175" dT="2023-10-16T12:19:33.12" personId="{275467A3-C35B-408D-BC09-980133BF36D1}" id="{C6C5DCFA-4FCD-438F-B21D-EB038F507609}" parentId="{86591B7F-7A35-43E1-B1AE-25270684457C}">
    <text>Pateiktos žymos ESO</text>
  </threadedComment>
  <threadedComment ref="E175" dT="2023-10-16T12:59:19.75" personId="{275467A3-C35B-408D-BC09-980133BF36D1}" id="{37AB0E12-FA8D-4E3B-AF84-4F763A64036C}" parentId="{86591B7F-7A35-43E1-B1AE-25270684457C}">
    <text>LAUKIAM RC SĄSKAITŲ</text>
  </threadedComment>
  <threadedComment ref="E175" dT="2023-10-19T05:58:00.93" personId="{275467A3-C35B-408D-BC09-980133BF36D1}" id="{FFC91748-2479-42AF-BE0E-B63DBF7E0672}" parentId="{86591B7F-7A35-43E1-B1AE-25270684457C}">
    <text>ESO PATEIKTI ĮKAINIAI</text>
  </threadedComment>
  <threadedComment ref="E176" dT="2023-08-10T06:21:17.90" personId="{275467A3-C35B-408D-BC09-980133BF36D1}" id="{DF962FCB-D0DC-437B-9103-14F4EAEBF43D}">
    <text>Reikia užsakyti topo</text>
  </threadedComment>
  <threadedComment ref="E176" dT="2023-08-10T12:09:51.02" personId="{275467A3-C35B-408D-BC09-980133BF36D1}" id="{A1AE27B9-4B98-4BB6-892A-DD84876FA2E1}" parentId="{DF962FCB-D0DC-437B-9103-14F4EAEBF43D}">
    <text>Simas matuoja topo 08-11</text>
  </threadedComment>
  <threadedComment ref="E176" dT="2023-09-27T05:42:33.31" personId="{275467A3-C35B-408D-BC09-980133BF36D1}" id="{C68C6A04-8DFC-47E6-9601-26BA3420F133}" parentId="{DF962FCB-D0DC-437B-9103-14F4EAEBF43D}">
    <text>Derina su užsakocu</text>
  </threadedComment>
  <threadedComment ref="E176" dT="2023-10-12T09:50:00.60" personId="{275467A3-C35B-408D-BC09-980133BF36D1}" id="{CA5F8FFB-64D3-4A92-B41C-C5125BE7ABE6}" parentId="{DF962FCB-D0DC-437B-9103-14F4EAEBF43D}">
    <text>Pateikė pirminius derinimui</text>
  </threadedComment>
  <threadedComment ref="E176" dT="2023-10-16T12:59:25.35" personId="{275467A3-C35B-408D-BC09-980133BF36D1}" id="{195A99DD-4F39-4FB6-A5D6-DF84CD542EE9}" parentId="{DF962FCB-D0DC-437B-9103-14F4EAEBF43D}">
    <text>Taiso pastabas</text>
  </threadedComment>
  <threadedComment ref="E176" dT="2023-10-19T06:19:53.40" personId="{275467A3-C35B-408D-BC09-980133BF36D1}" id="{784CE312-0A53-41E4-A76E-3FAE3D474E4E}" parentId="{DF962FCB-D0DC-437B-9103-14F4EAEBF43D}">
    <text>Skaičiuoja RAA. Planas sukelti 10-20</text>
  </threadedComment>
  <threadedComment ref="E176" dT="2023-10-24T05:27:19.21" personId="{275467A3-C35B-408D-BC09-980133BF36D1}" id="{69AB81F9-67F9-4C69-A203-48B0F7A716F1}" parentId="{DF962FCB-D0DC-437B-9103-14F4EAEBF43D}">
    <text>Pateikti sprendiniai</text>
  </threadedComment>
  <threadedComment ref="E176" dT="2023-10-30T07:26:48.55" personId="{275467A3-C35B-408D-BC09-980133BF36D1}" id="{E89F0E81-1D08-434C-92C3-52E8429FD303}" parentId="{DF962FCB-D0DC-437B-9103-14F4EAEBF43D}">
    <text>Servitutas pateiktas notarui 10-30/ Sąmata</text>
  </threadedComment>
  <threadedComment ref="E176" dT="2023-11-07T05:40:22.33" personId="{275467A3-C35B-408D-BC09-980133BF36D1}" id="{1A770E85-1F55-405E-A423-85B69879FF74}" parentId="{DF962FCB-D0DC-437B-9103-14F4EAEBF43D}">
    <text>Laukiam kreditoriaus sutikimo</text>
  </threadedComment>
  <threadedComment ref="E176" dT="2023-11-16T06:08:40.47" personId="{275467A3-C35B-408D-BC09-980133BF36D1}" id="{A7562093-FE65-45E9-B0BD-E505AE40B1AD}" parentId="{DF962FCB-D0DC-437B-9103-14F4EAEBF43D}">
    <text>RAA skaičiavimus taiso/ Servitutas kreditoriaus sutikimas</text>
  </threadedComment>
  <threadedComment ref="E176" dT="2023-11-21T12:00:02.60" personId="{275467A3-C35B-408D-BC09-980133BF36D1}" id="{9780B6B9-D111-4E6D-BBCF-B6A636148485}" parentId="{DF962FCB-D0DC-437B-9103-14F4EAEBF43D}">
    <text>11-20 pateiktas projektas tvirtinimui</text>
  </threadedComment>
  <threadedComment ref="E176" dT="2023-11-27T12:37:51.82" personId="{275467A3-C35B-408D-BC09-980133BF36D1}" id="{E92509A4-A533-481B-BF55-11D541BEEF48}" parentId="{DF962FCB-D0DC-437B-9103-14F4EAEBF43D}">
    <text>Taiso pastabas</text>
  </threadedComment>
  <threadedComment ref="E176" dT="2023-12-05T07:08:30.34" personId="{275467A3-C35B-408D-BC09-980133BF36D1}" id="{37877678-DF6C-4D22-9104-9E9793CF8989}" parentId="{DF962FCB-D0DC-437B-9103-14F4EAEBF43D}">
    <text>12-04 pateikta po pastabų</text>
  </threadedComment>
  <threadedComment ref="E176" dT="2023-12-12T07:51:15.89" personId="{275467A3-C35B-408D-BC09-980133BF36D1}" id="{A67D2524-5776-4B45-8691-4558A532CF21}" parentId="{DF962FCB-D0DC-437B-9103-14F4EAEBF43D}">
    <text>Taiso pastabą</text>
  </threadedComment>
  <threadedComment ref="E177" dT="2023-08-10T12:03:04.98" personId="{275467A3-C35B-408D-BC09-980133BF36D1}" id="{5A347A5A-7A93-4824-91E7-5CDAEE4CA0E4}">
    <text>Reikės topo, 08-16 susitinkam su užsakovu</text>
  </threadedComment>
  <threadedComment ref="E177" dT="2023-10-05T11:52:40.22" personId="{275467A3-C35B-408D-BC09-980133BF36D1}" id="{7ACA4164-01ED-473B-8B68-53C8228C12F2}" parentId="{5A347A5A-7A93-4824-91E7-5CDAEE4CA0E4}">
    <text>Nėra pilnos topo</text>
  </threadedComment>
  <threadedComment ref="E177" dT="2023-10-16T07:44:07.93" personId="{275467A3-C35B-408D-BC09-980133BF36D1}" id="{E51A0DE7-2A00-4BC7-BE67-63A1EB943E50}" parentId="{5A347A5A-7A93-4824-91E7-5CDAEE4CA0E4}">
    <text>Rengia sprendinius</text>
  </threadedComment>
  <threadedComment ref="E177" dT="2023-10-19T05:11:05.50" personId="{275467A3-C35B-408D-BC09-980133BF36D1}" id="{28E9DCA7-4AB2-487A-807A-F8F0190E3DB3}" parentId="{5A347A5A-7A93-4824-91E7-5CDAEE4CA0E4}">
    <text>Pateikti sprendiniai užsakovui derinti</text>
  </threadedComment>
  <threadedComment ref="E177" dT="2023-11-06T13:29:59.40" personId="{1AA69E5B-B443-4881-BBB8-C2908FF681E9}" id="{149543A7-B72B-40E6-B580-3C48D36BBC1F}" parentId="{5A347A5A-7A93-4824-91E7-5CDAEE4CA0E4}">
    <text>Pateikta derinti sklp savininkui del servituto, truksta silumos, pateikti pirminiai</text>
  </threadedComment>
  <threadedComment ref="E177" dT="2023-11-07T08:49:41.34" personId="{275467A3-C35B-408D-BC09-980133BF36D1}" id="{4D7EEAFD-EEA9-4CDB-A0D9-04DE1CF5D582}" parentId="{5A347A5A-7A93-4824-91E7-5CDAEE4CA0E4}">
    <text>Taiso schemos pastabas</text>
  </threadedComment>
  <threadedComment ref="E177" dT="2023-11-13T07:19:47.04" personId="{275467A3-C35B-408D-BC09-980133BF36D1}" id="{5C0C257B-D73A-4042-984F-7F615ECF5D23}" parentId="{5A347A5A-7A93-4824-91E7-5CDAEE4CA0E4}">
    <text>Taiso pastabas</text>
  </threadedComment>
  <threadedComment ref="E177" dT="2023-11-30T08:08:54.44" personId="{275467A3-C35B-408D-BC09-980133BF36D1}" id="{DA0F7C3D-4F49-4BF4-B6A4-94EEF1BD0BED}" parentId="{5A347A5A-7A93-4824-91E7-5CDAEE4CA0E4}">
    <text>Trūksta RAA ir vartotojo pritarimo KĘSTAS DERINA</text>
  </threadedComment>
  <threadedComment ref="E177" dT="2024-01-02T11:07:39.58" personId="{1AA69E5B-B443-4881-BBB8-C2908FF681E9}" id="{349B9E84-6C11-445D-92B7-AAE2CDBA0799}" parentId="{5A347A5A-7A93-4824-91E7-5CDAEE4CA0E4}">
    <text>Truksta RAA, laukiam nuomininko paraso ant SB</text>
  </threadedComment>
  <threadedComment ref="E177" dT="2024-01-30T05:31:48.66" personId="{275467A3-C35B-408D-BC09-980133BF36D1}" id="{407EF305-BC25-4A86-84D1-532B582C332E}" parentId="{5A347A5A-7A93-4824-91E7-5CDAEE4CA0E4}">
    <text>RAA+ servitutas pateiktas 01-30</text>
  </threadedComment>
  <threadedComment ref="E177" dT="2024-02-23T12:37:43.55" personId="{275467A3-C35B-408D-BC09-980133BF36D1}" id="{200F934E-132A-4D65-AFF9-6DC2357D1BEF}" parentId="{5A347A5A-7A93-4824-91E7-5CDAEE4CA0E4}">
    <text>Taiso pastabas</text>
  </threadedComment>
  <threadedComment ref="E177" dT="2024-03-12T06:50:32.32" personId="{275467A3-C35B-408D-BC09-980133BF36D1}" id="{1795990C-77D7-4A80-A356-F527CDB69D9B}" parentId="{5A347A5A-7A93-4824-91E7-5CDAEE4CA0E4}">
    <text>Laukiam kol savivaldybė pasirašys servitutą</text>
  </threadedComment>
  <threadedComment ref="E177" dT="2024-03-25T08:18:05.30" personId="{275467A3-C35B-408D-BC09-980133BF36D1}" id="{52AD4E34-DAF2-4B37-AE4E-75536B2EE4A1}" parentId="{5A347A5A-7A93-4824-91E7-5CDAEE4CA0E4}">
    <text>03-29 ESO turi pateikti sąlygas</text>
  </threadedComment>
  <threadedComment ref="E177" dT="2024-04-02T09:10:56.65" personId="{275467A3-C35B-408D-BC09-980133BF36D1}" id="{4E51D298-7C2D-4673-B19D-1C9DB7BD96C4}" parentId="{5A347A5A-7A93-4824-91E7-5CDAEE4CA0E4}">
    <text>Servitutas perduotas notarui + RAA taiso</text>
  </threadedComment>
  <threadedComment ref="E177" dT="2024-04-15T05:49:28.09" personId="{275467A3-C35B-408D-BC09-980133BF36D1}" id="{0CE41327-4496-4BC2-9739-68094E356FB9}" parentId="{5A347A5A-7A93-4824-91E7-5CDAEE4CA0E4}">
    <text>Reikia SP nuotraukų,kad parinkti narvelį</text>
  </threadedComment>
  <threadedComment ref="E177" dT="2024-04-30T11:08:04.78" personId="{275467A3-C35B-408D-BC09-980133BF36D1}" id="{02742D4D-36C0-4825-9079-D347C9D308A2}" parentId="{5A347A5A-7A93-4824-91E7-5CDAEE4CA0E4}">
    <text>Pateikta pirminiams</text>
  </threadedComment>
  <threadedComment ref="E177" dT="2024-05-07T04:42:25.03" personId="{275467A3-C35B-408D-BC09-980133BF36D1}" id="{F0D08EB0-723D-4F89-8B7E-4C09965F6D9C}" parentId="{5A347A5A-7A93-4824-91E7-5CDAEE4CA0E4}">
    <text>05-08 taiso RAA pastabas, turi paskambinti notarei</text>
  </threadedComment>
  <threadedComment ref="E177" dT="2024-05-13T04:55:22.94" personId="{275467A3-C35B-408D-BC09-980133BF36D1}" id="{BFF5027D-E956-40EF-B4A0-D4EBE0555CE0}" parentId="{5A347A5A-7A93-4824-91E7-5CDAEE4CA0E4}">
    <text>05-08 pateikta po pastabų. Skambins notarei</text>
  </threadedComment>
  <threadedComment ref="E177" dT="2024-05-20T09:27:05.22" personId="{1AA69E5B-B443-4881-BBB8-C2908FF681E9}" id="{8AA7EF4C-4720-4A57-B472-64C5A2DF2CCA}" parentId="{5A347A5A-7A93-4824-91E7-5CDAEE4CA0E4}">
    <text>22d pasirasomas servitutas, pateiksim 20d pateikti pirminiai po pastabu</text>
  </threadedComment>
  <threadedComment ref="E177" dT="2024-06-03T06:33:29.49" personId="{1AA69E5B-B443-4881-BBB8-C2908FF681E9}" id="{313A79F7-CC62-4F5D-93B3-1B400FBE4A2F}" parentId="{5A347A5A-7A93-4824-91E7-5CDAEE4CA0E4}">
    <text>Laukiam samatos, teiksim projekta, servitutai pasirasomi 06.06</text>
  </threadedComment>
  <threadedComment ref="E177" dT="2024-06-06T10:26:28.87" personId="{1AA69E5B-B443-4881-BBB8-C2908FF681E9}" id="{D270F642-69AC-4626-820D-3D7121E8C611}" parentId="{5A347A5A-7A93-4824-91E7-5CDAEE4CA0E4}">
    <text>SUVA 315621 05.23</text>
  </threadedComment>
  <threadedComment ref="E177" dT="2024-06-12T07:06:25.06" personId="{275467A3-C35B-408D-BC09-980133BF36D1}" id="{83B497D7-F3DD-43B7-95D6-A75CCE0977B1}" parentId="{5A347A5A-7A93-4824-91E7-5CDAEE4CA0E4}">
    <text>Turi paskambinti ar pasirašytas servitutas/ pateiktas projektas po pastabų</text>
  </threadedComment>
  <threadedComment ref="E177" dT="2024-06-13T10:55:40.45" personId="{1AA69E5B-B443-4881-BBB8-C2908FF681E9}" id="{0F232CBB-1491-466A-B0E4-D10370568B59}" parentId="{5A347A5A-7A93-4824-91E7-5CDAEE4CA0E4}">
    <text>Servitutas pasirasomas 06.17 10:30 / pateiktas projektas po pastabų</text>
  </threadedComment>
  <threadedComment ref="E177" dT="2024-06-17T04:38:48.14" personId="{1AA69E5B-B443-4881-BBB8-C2908FF681E9}" id="{2FD56068-5528-4889-ABB2-036BF1CA8798}" parentId="{5A347A5A-7A93-4824-91E7-5CDAEE4CA0E4}">
    <text>Gautos tik RAA pastabos, parasytas komentaras, kad reikalingos ir kitos pastabos.</text>
  </threadedComment>
  <threadedComment ref="E177" dT="2024-07-04T07:36:45.75" personId="{1AA69E5B-B443-4881-BBB8-C2908FF681E9}" id="{CED7AF26-451C-4320-8682-0615B8F6A29A}" parentId="{5A347A5A-7A93-4824-91E7-5CDAEE4CA0E4}">
    <text>Gautos pastabos RAA daliai, Arturas skambino del pastabu, reikia paziureti ir duot jam ats.</text>
  </threadedComment>
  <threadedComment ref="E177" dT="2024-07-15T06:53:29.35" personId="{275467A3-C35B-408D-BC09-980133BF36D1}" id="{4556FA6B-A098-47DB-BD46-9CBC6743AF23}" parentId="{5A347A5A-7A93-4824-91E7-5CDAEE4CA0E4}">
    <text>Artūras taiso pastabas</text>
  </threadedComment>
  <threadedComment ref="E177" dT="2024-07-29T04:51:29.43" personId="{1AA69E5B-B443-4881-BBB8-C2908FF681E9}" id="{B36A8144-AB6E-4742-A4ED-A98A22598679}" parentId="{5A347A5A-7A93-4824-91E7-5CDAEE4CA0E4}">
    <text>Gautos pakartotinos pastabos</text>
  </threadedComment>
  <threadedComment ref="E177" dT="2024-08-05T06:10:41.06" personId="{275467A3-C35B-408D-BC09-980133BF36D1}" id="{0A37C6FD-DB3E-4671-BD2A-CD0698CBA053}" parentId="{5A347A5A-7A93-4824-91E7-5CDAEE4CA0E4}">
    <text>08-05 Kostas pažiūrės pastabas ir inofrmuos kada pataisys</text>
  </threadedComment>
  <threadedComment ref="E177" dT="2024-08-12T06:45:25.40" personId="{275467A3-C35B-408D-BC09-980133BF36D1}" id="{E79B4DF4-02E9-4783-AA44-7DD54E2CEF28}" parentId="{5A347A5A-7A93-4824-91E7-5CDAEE4CA0E4}">
    <text>08-12 paskambins tikrintojui dėl pastabų</text>
  </threadedComment>
  <threadedComment ref="E177" dT="2024-09-01T08:25:27.27" personId="{275467A3-C35B-408D-BC09-980133BF36D1}" id="{DF264FEB-ED84-4BB5-B75D-469F52909C12}" parentId="{5A347A5A-7A93-4824-91E7-5CDAEE4CA0E4}">
    <text>08-29 pateiktas projektas</text>
  </threadedComment>
  <threadedComment ref="E177" dT="2024-09-09T07:22:25.79" personId="{275467A3-C35B-408D-BC09-980133BF36D1}" id="{8D69EF92-D397-4B9D-A044-3D99080A27FB}" parentId="{5A347A5A-7A93-4824-91E7-5CDAEE4CA0E4}">
    <text>pateiktas</text>
  </threadedComment>
  <threadedComment ref="E178" dT="2023-08-10T06:21:17.90" personId="{275467A3-C35B-408D-BC09-980133BF36D1}" id="{2CADB1FB-9777-4DC0-8ADE-20D7BF1304ED}">
    <text>Reikia užsakyti topo</text>
  </threadedComment>
  <threadedComment ref="E178" dT="2023-08-10T12:09:51.02" personId="{275467A3-C35B-408D-BC09-980133BF36D1}" id="{68F47C57-F43E-440E-B48B-1203C1A0F3C7}" parentId="{2CADB1FB-9777-4DC0-8ADE-20D7BF1304ED}">
    <text>Simas matuoja topo 08-11</text>
  </threadedComment>
  <threadedComment ref="E178" dT="2023-09-05T13:03:28.36" personId="{275467A3-C35B-408D-BC09-980133BF36D1}" id="{FA6CBA04-2BD4-431A-96F2-B59D9CB97F84}" parentId="{2CADB1FB-9777-4DC0-8ADE-20D7BF1304ED}">
    <text>Pateikti pirminiai</text>
  </threadedComment>
  <threadedComment ref="E178" dT="2023-09-11T11:15:18.70" personId="{275467A3-C35B-408D-BC09-980133BF36D1}" id="{F5DCB955-09EA-4C10-98C1-FE9A2A230065}" parentId="{2CADB1FB-9777-4DC0-8ADE-20D7BF1304ED}">
    <text>09-11 pateikti piminiai po pastabų</text>
  </threadedComment>
  <threadedComment ref="E178" dT="2023-09-22T06:57:39.29" personId="{275467A3-C35B-408D-BC09-980133BF36D1}" id="{6F7DAD86-EB81-4A14-9D0E-415610813F95}" parentId="{2CADB1FB-9777-4DC0-8ADE-20D7BF1304ED}">
    <text>Taiso pastabas</text>
  </threadedComment>
  <threadedComment ref="E178" dT="2023-09-28T06:56:39.80" personId="{275467A3-C35B-408D-BC09-980133BF36D1}" id="{84DE4832-326F-4174-BEE3-FD4A567909C3}" parentId="{2CADB1FB-9777-4DC0-8ADE-20D7BF1304ED}">
    <text>Pateikta po pastabų</text>
  </threadedComment>
  <threadedComment ref="E178" dT="2023-10-03T05:06:47.53" personId="{275467A3-C35B-408D-BC09-980133BF36D1}" id="{5FFB3509-9790-4F9B-B50B-CC775584FFA8}" parentId="{2CADB1FB-9777-4DC0-8ADE-20D7BF1304ED}">
    <text>Laukiu kol pateiks pilną projektą.</text>
  </threadedComment>
  <threadedComment ref="E178" dT="2023-10-09T10:12:58.85" personId="{275467A3-C35B-408D-BC09-980133BF36D1}" id="{6C583423-9EEE-43FE-8B88-C4B1A58DAA6A}" parentId="{2CADB1FB-9777-4DC0-8ADE-20D7BF1304ED}">
    <text>Pateiktas projektas tvirtinimui</text>
  </threadedComment>
  <threadedComment ref="E178" dT="2023-10-30T07:31:08.11" personId="{275467A3-C35B-408D-BC09-980133BF36D1}" id="{00E2E846-6673-421A-AA10-9DAF6F7574D2}" parentId="{2CADB1FB-9777-4DC0-8ADE-20D7BF1304ED}">
    <text>Negaunam RAA pastabų</text>
  </threadedComment>
  <threadedComment ref="E178" dT="2023-11-20T06:11:49.46" personId="{275467A3-C35B-408D-BC09-980133BF36D1}" id="{46D8A06B-353F-4A62-A9B2-3A9CB8E805FF}" parentId="{2CADB1FB-9777-4DC0-8ADE-20D7BF1304ED}">
    <text>Taiso RAA pastabas, 12-05 turi gauti derinimą iš kelių</text>
  </threadedComment>
  <threadedComment ref="E178" dT="2023-12-11T08:40:40.97" personId="{275467A3-C35B-408D-BC09-980133BF36D1}" id="{76582236-BE70-41D7-87DD-07AB8903527A}" parentId="{2CADB1FB-9777-4DC0-8ADE-20D7BF1304ED}">
    <text>12-11 pateikta Vytui registruoti žymas</text>
  </threadedComment>
  <threadedComment ref="E179" dT="2023-08-22T07:09:00.25" personId="{275467A3-C35B-408D-BC09-980133BF36D1}" id="{00740758-120D-483C-906E-AF1D37C1E2AC}">
    <text>ESO turi pateikti pasirašytą sutartį</text>
  </threadedComment>
  <threadedComment ref="E179" dT="2023-09-05T06:43:08.34" personId="{BE325DBA-77AE-420F-8593-D19695A72820}" id="{4AD51B25-4735-4976-A99D-24A791CF791F}" parentId="{00740758-120D-483C-906E-AF1D37C1E2AC}">
    <text>Pateikti pirminiai, išsiųsta derint</text>
  </threadedComment>
  <threadedComment ref="E179" dT="2023-09-11T10:20:14.05" personId="{275467A3-C35B-408D-BC09-980133BF36D1}" id="{E5F3DB0C-EB5E-468F-B6BE-9BD72B03CB35}" parentId="{00740758-120D-483C-906E-AF1D37C1E2AC}">
    <text>Taiso pastabas</text>
  </threadedComment>
  <threadedComment ref="E179" dT="2023-09-22T06:53:19.63" personId="{275467A3-C35B-408D-BC09-980133BF36D1}" id="{A8227725-50BE-428E-96FE-2DB4E359F632}" parentId="{00740758-120D-483C-906E-AF1D37C1E2AC}">
    <text>09-22 sukels pirminius</text>
  </threadedComment>
  <threadedComment ref="E179" dT="2023-09-27T05:32:10.00" personId="{275467A3-C35B-408D-BC09-980133BF36D1}" id="{F29529A9-5C3D-4985-A417-AB92E64076E9}" parentId="{00740758-120D-483C-906E-AF1D37C1E2AC}">
    <text>Sukelti pirminiai po pastabų</text>
  </threadedComment>
  <threadedComment ref="E179" dT="2023-10-02T11:38:39.76" personId="{275467A3-C35B-408D-BC09-980133BF36D1}" id="{77861442-88E9-4E16-9514-4C01A840F224}" parentId="{00740758-120D-483C-906E-AF1D37C1E2AC}">
    <text>Sąmata/ SB pirmininko derinimas</text>
  </threadedComment>
  <threadedComment ref="E179" dT="2023-10-05T04:01:14.55" personId="{275467A3-C35B-408D-BC09-980133BF36D1}" id="{8147F72D-8EEE-498B-9C81-6EA27D2B2FC2}" parentId="{00740758-120D-483C-906E-AF1D37C1E2AC}">
    <text>10-04 pateiktos žymos RC</text>
  </threadedComment>
  <threadedComment ref="E180" dT="2023-09-27T05:52:45.91" personId="{275467A3-C35B-408D-BC09-980133BF36D1}" id="{8DD60F83-5B23-4C46-BD3B-473F05E8158F}">
    <text>Taiso pirminių pastabas</text>
  </threadedComment>
  <threadedComment ref="E180" dT="2023-10-12T10:10:44.09" personId="{275467A3-C35B-408D-BC09-980133BF36D1}" id="{EFE7080F-F132-42D4-8A8A-451FD09F0834}" parentId="{8DD60F83-5B23-4C46-BD3B-473F05E8158F}">
    <text>Servitutai + LAKD+ natura</text>
  </threadedComment>
  <threadedComment ref="E180" dT="2023-10-24T13:09:27.75" personId="{1AA69E5B-B443-4881-BBB8-C2908FF681E9}" id="{AB9F288B-F47A-4D50-A505-6FF1ED82F501}" parentId="{8DD60F83-5B23-4C46-BD3B-473F05E8158F}">
    <text>Pateiktas projektas</text>
  </threadedComment>
  <threadedComment ref="E180" dT="2023-10-25T09:50:37.85" personId="{275467A3-C35B-408D-BC09-980133BF36D1}" id="{53B6F615-5C9A-4064-A855-0892B05CEE90}" parentId="{8DD60F83-5B23-4C46-BD3B-473F05E8158F}">
    <text>Taiso pastabas</text>
  </threadedComment>
  <threadedComment ref="E180" dT="2023-11-21T11:54:40.58" personId="{275467A3-C35B-408D-BC09-980133BF36D1}" id="{B5CCA300-14FA-4AA3-8749-2B4B015ECBBF}" parentId="{8DD60F83-5B23-4C46-BD3B-473F05E8158F}">
    <text>RAA skaičiavimai</text>
  </threadedComment>
  <threadedComment ref="E180" dT="2023-12-11T08:54:06.44" personId="{275467A3-C35B-408D-BC09-980133BF36D1}" id="{53AB6341-051F-4460-A3A5-8A89302897D7}" parentId="{8DD60F83-5B23-4C46-BD3B-473F05E8158F}">
    <text>Pateiktas pilnas projektas</text>
  </threadedComment>
  <threadedComment ref="E180" dT="2024-01-02T11:07:55.87" personId="{1AA69E5B-B443-4881-BBB8-C2908FF681E9}" id="{63805B93-ECFF-42E7-912A-6DCBD9934452}" parentId="{8DD60F83-5B23-4C46-BD3B-473F05E8158F}">
    <text>Taisomos PVA pastabos</text>
  </threadedComment>
  <threadedComment ref="E180" dT="2024-01-08T10:20:48.49" personId="{275467A3-C35B-408D-BC09-980133BF36D1}" id="{F6D26461-BA06-499F-A542-FB42B9AFD143}" parentId="{8DD60F83-5B23-4C46-BD3B-473F05E8158F}">
    <text>Pateikta po pastabų</text>
  </threadedComment>
  <threadedComment ref="E181" dT="2023-12-11T08:26:50.58" personId="{275467A3-C35B-408D-BC09-980133BF36D1}" id="{7E60B52F-7D1F-462C-9382-461EC782A1E0}">
    <text>Rengia trasą.</text>
  </threadedComment>
  <threadedComment ref="E181" dT="2023-12-19T08:32:09.73" personId="{275467A3-C35B-408D-BC09-980133BF36D1}" id="{5D9212EF-C6ED-4F44-8B7A-7BF8BB919220}" parentId="{7E60B52F-7D1F-462C-9382-461EC782A1E0}">
    <text>12-20 teikiam pirminius ir derinti</text>
  </threadedComment>
  <threadedComment ref="E181" dT="2024-01-08T09:43:31.59" personId="{275467A3-C35B-408D-BC09-980133BF36D1}" id="{536E76A0-D261-466A-9762-C8766EBBCD85}" parentId="{7E60B52F-7D1F-462C-9382-461EC782A1E0}">
    <text>Turi teikti pirminiams/ LAKD</text>
  </threadedComment>
  <threadedComment ref="E181" dT="2024-01-11T07:27:43.40" personId="{275467A3-C35B-408D-BC09-980133BF36D1}" id="{5A636A92-F5CA-4F4F-ABCF-14FAC753086D}" parentId="{7E60B52F-7D1F-462C-9382-461EC782A1E0}">
    <text>Taiso pastabas</text>
  </threadedComment>
  <threadedComment ref="E181" dT="2024-01-16T12:09:12.16" personId="{1AA69E5B-B443-4881-BBB8-C2908FF681E9}" id="{ED5E54D7-4306-4458-A81E-ADF7E0722B98}" parentId="{7E60B52F-7D1F-462C-9382-461EC782A1E0}">
    <text>Pataisyti pirminiai, laukiam pataisytu TS, kad pateikti tvirtinimui</text>
  </threadedComment>
  <threadedComment ref="E181" dT="2024-01-30T05:42:27.38" personId="{275467A3-C35B-408D-BC09-980133BF36D1}" id="{91B71160-ABA2-4826-A7B9-BFBFAE0F075A}" parentId="{7E60B52F-7D1F-462C-9382-461EC782A1E0}">
    <text>Derinama, servitutą turi teikti nuomininkams, mel projektas</text>
  </threadedComment>
  <threadedComment ref="E181" dT="2024-02-01T13:26:44.39" personId="{1AA69E5B-B443-4881-BBB8-C2908FF681E9}" id="{081DEC1F-F9A1-43F0-A5C1-088259B4C511}" parentId="{7E60B52F-7D1F-462C-9382-461EC782A1E0}">
    <text>Mel projektas gautas, laukiam kompensacijos pateikti servituta, issiusta miskam ir regioniniam parkui</text>
  </threadedComment>
  <threadedComment ref="E181" dT="2024-02-06T05:52:15.23" personId="{1AA69E5B-B443-4881-BBB8-C2908FF681E9}" id="{9DD4ADB8-DD5A-4156-BA28-6829B23526A9}" parentId="{7E60B52F-7D1F-462C-9382-461EC782A1E0}">
    <text>Pateiktas servitutas</text>
  </threadedComment>
  <threadedComment ref="E181" dT="2024-02-14T07:27:22.02" personId="{275467A3-C35B-408D-BC09-980133BF36D1}" id="{CE007398-6D9C-4725-828A-B8B392C128A9}" parentId="{7E60B52F-7D1F-462C-9382-461EC782A1E0}">
    <text>Servitutas/Parkai/LAKD/MŽ/Sąmata</text>
  </threadedComment>
  <threadedComment ref="E181" dT="2024-02-23T06:29:30.02" personId="{275467A3-C35B-408D-BC09-980133BF36D1}" id="{1448ED41-01C4-4B1A-9E62-73688FB19CF5}" parentId="{7E60B52F-7D1F-462C-9382-461EC782A1E0}">
    <text>LAKD pateikta 02-08 nesutikimas į pastabas</text>
  </threadedComment>
  <threadedComment ref="E181" dT="2024-03-12T07:18:11.47" personId="{275467A3-C35B-408D-BC09-980133BF36D1}" id="{8E79D420-672E-48F7-9460-C709BB3A1005}" parentId="{7E60B52F-7D1F-462C-9382-461EC782A1E0}">
    <text>Gavome atsakymą iš LAKD, perduota ESO</text>
  </threadedComment>
  <threadedComment ref="E181" dT="2024-04-02T09:35:11.27" personId="{275467A3-C35B-408D-BC09-980133BF36D1}" id="{5B2AD8E3-70B8-4A87-A36E-813F4E4ABBED}" parentId="{7E60B52F-7D1F-462C-9382-461EC782A1E0}">
    <text>Laukiam eso ATS</text>
  </threadedComment>
  <threadedComment ref="E181" dT="2024-04-15T06:02:00.12" personId="{275467A3-C35B-408D-BC09-980133BF36D1}" id="{7D18A19E-6355-4A22-B1E7-56401EFFF7CE}" parentId="{7E60B52F-7D1F-462C-9382-461EC782A1E0}">
    <text>ESO derina su VIA+ mes tikrinam galimybę suprojektuotiu sklype 04-19 apžiūri vietoje objektą</text>
  </threadedComment>
  <threadedComment ref="E181" dT="2024-04-22T06:02:09.12" personId="{275467A3-C35B-408D-BC09-980133BF36D1}" id="{C53F5188-7234-496A-802E-1EC21E2CBF29}" parentId="{7E60B52F-7D1F-462C-9382-461EC782A1E0}">
    <text>Taisyti trasą</text>
  </threadedComment>
  <threadedComment ref="E181" dT="2024-04-30T11:07:34.19" personId="{275467A3-C35B-408D-BC09-980133BF36D1}" id="{BD83059F-25A6-4D86-97FA-57DAD5EB2F1A}" parentId="{7E60B52F-7D1F-462C-9382-461EC782A1E0}">
    <text xml:space="preserve">Pateikta miškų ūrėdijai po to teiksim savivaldybei
</text>
  </threadedComment>
  <threadedComment ref="E181" dT="2024-05-20T09:29:28.48" personId="{1AA69E5B-B443-4881-BBB8-C2908FF681E9}" id="{02EB09AB-0432-4966-918C-10236F405FB3}" parentId="{7E60B52F-7D1F-462C-9382-461EC782A1E0}">
    <text>05.20 LAKD pateiktas ESO pasirasytas priedas, 05.21 skambinsim miskininkui del derinimo</text>
  </threadedComment>
  <threadedComment ref="E181" dT="2024-05-27T07:40:01.54" personId="{275467A3-C35B-408D-BC09-980133BF36D1}" id="{8FA4337C-2A58-4F0A-8869-674B37054869}" parentId="{7E60B52F-7D1F-462C-9382-461EC782A1E0}">
    <text>Gavom miškų atsakymą, laukiam VIA priedo, reikės servitutų</text>
  </threadedComment>
  <threadedComment ref="E181" dT="2024-06-03T06:33:59.27" personId="{1AA69E5B-B443-4881-BBB8-C2908FF681E9}" id="{3597F188-2D36-4D3F-9FC1-651B91957B80}" parentId="{7E60B52F-7D1F-462C-9382-461EC782A1E0}">
    <text>Sulaukiam kompensaciju ir pateiksim VMU servitutus perziurai</text>
  </threadedComment>
  <threadedComment ref="E181" dT="2024-06-03T06:34:16.20" personId="{1AA69E5B-B443-4881-BBB8-C2908FF681E9}" id="{2530F666-2C7F-4B95-8814-C3DA8E669EB8}" parentId="{7E60B52F-7D1F-462C-9382-461EC782A1E0}">
    <text>Galima rengti MZDZ</text>
  </threadedComment>
  <threadedComment ref="E181" dT="2024-06-05T10:52:21.77" personId="{1AA69E5B-B443-4881-BBB8-C2908FF681E9}" id="{5F539C75-2256-45EF-A97E-5186994A83FD}" parentId="{7E60B52F-7D1F-462C-9382-461EC782A1E0}">
    <text>Pakartotinai issiusta VMU servitutai su kompensacijom</text>
  </threadedComment>
  <threadedComment ref="E181" dT="2024-06-12T07:07:44.77" personId="{275467A3-C35B-408D-BC09-980133BF36D1}" id="{BBB420B5-E83C-4EB7-9B22-0D488060E8C9}" parentId="{7E60B52F-7D1F-462C-9382-461EC782A1E0}">
    <text>Reikia daryti MŽ</text>
  </threadedComment>
  <threadedComment ref="E181" dT="2024-06-14T09:24:48.11" personId="{1AA69E5B-B443-4881-BBB8-C2908FF681E9}" id="{25D9761F-703B-4A86-B503-618CCB9682E0}" parentId="{7E60B52F-7D1F-462C-9382-461EC782A1E0}">
    <text>Pateiktas MZDZ Anai</text>
  </threadedComment>
  <threadedComment ref="E181" dT="2024-07-04T06:11:25.98" personId="{1AA69E5B-B443-4881-BBB8-C2908FF681E9}" id="{1139775C-47DB-46A8-BDB3-C84E5012D23E}" parentId="{7E60B52F-7D1F-462C-9382-461EC782A1E0}">
    <text>Gautas VIA atsakymas, kad sprendiniai jau nebetinka, reikia gauti vandenu tinklus, nes jie sako, kad VKS ant fekalo statom, bet nekelia ragelio.</text>
  </threadedComment>
  <threadedComment ref="E181" dT="2024-07-22T07:58:20.06" personId="{275467A3-C35B-408D-BC09-980133BF36D1}" id="{7E9E652F-77A3-44E1-85CA-17CC8ED02E29}" parentId="{7E60B52F-7D1F-462C-9382-461EC782A1E0}">
    <text>Pakibęs pas Ignitį, kol gaus patvirtinimą iš KMS</text>
  </threadedComment>
  <threadedComment ref="E181" dT="2024-07-24T04:39:08.36" personId="{1AA69E5B-B443-4881-BBB8-C2908FF681E9}" id="{09688FAA-1001-476E-8C6A-F5329D071631}" parentId="{7E60B52F-7D1F-462C-9382-461EC782A1E0}">
    <text>Taipp at gautas VMU atmetimas servitutams</text>
  </threadedComment>
  <threadedComment ref="E181" dT="2024-11-07T13:26:24.21" personId="{1AA69E5B-B443-4881-BBB8-C2908FF681E9}" id="{82AA6D32-6379-4021-BD34-014614760D31}" parentId="{7E60B52F-7D1F-462C-9382-461EC782A1E0}">
    <text>Is naujo pateikta VMU ir Via ir KMS</text>
  </threadedComment>
  <threadedComment ref="E181" dT="2024-12-23T07:50:43.74" personId="{275467A3-C35B-408D-BC09-980133BF36D1}" id="{E035EFBC-F760-42E8-8C1F-FBA2EA8D5AFF}" parentId="{7E60B52F-7D1F-462C-9382-461EC782A1E0}">
    <text>Eso konsultuojasi su teisininkais</text>
  </threadedComment>
  <threadedComment ref="E181" dT="2025-01-27T08:48:24.77" personId="{1AA69E5B-B443-4881-BBB8-C2908FF681E9}" id="{1FE2A157-E5CD-4EE6-A409-703F488A57D0}" parentId="{7E60B52F-7D1F-462C-9382-461EC782A1E0}">
    <text xml:space="preserve">Gautas Via Lietuva derinimas
</text>
  </threadedComment>
  <threadedComment ref="E181" dT="2025-01-28T06:34:56.11" personId="{275467A3-C35B-408D-BC09-980133BF36D1}" id="{A84CF4A5-678E-42CD-B2A1-7ADFD0C0EB14}" parentId="{7E60B52F-7D1F-462C-9382-461EC782A1E0}">
    <text>Trūksta KMS pritarimo + Servitutai</text>
  </threadedComment>
  <threadedComment ref="E181" dT="2025-03-22T10:21:17.49" personId="{F5283759-9946-4865-A022-E520B30F9158}" id="{1CBEF08E-D888-4900-84EE-2C13B254D20B}" parentId="{7E60B52F-7D1F-462C-9382-461EC782A1E0}">
    <text>Reik statyt KP
Tomas lyg topo užsakys</text>
  </threadedComment>
  <threadedComment ref="E181" dT="2025-03-24T05:40:33.20" personId="{275467A3-C35B-408D-BC09-980133BF36D1}" id="{1248E613-1469-4536-B14C-966CB4B91C8E}" parentId="{7E60B52F-7D1F-462C-9382-461EC782A1E0}">
    <text>Ovidijus matuoja topo 03-26</text>
  </threadedComment>
  <threadedComment ref="E181" dT="2025-04-08T06:41:27.66" personId="{275467A3-C35B-408D-BC09-980133BF36D1}" id="{D95C88B7-655F-4E09-BC25-B18F7EA05E61}" parentId="{7E60B52F-7D1F-462C-9382-461EC782A1E0}">
    <text>Nuo 04-09 pradės KP projektavimą</text>
  </threadedComment>
  <threadedComment ref="E181" dT="2025-04-09T08:00:04.16" personId="{F5283759-9946-4865-A022-E520B30F9158}" id="{E46B2E9C-081A-4E32-AF04-8C478ED27AAB}" parentId="{7E60B52F-7D1F-462C-9382-461EC782A1E0}">
    <text>04-09 nuvažiuota į vietą - vyksta statybos. Susisiekiau su sklp. sav., sakė atsiųst sprendinius į emailą ir tada pašnekėsim. 04-09 nusiunčiau sprendinius el. paštu 'andrius.salnaitis@adampolis.lt'</text>
    <extLst>
      <x:ext xmlns:xltc2="http://schemas.microsoft.com/office/spreadsheetml/2020/threadedcomments2" uri="{F7C98A9C-CBB3-438F-8F68-D28B6AF4A901}">
        <xltc2:checksum>843163828</xltc2:checksum>
        <xltc2:hyperlink startIndex="165" length="30" url="andrius.salnaitis@adampolis.lt"/>
      </x:ext>
    </extLst>
  </threadedComment>
  <threadedComment ref="E181" dT="2025-04-10T12:36:00.57" personId="{F5283759-9946-4865-A022-E520B30F9158}" id="{F489B925-DD1A-4DC9-B7E5-467A5331805B}" parentId="{7E60B52F-7D1F-462C-9382-461EC782A1E0}">
    <text>Netiko vieta dėl tiesiamo vandentiekio, nusiunčiau laišką atgal, kad galim koreguot vietą, kad nelipt ant jo ir kad pasidalintų tinklais, taip pat papildomai atsakiau į kitus jo klausimus ir laukiu ats.</text>
  </threadedComment>
  <threadedComment ref="E181" dT="2025-04-15T10:07:44.10" personId="{F5283759-9946-4865-A022-E520B30F9158}" id="{5529E692-28C1-4F36-8694-D5F50F215F3B}" parentId="{7E60B52F-7D1F-462C-9382-461EC782A1E0}">
    <text>Skambinau šiandien. Sakė netinka, atrašys laišku.</text>
  </threadedComment>
  <threadedComment ref="E181" dT="2025-04-25T05:14:28.06" personId="{1AA69E5B-B443-4881-BBB8-C2908FF681E9}" id="{04E402F4-6822-47CF-83BD-7206C61B98C1}" parentId="{7E60B52F-7D1F-462C-9382-461EC782A1E0}">
    <text>Parasyta situacija i TIVIS, pateikta papildoma info, laukiam ats.</text>
  </threadedComment>
  <threadedComment ref="E181" dT="2025-05-05T10:01:52.11" personId="{1AA69E5B-B443-4881-BBB8-C2908FF681E9}" id="{AA00F6CE-853A-4E0F-87D7-9708A95F9F19}" parentId="{7E60B52F-7D1F-462C-9382-461EC782A1E0}">
    <text>Pateikta principinė i TIVIS, Palaukiam kol ESO israsys naujas salygas ir zinosim tiksliai koks KP dydis. Adampolis atsiunte medziaga su KP vieta ir galesim uzsibaigti vietos parinkima</text>
  </threadedComment>
  <threadedComment ref="E181" dT="2025-05-12T18:40:39.95" personId="{1AA69E5B-B443-4881-BBB8-C2908FF681E9}" id="{DB09F93B-2542-4243-814B-30F9A2986657}" parentId="{7E60B52F-7D1F-462C-9382-461EC782A1E0}">
    <text>Gautos pakoreguotos TS, pateiksim pirminius, kad žinotume ar gero tipo KP parinkom ir galėsim pabaigti derinti su Adampoliu</text>
  </threadedComment>
  <threadedComment ref="E181" dT="2025-05-19T04:24:25.17" personId="{F5283759-9946-4865-A022-E520B30F9158}" id="{94225508-7CA3-4226-8291-CFD7172FA7CA}" parentId="{7E60B52F-7D1F-462C-9382-461EC782A1E0}">
    <text>Aiškinamės dėl galių, ar 230 ar 300kW klientui. Kai gausiu atsakymą, pabaigsiu sprendinius pirminiams.</text>
  </threadedComment>
  <threadedComment ref="E181" dT="2025-05-21T12:52:58.96" personId="{F5283759-9946-4865-A022-E520B30F9158}" id="{4E1ABB70-55BA-4521-9096-0CE1FC593CAB}" parentId="{7E60B52F-7D1F-462C-9382-461EC782A1E0}">
    <text>Perduota Kostui, gali pateikti pirminius.</text>
  </threadedComment>
  <threadedComment ref="E181" dT="2025-05-22T10:40:08.18" personId="{1AA69E5B-B443-4881-BBB8-C2908FF681E9}" id="{4FBD2D20-402F-410A-B81D-20B7F8405553}" parentId="{7E60B52F-7D1F-462C-9382-461EC782A1E0}">
    <text>Pateikti pirminiai perderinimui</text>
  </threadedComment>
  <threadedComment ref="E181" dT="2025-05-26T06:04:19.04" personId="{275467A3-C35B-408D-BC09-980133BF36D1}" id="{93A244C0-1DC2-43B3-A287-5BD91D6F08B7}" parentId="{7E60B52F-7D1F-462C-9382-461EC782A1E0}">
    <text>Suderinti pirminiai</text>
  </threadedComment>
  <threadedComment ref="E181" dT="2025-05-26T07:31:45.23" personId="{F5283759-9946-4865-A022-E520B30F9158}" id="{082C6870-55BE-453D-9914-97855930919C}" parentId="{7E60B52F-7D1F-462C-9382-461EC782A1E0}">
    <text>Ryt su Kostu apsitarsim kaip toliau daryt, turbūt reiks sprendinius susiderint su Adampoliu, tik nežinau ar mes, ar ESO ten jiem teiks.
Paskui reikės persiderinti su institucijomis.</text>
  </threadedComment>
  <threadedComment ref="E181" dT="2025-05-27T04:13:27.21" personId="{F5283759-9946-4865-A022-E520B30F9158}" id="{ECEDE0B0-CFAC-45EC-93B2-BDE15DB4F7DD}" parentId="{7E60B52F-7D1F-462C-9382-461EC782A1E0}">
    <text>05-27 išsiųsti sprendiniai Adampoliui dėl KP vietos ir patikslinti KP matmenys.</text>
  </threadedComment>
  <threadedComment ref="E181" dT="2025-05-27T06:53:15.11" personId="{F5283759-9946-4865-A022-E520B30F9158}" id="{88C92481-6C67-4041-A5CE-FA26215A5F63}" parentId="{7E60B52F-7D1F-462C-9382-461EC782A1E0}">
    <text>Adampoliui kaip suprantu tinka, turi atsiųst suderinimą, išsiųsta institucijoms, bus du servitutai su VMU. Reikės persidaryt servitutus per geomatininką, nes padaryti seni yra, iš VMU kaip ir teigiamas atsakymas, pasiruošt dokus reiks, persiteikt kompensacijoms ir pasiteikt notarams.</text>
  </threadedComment>
  <threadedComment ref="E181" dT="2025-06-09T04:56:37.27" personId="{F5283759-9946-4865-A022-E520B30F9158}" id="{52249752-42B1-4FB6-836D-21DD661FF9B7}" parentId="{7E60B52F-7D1F-462C-9382-461EC782A1E0}">
    <text>Gegužės 27d išsiųsta KRS ir KMS</text>
  </threadedComment>
  <threadedComment ref="E181" dT="2025-06-09T10:30:32.65" personId="{BF5C2520-4838-4933-8C2C-E9E069B8079F}" id="{F9D225AF-AD48-44A9-9625-F05998935617}" parentId="{7E60B52F-7D1F-462C-9382-461EC782A1E0}">
    <text>Ir Via</text>
  </threadedComment>
  <threadedComment ref="E181" dT="2025-06-18T11:10:17.71" personId="{F5283759-9946-4865-A022-E520B30F9158}" id="{AA5B0CD5-FEDA-44B0-8DA6-86A456D0BE86}" parentId="{7E60B52F-7D1F-462C-9382-461EC782A1E0}">
    <text>Reiks koreguot ir melioracijos projektą.</text>
  </threadedComment>
  <threadedComment ref="E181" dT="2025-06-19T12:48:00.16" personId="{F5283759-9946-4865-A022-E520B30F9158}" id="{DAA3E691-AA91-4581-8DF2-0CBE61155FB3}" parentId="{7E60B52F-7D1F-462C-9382-461EC782A1E0}">
    <text>Kostas pateiks į TIVI kelių priedą pasirašymui</text>
  </threadedComment>
  <threadedComment ref="E181" dT="2025-06-26T10:26:12.95" personId="{BF5C2520-4838-4933-8C2C-E9E069B8079F}" id="{5C902980-22EC-489E-B601-307C898F0F42}" parentId="{7E60B52F-7D1F-462C-9382-461EC782A1E0}">
    <text>Pateiktas kelių priedas Via</text>
  </threadedComment>
  <threadedComment ref="E181" dT="2025-06-27T09:52:57.17" personId="{F5283759-9946-4865-A022-E520B30F9158}" id="{D112C595-8E43-4562-BBB5-914B8076C78C}" parentId="{7E60B52F-7D1F-462C-9382-461EC782A1E0}">
    <text>KRS už melioracija atsakingas suderinęs, o už kelius Sabina Blažienė atostogose buvo, kitą savaitę grįžta +37037305565</text>
  </threadedComment>
  <threadedComment ref="E181" dT="2025-06-30T05:02:51.95" personId="{BF5C2520-4838-4933-8C2C-E9E069B8079F}" id="{AEE7E384-AA09-4495-B7E5-A5A8E4717345}" parentId="{7E60B52F-7D1F-462C-9382-461EC782A1E0}">
    <text>Via suderino</text>
  </threadedComment>
  <threadedComment ref="E181" dT="2025-07-01T10:49:52.56" personId="{F5283759-9946-4865-A022-E520B30F9158}" id="{907E2E14-931F-4235-A995-A31C1EF5ADD2}" parentId="{7E60B52F-7D1F-462C-9382-461EC782A1E0}">
    <text>Sakė bandys per ryt pažiūrėt, šiandien pirma diena po atostogų. (KRS)</text>
  </threadedComment>
  <threadedComment ref="E181" dT="2025-07-02T06:11:55.14" personId="{275467A3-C35B-408D-BC09-980133BF36D1}" id="{9908391B-ECB7-406B-B026-86D4AC559E9E}" parentId="{7E60B52F-7D1F-462C-9382-461EC782A1E0}">
    <text>Pateiktas prašymas perkelti užsakymą</text>
  </threadedComment>
  <threadedComment ref="E181" dT="2025-07-02T07:09:27.95" personId="{F5283759-9946-4865-A022-E520B30F9158}" id="{D1FFEF29-3394-4E9B-9040-BB8778880D53}" parentId="{7E60B52F-7D1F-462C-9382-461EC782A1E0}">
    <text>SUVA pateikta KMS, KRS dalies (SUVA) teikt negaliu nes negavau dar KRS suderinimo</text>
  </threadedComment>
  <threadedComment ref="E181" dT="2025-07-03T12:53:15.77" personId="{F5283759-9946-4865-A022-E520B30F9158}" id="{F8F5707A-9ED0-432A-9362-3A1259572080}" parentId="{7E60B52F-7D1F-462C-9382-461EC782A1E0}">
    <text>Servitutai perduoti kompensacijoms, kad perskaičiuotų sumas, tada kreipsiuos į notarus</text>
  </threadedComment>
  <threadedComment ref="E181" dT="2025-07-04T04:27:24.00" personId="{F5283759-9946-4865-A022-E520B30F9158}" id="{6B56B1AF-1CA2-4763-AF7A-46F6AEA15DE1}" parentId="{7E60B52F-7D1F-462C-9382-461EC782A1E0}">
    <text>Reik kad Kostas pateiktų servitutus į TIVI, nes kompensacijų kitaip neskaičiuoja</text>
  </threadedComment>
  <threadedComment ref="E181" dT="2025-07-04T05:54:07.47" personId="{F5283759-9946-4865-A022-E520B30F9158}" id="{E037DDCF-6F86-483B-8035-EAAD9D75A459}" parentId="{7E60B52F-7D1F-462C-9382-461EC782A1E0}">
    <text xml:space="preserve">Pateikti servitutai kompensacijoms (ESO suderino jau) </text>
  </threadedComment>
  <threadedComment ref="E181" dT="2025-07-07T06:00:32.91" personId="{F5283759-9946-4865-A022-E520B30F9158}" id="{15261989-B0C5-4523-9BCF-A3769845E781}" parentId="{7E60B52F-7D1F-462C-9382-461EC782A1E0}">
    <text>Dokumentai pateikti notarams (reik sutarties pvz. kurią būtų galima pateikti VMU).</text>
  </threadedComment>
  <threadedComment ref="E181" dT="2025-07-08T12:59:21.18" personId="{F5283759-9946-4865-A022-E520B30F9158}" id="{7F14DD51-FDD8-4DCB-8DD1-6353339B1807}" parentId="{7E60B52F-7D1F-462C-9382-461EC782A1E0}">
    <text>Notarai atrašė, kad dokus gavo, peržiūrės ir duos žinoti ar nk netrūksta.</text>
  </threadedComment>
  <threadedComment ref="E181" dT="2025-07-11T06:16:22.98" personId="{F5283759-9946-4865-A022-E520B30F9158}" id="{A479BD22-91CD-458F-95AF-182B969EAC87}" parentId="{7E60B52F-7D1F-462C-9382-461EC782A1E0}">
    <text>Sutvarkiau BR02, Kostas pateiks į TIVI</text>
  </threadedComment>
  <threadedComment ref="E181" dT="2025-07-11T10:01:19.47" personId="{F5283759-9946-4865-A022-E520B30F9158}" id="{E4A0F8A6-2B48-4B47-8E28-2BBC9846CF58}" parentId="{7E60B52F-7D1F-462C-9382-461EC782A1E0}">
    <text>Pirminius patvirtino, pasukau notarei, sakė šiandien peržiūrės dokus ir parašys ar kažko trūksta.</text>
  </threadedComment>
  <threadedComment ref="E181" dT="2025-07-14T04:25:30.72" personId="{F5283759-9946-4865-A022-E520B30F9158}" id="{E7D32A22-F4DF-4438-926F-22DC7B763A05}" parentId="{7E60B52F-7D1F-462C-9382-461EC782A1E0}">
    <text>Notarė atsiuntė sutartį, persiunčiau VMU peržiūrai.
Pagrindinis VMU atstovas (kuris rašė atsakymą į servitutus) atostogose, perduota pavaduojančiam asmeniui.</text>
  </threadedComment>
  <threadedComment ref="E181" dT="2025-07-28T06:28:41.29" personId="{F5283759-9946-4865-A022-E520B30F9158}" id="{6CFE7CC4-F89E-47ED-8E28-9AACB52040C3}" parentId="{7E60B52F-7D1F-462C-9382-461EC782A1E0}">
    <text>Per šią sav. VMU žadėjo pateikti atsakymą. Jei nebus, penktadienį po pietų skambinsiu.</text>
  </threadedComment>
  <threadedComment ref="E181" dT="2025-07-30T06:15:59.59" personId="{F5283759-9946-4865-A022-E520B30F9158}" id="{06F11767-D8DC-41DA-8811-1007FE0C37F1}" parentId="{7E60B52F-7D1F-462C-9382-461EC782A1E0}">
    <text>VMU paprašė kompensacijos aktų. Nusiunčiau.</text>
  </threadedComment>
  <threadedComment ref="E181" dT="2025-08-06T11:03:40.11" personId="{F5283759-9946-4865-A022-E520B30F9158}" id="{BD019AA5-D067-469E-B896-03A70BAEE8DE}" parentId="{7E60B52F-7D1F-462C-9382-461EC782A1E0}">
    <text>Gavau ats iš VMU, viskas ok.
Nusiunčiau gautą atsakymą notarei.
Notarė iki 08-18d atostogose. Žmogus iš VMU kur pasirašinėja sutartis taip pat iki 18d atostogose.</text>
  </threadedComment>
  <threadedComment ref="E181" dT="2025-08-07T05:21:39.19" personId="{F5283759-9946-4865-A022-E520B30F9158}" id="{4E1AC4A3-0C3A-4EAA-B5DA-05204F0555B9}" parentId="{7E60B52F-7D1F-462C-9382-461EC782A1E0}">
    <text>Galima pateikti bylą, perduota Kostui (be servitutų)</text>
  </threadedComment>
  <threadedComment ref="E181" dT="2025-08-07T05:27:21.91" personId="{1AA69E5B-B443-4881-BBB8-C2908FF681E9}" id="{BA9AC853-3C90-4481-8B1A-675FA55096E5}" parentId="{7E60B52F-7D1F-462C-9382-461EC782A1E0}">
    <text>Pateikta byla be servitutu</text>
  </threadedComment>
  <threadedComment ref="E181" dT="2025-08-11T10:32:46.59" personId="{F5283759-9946-4865-A022-E520B30F9158}" id="{003B9079-7489-452D-B5C1-26A2ADA5E5AF}" parentId="{7E60B52F-7D1F-462C-9382-461EC782A1E0}">
    <text>Gautos pastabos sutvarkytos, 18d notarė su VMU pareina iš atostogų.
Papildomai kai teiksim, reik pridėt atskirai NTRC 4400-6352-9099 (VIA sklypo) ir parašyti dėl VMU (nėra pritarimo, bet pasirašom servitutus)</text>
  </threadedComment>
  <threadedComment ref="E181" dT="2025-08-12T09:09:49.24" personId="{1AA69E5B-B443-4881-BBB8-C2908FF681E9}" id="{2B004464-8D23-439B-B438-95BFA105BAF4}" parentId="{7E60B52F-7D1F-462C-9382-461EC782A1E0}">
    <text>Pateikta po pastabu su garantinu</text>
  </threadedComment>
  <threadedComment ref="E181" dT="2025-08-19T11:07:36.17" personId="{F5283759-9946-4865-A022-E520B30F9158}" id="{354AAD7C-293E-4919-9C6B-98A897584BE4}" parentId="{7E60B52F-7D1F-462C-9382-461EC782A1E0}">
    <text>Skambinau notarei, nekėlė, pasuksiu vėliau.</text>
  </threadedComment>
  <threadedComment ref="E181" dT="2025-08-20T07:16:46.27" personId="{F5283759-9946-4865-A022-E520B30F9158}" id="{91C03C13-94FF-4AB0-8296-8CC310D31A2F}" parentId="{7E60B52F-7D1F-462C-9382-461EC782A1E0}">
    <text>Notarė serga, bilietas iki 08-25</text>
  </threadedComment>
  <threadedComment ref="E181" dT="2025-08-25T04:58:40.10" personId="{275467A3-C35B-408D-BC09-980133BF36D1}" id="{269E2943-8339-4FFC-A7D5-1B4F5A5A6FAF}" parentId="{7E60B52F-7D1F-462C-9382-461EC782A1E0}">
    <text>08-25 Augustas turi susiderinti su notare pasirašymo laiką</text>
  </threadedComment>
  <threadedComment ref="E181" dT="2025-08-25T10:32:18.90" personId="{F5283759-9946-4865-A022-E520B30F9158}" id="{8C94AB64-44EE-40BB-BB0A-4CDDEE74607B}" parentId="{7E60B52F-7D1F-462C-9382-461EC782A1E0}">
    <text xml:space="preserve">Prasitesė bilietą notarė 27d (trečiadienį) turėtų būt darbe.
  </text>
  </threadedComment>
  <threadedComment ref="E181" dT="2025-08-27T07:36:00.21" personId="{F5283759-9946-4865-A022-E520B30F9158}" id="{52A82757-1A6F-4BD1-AB8D-0AB207D60476}" parentId="{7E60B52F-7D1F-462C-9382-461EC782A1E0}">
    <text>Su notarė susisiekiau. Šiandien peržiūrės VMU neprieštaravimą servitutų sutarčiai. Paprašė ESO pasirašančio asmens kontaktų, juos perdaviau, dėl pasirašymo datos turėtų informuoti el. paštu (su VMU/ESO ji pati susiderins laiką).</text>
  </threadedComment>
  <threadedComment ref="E181" dT="2025-09-09T07:37:06.41" personId="{F5283759-9946-4865-A022-E520B30F9158}" id="{6EFED096-23BA-4404-8B62-331BF49DF726}" parentId="{7E60B52F-7D1F-462C-9382-461EC782A1E0}">
    <text>09-04 servitutai pasirašyti.</text>
  </threadedComment>
  <threadedComment ref="V181" dT="2025-07-30T05:59:01.72" personId="{F5283759-9946-4865-A022-E520B30F9158}" id="{E42EBAFB-3865-46D2-A430-9BD5364304DB}">
    <text>07-30 pateikta Anai</text>
  </threadedComment>
  <threadedComment ref="X181" dT="2025-05-27T06:45:12.45" personId="{F5283759-9946-4865-A022-E520B30F9158}" id="{A917AA90-C0F5-4CEB-9B69-65CB7F8875E7}">
    <text>05-27 išsiųsta</text>
  </threadedComment>
  <threadedComment ref="X181" dT="2025-05-27T06:47:03.62" personId="{F5283759-9946-4865-A022-E520B30F9158}" id="{89EA2A6F-944E-4707-BE44-38D50A4DA582}" parentId="{A917AA90-C0F5-4CEB-9B69-65CB7F8875E7}">
    <text>Tiek miestui, tiek rajonui</text>
  </threadedComment>
  <threadedComment ref="X181" dT="2025-06-26T11:43:32.72" personId="{F5283759-9946-4865-A022-E520B30F9158}" id="{BDB157C3-BA5C-43C9-8E57-E5E9226AACCD}" parentId="{A917AA90-C0F5-4CEB-9B69-65CB7F8875E7}">
    <text>Vainoras 06-26 suderino</text>
  </threadedComment>
  <threadedComment ref="X181" dT="2025-07-03T04:15:59.34" personId="{F5283759-9946-4865-A022-E520B30F9158}" id="{44054872-5D99-4667-A9E7-9AFBF71E614A}" parentId="{A917AA90-C0F5-4CEB-9B69-65CB7F8875E7}">
    <text>KRS suderino 07-02</text>
  </threadedComment>
  <threadedComment ref="Z181" dT="2025-05-27T06:45:12.45" personId="{F5283759-9946-4865-A022-E520B30F9158}" id="{D8B9CD7B-2BA8-428F-B8D6-B1DAD5E6D824}">
    <text>05-27 išsiųsta</text>
  </threadedComment>
  <threadedComment ref="Z181" dT="2025-05-27T06:48:33.47" personId="{F5283759-9946-4865-A022-E520B30F9158}" id="{07596CCE-A501-42DF-A866-3F348B785399}" parentId="{D8B9CD7B-2BA8-428F-B8D6-B1DAD5E6D824}">
    <text xml:space="preserve">giraitesvandenys@giraitesvandenys.lt </text>
    <extLst>
      <x:ext xmlns:xltc2="http://schemas.microsoft.com/office/spreadsheetml/2020/threadedcomments2" uri="{F7C98A9C-CBB3-438F-8F68-D28B6AF4A901}">
        <xltc2:checksum>2882787450</xltc2:checksum>
        <xltc2:hyperlink startIndex="0" length="36" url="mailto:giraitesvandenys@giraitesvandenys.lt"/>
      </x:ext>
    </extLst>
  </threadedComment>
  <threadedComment ref="Z181" dT="2025-06-02T07:00:53.67" personId="{F5283759-9946-4865-A022-E520B30F9158}" id="{B0824F05-8FE6-49F2-A9D1-6BB5F4C9D485}" parentId="{D8B9CD7B-2BA8-428F-B8D6-B1DAD5E6D824}">
    <text>06-02 suderinta</text>
  </threadedComment>
  <threadedComment ref="AA181" dT="2025-05-27T06:45:12.45" personId="{F5283759-9946-4865-A022-E520B30F9158}" id="{78D17B65-6F89-489F-A838-BE936F65FC39}">
    <text>05-27 išsiųsta</text>
  </threadedComment>
  <threadedComment ref="AA181" dT="2025-06-02T10:54:27.37" personId="{F5283759-9946-4865-A022-E520B30F9158}" id="{7EBB5A2C-760D-499F-9406-D1B4910DE81C}" parentId="{78D17B65-6F89-489F-A838-BE936F65FC39}">
    <text>06-02 suderinta</text>
  </threadedComment>
  <threadedComment ref="AD181" dT="2025-07-02T07:03:39.70" personId="{F5283759-9946-4865-A022-E520B30F9158}" id="{ADC9D0FA-5659-4C57-BE72-69A66C02A3CC}">
    <text>366466 Kauno m. sav. 07-02</text>
  </threadedComment>
  <threadedComment ref="AD181" dT="2025-07-03T04:51:42.09" personId="{F5283759-9946-4865-A022-E520B30F9158}" id="{DEF20D12-FAF4-4D8F-9817-F2E02BAB6CC7}" parentId="{ADC9D0FA-5659-4C57-BE72-69A66C02A3CC}">
    <text>KRS 366623 07-03 sakė nereik rajonui o reik nžt</text>
  </threadedComment>
  <threadedComment ref="AD181" dT="2025-07-04T10:49:19.46" personId="{F5283759-9946-4865-A022-E520B30F9158}" id="{A74E0322-B201-444C-9D54-FA58D437B15E}" parentId="{ADC9D0FA-5659-4C57-BE72-69A66C02A3CC}">
    <text>Per nauja KRS į NŽT 366945
07-04</text>
  </threadedComment>
  <threadedComment ref="AD181" dT="2025-07-09T05:19:45.00" personId="{F5283759-9946-4865-A022-E520B30F9158}" id="{F9967AF7-A394-4200-966B-C5EF68CC71E8}" parentId="{ADC9D0FA-5659-4C57-BE72-69A66C02A3CC}">
    <text>NŽT suderino, reik KMS</text>
  </threadedComment>
  <threadedComment ref="AD181" dT="2025-07-22T09:21:11.00" personId="{F5283759-9946-4865-A022-E520B30F9158}" id="{753957EF-106F-471C-8A9A-51944D51C8B6}" parentId="{ADC9D0FA-5659-4C57-BE72-69A66C02A3CC}">
    <text>KMS suderino 07-21</text>
  </threadedComment>
  <threadedComment ref="AF181" dT="2025-05-27T06:48:52.70" personId="{F5283759-9946-4865-A022-E520B30F9158}" id="{690DF658-F13A-4240-ACC3-55A91BC0B9E6}">
    <text>Su VMU du servitutai</text>
  </threadedComment>
  <threadedComment ref="AJ181" dT="2025-05-27T05:38:23.25" personId="{F5283759-9946-4865-A022-E520B30F9158}" id="{69D0180A-90E7-470C-A7E2-3F19502E51C5}">
    <text>05-27 Arnas pateikė</text>
  </threadedComment>
  <threadedComment ref="AJ181" dT="2025-06-26T10:26:27.44" personId="{BF5C2520-4838-4933-8C2C-E9E069B8079F}" id="{1FD56C5A-7F16-460E-9C72-619F42B20DB7}" parentId="{69D0180A-90E7-470C-A7E2-3F19502E51C5}">
    <text>Pateiktas kelių priedas 06-26</text>
  </threadedComment>
  <threadedComment ref="E182" dT="2023-11-07T11:00:36.00" personId="{1AA69E5B-B443-4881-BBB8-C2908FF681E9}" id="{F68E3461-9108-4276-B31D-DC7D677B00D0}">
    <text>11.07 Aidas derina</text>
  </threadedComment>
  <threadedComment ref="E182" dT="2023-11-13T10:21:48.51" personId="{275467A3-C35B-408D-BC09-980133BF36D1}" id="{3F635CD2-1904-4409-86C6-2A4FF3DA486D}" parentId="{F68E3461-9108-4276-B31D-DC7D677B00D0}">
    <text>11-15 Aidas + Augustas derina</text>
  </threadedComment>
  <threadedComment ref="E182" dT="2023-11-20T06:56:28.17" personId="{275467A3-C35B-408D-BC09-980133BF36D1}" id="{206C544F-59B7-4947-A4E6-1EFE597962D9}" parentId="{F68E3461-9108-4276-B31D-DC7D677B00D0}">
    <text>Liko 200 vartotojų</text>
  </threadedComment>
  <threadedComment ref="E182" dT="2023-11-23T08:46:52.06" personId="{275467A3-C35B-408D-BC09-980133BF36D1}" id="{287860C8-382D-4642-9DF8-149247D788B5}" parentId="{F68E3461-9108-4276-B31D-DC7D677B00D0}">
    <text>Liko vienas kontaktinis derinimas</text>
  </threadedComment>
  <threadedComment ref="E182" dT="2023-12-05T07:17:11.89" personId="{275467A3-C35B-408D-BC09-980133BF36D1}" id="{54C0A6C0-1AF5-4D54-8CB6-759908D34F4A}" parentId="{F68E3461-9108-4276-B31D-DC7D677B00D0}">
    <text>Informaciniai, derina el. paštu su gyventojais</text>
  </threadedComment>
  <threadedComment ref="E182" dT="2023-12-11T10:03:56.63" personId="{275467A3-C35B-408D-BC09-980133BF36D1}" id="{665CD4A0-88A3-430F-833C-FAFFF2500DC2}" parentId="{F68E3461-9108-4276-B31D-DC7D677B00D0}">
    <text>Informaciniai išsiųsti, daro KL ir principinę</text>
  </threadedComment>
  <threadedComment ref="E182" dT="2024-01-08T10:23:49.26" personId="{275467A3-C35B-408D-BC09-980133BF36D1}" id="{0614875C-0E3A-4E0C-A547-544862DF4AE5}" parentId="{F68E3461-9108-4276-B31D-DC7D677B00D0}">
    <text>Iki 01-12 turi pateikti pirminius</text>
  </threadedComment>
  <threadedComment ref="E182" dT="2024-01-16T12:14:39.27" personId="{1AA69E5B-B443-4881-BBB8-C2908FF681E9}" id="{68B818B8-4D58-4889-9E4D-DA6EFDF42993}" parentId="{F68E3461-9108-4276-B31D-DC7D677B00D0}">
    <text>Pirmininko derinimas, kiti suderine, liko keli gyventojai</text>
  </threadedComment>
  <threadedComment ref="E182" dT="2024-01-29T13:17:17.77" personId="{1AA69E5B-B443-4881-BBB8-C2908FF681E9}" id="{BBF66056-C9B5-46FE-95A4-A8D0D1D4E88E}" parentId="{F68E3461-9108-4276-B31D-DC7D677B00D0}">
    <text>01.26 pateikti pirminiai; institucijos gautos; MZDZ po pirminiu tvirtinimo</text>
  </threadedComment>
  <threadedComment ref="E182" dT="2024-02-01T13:38:59.24" personId="{1AA69E5B-B443-4881-BBB8-C2908FF681E9}" id="{5F2AC8A5-DC90-495E-8EF9-B0C2D5547888}" parentId="{F68E3461-9108-4276-B31D-DC7D677B00D0}">
    <text xml:space="preserve">pateiktas prašymas SUVA leidimui, daromas žiniaraštis </text>
  </threadedComment>
  <threadedComment ref="E182" dT="2024-02-06T12:54:00.30" personId="{1AA69E5B-B443-4881-BBB8-C2908FF681E9}" id="{C8F8DABD-2DE3-4DAE-AE92-1DFE1FA931D4}" parentId="{F68E3461-9108-4276-B31D-DC7D677B00D0}">
    <text xml:space="preserve">Skaičiuojama sąmata. SUVA atmetė, reikia sodų bendrijos tarybos sutikimo. Pirmininkas derina susirinkimą. </text>
  </threadedComment>
  <threadedComment ref="E182" dT="2024-02-14T07:12:40.98" personId="{1AA69E5B-B443-4881-BBB8-C2908FF681E9}" id="{7E3BC83A-AEA2-4CF7-B1F3-C516013C546A}" parentId="{F68E3461-9108-4276-B31D-DC7D677B00D0}">
    <text>Pateiktas projektas</text>
  </threadedComment>
  <threadedComment ref="E182" dT="2024-02-19T17:13:59.10" personId="{275467A3-C35B-408D-BC09-980133BF36D1}" id="{A5A96011-912E-42D3-A508-E8DB9635CD54}" parentId="{F68E3461-9108-4276-B31D-DC7D677B00D0}">
    <text>Taiso pastabas</text>
  </threadedComment>
  <threadedComment ref="E182" dT="2024-02-23T06:31:24.16" personId="{275467A3-C35B-408D-BC09-980133BF36D1}" id="{35C61D42-3D44-4399-9DAA-13CCA841B9DC}" parentId="{F68E3461-9108-4276-B31D-DC7D677B00D0}">
    <text>Pateikta po pastabų 02-20</text>
  </threadedComment>
  <threadedComment ref="E182" dT="2024-02-27T08:17:15.49" personId="{275467A3-C35B-408D-BC09-980133BF36D1}" id="{0E1F3314-BFB6-4288-B0CF-EA6128C6DACC}" parentId="{F68E3461-9108-4276-B31D-DC7D677B00D0}">
    <text>Teiks šiandien po pastabų</text>
  </threadedComment>
  <threadedComment ref="E182" dT="2024-03-12T07:25:05.70" personId="{275467A3-C35B-408D-BC09-980133BF36D1}" id="{7F7DC15F-013F-4961-AC0E-6D8C38A0A53C}" parentId="{F68E3461-9108-4276-B31D-DC7D677B00D0}">
    <text>Pateikta po pastabų 03-07</text>
  </threadedComment>
  <threadedComment ref="E182" dT="2024-03-14T05:34:24.11" personId="{275467A3-C35B-408D-BC09-980133BF36D1}" id="{39148802-05D2-4B1A-BDB2-AE7B49818525}" parentId="{F68E3461-9108-4276-B31D-DC7D677B00D0}">
    <text xml:space="preserve">Taiso pastabas, vėluoja suva
</text>
  </threadedComment>
  <threadedComment ref="E183" dT="2023-10-18T11:21:15.02" personId="{275467A3-C35B-408D-BC09-980133BF36D1}" id="{353C5AEA-6D5C-4D3A-9C7E-D363CE8940F1}">
    <text>Reikia sklypus naujus užnešti</text>
  </threadedComment>
  <threadedComment ref="E183" dT="2023-11-09T11:42:47.65" personId="{275467A3-C35B-408D-BC09-980133BF36D1}" id="{BA50E737-69BB-4345-8872-B2CC10E9DA97}" parentId="{353C5AEA-6D5C-4D3A-9C7E-D363CE8940F1}">
    <text>Iki 11-17 turi paruošti projektą derinimui</text>
  </threadedComment>
  <threadedComment ref="E183" dT="2023-11-20T06:58:43.89" personId="{275467A3-C35B-408D-BC09-980133BF36D1}" id="{2ED797AD-31ED-4278-ADFB-933BADB46CCD}" parentId="{353C5AEA-6D5C-4D3A-9C7E-D363CE8940F1}">
    <text>11-22 derina su gyventojais</text>
  </threadedComment>
  <threadedComment ref="E183" dT="2024-01-02T11:29:22.34" personId="{1AA69E5B-B443-4881-BBB8-C2908FF681E9}" id="{48BCC3B6-B67B-4C0F-ABBB-157D5E046C31}" parentId="{353C5AEA-6D5C-4D3A-9C7E-D363CE8940F1}">
    <text>Reikia pabaigt derint su gyventojais, uzbaigti principine</text>
  </threadedComment>
  <threadedComment ref="E183" dT="2024-02-06T12:55:26.91" personId="{1AA69E5B-B443-4881-BBB8-C2908FF681E9}" id="{93351CFE-787F-4F4C-842F-A4B6EC825138}" parentId="{353C5AEA-6D5C-4D3A-9C7E-D363CE8940F1}">
    <text>Klausimas del dalies OL keitimo TIVYJE</text>
  </threadedComment>
  <threadedComment ref="E183" dT="2024-02-14T07:52:51.62" personId="{275467A3-C35B-408D-BC09-980133BF36D1}" id="{6E5C615D-3E56-492E-9679-FAFA15215E0B}" parentId="{353C5AEA-6D5C-4D3A-9C7E-D363CE8940F1}">
    <text>Reikia papildyti projektą (topo yra)</text>
  </threadedComment>
  <threadedComment ref="E183" dT="2024-02-23T06:47:54.58" personId="{275467A3-C35B-408D-BC09-980133BF36D1}" id="{34CDE5BA-A5EE-44B8-9EA8-1783C2DA951B}" parentId="{353C5AEA-6D5C-4D3A-9C7E-D363CE8940F1}">
    <text>Kabelių lent, principinė, su žmonėm suderinta, 02-23 teiks institucijoms</text>
  </threadedComment>
  <threadedComment ref="E183" dT="2024-03-25T06:03:09.10" personId="{275467A3-C35B-408D-BC09-980133BF36D1}" id="{C6334533-2DC3-49FA-850D-115D4938B7D8}" parentId="{353C5AEA-6D5C-4D3A-9C7E-D363CE8940F1}">
    <text>Taiso pastabas</text>
  </threadedComment>
  <threadedComment ref="E183" dT="2024-04-02T09:40:09.66" personId="{275467A3-C35B-408D-BC09-980133BF36D1}" id="{43F5CC9C-80A2-47CB-97D7-8894F02D7DAA}" parentId="{353C5AEA-6D5C-4D3A-9C7E-D363CE8940F1}">
    <text>Pasikeitė TS, reikia topo papildymo</text>
  </threadedComment>
  <threadedComment ref="E183" dT="2024-04-08T05:53:18.46" personId="{275467A3-C35B-408D-BC09-980133BF36D1}" id="{E31A9948-5810-4088-A892-781099AE0A91}" parentId="{353C5AEA-6D5C-4D3A-9C7E-D363CE8940F1}">
    <text>Topo papildymas užsakytas pas Žemaitį</text>
  </threadedComment>
  <threadedComment ref="E183" dT="2024-04-15T06:21:10.70" personId="{275467A3-C35B-408D-BC09-980133BF36D1}" id="{63384FA7-3FF3-48D4-9591-3D839C44AA64}" parentId="{353C5AEA-6D5C-4D3A-9C7E-D363CE8940F1}">
    <text>Turi paruošti pirminiams 04-15</text>
  </threadedComment>
  <threadedComment ref="E183" dT="2024-04-30T11:22:36.88" personId="{275467A3-C35B-408D-BC09-980133BF36D1}" id="{4092E2F7-E49B-45D1-97FA-077F23B0EC9C}" parentId="{353C5AEA-6D5C-4D3A-9C7E-D363CE8940F1}">
    <text>04-30 teiks po pastabų</text>
  </threadedComment>
  <threadedComment ref="E183" dT="2024-05-07T05:53:54.10" personId="{275467A3-C35B-408D-BC09-980133BF36D1}" id="{C8E5FE52-B9C1-474E-A800-B79E00741509}" parentId="{353C5AEA-6D5C-4D3A-9C7E-D363CE8940F1}">
    <text>Pateikta po pastabų</text>
  </threadedComment>
  <threadedComment ref="E183" dT="2024-05-13T04:59:19.02" personId="{275467A3-C35B-408D-BC09-980133BF36D1}" id="{56D247CB-9E06-4039-A110-C3705695AE3B}" parentId="{353C5AEA-6D5C-4D3A-9C7E-D363CE8940F1}">
    <text>Taiso pastabas.</text>
  </threadedComment>
  <threadedComment ref="E183" dT="2024-05-20T09:30:46.95" personId="{1AA69E5B-B443-4881-BBB8-C2908FF681E9}" id="{D03A140C-F0AF-49E7-BCF1-0086EC866419}" parentId="{353C5AEA-6D5C-4D3A-9C7E-D363CE8940F1}">
    <text>05.21 bus pateikti pirminiai po pastabu, issiusta perderinti institucijoms</text>
  </threadedComment>
  <threadedComment ref="E183" dT="2024-05-27T07:40:23.78" personId="{275467A3-C35B-408D-BC09-980133BF36D1}" id="{CBE87193-8BEB-4C6E-97EB-6091EB77B956}" parentId="{353C5AEA-6D5C-4D3A-9C7E-D363CE8940F1}">
    <text>Taiso pastabas</text>
  </threadedComment>
  <threadedComment ref="E183" dT="2024-06-03T06:35:48.80" personId="{1AA69E5B-B443-4881-BBB8-C2908FF681E9}" id="{90853810-57FC-4F30-81E5-0DCDC4251987}" parentId="{353C5AEA-6D5C-4D3A-9C7E-D363CE8940F1}">
    <text>06.03 tikrintoja su vadu aptarst klausima ir susisieks su mumis. Manau 06.03 pateiksim pirminius</text>
  </threadedComment>
  <threadedComment ref="E183" dT="2024-06-10T09:03:01.66" personId="{1AA69E5B-B443-4881-BBB8-C2908FF681E9}" id="{0D6A0A41-768F-46B3-9313-9D88CFA2E311}" parentId="{353C5AEA-6D5C-4D3A-9C7E-D363CE8940F1}">
    <text>Laukiam pirminiu tvirtinimo</text>
  </threadedComment>
  <threadedComment ref="E183" dT="2024-06-17T04:42:06.09" personId="{1AA69E5B-B443-4881-BBB8-C2908FF681E9}" id="{0C63735D-B011-40A7-AA64-6E9B796E378F}" parentId="{353C5AEA-6D5C-4D3A-9C7E-D363CE8940F1}">
    <text>Pateikti pirminiai po pastabu</text>
  </threadedComment>
  <threadedComment ref="E183" dT="2024-06-25T05:13:31.16" personId="{275467A3-C35B-408D-BC09-980133BF36D1}" id="{7F9D759B-E2C4-4F95-8470-DDDB11D438F4}" parentId="{353C5AEA-6D5C-4D3A-9C7E-D363CE8940F1}">
    <text>Melioracijos projektas pildomas/ atnaujina MŽ</text>
  </threadedComment>
  <threadedComment ref="E183" dT="2024-07-04T06:12:47.30" personId="{1AA69E5B-B443-4881-BBB8-C2908FF681E9}" id="{E4FA4097-3F4B-41CB-AB28-436C729FC55C}" parentId="{353C5AEA-6D5C-4D3A-9C7E-D363CE8940F1}">
    <text>Samata yra, reikia daryt ir kelt byla, dar turbut truksta SUVA</text>
  </threadedComment>
  <threadedComment ref="E183" dT="2024-07-15T07:02:03.00" personId="{275467A3-C35B-408D-BC09-980133BF36D1}" id="{7396EB1E-6562-4BE5-8C47-FBE8309A2659}" parentId="{353C5AEA-6D5C-4D3A-9C7E-D363CE8940F1}">
    <text>Bylą pateiks iki 07-19</text>
  </threadedComment>
  <threadedComment ref="E183" dT="2024-07-22T05:45:30.15" personId="{1AA69E5B-B443-4881-BBB8-C2908FF681E9}" id="{DA947FC3-ECB0-414C-9EFF-3D9EABC6365B}" parentId="{353C5AEA-6D5C-4D3A-9C7E-D363CE8940F1}">
    <text>Reikejo pasikoreguoti grezimus, byla kelsim 07.22 Laukiam bendrijos derinimo, turi atsiust 22d ir tada pateiksim SUVA</text>
  </threadedComment>
  <threadedComment ref="E183" dT="2024-07-29T04:55:26.20" personId="{1AA69E5B-B443-4881-BBB8-C2908FF681E9}" id="{BCFD8D9D-E6C1-4E9E-B774-EB9D6AE55BAB}" parentId="{353C5AEA-6D5C-4D3A-9C7E-D363CE8940F1}">
    <text>Reikia susisiekt su Audingu, turi but jau grizes, ir tada reiks pataisyt projekta</text>
  </threadedComment>
  <threadedComment ref="E183" dT="2024-08-05T06:12:27.95" personId="{275467A3-C35B-408D-BC09-980133BF36D1}" id="{76B76E8C-D3F2-45F0-AEF4-E476ADEDE147}" parentId="{353C5AEA-6D5C-4D3A-9C7E-D363CE8940F1}">
    <text>08-05 teiksim pilną projektą su MEL dalimi</text>
  </threadedComment>
  <threadedComment ref="E183" dT="2024-08-12T06:48:33.80" personId="{275467A3-C35B-408D-BC09-980133BF36D1}" id="{45A22279-BF99-4856-B9EC-FE43134263D8}" parentId="{353C5AEA-6D5C-4D3A-9C7E-D363CE8940F1}">
    <text>Laukiam bendrijos sutikimo protkolo- EIMUTIS. Po to teiksim SUVA</text>
  </threadedComment>
  <threadedComment ref="E183" dT="2024-08-26T08:40:56.17" personId="{275467A3-C35B-408D-BC09-980133BF36D1}" id="{F861659C-0FA8-43D7-84F0-DBCC2695001E}" parentId="{353C5AEA-6D5C-4D3A-9C7E-D363CE8940F1}">
    <text>Pateiktas NŽT</text>
  </threadedComment>
  <threadedComment ref="E183" dT="2024-08-27T06:28:02.48" personId="{1AA69E5B-B443-4881-BBB8-C2908FF681E9}" id="{DBD93732-B20C-421C-BDAA-D997DDB5E91C}" parentId="{353C5AEA-6D5C-4D3A-9C7E-D363CE8940F1}">
    <text>SUVA 325420  08.21</text>
  </threadedComment>
  <threadedComment ref="E183" dT="2024-09-01T08:28:06.46" personId="{275467A3-C35B-408D-BC09-980133BF36D1}" id="{6746855E-7DCD-482C-BA29-0B8C8267C628}" parentId="{353C5AEA-6D5C-4D3A-9C7E-D363CE8940F1}">
    <text>SUVA 326245  08-28</text>
  </threadedComment>
  <threadedComment ref="E183" dT="2024-09-16T05:40:39.69" personId="{275467A3-C35B-408D-BC09-980133BF36D1}" id="{077B207D-7380-494F-B67C-6E7AE101F1DA}" parentId="{353C5AEA-6D5C-4D3A-9C7E-D363CE8940F1}">
    <text>Kostas skambinau Audingui, Eimutis taiso pastabas</text>
  </threadedComment>
  <threadedComment ref="E183" dT="2024-10-17T06:36:25.79" personId="{275467A3-C35B-408D-BC09-980133BF36D1}" id="{17CE336F-4AA0-4AF8-B464-82A4036A01DD}" parentId="{353C5AEA-6D5C-4D3A-9C7E-D363CE8940F1}">
    <text>10-17 Kostas pateiks projektą po pastabų</text>
  </threadedComment>
  <threadedComment ref="E183" dT="2024-10-22T11:20:50.49" personId="{275467A3-C35B-408D-BC09-980133BF36D1}" id="{C69576DD-A18B-4BA7-A2E8-6CE806E66D72}" parentId="{353C5AEA-6D5C-4D3A-9C7E-D363CE8940F1}">
    <text>Pateiktas po pastabų</text>
  </threadedComment>
  <threadedComment ref="K183" dT="2024-03-12T08:43:41.43" personId="{275467A3-C35B-408D-BC09-980133BF36D1}" id="{13B0D7CD-C9C1-439A-AFF1-0749928C07DD}">
    <text>Pateiksim pirminius</text>
  </threadedComment>
  <threadedComment ref="K183" dT="2024-03-25T06:03:22.56" personId="{275467A3-C35B-408D-BC09-980133BF36D1}" id="{0FE6DC98-8A5D-4147-8700-676B74D97AC6}" parentId="{13B0D7CD-C9C1-439A-AFF1-0749928C07DD}">
    <text>Pateiks pirminius po pastabų</text>
  </threadedComment>
  <threadedComment ref="AD183" dT="2024-07-22T07:59:16.68" personId="{B1C403DD-D624-4B2E-A4CE-E1329F3AF8BA}" id="{E30924D3-BDFE-4CE6-9977-1BBD70436C14}">
    <text xml:space="preserve">SUVA 322200 </text>
  </threadedComment>
  <threadedComment ref="AD183" dT="2024-08-22T13:17:56.65" personId="{B1C403DD-D624-4B2E-A4CE-E1329F3AF8BA}" id="{F6538CFE-EEE6-44DE-AB55-56576AC5CD06}" parentId="{E30924D3-BDFE-4CE6-9977-1BBD70436C14}">
    <text xml:space="preserve">325420 </text>
  </threadedComment>
  <threadedComment ref="E184" dT="2023-10-18T11:22:01.25" personId="{275467A3-C35B-408D-BC09-980133BF36D1}" id="{FB137BA1-0455-4E18-9084-007FAAF458C3}">
    <text>Trūksta telia ir vandenų</text>
  </threadedComment>
  <threadedComment ref="E184" dT="2023-11-08T11:30:04.13" personId="{275467A3-C35B-408D-BC09-980133BF36D1}" id="{97E7A6C3-C3FC-44EA-8E1B-8036B018D1D7}" parentId="{FB137BA1-0455-4E18-9084-007FAAF458C3}">
    <text>Reikia topo papildymo Ovidijus</text>
  </threadedComment>
  <threadedComment ref="E184" dT="2023-11-09T11:59:04.76" personId="{275467A3-C35B-408D-BC09-980133BF36D1}" id="{1E2CEF67-A0E1-49EE-A7EA-482D5865197D}" parentId="{FB137BA1-0455-4E18-9084-007FAAF458C3}">
    <text>Nuo 20dienos planuojam derinimą su gyventojais</text>
  </threadedComment>
  <threadedComment ref="E184" dT="2023-11-27T08:09:28.46" personId="{275467A3-C35B-408D-BC09-980133BF36D1}" id="{3DF1F2B2-0467-4FCD-8C3A-106010D224CD}" parentId="{FB137BA1-0455-4E18-9084-007FAAF458C3}">
    <text xml:space="preserve">Daro principinę </text>
  </threadedComment>
  <threadedComment ref="E184" dT="2023-12-11T10:10:37.70" personId="{275467A3-C35B-408D-BC09-980133BF36D1}" id="{533200A0-EA4E-4BE5-A9B8-2B8F4FD640F3}" parentId="{FB137BA1-0455-4E18-9084-007FAAF458C3}">
    <text>Derina 12-12</text>
  </threadedComment>
  <threadedComment ref="E184" dT="2024-01-16T12:49:17.98" personId="{1AA69E5B-B443-4881-BBB8-C2908FF681E9}" id="{BF8380F2-3854-44D6-BC34-1DE61C08C2B7}" parentId="{FB137BA1-0455-4E18-9084-007FAAF458C3}">
    <text>Derina 01.16 ir 01.18, pirminius pateikti planuojama 01.23</text>
  </threadedComment>
  <threadedComment ref="E184" dT="2024-01-29T13:26:43.25" personId="{1AA69E5B-B443-4881-BBB8-C2908FF681E9}" id="{D82A8ACD-F97D-4546-8047-ECB7D0834E2C}" parentId="{FB137BA1-0455-4E18-9084-007FAAF458C3}">
    <text>Daro kabeliu lentele ir uzbaigineja principine</text>
  </threadedComment>
  <threadedComment ref="E184" dT="2024-02-14T08:18:17.53" personId="{275467A3-C35B-408D-BC09-980133BF36D1}" id="{E9CDBAB5-9747-441A-89D4-83A2307CD8FA}" parentId="{FB137BA1-0455-4E18-9084-007FAAF458C3}">
    <text>Laukiam info iš ESO + daro informacinius</text>
  </threadedComment>
  <threadedComment ref="E184" dT="2024-02-23T06:58:50.92" personId="{275467A3-C35B-408D-BC09-980133BF36D1}" id="{0976E982-1A27-4267-8A5C-CB2552D5ABE8}" parentId="{FB137BA1-0455-4E18-9084-007FAAF458C3}">
    <text>Sukelti pirminiai po pastabų 02-23/ Telia pateikta 02-22, Melioracijos projektas, sodų bendrija</text>
  </threadedComment>
  <threadedComment ref="E184" dT="2024-02-23T11:28:38.47" personId="{1AA69E5B-B443-4881-BBB8-C2908FF681E9}" id="{1826E28F-C03B-43FB-8B17-350FD49BBFCE}" parentId="{FB137BA1-0455-4E18-9084-007FAAF458C3}">
    <text>Pateikti pirminiai</text>
  </threadedComment>
  <threadedComment ref="E184" dT="2024-03-25T07:43:10.61" personId="{275467A3-C35B-408D-BC09-980133BF36D1}" id="{43B9DBB1-98AE-4A71-9E44-5889C3564FB1}" parentId="{FB137BA1-0455-4E18-9084-007FAAF458C3}">
    <text>Pateiktas projektas be servituto</text>
  </threadedComment>
  <threadedComment ref="E184" dT="2024-04-08T06:03:57.16" personId="{275467A3-C35B-408D-BC09-980133BF36D1}" id="{97E3E3A9-8648-4951-BCF0-32E3C471491F}" parentId="{FB137BA1-0455-4E18-9084-007FAAF458C3}">
    <text>Servitutas perduotas NŽT 03-21</text>
  </threadedComment>
  <threadedComment ref="E184" dT="2024-04-15T06:31:30.05" personId="{275467A3-C35B-408D-BC09-980133BF36D1}" id="{5E86398C-1FBC-48EE-AA5A-234ED1D4B35F}" parentId="{FB137BA1-0455-4E18-9084-007FAAF458C3}">
    <text>Servitutas perduotas notarei</text>
  </threadedComment>
  <threadedComment ref="E184" dT="2024-04-30T11:30:04.84" personId="{275467A3-C35B-408D-BC09-980133BF36D1}" id="{A8C8AF0B-7D15-4493-8155-874C00FABDA5}" parentId="{FB137BA1-0455-4E18-9084-007FAAF458C3}">
    <text>04-30 pateiktos žymos</text>
  </threadedComment>
  <threadedComment ref="E184" dT="2024-05-07T04:34:08.22" personId="{275467A3-C35B-408D-BC09-980133BF36D1}" id="{15CBB255-8021-45E9-88E2-56039D55C0ED}" parentId="{FB137BA1-0455-4E18-9084-007FAAF458C3}">
    <text>Žyma 1/3</text>
  </threadedComment>
  <threadedComment ref="E184" dT="2024-05-08T10:25:39.24" personId="{275467A3-C35B-408D-BC09-980133BF36D1}" id="{2E47BECC-F697-4DC0-9D36-3E81DFDCB323}" parentId="{FB137BA1-0455-4E18-9084-007FAAF458C3}">
    <text>Laukiam kol atmes įkainius</text>
  </threadedComment>
  <threadedComment ref="K184" dT="2024-03-12T08:49:36.41" personId="{275467A3-C35B-408D-BC09-980133BF36D1}" id="{9F347CFE-4793-4DEA-93D4-94DA5DB5A2BD}">
    <text>Pasirašys servitutą ir teiksim pilną bylą</text>
  </threadedComment>
  <threadedComment ref="E185" dT="2023-10-19T05:47:00.35" personId="{275467A3-C35B-408D-BC09-980133BF36D1}" id="{0CA8C5A7-3752-4CA1-809C-A0D12A04DE10}">
    <text>Subraižyta trasa</text>
  </threadedComment>
  <threadedComment ref="E185" dT="2023-11-13T10:37:14.25" personId="{275467A3-C35B-408D-BC09-980133BF36D1}" id="{F7539D02-5D3C-4BBE-A17B-9239705095FB}" parentId="{0CA8C5A7-3752-4CA1-809C-A0D12A04DE10}">
    <text xml:space="preserve">11-17 planuoja užbaigti kontaktinius derinimus </text>
  </threadedComment>
  <threadedComment ref="E185" dT="2023-11-23T08:55:49.56" personId="{275467A3-C35B-408D-BC09-980133BF36D1}" id="{2D4A193F-DD0C-41F2-82AB-608703019366}" parentId="{0CA8C5A7-3752-4CA1-809C-A0D12A04DE10}">
    <text>informaciniai</text>
  </threadedComment>
  <threadedComment ref="E185" dT="2023-11-27T12:07:08.77" personId="{275467A3-C35B-408D-BC09-980133BF36D1}" id="{9CBAD3E6-35D2-4D52-8045-B7231EAC6ACA}" parentId="{0CA8C5A7-3752-4CA1-809C-A0D12A04DE10}">
    <text>11-28 teikiam pirminius</text>
  </threadedComment>
  <threadedComment ref="E185" dT="2023-11-29T12:35:17.83" personId="{275467A3-C35B-408D-BC09-980133BF36D1}" id="{7186614E-DBFE-4068-993C-71C71583336A}" parentId="{0CA8C5A7-3752-4CA1-809C-A0D12A04DE10}">
    <text>11-29 pateikti priminiai tvirtinimui</text>
  </threadedComment>
  <threadedComment ref="E185" dT="2023-12-04T12:57:09.71" personId="{275467A3-C35B-408D-BC09-980133BF36D1}" id="{16F7F79A-FD08-4E95-BD28-2724E5113CD9}" parentId="{0CA8C5A7-3752-4CA1-809C-A0D12A04DE10}">
    <text>Taiso pastabas</text>
  </threadedComment>
  <threadedComment ref="E185" dT="2023-12-11T10:12:10.69" personId="{275467A3-C35B-408D-BC09-980133BF36D1}" id="{0F4C29D4-E197-4C2F-9434-255EC81E7C16}" parentId="{0CA8C5A7-3752-4CA1-809C-A0D12A04DE10}">
    <text>Pateikti pirminiai,  derinama su institucijomis</text>
  </threadedComment>
  <threadedComment ref="E185" dT="2023-12-13T13:33:07.88" personId="{275467A3-C35B-408D-BC09-980133BF36D1}" id="{AE098215-75C9-494C-853F-18817BC10E97}" parentId="{0CA8C5A7-3752-4CA1-809C-A0D12A04DE10}">
    <text>Taiso pastabas</text>
  </threadedComment>
  <threadedComment ref="E185" dT="2023-12-19T11:42:19.07" personId="{275467A3-C35B-408D-BC09-980133BF36D1}" id="{3D93E4C9-9C73-4D40-8E2D-C5B16996F5E0}" parentId="{0CA8C5A7-3752-4CA1-809C-A0D12A04DE10}">
    <text>Pateikti pirminiai, derina, trūksta savivaldybės ir telia</text>
  </threadedComment>
  <threadedComment ref="E185" dT="2023-12-27T12:42:38.78" personId="{275467A3-C35B-408D-BC09-980133BF36D1}" id="{14F78F10-06C2-405E-9020-CE7453BC7301}" parentId="{0CA8C5A7-3752-4CA1-809C-A0D12A04DE10}">
    <text>Taiso pastabas</text>
  </threadedComment>
  <threadedComment ref="E185" dT="2024-01-02T11:55:40.96" personId="{1AA69E5B-B443-4881-BBB8-C2908FF681E9}" id="{959D7B47-B810-4ADD-AA7E-7E6EB8E979C2}" parentId="{0CA8C5A7-3752-4CA1-809C-A0D12A04DE10}">
    <text>Vartotjas turi atsakyt kur jam tinka patraukti spinta</text>
  </threadedComment>
  <threadedComment ref="E185" dT="2024-01-08T08:02:14.34" personId="{275467A3-C35B-408D-BC09-980133BF36D1}" id="{FE7E4990-AE04-4DFA-9A92-37B12F222F9D}" parentId="{0CA8C5A7-3752-4CA1-809C-A0D12A04DE10}">
    <text>Keitėsi trasa, reikia perderinti/ 3 sutikimai/ informaciniai/ principinė</text>
  </threadedComment>
  <threadedComment ref="E185" dT="2024-01-16T12:47:15.82" personId="{1AA69E5B-B443-4881-BBB8-C2908FF681E9}" id="{EBF7282F-09AE-4A1C-B55C-582563C3C471}" parentId="{0CA8C5A7-3752-4CA1-809C-A0D12A04DE10}">
    <text>Sutikimus turime gauti 22-26d. El pastu</text>
  </threadedComment>
  <threadedComment ref="E185" dT="2024-01-29T13:05:42.60" personId="{1AA69E5B-B443-4881-BBB8-C2908FF681E9}" id="{1B249DE0-B83A-49CC-968E-529C1FF3B213}" parentId="{0CA8C5A7-3752-4CA1-809C-A0D12A04DE10}">
    <text>01.26 pateikti pirminiai; 1 sutikimas; sav deirnimas; 2 servitutai.</text>
  </threadedComment>
  <threadedComment ref="E185" dT="2024-02-01T13:24:57.34" personId="{1AA69E5B-B443-4881-BBB8-C2908FF681E9}" id="{0329143D-BBF1-499E-B412-B33D33E52D08}" parentId="{0CA8C5A7-3752-4CA1-809C-A0D12A04DE10}">
    <text xml:space="preserve">1 sutikimas/2 servitutai (savivaldybe)/MZ </text>
  </threadedComment>
  <threadedComment ref="E185" dT="2024-02-06T12:49:42.38" personId="{1AA69E5B-B443-4881-BBB8-C2908FF681E9}" id="{0E161D75-F301-4C50-BA63-4875D6833047}" parentId="{0CA8C5A7-3752-4CA1-809C-A0D12A04DE10}">
    <text xml:space="preserve">1 sutikimas/2 servitutai (savivaldybe)/MZ </text>
  </threadedComment>
  <threadedComment ref="E185" dT="2024-02-12T05:56:36.10" personId="{1AA69E5B-B443-4881-BBB8-C2908FF681E9}" id="{7029C9DB-DDC6-46A2-9569-3128E4C041A5}" parentId="{0CA8C5A7-3752-4CA1-809C-A0D12A04DE10}">
    <text xml:space="preserve">1 sutikimas/2 servitutai (savivaldybe)/MZ </text>
  </threadedComment>
  <threadedComment ref="E185" dT="2024-02-14T07:56:20.12" personId="{275467A3-C35B-408D-BC09-980133BF36D1}" id="{26F90964-88C0-4484-BDE6-DD44FC8FC659}" parentId="{0CA8C5A7-3752-4CA1-809C-A0D12A04DE10}">
    <text>ESO užklausta dėl dalies OL palikimo/ servitutai/mž</text>
  </threadedComment>
  <threadedComment ref="E185" dT="2024-02-23T07:09:22.05" personId="{275467A3-C35B-408D-BC09-980133BF36D1}" id="{00E20F36-39A2-4E36-9707-A26AF15737F5}" parentId="{0CA8C5A7-3752-4CA1-809C-A0D12A04DE10}">
    <text>1 sutikimas (nebūtinas)/ 2 servitutai/ MŽ/ sąmata/ NŽT</text>
  </threadedComment>
  <threadedComment ref="E185" dT="2024-04-02T09:49:06.25" personId="{275467A3-C35B-408D-BC09-980133BF36D1}" id="{50F2D3B5-DBE9-45BF-B5D9-362E73978BB4}" parentId="{0CA8C5A7-3752-4CA1-809C-A0D12A04DE10}">
    <text>2 servitutai</text>
  </threadedComment>
  <threadedComment ref="E185" dT="2024-04-08T06:14:15.38" personId="{275467A3-C35B-408D-BC09-980133BF36D1}" id="{8330ADF9-C24C-4DD9-A1CF-67CA8BDD6665}" parentId="{0CA8C5A7-3752-4CA1-809C-A0D12A04DE10}">
    <text>Servitutai savivaldybė 04-15/ SUVA 04-10</text>
  </threadedComment>
  <threadedComment ref="E185" dT="2024-05-13T06:07:49.53" personId="{275467A3-C35B-408D-BC09-980133BF36D1}" id="{1B68CC74-0FB6-445E-81C9-DF10F5C7F570}" parentId="{0CA8C5A7-3752-4CA1-809C-A0D12A04DE10}">
    <text>Pateikti planai po pastabų 05-08</text>
  </threadedComment>
  <threadedComment ref="E185" dT="2024-05-20T10:54:15.35" personId="{275467A3-C35B-408D-BC09-980133BF36D1}" id="{EF477740-1A04-4AF3-804C-099B4241F20D}" parentId="{0CA8C5A7-3752-4CA1-809C-A0D12A04DE10}">
    <text>SUVA/ Servitutai (2) laukiam nuomininko parašo</text>
  </threadedComment>
  <threadedComment ref="E185" dT="2024-05-27T07:40:36.33" personId="{275467A3-C35B-408D-BC09-980133BF36D1}" id="{9CF53BD6-1269-4601-BE6A-2603F449406F}" parentId="{0CA8C5A7-3752-4CA1-809C-A0D12A04DE10}">
    <text>Suva, servitutai</text>
  </threadedComment>
  <threadedComment ref="E185" dT="2024-06-10T09:21:12.41" personId="{1AA69E5B-B443-4881-BBB8-C2908FF681E9}" id="{5CCC65EF-FC47-479A-B4C5-5BB3EE364E64}" parentId="{0CA8C5A7-3752-4CA1-809C-A0D12A04DE10}">
    <text>06.07 servitutas pateiktas notarui. SUVA laukiam</text>
  </threadedComment>
  <threadedComment ref="E185" dT="2024-06-25T04:56:06.99" personId="{275467A3-C35B-408D-BC09-980133BF36D1}" id="{054A85E4-96B2-4C13-A4FC-A5E6CD473C1D}" parentId="{0CA8C5A7-3752-4CA1-809C-A0D12A04DE10}">
    <text>Servitutų laukiam/ SUVA YRA/ Pateiktas pratęsimas</text>
  </threadedComment>
  <threadedComment ref="E185" dT="2024-07-22T08:18:23.71" personId="{275467A3-C35B-408D-BC09-980133BF36D1}" id="{7688C016-5EB2-444E-80FA-7BA545A45F04}" parentId="{0CA8C5A7-3752-4CA1-809C-A0D12A04DE10}">
    <text>Servitutai 22-am not. Biure. 07-29 KML atsakinga grįžta iš atostogų, derinsim pasirašymo laiką</text>
  </threadedComment>
  <threadedComment ref="E185" dT="2024-07-29T05:03:11.90" personId="{1AA69E5B-B443-4881-BBB8-C2908FF681E9}" id="{1503A1C5-2C28-4857-B70D-D2DB3ADD4F31}" parentId="{0CA8C5A7-3752-4CA1-809C-A0D12A04DE10}">
    <text>Snd Arnas skambina del servitutu</text>
  </threadedComment>
  <threadedComment ref="E185" dT="2024-07-30T09:48:51.05" personId="{1AA69E5B-B443-4881-BBB8-C2908FF681E9}" id="{7E9D6D4F-FBCD-422D-A6F5-8878DE792FB7}" parentId="{0CA8C5A7-3752-4CA1-809C-A0D12A04DE10}">
    <text xml:space="preserve">dokumentai išsiūsti kitam notarų biurui (3-iam), nes 22-ojo notaras išeina į atostogas, o per laiką likusį iki išėjimo nespės pasirašyti sutarčių. Dabar jau yra prijungta ir savivaldybė į šitą derinimą dėl pasirašymo laiko (jeigu šitas notarų biuras turės galimybes parengti sutartis, pasirašymas numatomas 08.07 d. - 08.08 d.) </text>
  </threadedComment>
  <threadedComment ref="E185" dT="2024-08-13T13:04:29.71" personId="{1AA69E5B-B443-4881-BBB8-C2908FF681E9}" id="{D4E1A78D-1C1B-4396-BD99-150D69D15416}" parentId="{0CA8C5A7-3752-4CA1-809C-A0D12A04DE10}">
    <text>Pateiktas projektas</text>
  </threadedComment>
  <threadedComment ref="E185" dT="2024-08-26T06:39:13.59" personId="{275467A3-C35B-408D-BC09-980133BF36D1}" id="{7BB064F6-91AD-4867-8762-390CB5797816}" parentId="{0CA8C5A7-3752-4CA1-809C-A0D12A04DE10}">
    <text>08-26 perduotos žymos Simui</text>
  </threadedComment>
  <threadedComment ref="E185" dT="2024-08-26T13:07:55.79" personId="{275467A3-C35B-408D-BC09-980133BF36D1}" id="{95C5D604-ED9F-40A4-BF34-FEFE761F1177}" parentId="{0CA8C5A7-3752-4CA1-809C-A0D12A04DE10}">
    <text>08-26 pateiktos žymos ESO</text>
  </threadedComment>
  <threadedComment ref="E185" dT="2024-08-27T06:05:07.30" personId="{275467A3-C35B-408D-BC09-980133BF36D1}" id="{6359FEA9-8601-4C38-B0B9-52E702462EE6}" parentId="{0CA8C5A7-3752-4CA1-809C-A0D12A04DE10}">
    <text>08-27 pateikta ESO ADA</text>
  </threadedComment>
  <threadedComment ref="K185" dT="2024-03-12T08:59:06.13" personId="{275467A3-C35B-408D-BC09-980133BF36D1}" id="{7AE3825A-25DC-4154-8214-86F44AAE3F7B}">
    <text>Teiksim pilną projektą be servitutų ir suva</text>
  </threadedComment>
  <threadedComment ref="W185" dT="2024-02-23T11:22:24.78" personId="{BF5C2520-4838-4933-8C2C-E9E069B8079F}" id="{E60765E8-9B7F-4FE9-98B3-3DD1BE42E25F}">
    <text>1 trūksta</text>
  </threadedComment>
  <threadedComment ref="AD185" dT="2024-02-21T06:50:15.43" personId="{BF5C2520-4838-4933-8C2C-E9E069B8079F}" id="{F16B9CCB-8C4F-41D3-B867-A5BE8400DE13}">
    <text>Įkelta 02-21</text>
  </threadedComment>
  <threadedComment ref="AF185" dT="2024-02-21T06:51:00.55" personId="{BF5C2520-4838-4933-8C2C-E9E069B8079F}" id="{D7ED7D0E-DADE-4278-9ED7-DC814108EF19}">
    <text>Išsiųsta 02-19</text>
  </threadedComment>
  <threadedComment ref="E186" dT="2023-10-24T05:27:47.26" personId="{275467A3-C35B-408D-BC09-980133BF36D1}" id="{33F27458-C5AD-4C82-BD69-59FDB49A8D19}">
    <text>Reikia pildyti topo h2o+telia</text>
  </threadedComment>
  <threadedComment ref="E186" dT="2023-11-09T11:59:19.84" personId="{275467A3-C35B-408D-BC09-980133BF36D1}" id="{BE5EE281-59EB-4ED5-A10B-19ED9DFDA7A2}" parentId="{33F27458-C5AD-4C82-BD69-59FDB49A8D19}">
    <text>Nuo 17d planuojam derinimą su gyventojais</text>
  </threadedComment>
  <threadedComment ref="E186" dT="2023-11-20T07:46:15.31" personId="{275467A3-C35B-408D-BC09-980133BF36D1}" id="{705E8367-AB30-4506-B3A4-1C59C3234A05}" parentId="{33F27458-C5AD-4C82-BD69-59FDB49A8D19}">
    <text>TRŪKSTA TELIA IR VANDENŲ</text>
  </threadedComment>
  <threadedComment ref="E186" dT="2023-12-11T10:15:31.67" personId="{275467A3-C35B-408D-BC09-980133BF36D1}" id="{25F0160E-6E49-489A-AC5E-F5FCE574C933}" parentId="{33F27458-C5AD-4C82-BD69-59FDB49A8D19}">
    <text>Derina su institucijomis, daro principinę</text>
  </threadedComment>
  <threadedComment ref="E186" dT="2023-12-19T08:44:42.73" personId="{275467A3-C35B-408D-BC09-980133BF36D1}" id="{21BC060B-2D58-4367-A448-87FC4587D484}" parentId="{33F27458-C5AD-4C82-BD69-59FDB49A8D19}">
    <text>Taiso trasą ir principinę</text>
  </threadedComment>
  <threadedComment ref="E186" dT="2024-01-02T11:32:09.98" personId="{1AA69E5B-B443-4881-BBB8-C2908FF681E9}" id="{83E764B7-810B-4F4D-B9DF-9EFF3F559885}" parentId="{33F27458-C5AD-4C82-BD69-59FDB49A8D19}">
    <text>Taisomos pirminiu pastabos</text>
  </threadedComment>
  <threadedComment ref="E186" dT="2024-01-08T08:04:01.29" personId="{275467A3-C35B-408D-BC09-980133BF36D1}" id="{F7C9A4C4-D2B5-46AF-BFBC-858E125523C9}" parentId="{33F27458-C5AD-4C82-BD69-59FDB49A8D19}">
    <text>NŽT/ Miškai/ gyventojai 5+</text>
  </threadedComment>
  <threadedComment ref="E186" dT="2024-01-16T12:52:00.71" personId="{1AA69E5B-B443-4881-BBB8-C2908FF681E9}" id="{0D5CA2F2-47DC-4163-B93D-B0691A530101}" parentId="{33F27458-C5AD-4C82-BD69-59FDB49A8D19}">
    <text>Teiksim NZT kai gausim uredija, vmt gautas, gyventojams issiusti informaciniai, rengiamas MZ</text>
  </threadedComment>
  <threadedComment ref="E186" dT="2024-01-29T13:00:46.78" personId="{1AA69E5B-B443-4881-BBB8-C2908FF681E9}" id="{88A94685-1327-4B6A-88DB-247A58F337EF}" parentId="{33F27458-C5AD-4C82-BD69-59FDB49A8D19}">
    <text>Pateikta NZT, Laukiam samatos; 01.31 Uredijos terminas</text>
  </threadedComment>
  <threadedComment ref="E186" dT="2024-02-06T12:55:41.82" personId="{1AA69E5B-B443-4881-BBB8-C2908FF681E9}" id="{5E5AC1A4-4F2E-4156-898B-CCF8BAB32A46}" parentId="{33F27458-C5AD-4C82-BD69-59FDB49A8D19}">
    <text>Pateikti pirminiai po pastabu</text>
  </threadedComment>
  <threadedComment ref="E186" dT="2024-02-14T07:57:36.04" personId="{275467A3-C35B-408D-BC09-980133BF36D1}" id="{8B60DAB4-FE85-493B-85FC-E9998CB4C211}" parentId="{33F27458-C5AD-4C82-BD69-59FDB49A8D19}">
    <text>Taiso pastabas. 02-14 turi pateikti po pastabų</text>
  </threadedComment>
  <threadedComment ref="E186" dT="2024-02-20T18:16:42.80" personId="{275467A3-C35B-408D-BC09-980133BF36D1}" id="{73744837-6805-4BD9-A0DF-10B9018884DC}" parentId="{33F27458-C5AD-4C82-BD69-59FDB49A8D19}">
    <text>Atmesti pirminiai</text>
  </threadedComment>
  <threadedComment ref="E186" dT="2024-02-23T07:53:32.25" personId="{275467A3-C35B-408D-BC09-980133BF36D1}" id="{6CE5FCED-C356-4687-9046-B77FFA90B8EC}" parentId="{33F27458-C5AD-4C82-BD69-59FDB49A8D19}">
    <text>Pateikti po pastabų pirminiai, visa kita yra</text>
  </threadedComment>
  <threadedComment ref="E186" dT="2024-03-22T13:19:05.94" personId="{C8757EB3-AE51-4D63-B06C-15AB9D614458}" id="{4B8F79F7-520C-40F1-A957-138F3945830D}" parentId="{33F27458-C5AD-4C82-BD69-59FDB49A8D19}">
    <text>03/21 gautos bylos pastabos, 03/22 pateikta byla po pastabų</text>
  </threadedComment>
  <threadedComment ref="E186" dT="2024-03-29T12:55:20.56" personId="{C8757EB3-AE51-4D63-B06C-15AB9D614458}" id="{27E06CA9-A4D5-4506-82B0-8160A9CAA000}" parentId="{33F27458-C5AD-4C82-BD69-59FDB49A8D19}">
    <text xml:space="preserve">NŽT po perkėlimo nesuderino, prašo sodų bendrijos susirinkimo </text>
  </threadedComment>
  <threadedComment ref="E186" dT="2024-04-08T07:44:44.33" personId="{275467A3-C35B-408D-BC09-980133BF36D1}" id="{A4E0619C-EF32-42AC-9F26-BB9D6E4C99F8}" parentId="{33F27458-C5AD-4C82-BD69-59FDB49A8D19}">
    <text>04-10 turi pateikti SB raštą</text>
  </threadedComment>
  <threadedComment ref="E186" dT="2024-04-15T06:42:03.63" personId="{275467A3-C35B-408D-BC09-980133BF36D1}" id="{E0463FA8-7419-42BD-83D2-7C402FCD5C29}" parentId="{33F27458-C5AD-4C82-BD69-59FDB49A8D19}">
    <text>04-10 pateikta NŽT</text>
  </threadedComment>
  <threadedComment ref="E186" dT="2024-04-30T11:54:37.80" personId="{275467A3-C35B-408D-BC09-980133BF36D1}" id="{45DF4799-816E-42A9-A4B7-A5443B60C4A1}" parentId="{33F27458-C5AD-4C82-BD69-59FDB49A8D19}">
    <text>04-29 projektas pilnai pateiktas</text>
  </threadedComment>
  <threadedComment ref="E186" dT="2024-05-07T04:39:44.87" personId="{275467A3-C35B-408D-BC09-980133BF36D1}" id="{B8617994-EC07-42F9-89B7-2CD9B8262F20}" parentId="{33F27458-C5AD-4C82-BD69-59FDB49A8D19}">
    <text>05-07 teiksim po pastabų</text>
  </threadedComment>
  <threadedComment ref="E186" dT="2024-05-09T10:59:11.54" personId="{275467A3-C35B-408D-BC09-980133BF36D1}" id="{A1CEADC0-2A76-4F53-8091-1EB46E7CE623}" parentId="{33F27458-C5AD-4C82-BD69-59FDB49A8D19}">
    <text>05-09 perduota Kostui reigistruoti žymas</text>
  </threadedComment>
  <threadedComment ref="E186" dT="2024-05-14T17:01:52.90" personId="{275467A3-C35B-408D-BC09-980133BF36D1}" id="{DD45ABE2-E8D6-4219-9DC3-08C34F394A93}" parentId="{33F27458-C5AD-4C82-BD69-59FDB49A8D19}">
    <text>IKI AKTAVIMO TRŪKSTA VIENOS SĄSKAITOS</text>
  </threadedComment>
  <threadedComment ref="K186" dT="2024-03-12T09:06:47.12" personId="{275467A3-C35B-408D-BC09-980133BF36D1}" id="{7C83BCB0-4E95-4F5A-91A8-35F8BC4598D4}">
    <text>Teiks pirminius, visa kita yra</text>
  </threadedComment>
  <threadedComment ref="K186" dT="2024-03-15T09:01:59.68" personId="{275467A3-C35B-408D-BC09-980133BF36D1}" id="{9321A590-BBAE-46FC-8158-6289E3F4CF48}" parentId="{7C83BCB0-4E95-4F5A-91A8-35F8BC4598D4}">
    <text>Teiksim pilną bylą</text>
  </threadedComment>
  <threadedComment ref="E187" dT="2023-11-13T10:45:02.99" personId="{BE325DBA-77AE-420F-8593-D19695A72820}" id="{86E99EDE-A5B2-4282-92CD-167EF61C303A}">
    <text>Braižoma</text>
  </threadedComment>
  <threadedComment ref="E187" dT="2023-11-21T05:45:21.61" personId="{BE325DBA-77AE-420F-8593-D19695A72820}" id="{904A835A-60BF-4807-BC67-BAF88BB62C5A}" parentId="{86E99EDE-A5B2-4282-92CD-167EF61C303A}">
    <text>Klausimas pas ESO dėl užduoties patikslinimo</text>
  </threadedComment>
  <threadedComment ref="E187" dT="2023-11-23T06:39:38.11" personId="{275467A3-C35B-408D-BC09-980133BF36D1}" id="{C09EAF76-7B95-403B-B654-B40D72114FB0}" parentId="{86E99EDE-A5B2-4282-92CD-167EF61C303A}">
    <text>ESO neatsakė dėl užduoties patikslinimo</text>
  </threadedComment>
  <threadedComment ref="E187" dT="2023-12-05T07:25:13.97" personId="{BE325DBA-77AE-420F-8593-D19695A72820}" id="{D71B4A5F-9A9A-47DC-9DB4-80AFDB464C95}" parentId="{86E99EDE-A5B2-4282-92CD-167EF61C303A}">
    <text>12 05 pirminiai</text>
  </threadedComment>
  <threadedComment ref="E187" dT="2023-12-05T07:34:42.48" personId="{275467A3-C35B-408D-BC09-980133BF36D1}" id="{32D71235-8D39-4B56-8276-9B06C60771B8}" parentId="{86E99EDE-A5B2-4282-92CD-167EF61C303A}">
    <text>Pateikti pirminiai</text>
  </threadedComment>
  <threadedComment ref="E187" dT="2023-12-11T07:20:32.84" personId="{275467A3-C35B-408D-BC09-980133BF36D1}" id="{9A720E8E-3645-440A-8CEE-AB5ACA98D271}" parentId="{86E99EDE-A5B2-4282-92CD-167EF61C303A}">
    <text>Derina su institucijomis</text>
  </threadedComment>
  <threadedComment ref="E187" dT="2023-12-14T06:13:00.27" personId="{275467A3-C35B-408D-BC09-980133BF36D1}" id="{0782FEFA-8404-47A1-92D4-0BBE5E7D7FE6}" parentId="{86E99EDE-A5B2-4282-92CD-167EF61C303A}">
    <text>Laukiam Telia ir NŽT</text>
  </threadedComment>
  <threadedComment ref="E187" dT="2023-12-19T07:13:57.08" personId="{275467A3-C35B-408D-BC09-980133BF36D1}" id="{4BD4384B-90AB-4496-88A2-498F9B13B8EB}" parentId="{86E99EDE-A5B2-4282-92CD-167EF61C303A}">
    <text>Sąmata, telia, nžt</text>
  </threadedComment>
  <threadedComment ref="E187" dT="2024-01-06T06:07:50.28" personId="{275467A3-C35B-408D-BC09-980133BF36D1}" id="{B58BD901-5E33-4C07-8A41-554497D8E829}" parentId="{86E99EDE-A5B2-4282-92CD-167EF61C303A}">
    <text>ESO TURI ATMESTI ĮKAINIUS</text>
  </threadedComment>
  <threadedComment ref="E188" dT="2023-11-13T10:45:02.99" personId="{BE325DBA-77AE-420F-8593-D19695A72820}" id="{1892E210-A39E-400C-93D2-9C3C956098C7}">
    <text>Braižoma</text>
  </threadedComment>
  <threadedComment ref="E188" dT="2023-11-23T06:41:27.22" personId="{275467A3-C35B-408D-BC09-980133BF36D1}" id="{534BE097-B7BF-4237-B6D3-AA3D658207B0}" parentId="{1892E210-A39E-400C-93D2-9C3C956098C7}">
    <text>Principinė/ servitutas/ derinimai</text>
  </threadedComment>
  <threadedComment ref="E188" dT="2023-11-27T13:16:25.85" personId="{BE325DBA-77AE-420F-8593-D19695A72820}" id="{68073A75-A022-4AFA-A079-A5A2C46F7ACE}" parentId="{1892E210-A39E-400C-93D2-9C3C956098C7}">
    <text xml:space="preserve">11-23 išsiųstas email pastato savininkų įmonei </text>
  </threadedComment>
  <threadedComment ref="E188" dT="2023-12-05T07:36:07.48" personId="{275467A3-C35B-408D-BC09-980133BF36D1}" id="{6BB4B0FF-2CCD-4688-9D1E-DB2A0FF66DD4}" parentId="{1892E210-A39E-400C-93D2-9C3C956098C7}">
    <text>Derina su vartotojais (neatsako)</text>
  </threadedComment>
  <threadedComment ref="E188" dT="2023-12-11T07:22:01.22" personId="{275467A3-C35B-408D-BC09-980133BF36D1}" id="{99863559-CAAD-41DA-9C28-0A3F029F665C}" parentId="{1892E210-A39E-400C-93D2-9C3C956098C7}">
    <text>Derina su institucijomis</text>
  </threadedComment>
  <threadedComment ref="E188" dT="2023-12-14T06:18:14.18" personId="{275467A3-C35B-408D-BC09-980133BF36D1}" id="{184C834B-60A3-4D70-A476-463CF28902D1}" parentId="{1892E210-A39E-400C-93D2-9C3C956098C7}">
    <text>LGI užklausta info</text>
  </threadedComment>
  <threadedComment ref="E188" dT="2024-01-04T05:36:41.23" personId="{BE325DBA-77AE-420F-8593-D19695A72820}" id="{125A0CC6-BB26-438E-8609-D751103164EE}" parentId="{1892E210-A39E-400C-93D2-9C3C956098C7}">
    <text xml:space="preserve">Išsiųsta derinti institucijoms, kadangi LGI nepateikė tikslios info, dėl vartotojo improvizavom. </text>
  </threadedComment>
  <threadedComment ref="E188" dT="2024-01-04T06:11:46.07" personId="{275467A3-C35B-408D-BC09-980133BF36D1}" id="{D807BDDA-0FCD-415D-932D-FA2D733680DD}" parentId="{1892E210-A39E-400C-93D2-9C3C956098C7}">
    <text>Servitutas KPD</text>
  </threadedComment>
  <threadedComment ref="E188" dT="2024-01-04T14:48:09.73" personId="{BE325DBA-77AE-420F-8593-D19695A72820}" id="{12D34C88-8401-4D26-ABBB-42815005A08F}" parentId="{1892E210-A39E-400C-93D2-9C3C956098C7}">
    <text>Pateikti pirminiai</text>
  </threadedComment>
  <threadedComment ref="E188" dT="2024-01-16T12:41:13.92" personId="{BE325DBA-77AE-420F-8593-D19695A72820}" id="{CA7A1F54-4A64-4CBA-9C2E-8F810EA44DE8}" parentId="{1892E210-A39E-400C-93D2-9C3C956098C7}">
    <text>Rengiami žiniaraščiai/ servitutas</text>
  </threadedComment>
  <threadedComment ref="E188" dT="2024-01-29T06:36:31.37" personId="{BE325DBA-77AE-420F-8593-D19695A72820}" id="{9AF78538-B4E8-49D0-AD83-30590BA6A1CB}" parentId="{1892E210-A39E-400C-93D2-9C3C956098C7}">
    <text>01 29 bus pateiktas projektas</text>
  </threadedComment>
  <threadedComment ref="E188" dT="2024-02-06T18:39:44.96" personId="{275467A3-C35B-408D-BC09-980133BF36D1}" id="{FF9900A9-5280-4931-BA5D-C946683AC073}" parentId="{1892E210-A39E-400C-93D2-9C3C956098C7}">
    <text>Taiso pastabas</text>
  </threadedComment>
  <threadedComment ref="E188" dT="2024-02-08T14:19:48.10" personId="{BE325DBA-77AE-420F-8593-D19695A72820}" id="{8E51E49B-1527-49FE-8170-1DB387901CC8}" parentId="{1892E210-A39E-400C-93D2-9C3C956098C7}">
    <text>02 09 teiksim po pastabų</text>
  </threadedComment>
  <threadedComment ref="E188" dT="2024-02-10T10:31:59.06" personId="{BE325DBA-77AE-420F-8593-D19695A72820}" id="{0D848DA6-DA5E-4AD8-A7EB-788C213AD87C}" parentId="{1892E210-A39E-400C-93D2-9C3C956098C7}">
    <text>Pateikta po pastabų 02 10</text>
  </threadedComment>
  <threadedComment ref="E188" dT="2024-02-14T08:03:04.57" personId="{275467A3-C35B-408D-BC09-980133BF36D1}" id="{FB60917E-C12E-49DB-AE62-AD7B4D8E3198}" parentId="{1892E210-A39E-400C-93D2-9C3C956098C7}">
    <text>02-12 pateikas po pastabų</text>
  </threadedComment>
  <threadedComment ref="E188" dT="2024-02-23T07:51:27.09" personId="{275467A3-C35B-408D-BC09-980133BF36D1}" id="{8A6B1179-1532-40F4-894F-FA1A677C51AF}" parentId="{1892E210-A39E-400C-93D2-9C3C956098C7}">
    <text xml:space="preserve">Žyma pateikta 02-22
</text>
  </threadedComment>
  <threadedComment ref="E188" dT="2024-03-04T11:00:37.20" personId="{275467A3-C35B-408D-BC09-980133BF36D1}" id="{33E7E994-F108-4F0F-8319-4A5C5451DDE5}" parentId="{1892E210-A39E-400C-93D2-9C3C956098C7}">
    <text>03-04 PATEIKTAS ADA ESO PASIRAŠYTI</text>
  </threadedComment>
  <threadedComment ref="E189" dT="2023-11-13T10:45:02.99" personId="{BE325DBA-77AE-420F-8593-D19695A72820}" id="{2DC70827-553C-42A0-9C33-F89356DADA85}">
    <text>Braižoma</text>
  </threadedComment>
  <threadedComment ref="E189" dT="2023-12-05T07:40:13.68" personId="{275467A3-C35B-408D-BC09-980133BF36D1}" id="{8BA18874-387B-4DE9-90C6-3ACA5537061F}" parentId="{2DC70827-553C-42A0-9C33-F89356DADA85}">
    <text>Dubliuojasi</text>
  </threadedComment>
  <threadedComment ref="E189" dT="2023-12-19T07:13:24.48" personId="{275467A3-C35B-408D-BC09-980133BF36D1}" id="{286DEB14-8115-477B-A338-ACC70A83EC41}" parentId="{2DC70827-553C-42A0-9C33-F89356DADA85}">
    <text>12-19 teiks pirminius</text>
  </threadedComment>
  <threadedComment ref="E189" dT="2024-01-04T05:37:24.26" personId="{BE325DBA-77AE-420F-8593-D19695A72820}" id="{4F1239C4-187E-4C1A-B236-E05E76A70DD4}" parentId="{2DC70827-553C-42A0-9C33-F89356DADA85}">
    <text>01 02 pateikti pirminiai po pastabų</text>
  </threadedComment>
  <threadedComment ref="E189" dT="2024-01-06T07:57:46.96" personId="{275467A3-C35B-408D-BC09-980133BF36D1}" id="{26507E09-0EC9-43A4-9873-1E4FF2EBF34F}" parentId="{2DC70827-553C-42A0-9C33-F89356DADA85}">
    <text>Taiso pastabas</text>
  </threadedComment>
  <threadedComment ref="E189" dT="2024-01-08T09:48:47.57" personId="{275467A3-C35B-408D-BC09-980133BF36D1}" id="{4F74D859-E84E-45B9-9BF8-ED4D34A5B577}" parentId="{2DC70827-553C-42A0-9C33-F89356DADA85}">
    <text>01-08 turi pateikti pirminius</text>
  </threadedComment>
  <threadedComment ref="E189" dT="2024-01-11T05:54:06.57" personId="{275467A3-C35B-408D-BC09-980133BF36D1}" id="{CDF7039F-C22C-48D6-B46F-C4B9292D71B2}" parentId="{2DC70827-553C-42A0-9C33-F89356DADA85}">
    <text>Taiso pastabas</text>
  </threadedComment>
  <threadedComment ref="E189" dT="2024-01-16T12:51:40.82" personId="{BE325DBA-77AE-420F-8593-D19695A72820}" id="{CB0D9E20-59E7-4048-A1E7-93FFD4E8DF25}" parentId="{2DC70827-553C-42A0-9C33-F89356DADA85}">
    <text xml:space="preserve">Pateikta po pastabų 01 15
</text>
  </threadedComment>
  <threadedComment ref="E189" dT="2024-01-30T06:16:12.85" personId="{275467A3-C35B-408D-BC09-980133BF36D1}" id="{C3C5AB21-3BD1-47C2-BE0C-3F9FD2625E66}" parentId="{2DC70827-553C-42A0-9C33-F89356DADA85}">
    <text>Aidas daro nuotraukas, teiksim po pastabų pirminius</text>
  </threadedComment>
  <threadedComment ref="E189" dT="2024-02-05T08:48:26.97" personId="{BE325DBA-77AE-420F-8593-D19695A72820}" id="{4324DEA4-B67F-415F-B32F-93C9293A3333}" parentId="{2DC70827-553C-42A0-9C33-F89356DADA85}">
    <text>Pateikta po pastabų, laukiam. Inst. Derinimus turim.</text>
  </threadedComment>
  <threadedComment ref="E189" dT="2024-02-08T14:19:55.86" personId="{BE325DBA-77AE-420F-8593-D19695A72820}" id="{687A7B30-87CD-4C07-AC6F-E4E55246E463}" parentId="{2DC70827-553C-42A0-9C33-F89356DADA85}">
    <text>Taisom pastabas</text>
  </threadedComment>
  <threadedComment ref="E189" dT="2024-02-10T11:09:04.97" personId="{BE325DBA-77AE-420F-8593-D19695A72820}" id="{FEF801C0-EA5D-4F6D-A270-1D1F0DCBDD2E}" parentId="{2DC70827-553C-42A0-9C33-F89356DADA85}">
    <text>02 10 pateikta po pastabų</text>
  </threadedComment>
  <threadedComment ref="E189" dT="2024-02-22T14:17:52.36" personId="{BE325DBA-77AE-420F-8593-D19695A72820}" id="{BE4BAF8C-327E-4AEB-98DA-DA2E910C5BBF}" parentId="{2DC70827-553C-42A0-9C33-F89356DADA85}">
    <text>Laukiam sąmatos</text>
  </threadedComment>
  <threadedComment ref="E189" dT="2024-02-24T09:48:35.95" personId="{BE325DBA-77AE-420F-8593-D19695A72820}" id="{20E6B8E3-CAF4-4B75-BDCF-9AA24D52CFAD}" parentId="{2DC70827-553C-42A0-9C33-F89356DADA85}">
    <text>02 24 pateikta tvirtinti</text>
  </threadedComment>
  <threadedComment ref="E189" dT="2024-03-04T06:04:26.10" personId="{BE325DBA-77AE-420F-8593-D19695A72820}" id="{D6E758EF-DCEF-4A11-A0DF-1A23B9BD0F5B}" parentId="{2DC70827-553C-42A0-9C33-F89356DADA85}">
    <text>03 01 pateikta po pastabų</text>
  </threadedComment>
  <threadedComment ref="E189" dT="2024-03-12T06:10:47.25" personId="{275467A3-C35B-408D-BC09-980133BF36D1}" id="{9EF6A07E-48C6-4618-AB99-C89321632980}" parentId="{2DC70827-553C-42A0-9C33-F89356DADA85}">
    <text>Pateiktos žymos</text>
  </threadedComment>
  <threadedComment ref="K189" dT="2024-03-12T09:09:44.55" personId="{275467A3-C35B-408D-BC09-980133BF36D1}" id="{227B9E02-48D5-4676-84AF-2DBD1C8AE877}">
    <text>Turim gauti ž ymas ir pilnai aktuoti</text>
  </threadedComment>
  <threadedComment ref="E190" dT="2023-11-27T13:12:39.65" personId="{BE325DBA-77AE-420F-8593-D19695A72820}" id="{8D952D9D-24CC-4D72-8CD9-ACA4B7ED1A75}">
    <text>Suderinta su vartotojais 
11-27 pateikti pirminiai</text>
  </threadedComment>
  <threadedComment ref="E190" dT="2023-11-29T11:06:53.83" personId="{BE325DBA-77AE-420F-8593-D19695A72820}" id="{423B0E9B-A752-46F3-8DD0-8917EC432332}" parentId="{8D952D9D-24CC-4D72-8CD9-ACA4B7ED1A75}">
    <text>Pastabos</text>
  </threadedComment>
  <threadedComment ref="E190" dT="2023-12-05T07:42:25.12" personId="{275467A3-C35B-408D-BC09-980133BF36D1}" id="{EBC54307-4947-4AD0-AB75-DFC6CCBE7E3F}" parentId="{8D952D9D-24CC-4D72-8CD9-ACA4B7ED1A75}">
    <text>Pateikti pirminiai po pastabų. Derina su institiucijomis</text>
  </threadedComment>
  <threadedComment ref="E190" dT="2023-12-06T10:45:48.89" personId="{275467A3-C35B-408D-BC09-980133BF36D1}" id="{DC0807E5-EB00-4F65-920D-0CDF790DC6FE}" parentId="{8D952D9D-24CC-4D72-8CD9-ACA4B7ED1A75}">
    <text>Taiso pastabas</text>
  </threadedComment>
  <threadedComment ref="E190" dT="2023-12-11T07:11:23.17" personId="{275467A3-C35B-408D-BC09-980133BF36D1}" id="{0E34C1E8-D89A-4F9D-8991-FFC4BCAB633E}" parentId="{8D952D9D-24CC-4D72-8CD9-ACA4B7ED1A75}">
    <text>Derinama su institucijomis, trūksta LGI</text>
  </threadedComment>
  <threadedComment ref="E190" dT="2023-12-19T07:12:36.18" personId="{275467A3-C35B-408D-BC09-980133BF36D1}" id="{D31384F4-DFDA-407B-94C7-512AD2226256}" parentId="{8D952D9D-24CC-4D72-8CD9-ACA4B7ED1A75}">
    <text>Pateiktas projektas</text>
  </threadedComment>
  <threadedComment ref="E190" dT="2023-12-28T05:46:07.81" personId="{275467A3-C35B-408D-BC09-980133BF36D1}" id="{F00B3A18-863A-42C1-A060-31DE462496E2}" parentId="{8D952D9D-24CC-4D72-8CD9-ACA4B7ED1A75}">
    <text>Taiso pastabas</text>
  </threadedComment>
  <threadedComment ref="E190" dT="2024-01-03T14:50:42.27" personId="{BE325DBA-77AE-420F-8593-D19695A72820}" id="{40DE6541-F6DE-48FB-81D4-9B7D4EAE1E0E}" parentId="{8D952D9D-24CC-4D72-8CD9-ACA4B7ED1A75}">
    <text xml:space="preserve"> Ovidijus turi suderinti topo</text>
  </threadedComment>
  <threadedComment ref="E190" dT="2024-01-29T06:37:17.48" personId="{BE325DBA-77AE-420F-8593-D19695A72820}" id="{12C435B4-D58A-41A1-8489-D5F3E202BB9A}" parentId="{8D952D9D-24CC-4D72-8CD9-ACA4B7ED1A75}">
    <text>01 25 įkeltas projektas po pastabų</text>
  </threadedComment>
  <threadedComment ref="E190" dT="2024-02-05T17:27:54.34" personId="{275467A3-C35B-408D-BC09-980133BF36D1}" id="{99B7D1F9-A737-4183-BDB1-74D57CC77DD1}" parentId="{8D952D9D-24CC-4D72-8CD9-ACA4B7ED1A75}">
    <text>02.05 pateikta po pastabų</text>
  </threadedComment>
  <threadedComment ref="E190" dT="2024-02-10T12:08:05.02" personId="{BE325DBA-77AE-420F-8593-D19695A72820}" id="{A743868E-96A3-4472-96C1-276A1322B893}" parentId="{8D952D9D-24CC-4D72-8CD9-ACA4B7ED1A75}">
    <text>02 10 pateiktas projektas</text>
  </threadedComment>
  <threadedComment ref="E190" dT="2024-02-15T08:05:32.07" personId="{BE325DBA-77AE-420F-8593-D19695A72820}" id="{F173313C-9908-4528-BB8D-C9383A0A0F3A}" parentId="{8D952D9D-24CC-4D72-8CD9-ACA4B7ED1A75}">
    <text>02 15 pateikta po pastabų</text>
  </threadedComment>
  <threadedComment ref="E190" dT="2024-03-04T13:51:59.95" personId="{275467A3-C35B-408D-BC09-980133BF36D1}" id="{15AE53CD-F222-4F74-894A-B2C8EA1CA96D}" parentId="{8D952D9D-24CC-4D72-8CD9-ACA4B7ED1A75}">
    <text>03-04 PATEIKTI ĮKAINIAI ESO</text>
  </threadedComment>
  <threadedComment ref="E191" dT="2023-11-13T10:45:02.99" personId="{BE325DBA-77AE-420F-8593-D19695A72820}" id="{B8F26C15-5154-4EF3-ABA5-C48F26ADFF64}">
    <text>Braižoma</text>
  </threadedComment>
  <threadedComment ref="E191" dT="2023-11-21T06:03:26.35" personId="{BE325DBA-77AE-420F-8593-D19695A72820}" id="{6BC5EB2C-4948-4E81-8648-6D7BE986D264}" parentId="{B8F26C15-5154-4EF3-ABA5-C48F26ADFF64}">
    <text>Su vienu vartotoju suderinom, kito neradom</text>
  </threadedComment>
  <threadedComment ref="E191" dT="2023-11-23T11:23:23.07" personId="{BE325DBA-77AE-420F-8593-D19695A72820}" id="{227BD22A-AC52-4C7D-9D06-4232904AD15B}" parentId="{B8F26C15-5154-4EF3-ABA5-C48F26ADFF64}">
    <text>Važiuoja 11-27</text>
  </threadedComment>
  <threadedComment ref="E191" dT="2023-11-28T14:15:37.78" personId="{BE325DBA-77AE-420F-8593-D19695A72820}" id="{1E43258A-A31C-45DF-B220-E317AA43DF9C}" parentId="{B8F26C15-5154-4EF3-ABA5-C48F26ADFF64}">
    <text>11-28 pateikti pirminiai, išsiųsta institucijoms</text>
  </threadedComment>
  <threadedComment ref="E191" dT="2023-12-05T07:44:46.41" personId="{275467A3-C35B-408D-BC09-980133BF36D1}" id="{90CAD62B-5CE6-471E-A691-7227828387C5}" parentId="{B8F26C15-5154-4EF3-ABA5-C48F26ADFF64}">
    <text>Pateikti pirminiai</text>
  </threadedComment>
  <threadedComment ref="E191" dT="2023-12-11T07:08:03.48" personId="{275467A3-C35B-408D-BC09-980133BF36D1}" id="{7ACA55C8-E10B-4374-BF74-A8212883E752}" parentId="{B8F26C15-5154-4EF3-ABA5-C48F26ADFF64}">
    <text>Patvirtinti pirminiai, 12-11 teiks sąmatai</text>
  </threadedComment>
  <threadedComment ref="E191" dT="2023-12-19T07:12:14.77" personId="{275467A3-C35B-408D-BC09-980133BF36D1}" id="{FB8C42D4-7A48-46F6-B087-D972503AB09C}" parentId="{B8F26C15-5154-4EF3-ABA5-C48F26ADFF64}">
    <text>12-19 teiksim pilną projektą</text>
  </threadedComment>
  <threadedComment ref="E191" dT="2023-12-28T06:26:14.88" personId="{275467A3-C35B-408D-BC09-980133BF36D1}" id="{94CD9D49-569E-45C2-947C-723A09F60412}" parentId="{B8F26C15-5154-4EF3-ABA5-C48F26ADFF64}">
    <text>PAKEISTA PU</text>
  </threadedComment>
  <threadedComment ref="E192" dT="2023-11-13T11:00:32.06" personId="{BE325DBA-77AE-420F-8593-D19695A72820}" id="{3010185F-65BA-476D-AEE3-1222920D44B3}">
    <text>Reikia susiderinti su vartotoju, nerado namie</text>
  </threadedComment>
  <threadedComment ref="E192" dT="2023-11-13T11:02:14.95" personId="{BE325DBA-77AE-420F-8593-D19695A72820}" id="{CC67956B-888A-478B-AF42-220691B7B35E}" parentId="{3010185F-65BA-476D-AEE3-1222920D44B3}">
    <text>Su stulpo sklypo savininku suderinta</text>
  </threadedComment>
  <threadedComment ref="E192" dT="2023-11-17T05:39:39.66" personId="{BE325DBA-77AE-420F-8593-D19695A72820}" id="{926BC11C-8A0B-4E01-92C7-B61204ECD53D}" parentId="{3010185F-65BA-476D-AEE3-1222920D44B3}">
    <text>Išsiųsta derinti institucijoms</text>
  </threadedComment>
  <threadedComment ref="E192" dT="2023-11-17T06:43:56.92" personId="{BE325DBA-77AE-420F-8593-D19695A72820}" id="{AE3D8992-7E55-4678-A332-C3D316563F43}" parentId="{3010185F-65BA-476D-AEE3-1222920D44B3}">
    <text>Pateikti pirminiai</text>
  </threadedComment>
  <threadedComment ref="E192" dT="2023-11-21T05:51:11.67" personId="{BE325DBA-77AE-420F-8593-D19695A72820}" id="{2911FFDE-D795-422C-9A2B-E68CCAA07DF9}" parentId="{3010185F-65BA-476D-AEE3-1222920D44B3}">
    <text>Klausimas pas ESO</text>
  </threadedComment>
  <threadedComment ref="E192" dT="2023-11-23T06:38:16.06" personId="{275467A3-C35B-408D-BC09-980133BF36D1}" id="{624199DF-6750-47B7-9B20-3ADCB4186916}" parentId="{3010185F-65BA-476D-AEE3-1222920D44B3}">
    <text>Turi atšaukti užduotį</text>
  </threadedComment>
  <threadedComment ref="E192" dT="2023-11-27T11:43:26.69" personId="{275467A3-C35B-408D-BC09-980133BF36D1}" id="{E3DF28E6-FA1F-4A68-8388-5C3BB9CDC74C}" parentId="{3010185F-65BA-476D-AEE3-1222920D44B3}">
    <text>Reikia topo pildyti</text>
  </threadedComment>
  <threadedComment ref="E192" dT="2023-12-11T06:46:20.08" personId="{275467A3-C35B-408D-BC09-980133BF36D1}" id="{BC81894B-FD6A-4248-A48C-AD3CF3D158CA}" parentId="{3010185F-65BA-476D-AEE3-1222920D44B3}">
    <text xml:space="preserve">ESO informuotas, kad neaišku ką perjungti reikia </text>
  </threadedComment>
  <threadedComment ref="E192" dT="2023-12-19T11:31:44.85" personId="{275467A3-C35B-408D-BC09-980133BF36D1}" id="{99CA7783-D4BC-42D1-A957-8651273F7FDC}" parentId="{3010185F-65BA-476D-AEE3-1222920D44B3}">
    <text>ATŠAUKTAS</text>
  </threadedComment>
  <threadedComment ref="E193" dT="2023-11-13T10:51:55.52" personId="{BE325DBA-77AE-420F-8593-D19695A72820}" id="{33214697-E2EA-42CC-BD30-2FAF9DC48585}">
    <text>Suderinta su vartotoju, kito neradom, derinama su institucijomis</text>
  </threadedComment>
  <threadedComment ref="E193" dT="2023-11-21T06:04:33.34" personId="{BE325DBA-77AE-420F-8593-D19695A72820}" id="{F5B0E0DF-A4DD-48BF-9002-21E54917AD4B}" parentId="{33214697-E2EA-42CC-BD30-2FAF9DC48585}">
    <text xml:space="preserve">Lakd pateikta 11-21
</text>
  </threadedComment>
  <threadedComment ref="E193" dT="2023-11-29T11:06:45.77" personId="{BE325DBA-77AE-420F-8593-D19695A72820}" id="{1241E1B6-7281-4F47-8F7B-C2B6C532F3B7}" parentId="{33214697-E2EA-42CC-BD30-2FAF9DC48585}">
    <text>Pateikti pirminiai 11-29</text>
  </threadedComment>
  <threadedComment ref="E193" dT="2023-12-04T13:38:24.46" personId="{275467A3-C35B-408D-BC09-980133BF36D1}" id="{695AF346-4C5A-451E-BD50-BB5FCBE078E7}" parentId="{33214697-E2EA-42CC-BD30-2FAF9DC48585}">
    <text>Taiso pastabas</text>
  </threadedComment>
  <threadedComment ref="E193" dT="2023-12-05T07:22:34.42" personId="{BE325DBA-77AE-420F-8593-D19695A72820}" id="{A0DCDE45-B579-44C4-8880-F40705EFAC35}" parentId="{33214697-E2EA-42CC-BD30-2FAF9DC48585}">
    <text>Laukiam info iš eso</text>
  </threadedComment>
  <threadedComment ref="E193" dT="2023-12-11T06:47:51.56" personId="{275467A3-C35B-408D-BC09-980133BF36D1}" id="{EE287700-DFCD-4E93-A2AC-37B0553769E5}" parentId="{33214697-E2EA-42CC-BD30-2FAF9DC48585}">
    <text>Derinama su LAKD, užklausta LGI dėl perjungiamų vartotojų</text>
  </threadedComment>
  <threadedComment ref="E193" dT="2023-12-19T07:10:52.25" personId="{275467A3-C35B-408D-BC09-980133BF36D1}" id="{B8C9454D-60C9-4F82-972A-B80BC3ABB2D7}" parentId="{33214697-E2EA-42CC-BD30-2FAF9DC48585}">
    <text>LAKD</text>
  </threadedComment>
  <threadedComment ref="E193" dT="2024-01-08T09:49:18.75" personId="{275467A3-C35B-408D-BC09-980133BF36D1}" id="{E6057777-A6B1-4AF8-A453-A357B6B95A02}" parentId="{33214697-E2EA-42CC-BD30-2FAF9DC48585}">
    <text>LAKD/DZ/MZZ</text>
  </threadedComment>
  <threadedComment ref="E193" dT="2024-01-29T06:54:59.36" personId="{BE325DBA-77AE-420F-8593-D19695A72820}" id="{077D3924-AFDE-4CD4-A359-2BD0FED71C70}" parentId="{33214697-E2EA-42CC-BD30-2FAF9DC48585}">
    <text>ESO pateikė vartotojų sąrašą, skaičiuojami trumpi</text>
  </threadedComment>
  <threadedComment ref="E193" dT="2024-02-05T12:25:32.18" personId="{BE325DBA-77AE-420F-8593-D19695A72820}" id="{6885A6C7-FDA0-4A9C-989B-920D9BBE8D47}" parentId="{33214697-E2EA-42CC-BD30-2FAF9DC48585}">
    <text>Servitutas pas nžt</text>
  </threadedComment>
  <threadedComment ref="E193" dT="2024-02-08T14:20:18.12" personId="{BE325DBA-77AE-420F-8593-D19695A72820}" id="{16A7AF56-590B-43D3-BC25-2322E8E3A5DE}" parentId="{33214697-E2EA-42CC-BD30-2FAF9DC48585}">
    <text>Dz/mz , 02 09 pateiksim sąmatai</text>
  </threadedComment>
  <threadedComment ref="E193" dT="2024-02-22T14:17:42.15" personId="{BE325DBA-77AE-420F-8593-D19695A72820}" id="{09EFA471-F40F-425C-B547-6BA0C549FE1C}" parentId="{33214697-E2EA-42CC-BD30-2FAF9DC48585}">
    <text>Laukiam sąmatos, 02 22 skambinau nžt, dar nieko nėra</text>
  </threadedComment>
  <threadedComment ref="E193" dT="2024-03-04T07:53:38.74" personId="{BE325DBA-77AE-420F-8593-D19695A72820}" id="{0B99BA23-F695-4393-B611-880D216845FA}" parentId="{33214697-E2EA-42CC-BD30-2FAF9DC48585}">
    <text>03 04 pateikta tvirtint be servitutų</text>
  </threadedComment>
  <threadedComment ref="E193" dT="2024-03-12T06:04:25.93" personId="{275467A3-C35B-408D-BC09-980133BF36D1}" id="{7A3CA2B3-5F07-406C-8D2F-211741D862AE}" parentId="{33214697-E2EA-42CC-BD30-2FAF9DC48585}">
    <text>ESO turi atmesti sprendinius, kad įkelti po pastabų</text>
  </threadedComment>
  <threadedComment ref="E193" dT="2024-03-25T08:41:54.54" personId="{275467A3-C35B-408D-BC09-980133BF36D1}" id="{673ADCFF-D0FB-4414-A6D2-79EC23159AA4}" parentId="{33214697-E2EA-42CC-BD30-2FAF9DC48585}">
    <text>servitutas</text>
  </threadedComment>
  <threadedComment ref="E193" dT="2024-04-05T06:41:57.24" personId="{275467A3-C35B-408D-BC09-980133BF36D1}" id="{B5F36CA6-372B-4697-8B4D-9EF8843EEED9}" parentId="{33214697-E2EA-42CC-BD30-2FAF9DC48585}">
    <text>Servitutas pas NŽT- paskambinti nuo 04-16</text>
  </threadedComment>
  <threadedComment ref="E193" dT="2024-04-30T11:58:23.44" personId="{275467A3-C35B-408D-BC09-980133BF36D1}" id="{F5CDF143-A893-4498-9E7D-D4E6DD339BC0}" parentId="{33214697-E2EA-42CC-BD30-2FAF9DC48585}">
    <text>Laukiam kol NŽT pasirašys vieną likusį servitutą</text>
  </threadedComment>
  <threadedComment ref="E193" dT="2024-06-03T04:23:39.62" personId="{275467A3-C35B-408D-BC09-980133BF36D1}" id="{5AB7709B-73AC-41B4-BFB5-3D1FBA4580F9}" parentId="{33214697-E2EA-42CC-BD30-2FAF9DC48585}">
    <text>LAUKIAM ŽYMŲ</text>
  </threadedComment>
  <threadedComment ref="E193" dT="2024-06-15T06:31:22.72" personId="{275467A3-C35B-408D-BC09-980133BF36D1}" id="{91BA346D-CA4C-48A7-851D-A7174C166FA3}" parentId="{33214697-E2EA-42CC-BD30-2FAF9DC48585}">
    <text>Laukiam servitutų</text>
  </threadedComment>
  <threadedComment ref="E193" dT="2024-07-15T07:56:14.81" personId="{275467A3-C35B-408D-BC09-980133BF36D1}" id="{AB6EB8DE-C45F-4610-8C55-BEF3BCA97235}" parentId="{33214697-E2EA-42CC-BD30-2FAF9DC48585}">
    <text>Perduoti dokumentai notarui</text>
  </threadedComment>
  <threadedComment ref="E194" dT="2023-11-13T10:59:55.00" personId="{BE325DBA-77AE-420F-8593-D19695A72820}" id="{20D705D9-B37B-4A30-87AD-8D32E9C18F64}">
    <text>Braižoma/reikia susiderinti su vartotoju</text>
  </threadedComment>
  <threadedComment ref="E194" dT="2023-11-23T06:49:59.28" personId="{275467A3-C35B-408D-BC09-980133BF36D1}" id="{047193FC-8C04-4D2B-92C5-9BD2E385B952}" parentId="{20D705D9-B37B-4A30-87AD-8D32E9C18F64}">
    <text>Derina su vartotoju</text>
  </threadedComment>
  <threadedComment ref="E194" dT="2023-12-05T07:47:16.01" personId="{275467A3-C35B-408D-BC09-980133BF36D1}" id="{00587EBD-D6F7-4F89-B0E7-5363D36534BA}" parentId="{20D705D9-B37B-4A30-87AD-8D32E9C18F64}">
    <text>12-05 teiks pirminius</text>
  </threadedComment>
  <threadedComment ref="E194" dT="2023-12-11T06:39:25.71" personId="{275467A3-C35B-408D-BC09-980133BF36D1}" id="{1B51C8C1-FC68-4698-8EAB-8B90D5F116DD}" parentId="{20D705D9-B37B-4A30-87AD-8D32E9C18F64}">
    <text>12-11 pateiks pirminius</text>
  </threadedComment>
  <threadedComment ref="E194" dT="2023-12-13T13:14:17.25" personId="{275467A3-C35B-408D-BC09-980133BF36D1}" id="{0083A8F7-9AB9-4A95-91B2-EA3A7F46C95B}" parentId="{20D705D9-B37B-4A30-87AD-8D32E9C18F64}">
    <text>Taiso pastabas</text>
  </threadedComment>
  <threadedComment ref="E194" dT="2023-12-19T07:10:31.39" personId="{275467A3-C35B-408D-BC09-980133BF36D1}" id="{A1688E18-3B2E-43CA-A2D4-560626837AA3}" parentId="{20D705D9-B37B-4A30-87AD-8D32E9C18F64}">
    <text>Pateikti pirminiai po pastabų</text>
  </threadedComment>
  <threadedComment ref="E194" dT="2024-01-04T05:38:06.46" personId="{BE325DBA-77AE-420F-8593-D19695A72820}" id="{EB9ECBCA-6D18-4A41-BE99-EF6CBD99B48D}" parentId="{20D705D9-B37B-4A30-87AD-8D32E9C18F64}">
    <text>Ruošiami dz mz, 01 04 bus pateikti sąmatai</text>
  </threadedComment>
  <threadedComment ref="E194" dT="2024-01-08T09:49:50.71" personId="{275467A3-C35B-408D-BC09-980133BF36D1}" id="{5A7BD8D8-1F24-438D-B7B7-9D8E40E9F8DF}" parentId="{20D705D9-B37B-4A30-87AD-8D32E9C18F64}">
    <text>01-08 teiks pilną projektą</text>
  </threadedComment>
  <threadedComment ref="E194" dT="2024-01-15T14:23:53.91" personId="{BE325DBA-77AE-420F-8593-D19695A72820}" id="{4631A371-1065-4BB1-B08F-60720ADE6562}" parentId="{20D705D9-B37B-4A30-87AD-8D32E9C18F64}">
    <text>01 15 pateikta po pastabų</text>
  </threadedComment>
  <threadedComment ref="E195" dT="2023-11-13T10:58:11.26" personId="{BE325DBA-77AE-420F-8593-D19695A72820}" id="{76023A85-46D6-4831-958D-C1D48E7C4375}">
    <text>Reikia susiderinti su vartotojais</text>
  </threadedComment>
  <threadedComment ref="E195" dT="2023-11-29T11:25:37.49" personId="{BE325DBA-77AE-420F-8593-D19695A72820}" id="{9C416ABF-1138-4335-A458-EB00E49E079A}" parentId="{76023A85-46D6-4831-958D-C1D48E7C4375}">
    <text>Pateikti pirminiai 11 29</text>
  </threadedComment>
  <threadedComment ref="E195" dT="2023-12-04T13:35:16.85" personId="{275467A3-C35B-408D-BC09-980133BF36D1}" id="{1967FCE3-8C77-4EE6-AD6A-C178C6DF5CBC}" parentId="{76023A85-46D6-4831-958D-C1D48E7C4375}">
    <text>Taiso pastabas</text>
  </threadedComment>
  <threadedComment ref="E195" dT="2023-12-11T06:43:06.59" personId="{275467A3-C35B-408D-BC09-980133BF36D1}" id="{365D963B-2BD6-46BD-8B47-62F1A0DBB335}" parentId="{76023A85-46D6-4831-958D-C1D48E7C4375}">
    <text>Pateikti pirminiai po pastabų. Visi derinimai yra, teikiam sąmatai 12-11</text>
  </threadedComment>
  <threadedComment ref="E195" dT="2023-12-12T07:58:05.51" personId="{275467A3-C35B-408D-BC09-980133BF36D1}" id="{20E97C06-B9AA-4F4C-90A4-15558C1BF8A4}" parentId="{76023A85-46D6-4831-958D-C1D48E7C4375}">
    <text>Taiso pastabas</text>
  </threadedComment>
  <threadedComment ref="E195" dT="2023-12-19T07:10:14.79" personId="{275467A3-C35B-408D-BC09-980133BF36D1}" id="{6D8CDC7F-01E7-4585-8D45-C9B64E2F70A6}" parentId="{76023A85-46D6-4831-958D-C1D48E7C4375}">
    <text xml:space="preserve">Pateikti pirminiai, derina su institucijomis
</text>
  </threadedComment>
  <threadedComment ref="E195" dT="2024-01-04T05:38:39.80" personId="{BE325DBA-77AE-420F-8593-D19695A72820}" id="{84803F95-8DD7-4A4A-B050-08818E55DE79}" parentId="{76023A85-46D6-4831-958D-C1D48E7C4375}">
    <text>Pas sąmatininkes. Iki 01 05 žadėjo padaryti.</text>
  </threadedComment>
  <threadedComment ref="E195" dT="2024-01-08T09:50:15.58" personId="{275467A3-C35B-408D-BC09-980133BF36D1}" id="{00DC494C-11E5-409C-B212-E9044E1EFF45}" parentId="{76023A85-46D6-4831-958D-C1D48E7C4375}">
    <text>01-08 pateiks pilną projektą</text>
  </threadedComment>
  <threadedComment ref="E196" dT="2023-11-13T10:58:11.26" personId="{BE325DBA-77AE-420F-8593-D19695A72820}" id="{37EB9DDC-4BAB-49DB-A120-F8DF8E1F2EBE}">
    <text>braižoma</text>
  </threadedComment>
  <threadedComment ref="E196" dT="2023-12-05T07:48:19.64" personId="{275467A3-C35B-408D-BC09-980133BF36D1}" id="{58AD6107-1ECA-4A14-89A8-51256F40BDD3}" parentId="{37EB9DDC-4BAB-49DB-A120-F8DF8E1F2EBE}">
    <text>12-05 turi pateikti</text>
  </threadedComment>
  <threadedComment ref="E196" dT="2023-12-11T06:23:44.27" personId="{275467A3-C35B-408D-BC09-980133BF36D1}" id="{77125116-2FC0-49DE-BC53-D2FDD06A300A}" parentId="{37EB9DDC-4BAB-49DB-A120-F8DF8E1F2EBE}">
    <text>Reikia taisyti sprendinius</text>
  </threadedComment>
  <threadedComment ref="E196" dT="2023-12-19T07:09:49.58" personId="{275467A3-C35B-408D-BC09-980133BF36D1}" id="{26DAEAB3-8402-49BA-85E5-46AFE1C6C691}" parentId="{37EB9DDC-4BAB-49DB-A120-F8DF8E1F2EBE}">
    <text>Iki 12-20 pateiksim pirminius</text>
  </threadedComment>
  <threadedComment ref="E196" dT="2023-12-28T07:47:04.84" personId="{275467A3-C35B-408D-BC09-980133BF36D1}" id="{44905755-C345-4F64-9B6A-004B813684BD}" parentId="{37EB9DDC-4BAB-49DB-A120-F8DF8E1F2EBE}">
    <text>Taiso pastabas</text>
  </threadedComment>
  <threadedComment ref="E196" dT="2024-01-04T05:59:17.03" personId="{BE325DBA-77AE-420F-8593-D19695A72820}" id="{2F9F877E-F8AA-4E37-B043-0B0C4696FC4A}" parentId="{37EB9DDC-4BAB-49DB-A120-F8DF8E1F2EBE}">
    <text xml:space="preserve">Reikia važiuot į vietą, nes gavom pastabą, kad reikia MT nuotraukų. </text>
  </threadedComment>
  <threadedComment ref="E196" dT="2024-01-16T12:52:44.51" personId="{BE325DBA-77AE-420F-8593-D19695A72820}" id="{50D758C6-24C4-4A7F-8C2D-080E61883520}" parentId="{37EB9DDC-4BAB-49DB-A120-F8DF8E1F2EBE}">
    <text>01 12 Pateikta po pastabų</text>
  </threadedComment>
  <threadedComment ref="E196" dT="2024-01-29T06:57:56.64" personId="{BE325DBA-77AE-420F-8593-D19695A72820}" id="{ADEB0CF2-9E65-4CB2-847C-5CB6549E8BAA}" parentId="{37EB9DDC-4BAB-49DB-A120-F8DF8E1F2EBE}">
    <text>01 29 pateikta po papildomų pastabų</text>
  </threadedComment>
  <threadedComment ref="E196" dT="2024-02-01T10:22:28.01" personId="{275467A3-C35B-408D-BC09-980133BF36D1}" id="{C83B35A7-7540-4B9C-9C28-E616DB7816B6}" parentId="{37EB9DDC-4BAB-49DB-A120-F8DF8E1F2EBE}">
    <text>Taiso pastabas</text>
  </threadedComment>
  <threadedComment ref="E196" dT="2024-02-05T12:24:23.35" personId="{BE325DBA-77AE-420F-8593-D19695A72820}" id="{74014D97-C0F3-420A-9854-6D9621B51FED}" parentId="{37EB9DDC-4BAB-49DB-A120-F8DF8E1F2EBE}">
    <text>Laukiam galių ir info apie vartotojus iš eso</text>
  </threadedComment>
  <threadedComment ref="E196" dT="2024-02-08T14:20:36.00" personId="{BE325DBA-77AE-420F-8593-D19695A72820}" id="{EE540AF9-7A33-4784-98ED-9C10069A616D}" parentId="{37EB9DDC-4BAB-49DB-A120-F8DF8E1F2EBE}">
    <text>02 11 pateiksim po pastabų</text>
  </threadedComment>
  <threadedComment ref="E196" dT="2024-02-10T10:00:46.10" personId="{BE325DBA-77AE-420F-8593-D19695A72820}" id="{F0F8E51E-4781-4A8F-9CAA-1C5F464334B7}" parentId="{37EB9DDC-4BAB-49DB-A120-F8DF8E1F2EBE}">
    <text xml:space="preserve">Pateikta po pastabų 02 10. </text>
  </threadedComment>
  <threadedComment ref="E196" dT="2024-02-22T14:17:24.40" personId="{BE325DBA-77AE-420F-8593-D19695A72820}" id="{DAA1AF2C-FD04-4B86-B14E-B12718B73520}" parentId="{37EB9DDC-4BAB-49DB-A120-F8DF8E1F2EBE}">
    <text>Ruošiam dz/mz pateikta LTG</text>
  </threadedComment>
  <threadedComment ref="E196" dT="2024-03-12T10:40:23.50" personId="{275467A3-C35B-408D-BC09-980133BF36D1}" id="{AEEB74BD-CCAE-4106-9388-E176CE165ED0}" parentId="{37EB9DDC-4BAB-49DB-A120-F8DF8E1F2EBE}">
    <text>LTG pateikta po pastabų, gausim suderinimą galėsim pateikti pilną projektą</text>
  </threadedComment>
  <threadedComment ref="E196" dT="2024-03-20T13:25:58.74" personId="{BE325DBA-77AE-420F-8593-D19695A72820}" id="{82E794FF-F3F4-4F01-B32A-B98117AFF612}" parentId="{37EB9DDC-4BAB-49DB-A120-F8DF8E1F2EBE}">
    <text xml:space="preserve">03 20 pateiktas projektas
</text>
  </threadedComment>
  <threadedComment ref="E196" dT="2024-04-08T08:16:36.53" personId="{275467A3-C35B-408D-BC09-980133BF36D1}" id="{AEAB9B43-E9BE-48AA-B3C6-1A6A2088B56E}" parentId="{37EB9DDC-4BAB-49DB-A120-F8DF8E1F2EBE}">
    <text>Klausimas pas ESO</text>
  </threadedComment>
  <threadedComment ref="E196" dT="2024-04-15T06:57:30.38" personId="{275467A3-C35B-408D-BC09-980133BF36D1}" id="{74C6A83C-EF72-4B85-B352-E87FEBD292F0}" parentId="{37EB9DDC-4BAB-49DB-A120-F8DF8E1F2EBE}">
    <text>Sąmatą taiso</text>
  </threadedComment>
  <threadedComment ref="E196" dT="2024-04-30T11:59:13.56" personId="{275467A3-C35B-408D-BC09-980133BF36D1}" id="{13B4B9F0-95D2-495F-8AB8-55B8A89C7C81}" parentId="{37EB9DDC-4BAB-49DB-A120-F8DF8E1F2EBE}">
    <text>04-29 pateikta žyma</text>
  </threadedComment>
  <threadedComment ref="E196" dT="2024-05-07T03:54:06.08" personId="{275467A3-C35B-408D-BC09-980133BF36D1}" id="{7273DDAE-908D-4C5B-A4A4-5ACB16EB9F67}" parentId="{37EB9DDC-4BAB-49DB-A120-F8DF8E1F2EBE}">
    <text>Pateikti įkainiai tvitinti</text>
  </threadedComment>
  <threadedComment ref="E196" dT="2024-05-08T10:42:13.92" personId="{275467A3-C35B-408D-BC09-980133BF36D1}" id="{5F070A63-97F9-4B35-9B59-B355A765EE8C}" parentId="{37EB9DDC-4BAB-49DB-A120-F8DF8E1F2EBE}">
    <text>Perduoti įkainius tvirtinti</text>
  </threadedComment>
  <threadedComment ref="K196" dT="2024-03-12T10:40:48.06" personId="{275467A3-C35B-408D-BC09-980133BF36D1}" id="{727A9AFF-F4B3-4623-A599-ED858C02E0C1}">
    <text>Pateiks pilną projektą</text>
  </threadedComment>
  <threadedComment ref="E197" dT="2023-12-05T07:40:27.58" personId="{275467A3-C35B-408D-BC09-980133BF36D1}" id="{E37314E4-7B33-42B9-9C88-03E99025BDD8}">
    <text>Dubliuojasi</text>
  </threadedComment>
  <threadedComment ref="E198" dT="2023-11-13T11:06:03.87" personId="{BE325DBA-77AE-420F-8593-D19695A72820}" id="{06FD9F0F-E8CC-4866-8F07-59FD43C92C60}">
    <text>Subraižyta, reikia susiderinti su vartotoju</text>
  </threadedComment>
  <threadedComment ref="E198" dT="2023-11-21T06:30:49.76" personId="{BE325DBA-77AE-420F-8593-D19695A72820}" id="{125F9C04-147B-44D4-BE7A-765553675565}" parentId="{06FD9F0F-E8CC-4866-8F07-59FD43C92C60}">
    <text>Išsiųsta derinti institucijoms</text>
  </threadedComment>
  <threadedComment ref="E198" dT="2023-11-23T06:53:07.46" personId="{275467A3-C35B-408D-BC09-980133BF36D1}" id="{1B6F766A-3F26-4AD5-903E-BEACED6EFD4F}" parentId="{06FD9F0F-E8CC-4866-8F07-59FD43C92C60}">
    <text>Institucijos/LAKD/Servitutai</text>
  </threadedComment>
  <threadedComment ref="E198" dT="2023-11-29T13:59:26.93" personId="{BE325DBA-77AE-420F-8593-D19695A72820}" id="{2BF6937C-CFEC-4A32-8EA0-1570EB93AF40}" parentId="{06FD9F0F-E8CC-4866-8F07-59FD43C92C60}">
    <text>Pateikti pirminiai</text>
  </threadedComment>
  <threadedComment ref="E198" dT="2023-12-04T13:11:02.06" personId="{275467A3-C35B-408D-BC09-980133BF36D1}" id="{77A2AAFB-F36C-4464-9BB4-DF466AC8DDF8}" parentId="{06FD9F0F-E8CC-4866-8F07-59FD43C92C60}">
    <text>Patikslinta PU</text>
  </threadedComment>
  <threadedComment ref="E198" dT="2023-12-11T06:57:01.30" personId="{275467A3-C35B-408D-BC09-980133BF36D1}" id="{6BD67F1A-C46B-4D1D-B979-250D0391C3EF}" parentId="{06FD9F0F-E8CC-4866-8F07-59FD43C92C60}">
    <text>LAKD/ servitutas</text>
  </threadedComment>
  <threadedComment ref="E198" dT="2023-12-19T07:06:43.72" personId="{275467A3-C35B-408D-BC09-980133BF36D1}" id="{4A8C7246-B721-409C-8243-3F629393CC3B}" parentId="{06FD9F0F-E8CC-4866-8F07-59FD43C92C60}">
    <text>Servituto nederina sklypo nuomininkai, laukiam info iš ESO</text>
  </threadedComment>
  <threadedComment ref="E198" dT="2024-01-04T05:48:29.05" personId="{BE325DBA-77AE-420F-8593-D19695A72820}" id="{FBA84EA0-DDCF-4102-9AD3-06BBF403F810}" parentId="{06FD9F0F-E8CC-4866-8F07-59FD43C92C60}">
    <text>Kadangi keitėsi sprendiniai, viską reikia perderinti, įskaitant ir LAKD. derinama</text>
  </threadedComment>
  <threadedComment ref="E198" dT="2024-01-08T10:09:04.93" personId="{275467A3-C35B-408D-BC09-980133BF36D1}" id="{51635E70-87F2-413F-B01F-0B129C01680D}" parentId="{06FD9F0F-E8CC-4866-8F07-59FD43C92C60}">
    <text>LAKD/MŽ</text>
  </threadedComment>
  <threadedComment ref="E198" dT="2024-01-16T12:53:18.47" personId="{BE325DBA-77AE-420F-8593-D19695A72820}" id="{FC0D1371-1AE0-4212-8DC5-F08F1021A4AB}" parentId="{06FD9F0F-E8CC-4866-8F07-59FD43C92C60}">
    <text>Laukiam topo papildymo</text>
  </threadedComment>
  <threadedComment ref="E198" dT="2024-01-29T06:58:11.63" personId="{BE325DBA-77AE-420F-8593-D19695A72820}" id="{0CE28996-FDB2-41B2-BEC4-11B92DE1DC26}" parentId="{06FD9F0F-E8CC-4866-8F07-59FD43C92C60}">
    <text>Išsiųsta derinti</text>
  </threadedComment>
  <threadedComment ref="E198" dT="2024-02-05T08:00:14.05" personId="{BE325DBA-77AE-420F-8593-D19695A72820}" id="{989A510C-07E5-4223-B2CA-F0D94744C4C9}" parentId="{06FD9F0F-E8CC-4866-8F07-59FD43C92C60}">
    <text>LAKD išsiųsta pasirašyti, kiti derinimai yra. Ruošim dz/mz</text>
  </threadedComment>
  <threadedComment ref="E198" dT="2024-02-10T12:50:01.94" personId="{BE325DBA-77AE-420F-8593-D19695A72820}" id="{AE7F4CE6-E99A-4CE4-865D-5DD7F35122C3}" parentId="{06FD9F0F-E8CC-4866-8F07-59FD43C92C60}">
    <text>Perduota sąmatoms 02 10</text>
  </threadedComment>
  <threadedComment ref="E198" dT="2024-02-15T08:05:00.63" personId="{BE325DBA-77AE-420F-8593-D19695A72820}" id="{E5B5DC58-518F-45B1-BAA5-2F0A5D379EF0}" parentId="{06FD9F0F-E8CC-4866-8F07-59FD43C92C60}">
    <text>02 15 bus pateiktas projektas tvirtinimui</text>
  </threadedComment>
  <threadedComment ref="E198" dT="2024-02-22T14:17:10.21" personId="{BE325DBA-77AE-420F-8593-D19695A72820}" id="{38DB93C1-FB67-436E-8D51-DACDE01FC10D}" parentId="{06FD9F0F-E8CC-4866-8F07-59FD43C92C60}">
    <text>Laukiam info iš eso</text>
  </threadedComment>
  <threadedComment ref="E198" dT="2024-02-23T10:11:40.33" personId="{275467A3-C35B-408D-BC09-980133BF36D1}" id="{95927493-CA18-4846-9BCB-62BE8A10B5F4}" parentId="{06FD9F0F-E8CC-4866-8F07-59FD43C92C60}">
    <text>Teiksim pilną projektą</text>
  </threadedComment>
  <threadedComment ref="E198" dT="2024-02-24T09:48:45.82" personId="{BE325DBA-77AE-420F-8593-D19695A72820}" id="{E808F244-AC66-460B-9429-38991A8798D5}" parentId="{06FD9F0F-E8CC-4866-8F07-59FD43C92C60}">
    <text>02 23 pateikta tvirtinti</text>
  </threadedComment>
  <threadedComment ref="E198" dT="2024-03-12T10:41:38.06" personId="{275467A3-C35B-408D-BC09-980133BF36D1}" id="{04E203BA-240D-4470-8582-587B723C1FB3}" parentId="{06FD9F0F-E8CC-4866-8F07-59FD43C92C60}">
    <text>Laukiam atsakymo iš ESO</text>
  </threadedComment>
  <threadedComment ref="E198" dT="2024-04-02T10:04:44.16" personId="{275467A3-C35B-408D-BC09-980133BF36D1}" id="{94E4B0F5-FA30-4360-9CA0-F81A1F9FE86D}" parentId="{06FD9F0F-E8CC-4866-8F07-59FD43C92C60}">
    <text>Laukiam LAKD</text>
  </threadedComment>
  <threadedComment ref="E198" dT="2024-04-15T06:58:18.62" personId="{275467A3-C35B-408D-BC09-980133BF36D1}" id="{03F6C761-E035-485D-A16B-716F61EF43B8}" parentId="{06FD9F0F-E8CC-4866-8F07-59FD43C92C60}">
    <text>Gautos LAKD pastabos</text>
  </threadedComment>
  <threadedComment ref="E198" dT="2024-04-30T12:00:57.87" personId="{275467A3-C35B-408D-BC09-980133BF36D1}" id="{ADED636A-A118-48C6-931A-1CC6DECE2857}" parentId="{06FD9F0F-E8CC-4866-8F07-59FD43C92C60}">
    <text>Pateikta ESO, kad LGI pasirašytų kelių priedą</text>
  </threadedComment>
  <threadedComment ref="E198" dT="2024-05-07T05:38:39.87" personId="{275467A3-C35B-408D-BC09-980133BF36D1}" id="{921373D7-820C-4398-8B6D-D7988F718800}" parentId="{06FD9F0F-E8CC-4866-8F07-59FD43C92C60}">
    <text>Reikia perderinti projektą</text>
  </threadedComment>
  <threadedComment ref="E198" dT="2024-05-27T07:41:17.87" personId="{275467A3-C35B-408D-BC09-980133BF36D1}" id="{20AABBFD-13C5-442C-8759-36A35EE733E4}" parentId="{06FD9F0F-E8CC-4866-8F07-59FD43C92C60}">
    <text>Perderinam su VIA</text>
  </threadedComment>
  <threadedComment ref="E198" dT="2024-06-15T06:33:49.88" personId="{275467A3-C35B-408D-BC09-980133BF36D1}" id="{56A25B8C-95F1-402C-8744-8412C5C2B806}" parentId="{06FD9F0F-E8CC-4866-8F07-59FD43C92C60}">
    <text>Visi derinimai yra, taiso pastabas pilnam projektui</text>
  </threadedComment>
  <threadedComment ref="E198" dT="2024-06-21T13:38:22.44" personId="{275467A3-C35B-408D-BC09-980133BF36D1}" id="{A373ABF2-1AEB-4C5B-8C0F-9AAE3CA430C5}" parentId="{06FD9F0F-E8CC-4866-8F07-59FD43C92C60}">
    <text>06-21 gautos pastabos</text>
  </threadedComment>
  <threadedComment ref="K198" dT="2024-03-12T10:41:55.62" personId="{275467A3-C35B-408D-BC09-980133BF36D1}" id="{50C35994-E72E-4B50-A0CA-F7EB8231A2F5}">
    <text>Turi teikti pilną projektą</text>
  </threadedComment>
  <threadedComment ref="E199" dT="2023-11-29T14:01:08.12" personId="{BE325DBA-77AE-420F-8593-D19695A72820}" id="{3113F6A6-5255-42D8-BF7B-4F8A0BAAEBD1}">
    <text>Braižoma</text>
  </threadedComment>
  <threadedComment ref="E199" dT="2023-12-05T07:33:17.55" personId="{BE325DBA-77AE-420F-8593-D19695A72820}" id="{068ED8C9-0895-4F5E-A3A0-783A0E271407}" parentId="{3113F6A6-5255-42D8-BF7B-4F8A0BAAEBD1}">
    <text>Laukiam kol ESO pateiks info apie vartotojus</text>
  </threadedComment>
  <threadedComment ref="E199" dT="2023-12-11T06:56:52.36" personId="{275467A3-C35B-408D-BC09-980133BF36D1}" id="{5B1D3F20-741F-4DB3-9FE9-FC3205D567B0}" parentId="{3113F6A6-5255-42D8-BF7B-4F8A0BAAEBD1}">
    <text>Negalim patekti į teritoriją objekte, perduota info ESO</text>
  </threadedComment>
  <threadedComment ref="E199" dT="2023-12-19T07:06:15.31" personId="{275467A3-C35B-408D-BC09-980133BF36D1}" id="{3F3C5E9B-991A-40A6-BAA2-6CE6DF320422}" parentId="{3113F6A6-5255-42D8-BF7B-4F8A0BAAEBD1}">
    <text>Derna su vartotoju</text>
  </threadedComment>
  <threadedComment ref="E199" dT="2024-01-04T05:53:16.79" personId="{BE325DBA-77AE-420F-8593-D19695A72820}" id="{566CB484-731E-4533-AABF-48C186C291EC}" parentId="{3113F6A6-5255-42D8-BF7B-4F8A0BAAEBD1}">
    <text xml:space="preserve">Vartotojas išvyko atostogų, davė kontaktą su kuo bendrauti, duotas asmuo ragelio nekelia. </text>
  </threadedComment>
  <threadedComment ref="E199" dT="2024-01-08T10:09:24.55" personId="{275467A3-C35B-408D-BC09-980133BF36D1}" id="{7FD3834B-828C-4444-BF6B-CA9792D32A64}" parentId="{3113F6A6-5255-42D8-BF7B-4F8A0BAAEBD1}">
    <text>01-10 turi susitikti su klientu</text>
  </threadedComment>
  <threadedComment ref="E199" dT="2024-01-16T07:31:15.28" personId="{AC398109-E0E6-4223-A5B9-639694AF6498}" id="{7B0CD8C6-4359-4C06-BC73-96E953F16579}" parentId="{3113F6A6-5255-42D8-BF7B-4F8A0BAAEBD1}">
    <text xml:space="preserve">I teritorija patekau Nuotraukos sukeltos, susisiekus su vartotoju ir nuvazevus prie jo paskaitos atstumas nuo TR 2 km, netas vartotojas
</text>
  </threadedComment>
  <threadedComment ref="E199" dT="2024-01-16T12:55:01.98" personId="{BE325DBA-77AE-420F-8593-D19695A72820}" id="{61546744-8BAC-48A7-978E-3F0788A9FC23}" parentId="{3113F6A6-5255-42D8-BF7B-4F8A0BAAEBD1}">
    <text xml:space="preserve">01 16 pateikta pirminiams. </text>
  </threadedComment>
  <threadedComment ref="E199" dT="2024-01-19T17:09:57.64" personId="{275467A3-C35B-408D-BC09-980133BF36D1}" id="{6E9CAC98-B23B-421E-A5D0-2AE39E3C0A37}" parentId="{3113F6A6-5255-42D8-BF7B-4F8A0BAAEBD1}">
    <text>Taiso pastabas</text>
  </threadedComment>
  <threadedComment ref="E200" dT="2023-11-16T08:21:33.13" personId="{275467A3-C35B-408D-BC09-980133BF36D1}" id="{9DD919E5-C911-4502-A0B7-332B4E8733D1}">
    <text>11-16 teiks pirminius</text>
  </threadedComment>
  <threadedComment ref="E200" dT="2023-11-20T07:10:12.49" personId="{275467A3-C35B-408D-BC09-980133BF36D1}" id="{ABC89294-F8B9-445E-8239-75874413C3BC}" parentId="{9DD919E5-C911-4502-A0B7-332B4E8733D1}">
    <text>Taiso pastabas</text>
  </threadedComment>
  <threadedComment ref="E200" dT="2023-12-19T06:15:37.76" personId="{275467A3-C35B-408D-BC09-980133BF36D1}" id="{1FC71033-B58D-486B-8353-D5CF22A6427B}" parentId="{9DD919E5-C911-4502-A0B7-332B4E8733D1}">
    <text>12-19 pateiks pirminius</text>
  </threadedComment>
  <threadedComment ref="E200" dT="2023-12-27T12:55:40.80" personId="{275467A3-C35B-408D-BC09-980133BF36D1}" id="{89F28E04-3A31-4936-9A14-66FBE8C56464}" parentId="{9DD919E5-C911-4502-A0B7-332B4E8733D1}">
    <text>Taiso pastabas</text>
  </threadedComment>
  <threadedComment ref="E200" dT="2024-01-02T11:32:54.63" personId="{1AA69E5B-B443-4881-BBB8-C2908FF681E9}" id="{B2DD1327-FD7E-40D0-875B-3B7C02139B80}" parentId="{9DD919E5-C911-4502-A0B7-332B4E8733D1}">
    <text>Pateikti pirminiai po pastabu</text>
  </threadedComment>
  <threadedComment ref="E200" dT="2024-01-06T06:56:19.35" personId="{275467A3-C35B-408D-BC09-980133BF36D1}" id="{64EB8854-3605-40A7-8516-2A8251A6F3B5}" parentId="{9DD919E5-C911-4502-A0B7-332B4E8733D1}">
    <text>Servitutas/ mel projektas/ RAA skaičiavimai/ sąmata</text>
  </threadedComment>
  <threadedComment ref="E200" dT="2024-01-08T07:58:15.48" personId="{275467A3-C35B-408D-BC09-980133BF36D1}" id="{C3FBAA81-F2FD-4BC2-A478-A16E3DF00D6E}" parentId="{9DD919E5-C911-4502-A0B7-332B4E8733D1}">
    <text>MŽ/Servitutas/mel. Projektas (užsakytas)/RAA</text>
  </threadedComment>
  <threadedComment ref="E200" dT="2024-01-16T12:35:18.62" personId="{1AA69E5B-B443-4881-BBB8-C2908FF681E9}" id="{35F802A0-7702-451C-A847-9203CACBA9ED}" parentId="{9DD919E5-C911-4502-A0B7-332B4E8733D1}">
    <text>Servitutas pateiktas notarams, laukiama mel projekto, RAA padaryta, pakoreguoti MZ ir samata</text>
  </threadedComment>
  <threadedComment ref="E200" dT="2024-01-18T15:01:37.68" personId="{275467A3-C35B-408D-BC09-980133BF36D1}" id="{8A0A2CC9-C7E2-4E0D-BA0E-E150809AB849}" parentId="{9DD919E5-C911-4502-A0B7-332B4E8733D1}">
    <text>Sukeltas mel. projektas</text>
  </threadedComment>
  <threadedComment ref="E200" dT="2024-01-22T05:41:05.45" personId="{275467A3-C35B-408D-BC09-980133BF36D1}" id="{C47E0195-6C50-48DE-91F7-A9BE9DEA74AC}" parentId="{9DD919E5-C911-4502-A0B7-332B4E8733D1}">
    <text>01-22 perduotos VYTUI žymos registruoti</text>
  </threadedComment>
  <threadedComment ref="E201" dT="2024-02-23T08:52:02.97" personId="{275467A3-C35B-408D-BC09-980133BF36D1}" id="{A0BC8BAF-EAC4-4613-AE5F-B45E613EA3F9}">
    <text>02-28 teiks pirminius</text>
  </threadedComment>
  <threadedComment ref="E201" dT="2024-03-12T10:21:32.14" personId="{275467A3-C35B-408D-BC09-980133BF36D1}" id="{49E16C63-B86B-4EED-B745-FF5DA3D39C0F}" parentId="{A0BC8BAF-EAC4-4613-AE5F-B45E613EA3F9}">
    <text>Rengia servitutą</text>
  </threadedComment>
  <threadedComment ref="E201" dT="2024-03-25T08:40:33.28" personId="{275467A3-C35B-408D-BC09-980133BF36D1}" id="{5CE786BC-6CE4-4EE5-90FF-5445A83BC0AE}" parentId="{A0BC8BAF-EAC4-4613-AE5F-B45E613EA3F9}">
    <text>03-28 turi pateikti servitutą</text>
  </threadedComment>
  <threadedComment ref="E201" dT="2024-04-02T13:43:59.63" personId="{1AA69E5B-B443-4881-BBB8-C2908FF681E9}" id="{DF4B91BB-0931-4362-A6D2-937582654158}" parentId="{A0BC8BAF-EAC4-4613-AE5F-B45E613EA3F9}">
    <text>Pateikti pirminiai</text>
  </threadedComment>
  <threadedComment ref="E201" dT="2024-04-08T06:25:58.14" personId="{275467A3-C35B-408D-BC09-980133BF36D1}" id="{67CBA706-6B14-42D8-898C-CC3DBF1903E2}" parentId="{A0BC8BAF-EAC4-4613-AE5F-B45E613EA3F9}">
    <text>04-08 teiks pirminiams po pastabų. Servitutai pateikti nuomininkams.</text>
  </threadedComment>
  <threadedComment ref="E201" dT="2024-04-15T06:14:00.26" personId="{275467A3-C35B-408D-BC09-980133BF36D1}" id="{078B74E6-241B-441A-90B7-FA4CE076DC5C}" parentId="{A0BC8BAF-EAC4-4613-AE5F-B45E613EA3F9}">
    <text>Pirminiai pateikti, turi pateikti servitutus, laukiam komp aktų iš ESO</text>
  </threadedComment>
  <threadedComment ref="E201" dT="2024-04-30T12:12:23.95" personId="{275467A3-C35B-408D-BC09-980133BF36D1}" id="{DB0E71EA-70BC-4234-A928-8CDA957F7C2A}" parentId="{A0BC8BAF-EAC4-4613-AE5F-B45E613EA3F9}">
    <text>Pateikti servitutai savivaldybei/ MŽ perduotas skaičiuoti sąmatą</text>
  </threadedComment>
  <threadedComment ref="E201" dT="2024-05-20T09:31:48.15" personId="{1AA69E5B-B443-4881-BBB8-C2908FF681E9}" id="{9FD36A92-CB15-4DE6-B0E5-56B0FBEF635C}" parentId="{A0BC8BAF-EAC4-4613-AE5F-B45E613EA3F9}">
    <text>05.22 pateiksim projekta, laukiam servitutu</text>
  </threadedComment>
  <threadedComment ref="E201" dT="2024-05-27T07:41:38.13" personId="{275467A3-C35B-408D-BC09-980133BF36D1}" id="{563B292C-91D9-44A8-AAE4-26AEBD710BE5}" parentId="{A0BC8BAF-EAC4-4613-AE5F-B45E613EA3F9}">
    <text>05-27 teiks projektą/ laukiam vainoro ats dėl grindinio saugojimo</text>
  </threadedComment>
  <threadedComment ref="E201" dT="2024-06-03T06:36:51.70" personId="{1AA69E5B-B443-4881-BBB8-C2908FF681E9}" id="{42194B46-B3B5-40E5-A8D4-BC5501EF9FD2}" parentId="{A0BC8BAF-EAC4-4613-AE5F-B45E613EA3F9}">
    <text>Vainoro atsakymas dar negautas, taisomos projekto pastabos</text>
  </threadedComment>
  <threadedComment ref="E201" dT="2024-06-10T09:22:18.44" personId="{1AA69E5B-B443-4881-BBB8-C2908FF681E9}" id="{259A5F23-E37C-429C-BB10-F60477AE7799}" parentId="{A0BC8BAF-EAC4-4613-AE5F-B45E613EA3F9}">
    <text>Pateiktas projektas tvirtinimui</text>
  </threadedComment>
  <threadedComment ref="E201" dT="2024-06-12T07:21:30.71" personId="{275467A3-C35B-408D-BC09-980133BF36D1}" id="{4C214262-9F5D-4212-86D8-C3A287A8759F}" parentId="{A0BC8BAF-EAC4-4613-AE5F-B45E613EA3F9}">
    <text>Trūksta servitutų ir sutikimų.</text>
  </threadedComment>
  <threadedComment ref="E201" dT="2024-06-17T05:27:21.40" personId="{1AA69E5B-B443-4881-BBB8-C2908FF681E9}" id="{1BF23217-71E4-422D-8161-9DDAD9DFDF7B}" parentId="{A0BC8BAF-EAC4-4613-AE5F-B45E613EA3F9}">
    <text>Muziejaus suderinima gaut turetume 06.17, paeiksim ji savivaldybei</text>
  </threadedComment>
  <threadedComment ref="E201" dT="2024-06-20T14:14:12.81" personId="{275467A3-C35B-408D-BC09-980133BF36D1}" id="{CD0C4DF6-5796-4D2B-96B9-86DC4F9181AB}" parentId="{A0BC8BAF-EAC4-4613-AE5F-B45E613EA3F9}">
    <text>Gautos šumlinkso RAA pastabos</text>
  </threadedComment>
  <threadedComment ref="E201" dT="2024-07-04T06:13:44.06" personId="{1AA69E5B-B443-4881-BBB8-C2908FF681E9}" id="{4D801F9B-A09F-4377-A076-26206F638BB4}" parentId="{A0BC8BAF-EAC4-4613-AE5F-B45E613EA3F9}">
    <text>07.04 pateiksim projekta po pastabu</text>
  </threadedComment>
  <threadedComment ref="E201" dT="2024-07-15T06:53:42.16" personId="{275467A3-C35B-408D-BC09-980133BF36D1}" id="{4F5F3A96-E9A3-493C-A1FD-16F478776E87}" parentId="{A0BC8BAF-EAC4-4613-AE5F-B45E613EA3F9}">
    <text xml:space="preserve">Artūras taiso pastabas
</text>
  </threadedComment>
  <threadedComment ref="E201" dT="2024-07-29T04:59:01.65" personId="{1AA69E5B-B443-4881-BBB8-C2908FF681E9}" id="{830E257F-B74D-4A52-A58C-E63CFD60CA1C}" parentId="{A0BC8BAF-EAC4-4613-AE5F-B45E613EA3F9}">
    <text>Reikia pataisyti pastabas</text>
  </threadedComment>
  <threadedComment ref="E201" dT="2024-07-29T13:14:42.53" personId="{275467A3-C35B-408D-BC09-980133BF36D1}" id="{1C0075DE-BDF2-4DCB-9DF8-86CD331F63DF}" parentId="{A0BC8BAF-EAC4-4613-AE5F-B45E613EA3F9}">
    <text>07-30 paskambins Artūrui</text>
  </threadedComment>
  <threadedComment ref="E201" dT="2024-08-05T06:14:36.68" personId="{275467A3-C35B-408D-BC09-980133BF36D1}" id="{385C3EF7-68BF-44F9-B60D-352A965E14DF}" parentId="{A0BC8BAF-EAC4-4613-AE5F-B45E613EA3F9}">
    <text>08-05 artūras turi atsakyti į klausimus</text>
  </threadedComment>
  <threadedComment ref="E201" dT="2024-08-08T12:32:41.73" personId="{1AA69E5B-B443-4881-BBB8-C2908FF681E9}" id="{8040979D-F56A-4921-8A57-2FAD601856D9}" parentId="{A0BC8BAF-EAC4-4613-AE5F-B45E613EA3F9}">
    <text>Rotuses servitutas pateiktas notarei, kunigai dar nesusitvarke igaliojimo</text>
  </threadedComment>
  <threadedComment ref="E201" dT="2024-08-12T06:48:51.88" personId="{275467A3-C35B-408D-BC09-980133BF36D1}" id="{86CEB6E1-A15E-4D52-A37A-E4382F84C678}" parentId="{A0BC8BAF-EAC4-4613-AE5F-B45E613EA3F9}">
    <text>Laukiam iš Artūro paskaičiavimo</text>
  </threadedComment>
  <threadedComment ref="E201" dT="2024-09-01T08:28:56.84" personId="{275467A3-C35B-408D-BC09-980133BF36D1}" id="{F4BAE333-F84C-457B-8FCF-4EF036C619D7}" parentId="{A0BC8BAF-EAC4-4613-AE5F-B45E613EA3F9}">
    <text>Pateikt 08-13</text>
  </threadedComment>
  <threadedComment ref="E201" dT="2024-09-02T06:19:19.58" personId="{1AA69E5B-B443-4881-BBB8-C2908FF681E9}" id="{36F40123-2205-4D32-B973-6E8447000C85}" parentId="{A0BC8BAF-EAC4-4613-AE5F-B45E613EA3F9}">
    <text>09.04 pasirasomas servitutas</text>
  </threadedComment>
  <threadedComment ref="E201" dT="2024-09-09T12:03:13.94" personId="{275467A3-C35B-408D-BC09-980133BF36D1}" id="{2D319A4F-F06A-41D2-9DF8-0908EAAD7CC4}" parentId="{A0BC8BAF-EAC4-4613-AE5F-B45E613EA3F9}">
    <text>Taiso RAA pastabas</text>
  </threadedComment>
  <threadedComment ref="K201" dT="2024-03-25T08:40:44.82" personId="{275467A3-C35B-408D-BC09-980133BF36D1}" id="{E2E09E4D-4DF1-41AC-9777-8B174E3A5EAE}">
    <text>Turi pateikti servitutą</text>
  </threadedComment>
  <threadedComment ref="K201" dT="2024-04-02T10:04:35.13" personId="{275467A3-C35B-408D-BC09-980133BF36D1}" id="{8D286BCE-ACA5-4556-AF15-1979BFDFFC9F}" parentId="{E2E09E4D-4DF1-41AC-9777-8B174E3A5EAE}">
    <text>Teiks pirminius</text>
  </threadedComment>
  <threadedComment ref="E202" dT="2024-01-29T13:17:42.78" personId="{1AA69E5B-B443-4881-BBB8-C2908FF681E9}" id="{9225408A-6175-4273-AC9B-862BF745A5B1}">
    <text>Braizoma trasa</text>
  </threadedComment>
  <threadedComment ref="E202" dT="2024-02-01T13:39:20.78" personId="{1AA69E5B-B443-4881-BBB8-C2908FF681E9}" id="{3CB8B429-C760-4550-A5F6-0E2EDA8557AB}" parentId="{9225408A-6175-4273-AC9B-862BF745A5B1}">
    <text xml:space="preserve">išsiųstas BR01 Vainorui derinti </text>
  </threadedComment>
  <threadedComment ref="E202" dT="2024-02-06T12:54:29.95" personId="{1AA69E5B-B443-4881-BBB8-C2908FF681E9}" id="{E378C8B9-43E2-4F67-BD02-8B010A0D393B}" parentId="{9225408A-6175-4273-AC9B-862BF745A5B1}">
    <text>Derinama su Vainoru</text>
  </threadedComment>
  <threadedComment ref="E202" dT="2024-02-23T08:02:47.18" personId="{275467A3-C35B-408D-BC09-980133BF36D1}" id="{F22913C7-867D-4CA8-A72D-F289E0F73876}" parentId="{9225408A-6175-4273-AC9B-862BF745A5B1}">
    <text>Derinami nesutikimai</text>
  </threadedComment>
  <threadedComment ref="E202" dT="2024-03-12T10:22:31.83" personId="{275467A3-C35B-408D-BC09-980133BF36D1}" id="{F7BEE9C4-C449-4845-84FC-34058734F060}" parentId="{9225408A-6175-4273-AC9B-862BF745A5B1}">
    <text>03-13 važiuoja nesutikimų rinkti</text>
  </threadedComment>
  <threadedComment ref="E202" dT="2024-03-21T05:44:31.67" personId="{275467A3-C35B-408D-BC09-980133BF36D1}" id="{1E843045-430F-4F70-9941-959FBD5501A1}" parentId="{9225408A-6175-4273-AC9B-862BF745A5B1}">
    <text>Renka atsisakymus vartotojų</text>
  </threadedComment>
  <threadedComment ref="E202" dT="2024-03-25T07:51:46.35" personId="{275467A3-C35B-408D-BC09-980133BF36D1}" id="{9ABBE073-0BE3-49E5-BE69-EEDE0CF0E6F9}" parentId="{9225408A-6175-4273-AC9B-862BF745A5B1}">
    <text>Laukiam info iš ESO dėl savivaldybės</text>
  </threadedComment>
  <threadedComment ref="E202" dT="2024-04-08T06:26:43.84" personId="{275467A3-C35B-408D-BC09-980133BF36D1}" id="{6D907311-3DD3-43DF-BEFD-1B3348384BA9}" parentId="{9225408A-6175-4273-AC9B-862BF745A5B1}">
    <text>SAVIVALDYBĖ NEDERINA, LAUKIAM RAŠTO</text>
  </threadedComment>
  <threadedComment ref="E202" dT="2024-04-15T07:08:01.62" personId="{275467A3-C35B-408D-BC09-980133BF36D1}" id="{CE0D371E-2F51-42CA-AE47-740FA5007837}" parentId="{9225408A-6175-4273-AC9B-862BF745A5B1}">
    <text>Pateikta pakartotinai savivaldybei derinti, laukiam ATS</text>
  </threadedComment>
  <threadedComment ref="E202" dT="2024-04-22T06:26:41.82" personId="{275467A3-C35B-408D-BC09-980133BF36D1}" id="{93906A3A-3675-4DC9-991A-19C7B0B4A654}" parentId="{9225408A-6175-4273-AC9B-862BF745A5B1}">
    <text>Organizuojam susitikimą su ESO</text>
  </threadedComment>
  <threadedComment ref="E202" dT="2024-04-30T12:35:47.32" personId="{275467A3-C35B-408D-BC09-980133BF36D1}" id="{4551BB8E-F457-4D98-A725-03A0698D005E}" parentId="{9225408A-6175-4273-AC9B-862BF745A5B1}">
    <text>Turim važiuoti į vietą su ESO</text>
  </threadedComment>
  <threadedComment ref="E202" dT="2024-05-07T05:08:01.49" personId="{275467A3-C35B-408D-BC09-980133BF36D1}" id="{86225095-825A-416C-99DD-67483075A1F1}" parentId="{9225408A-6175-4273-AC9B-862BF745A5B1}">
    <text>ESO turi taisyti užduotį</text>
  </threadedComment>
  <threadedComment ref="E202" dT="2024-05-13T05:37:39.56" personId="{275467A3-C35B-408D-BC09-980133BF36D1}" id="{62B06EB1-F216-4565-AA0E-EDE2EE86DB0C}" parentId="{9225408A-6175-4273-AC9B-862BF745A5B1}">
    <text>Taisom sprendinius, teiksim ESO</text>
  </threadedComment>
  <threadedComment ref="E202" dT="2024-05-20T09:34:17.58" personId="{1AA69E5B-B443-4881-BBB8-C2908FF681E9}" id="{F5A291C7-6BBA-457E-A42E-65043255912A}" parentId="{9225408A-6175-4273-AC9B-862BF745A5B1}">
    <text>05.21-22, pateiksim Vainorui sprendinius, jei pritars, derinsim su gyventojais</text>
  </threadedComment>
  <threadedComment ref="E202" dT="2024-05-27T07:43:17.67" personId="{275467A3-C35B-408D-BC09-980133BF36D1}" id="{B2A571EB-2D50-4785-A1EA-0BEAD41FD1C5}" parentId="{9225408A-6175-4273-AC9B-862BF745A5B1}">
    <text>Laukiam vainoro pritarimo keitimams</text>
  </threadedComment>
  <threadedComment ref="E202" dT="2024-06-12T07:22:25.12" personId="{275467A3-C35B-408D-BC09-980133BF36D1}" id="{107D6E06-AD07-4A52-B499-3AAC0D1628CD}" parentId="{9225408A-6175-4273-AC9B-862BF745A5B1}">
    <text>Perduota informacija Vainorui dėl derinimo</text>
  </threadedComment>
  <threadedComment ref="E202" dT="2024-06-17T04:43:51.26" personId="{1AA69E5B-B443-4881-BBB8-C2908FF681E9}" id="{F6D516D4-FF38-4E69-B6E2-B224783187A9}" parentId="{9225408A-6175-4273-AC9B-862BF745A5B1}">
    <text>Ats negautas, 06.17 skambutis pasiteiravimui</text>
  </threadedComment>
  <threadedComment ref="E202" dT="2024-06-25T06:12:56.83" personId="{275467A3-C35B-408D-BC09-980133BF36D1}" id="{43D78BF2-BCBC-4E6A-8C35-02C0E94B08A8}" parentId="{9225408A-6175-4273-AC9B-862BF745A5B1}">
    <text>Turi derinti su sklp. Sav. Dėl spintų 06-27/ pratęsimas įkeltas</text>
  </threadedComment>
  <threadedComment ref="E202" dT="2024-07-04T06:16:29.46" personId="{1AA69E5B-B443-4881-BBB8-C2908FF681E9}" id="{0B1F09B6-3D7C-48F3-8822-98D1E6617ECE}" parentId="{9225408A-6175-4273-AC9B-862BF745A5B1}">
    <text>Perduota info i TIVIS del nesutikimu</text>
  </threadedComment>
  <threadedComment ref="E202" dT="2024-07-15T07:11:01.32" personId="{275467A3-C35B-408D-BC09-980133BF36D1}" id="{560C0C16-81E8-4C88-B7DA-9351B1B44E9C}" parentId="{9225408A-6175-4273-AC9B-862BF745A5B1}">
    <text>Taiso pastabas nuo 17 dienos</text>
  </threadedComment>
  <threadedComment ref="E202" dT="2024-07-22T05:47:20.48" personId="{1AA69E5B-B443-4881-BBB8-C2908FF681E9}" id="{AB3FB2F5-2BD1-4E0A-9B08-ED6D376C4607}" parentId="{9225408A-6175-4273-AC9B-862BF745A5B1}">
    <text>Nusiusta Vainorui, jei suderins, derinsim su zmonem</text>
  </threadedComment>
  <threadedComment ref="E202" dT="2024-07-29T12:20:25.81" personId="{275467A3-C35B-408D-BC09-980133BF36D1}" id="{F6F2955A-8800-42E5-81AE-03330C2FAEC1}" parentId="{9225408A-6175-4273-AC9B-862BF745A5B1}">
    <text>Vainoras suderino reikia tęsti projektą</text>
  </threadedComment>
  <threadedComment ref="E202" dT="2024-08-12T07:50:17.90" personId="{275467A3-C35B-408D-BC09-980133BF36D1}" id="{47660F6B-F157-42DE-978E-D8868C1D35B2}" parentId="{9225408A-6175-4273-AC9B-862BF745A5B1}">
    <text>Važiuoja derinti 08-14</text>
  </threadedComment>
  <threadedComment ref="E202" dT="2024-08-20T04:23:19.68" personId="{275467A3-C35B-408D-BC09-980133BF36D1}" id="{9DCAAF58-3B19-4DE4-B07F-059C26B9DA3D}" parentId="{9225408A-6175-4273-AC9B-862BF745A5B1}">
    <text>Važiuoja 08-20 derinti su gyv.</text>
  </threadedComment>
  <threadedComment ref="E202" dT="2024-08-26T07:01:29.82" personId="{275467A3-C35B-408D-BC09-980133BF36D1}" id="{A87EE93E-86F9-491B-978A-4D14688CF61A}" parentId="{9225408A-6175-4273-AC9B-862BF745A5B1}">
    <text>08-26 teiks Vainorui planą susiderinti</text>
  </threadedComment>
  <threadedComment ref="E202" dT="2024-09-16T05:47:13.45" personId="{275467A3-C35B-408D-BC09-980133BF36D1}" id="{9033EFDD-1EC7-4C0E-9E11-D762ACC60F58}" parentId="{9225408A-6175-4273-AC9B-862BF745A5B1}">
    <text>Informaciniai, principinė, derinimai (Vainoras yra)</text>
  </threadedComment>
  <threadedComment ref="E202" dT="2024-10-08T05:18:56.77" personId="{1AA69E5B-B443-4881-BBB8-C2908FF681E9}" id="{1C9674A7-A0F0-46D6-99A7-D3E4C73BBC71}" parentId="{9225408A-6175-4273-AC9B-862BF745A5B1}">
    <text>Pateikti pirminiai</text>
  </threadedComment>
  <threadedComment ref="E202" dT="2024-10-17T05:35:50.34" personId="{275467A3-C35B-408D-BC09-980133BF36D1}" id="{B13AFF79-BD0E-4FDE-8D37-E7B231D4380A}" parentId="{9225408A-6175-4273-AC9B-862BF745A5B1}">
    <text>Taiso pirminių pastabas</text>
  </threadedComment>
  <threadedComment ref="E202" dT="2024-10-22T10:50:33.91" personId="{275467A3-C35B-408D-BC09-980133BF36D1}" id="{DBEA3D9B-7C65-4CEC-A0A2-5EB1A710FAAD}" parentId="{9225408A-6175-4273-AC9B-862BF745A5B1}">
    <text>Taiso pastabas</text>
  </threadedComment>
  <threadedComment ref="E202" dT="2024-11-08T06:55:47.77" personId="{1AA69E5B-B443-4881-BBB8-C2908FF681E9}" id="{3E29B546-4F6D-4B48-8041-9D1EB0EF93EC}" parentId="{9225408A-6175-4273-AC9B-862BF745A5B1}">
    <text>Gaunam samata, keliam byla</text>
  </threadedComment>
  <threadedComment ref="E202" dT="2024-11-13T10:39:14.17" personId="{1AA69E5B-B443-4881-BBB8-C2908FF681E9}" id="{798522EE-425F-4B56-9A50-E0357355C182}" parentId="{9225408A-6175-4273-AC9B-862BF745A5B1}">
    <text>Pateiktas projektas</text>
  </threadedComment>
  <threadedComment ref="E202" dT="2024-11-15T15:49:53.30" personId="{1AA69E5B-B443-4881-BBB8-C2908FF681E9}" id="{7AB37098-494C-458C-BBFF-3A6985F66951}" parentId="{9225408A-6175-4273-AC9B-862BF745A5B1}">
    <text>11.15 grazinta su pastabomis</text>
  </threadedComment>
  <threadedComment ref="E202" dT="2024-11-20T11:10:52.38" personId="{1AA69E5B-B443-4881-BBB8-C2908FF681E9}" id="{708F14A0-7624-48BE-95AD-B922D601F536}" parentId="{9225408A-6175-4273-AC9B-862BF745A5B1}">
    <text>Pateiktas projektas po pastabu</text>
  </threadedComment>
  <threadedComment ref="E202" dT="2024-11-27T06:40:09.55" personId="{09BE7D98-4DE0-4A95-BE21-8CDFB976921C}" id="{350C796F-B15D-4876-B54A-A88CE5D51A2B}" parentId="{9225408A-6175-4273-AC9B-862BF745A5B1}">
    <text>Atmetė suva reikia KPD derinimo</text>
  </threadedComment>
  <threadedComment ref="E202" dT="2024-12-23T07:52:18.28" personId="{275467A3-C35B-408D-BC09-980133BF36D1}" id="{1F2ED3AA-E411-4766-BD8E-0D844B972D82}" parentId="{9225408A-6175-4273-AC9B-862BF745A5B1}">
    <text>Pateikta iš naujo SUVai 11-29</text>
  </threadedComment>
  <threadedComment ref="E202" dT="2025-01-13T10:12:04.72" personId="{1AA69E5B-B443-4881-BBB8-C2908FF681E9}" id="{CEBAEADC-0A3D-455E-9311-6BDFD56EFCA9}" parentId="{9225408A-6175-4273-AC9B-862BF745A5B1}">
    <text>Gauta SUVA, pateiktas projektas po pastabu</text>
  </threadedComment>
  <threadedComment ref="E203" dT="2024-02-10T11:10:33.35" personId="{BE325DBA-77AE-420F-8593-D19695A72820}" id="{E6E9481B-9FD3-4610-9DEC-9D6303C721AC}">
    <text>Susidėliojo spintas, braižo trasas 02 12</text>
  </threadedComment>
  <threadedComment ref="E203" dT="2024-02-15T08:04:39.94" personId="{BE325DBA-77AE-420F-8593-D19695A72820}" id="{010CDB91-D523-4F79-A8E1-E1BB1706CE52}" parentId="{E6E9481B-9FD3-4610-9DEC-9D6303C721AC}">
    <text>Braižo trasas 02 15</text>
  </threadedComment>
  <threadedComment ref="E203" dT="2024-02-22T14:19:01.79" personId="{BE325DBA-77AE-420F-8593-D19695A72820}" id="{B2737C40-713F-4E4D-A9B2-A893BD206E0D}" parentId="{E6E9481B-9FD3-4610-9DEC-9D6303C721AC}">
    <text>02 22 taiso pastabas, braižo abonentinius</text>
  </threadedComment>
  <threadedComment ref="E203" dT="2024-02-23T09:09:33.20" personId="{275467A3-C35B-408D-BC09-980133BF36D1}" id="{E7F5CD43-9046-429D-A2DF-8551C2255E19}" parentId="{E6E9481B-9FD3-4610-9DEC-9D6303C721AC}">
    <text>03-08 pirminius pateikti</text>
  </threadedComment>
  <threadedComment ref="E203" dT="2024-03-20T13:24:38.42" personId="{BE325DBA-77AE-420F-8593-D19695A72820}" id="{41C21F28-84A2-47C9-8B53-17ACCF51961F}" parentId="{E6E9481B-9FD3-4610-9DEC-9D6303C721AC}">
    <text>03 19 pateikti pirmiiniai</text>
  </threadedComment>
  <threadedComment ref="E203" dT="2024-04-02T10:10:57.43" personId="{275467A3-C35B-408D-BC09-980133BF36D1}" id="{C549A6B0-B89F-4B40-8D5B-E6DFEF71591E}" parentId="{E6E9481B-9FD3-4610-9DEC-9D6303C721AC}">
    <text>Laukiam atmetimo iš savivaldybės</text>
  </threadedComment>
  <threadedComment ref="E203" dT="2024-04-15T07:03:13.72" personId="{275467A3-C35B-408D-BC09-980133BF36D1}" id="{BD4AF8C2-E64A-4BE2-8B08-C6BE0BC5EA90}" parentId="{E6E9481B-9FD3-4610-9DEC-9D6303C721AC}">
    <text>Laukiam iš savivaldybės derinimo po pastabų</text>
  </threadedComment>
  <threadedComment ref="E203" dT="2024-04-22T07:13:09.15" personId="{275467A3-C35B-408D-BC09-980133BF36D1}" id="{C5D6AC51-67D0-4B28-AD2C-BABAD67A5A6D}" parentId="{E6E9481B-9FD3-4610-9DEC-9D6303C721AC}">
    <text>SUVA</text>
  </threadedComment>
  <threadedComment ref="E203" dT="2024-05-07T05:39:15.75" personId="{275467A3-C35B-408D-BC09-980133BF36D1}" id="{85752AAF-A570-478A-808C-768B54AF612B}" parentId="{E6E9481B-9FD3-4610-9DEC-9D6303C721AC}">
    <text>Važiuos į objektą 05-09</text>
  </threadedComment>
  <threadedComment ref="E203" dT="2024-05-13T10:14:07.85" personId="{275467A3-C35B-408D-BC09-980133BF36D1}" id="{10716F75-4A72-43E9-A4B6-5368FC31AA36}" parentId="{E6E9481B-9FD3-4610-9DEC-9D6303C721AC}">
    <text>Tvarko sprendinius</text>
  </threadedComment>
  <threadedComment ref="E203" dT="2024-05-27T07:43:53.29" personId="{275467A3-C35B-408D-BC09-980133BF36D1}" id="{A99BB942-F380-42DC-9EB9-E2FEEA06A06C}" parentId="{E6E9481B-9FD3-4610-9DEC-9D6303C721AC}">
    <text>Derina su vandenims ir telia/MŽ</text>
  </threadedComment>
  <threadedComment ref="E203" dT="2024-06-15T06:35:23.38" personId="{275467A3-C35B-408D-BC09-980133BF36D1}" id="{A6B59342-0945-4190-B232-91B904FD782E}" parentId="{E6E9481B-9FD3-4610-9DEC-9D6303C721AC}">
    <text>Visi derinimai yra/ trūksta SUVA/ Žiedė tikrina MŽ/ pratęsimas pateiktas</text>
  </threadedComment>
  <threadedComment ref="E203" dT="2024-07-15T07:04:18.05" personId="{275467A3-C35B-408D-BC09-980133BF36D1}" id="{777E6A29-E6B3-4386-8DA1-B21B70A5A521}" parentId="{E6E9481B-9FD3-4610-9DEC-9D6303C721AC}">
    <text>07-16 planuojam pateikti pilną bylą</text>
  </threadedComment>
  <threadedComment ref="E203" dT="2024-07-16T18:27:46.84" personId="{BE325DBA-77AE-420F-8593-D19695A72820}" id="{C986E2A0-0FC0-4D86-9008-A4F5C3D2FB9D}" parentId="{E6E9481B-9FD3-4610-9DEC-9D6303C721AC}">
    <text xml:space="preserve">07 16 pateikta byla
</text>
  </threadedComment>
  <threadedComment ref="E203" dT="2024-07-29T12:22:05.61" personId="{275467A3-C35B-408D-BC09-980133BF36D1}" id="{D14F6F5D-4DC8-4EE8-90FB-C98F05F54880}" parentId="{E6E9481B-9FD3-4610-9DEC-9D6303C721AC}">
    <text>07-26 pateikta po pastabų</text>
  </threadedComment>
  <threadedComment ref="E203" dT="2024-07-30T03:51:44.89" personId="{275467A3-C35B-408D-BC09-980133BF36D1}" id="{DAB0F181-51E6-416B-91D2-E3F77BA3D80E}" parentId="{E6E9481B-9FD3-4610-9DEC-9D6303C721AC}">
    <text>07-29 pateiktos pastabos</text>
  </threadedComment>
  <threadedComment ref="E203" dT="2024-08-05T13:39:05.58" personId="{BE325DBA-77AE-420F-8593-D19695A72820}" id="{1631BED6-16DA-4E8A-989B-C1413F9613E1}" parentId="{E6E9481B-9FD3-4610-9DEC-9D6303C721AC}">
    <text>Taisomos pastabos 08 07 bus pateiktas</text>
  </threadedComment>
  <threadedComment ref="E203" dT="2024-08-08T14:06:01.55" personId="{BE325DBA-77AE-420F-8593-D19695A72820}" id="{387B20E3-1C87-4B6A-938B-E5C0B8379EF0}" parentId="{E6E9481B-9FD3-4610-9DEC-9D6303C721AC}">
    <text xml:space="preserve">08 08 pateikta tvirtinti
</text>
  </threadedComment>
  <threadedComment ref="E203" dT="2024-08-13T13:44:00.64" personId="{275467A3-C35B-408D-BC09-980133BF36D1}" id="{E56473EA-9C96-4609-934B-B8B742D92817}" parentId="{E6E9481B-9FD3-4610-9DEC-9D6303C721AC}">
    <text>08-13 gautos pastabos</text>
  </threadedComment>
  <threadedComment ref="E203" dT="2024-08-21T07:06:51.45" personId="{BE325DBA-77AE-420F-8593-D19695A72820}" id="{7B7DDA41-735B-4376-BE0F-8BC9349D15A6}" parentId="{E6E9481B-9FD3-4610-9DEC-9D6303C721AC}">
    <text xml:space="preserve">08-21 pateiktas projektas po pastabu
</text>
  </threadedComment>
  <threadedComment ref="E203" dT="2024-08-26T07:06:15.61" personId="{275467A3-C35B-408D-BC09-980133BF36D1}" id="{1BA633CC-00D0-48BD-8F73-FE6B044738D2}" parentId="{E6E9481B-9FD3-4610-9DEC-9D6303C721AC}">
    <text>Pateiktos pastabos Žiedei</text>
  </threadedComment>
  <threadedComment ref="E203" dT="2024-08-28T12:11:04.45" personId="{BE325DBA-77AE-420F-8593-D19695A72820}" id="{A061964A-A737-45BB-9878-855934D9E633}" parentId="{E6E9481B-9FD3-4610-9DEC-9D6303C721AC}">
    <text>08 28 pateikta po pastabų</text>
  </threadedComment>
  <threadedComment ref="K203" dT="2024-03-12T10:43:00.09" personId="{275467A3-C35B-408D-BC09-980133BF36D1}" id="{0A333704-1199-460F-9747-BD45ED9169B5}">
    <text>Teiks pirminius</text>
  </threadedComment>
  <threadedComment ref="K203" dT="2024-03-25T06:06:02.59" personId="{275467A3-C35B-408D-BC09-980133BF36D1}" id="{AD958783-96F8-45E7-9513-DCCBF8515BEA}" parentId="{0A333704-1199-460F-9747-BD45ED9169B5}">
    <text>Pateikti po pastabų</text>
  </threadedComment>
  <threadedComment ref="E204" dT="2024-01-11T12:11:21.67" personId="{275467A3-C35B-408D-BC09-980133BF36D1}" id="{092E3B19-7A57-49EE-BA18-92D55D205F88}">
    <text>Derina</text>
  </threadedComment>
  <threadedComment ref="E204" dT="2024-01-16T12:55:51.99" personId="{1AA69E5B-B443-4881-BBB8-C2908FF681E9}" id="{606B183B-1945-4567-869C-E2E864B78C4B}" parentId="{092E3B19-7A57-49EE-BA18-92D55D205F88}">
    <text>01.17 vaziuoja derinti, 01.18 pradedama kabeliu lentele ir principine</text>
  </threadedComment>
  <threadedComment ref="E204" dT="2024-01-29T13:02:20.72" personId="{1AA69E5B-B443-4881-BBB8-C2908FF681E9}" id="{4D7DC094-EFC1-4177-AAC6-8FD02102DDCE}" parentId="{092E3B19-7A57-49EE-BA18-92D55D205F88}">
    <text>01.26 pateikta pirminiams; su gyventojais suderinta; reikia teiksti derinimams</text>
  </threadedComment>
  <threadedComment ref="E204" dT="2024-02-01T04:42:37.86" personId="{275467A3-C35B-408D-BC09-980133BF36D1}" id="{17601C0B-8CC0-44BB-B942-A6017CE04D11}" parentId="{092E3B19-7A57-49EE-BA18-92D55D205F88}">
    <text>Taiso pirminių pastabas</text>
  </threadedComment>
  <threadedComment ref="E204" dT="2024-02-14T08:24:47.13" personId="{275467A3-C35B-408D-BC09-980133BF36D1}" id="{AB442763-EB78-4EC5-9E8C-5C5FFB300F4B}" parentId="{092E3B19-7A57-49EE-BA18-92D55D205F88}">
    <text>Pateikta po pastabų</text>
  </threadedComment>
  <threadedComment ref="E204" dT="2024-02-14T11:30:51.02" personId="{C8757EB3-AE51-4D63-B06C-15AB9D614458}" id="{C1389836-152A-45B7-B9A2-A99755BBA6D9}" parentId="{092E3B19-7A57-49EE-BA18-92D55D205F88}">
    <text xml:space="preserve">Pirminiai 02/12 pateikti po pastabų, su institucijom suderinta, liko laukt gyv. Derinimų, mel. Projektas
 </text>
  </threadedComment>
  <threadedComment ref="E204" dT="2024-02-23T08:50:09.04" personId="{275467A3-C35B-408D-BC09-980133BF36D1}" id="{AA9DB5E9-09EA-4642-AD9F-27805DFE52E9}" parentId="{092E3B19-7A57-49EE-BA18-92D55D205F88}">
    <text>3sutikimai/ sąmata/NŽT</text>
  </threadedComment>
  <threadedComment ref="E204" dT="2024-02-23T11:25:33.15" personId="{1AA69E5B-B443-4881-BBB8-C2908FF681E9}" id="{ECBF2154-6E7A-475F-917A-C9562FBE717F}" parentId="{092E3B19-7A57-49EE-BA18-92D55D205F88}">
    <text>Pateikti pirminiai</text>
  </threadedComment>
  <threadedComment ref="E204" dT="2024-03-05T14:38:17.21" personId="{C8757EB3-AE51-4D63-B06C-15AB9D614458}" id="{A332CE8D-320B-4EA2-9D2C-86B340BE62B2}" parentId="{092E3B19-7A57-49EE-BA18-92D55D205F88}">
    <text>Byla yra, laukiam mel. projekto</text>
  </threadedComment>
  <threadedComment ref="E204" dT="2024-03-12T05:48:39.65" personId="{275467A3-C35B-408D-BC09-980133BF36D1}" id="{9ECD2F7B-28DC-41B6-8E4B-D6B4CC95D07E}" parentId="{092E3B19-7A57-49EE-BA18-92D55D205F88}">
    <text>03-12 pateiks projektą</text>
  </threadedComment>
  <threadedComment ref="E204" dT="2024-03-25T07:29:05.51" personId="{275467A3-C35B-408D-BC09-980133BF36D1}" id="{1E2AE9FF-B210-4D17-8DF5-446709A02DA2}" parentId="{092E3B19-7A57-49EE-BA18-92D55D205F88}">
    <text>Derina su gyventojais per sklypus</text>
  </threadedComment>
  <threadedComment ref="E204" dT="2024-04-08T07:45:34.45" personId="{275467A3-C35B-408D-BC09-980133BF36D1}" id="{4ECD2A87-3769-448D-A68E-6C3ADD354221}" parentId="{092E3B19-7A57-49EE-BA18-92D55D205F88}">
    <text>Neįgyvendinamas objektas</text>
  </threadedComment>
  <threadedComment ref="E204" dT="2024-04-18T08:58:16.99" personId="{C8757EB3-AE51-4D63-B06C-15AB9D614458}" id="{F5D8876F-F8DB-4892-929D-A2B3ED0701BA}" parentId="{092E3B19-7A57-49EE-BA18-92D55D205F88}">
    <text>Pateikta Vainorui 04/18</text>
  </threadedComment>
  <threadedComment ref="E204" dT="2024-05-13T10:32:49.98" personId="{275467A3-C35B-408D-BC09-980133BF36D1}" id="{FC965F17-C744-4EE4-9402-C18CCC9E7780}" parentId="{092E3B19-7A57-49EE-BA18-92D55D205F88}">
    <text>Turi vainoras atsakyti dėl kabelio paklojimo ar tinka</text>
  </threadedComment>
  <threadedComment ref="E204" dT="2024-05-27T07:44:29.42" personId="{275467A3-C35B-408D-BC09-980133BF36D1}" id="{08A962B9-9D3C-44B3-8A2C-B4AF2360D3E9}" parentId="{092E3B19-7A57-49EE-BA18-92D55D205F88}">
    <text>05-28 teiksim bylą be SUVA</text>
  </threadedComment>
  <threadedComment ref="E204" dT="2024-06-03T06:37:18.62" personId="{1AA69E5B-B443-4881-BBB8-C2908FF681E9}" id="{DFA40B04-FE33-45F1-88EF-3CA2C845F43B}" parentId="{092E3B19-7A57-49EE-BA18-92D55D205F88}">
    <text>Taisomos projekto pastabos, nera SUVA</text>
  </threadedComment>
  <threadedComment ref="E204" dT="2024-06-10T09:27:40.83" personId="{1AA69E5B-B443-4881-BBB8-C2908FF681E9}" id="{20E6F350-C932-4DB2-A3ED-AD2A728A5BDA}" parentId="{092E3B19-7A57-49EE-BA18-92D55D205F88}">
    <text>16.13 bandys pataisyt pastabas jei prieis</text>
  </threadedComment>
  <threadedComment ref="E204" dT="2024-06-17T04:47:11.15" personId="{1AA69E5B-B443-4881-BBB8-C2908FF681E9}" id="{636D0C57-A76D-48D3-B298-0B54EB044DA7}" parentId="{092E3B19-7A57-49EE-BA18-92D55D205F88}">
    <text>06.17 taisomos pastabos ir teikiama po pastabu</text>
  </threadedComment>
  <threadedComment ref="E204" dT="2024-06-25T05:44:40.16" personId="{275467A3-C35B-408D-BC09-980133BF36D1}" id="{5213F680-08E6-467A-869B-1F0A56035EEB}" parentId="{092E3B19-7A57-49EE-BA18-92D55D205F88}">
    <text>Planas pataisyti pastabas 06-26/ SUVA laukiam</text>
  </threadedComment>
  <threadedComment ref="E204" dT="2024-07-04T06:18:35.96" personId="{1AA69E5B-B443-4881-BBB8-C2908FF681E9}" id="{E43C2F85-530C-47FC-B88F-E8AF865158A9}" parentId="{092E3B19-7A57-49EE-BA18-92D55D205F88}">
    <text>Gautos projekto pastabos, teiksim projekta po pastabu tik kai gausim SUVA</text>
  </threadedComment>
  <threadedComment ref="E204" dT="2024-07-15T07:06:51.86" personId="{275467A3-C35B-408D-BC09-980133BF36D1}" id="{FF866F63-F540-4F3A-91D2-117B009958D7}" parentId="{092E3B19-7A57-49EE-BA18-92D55D205F88}">
    <text>SUVA vėluoja ~20dienų</text>
  </threadedComment>
  <threadedComment ref="E204" dT="2024-07-22T05:47:40.62" personId="{1AA69E5B-B443-4881-BBB8-C2908FF681E9}" id="{FA177CB0-6CD6-425B-BC07-B6E8B7C4D464}" parentId="{092E3B19-7A57-49EE-BA18-92D55D205F88}">
    <text>SUVA buvo atmesta, sukelta pakartotinai</text>
  </threadedComment>
  <threadedComment ref="E204" dT="2024-08-05T06:19:55.97" personId="{275467A3-C35B-408D-BC09-980133BF36D1}" id="{C60D4155-1838-429D-8C10-CC2BAB4CA67B}" parentId="{092E3B19-7A57-49EE-BA18-92D55D205F88}">
    <text>SUVA vėluoja 3d.d.</text>
  </threadedComment>
  <threadedComment ref="E204" dT="2024-08-19T05:01:05.76" personId="{BE325DBA-77AE-420F-8593-D19695A72820}" id="{A86A6E7A-38E0-44CE-AE75-D1A22DFA1F69}" parentId="{092E3B19-7A57-49EE-BA18-92D55D205F88}">
    <text>SUVA vėluoja 12d.d.</text>
  </threadedComment>
  <threadedComment ref="E204" dT="2024-08-26T08:44:59.37" personId="{275467A3-C35B-408D-BC09-980133BF36D1}" id="{7C479031-FD8E-42F6-966F-E5A27D7A3761}" parentId="{092E3B19-7A57-49EE-BA18-92D55D205F88}">
    <text>Suva vėluoja 17d.d.</text>
  </threadedComment>
  <threadedComment ref="E204" dT="2024-09-01T08:34:29.72" personId="{275467A3-C35B-408D-BC09-980133BF36D1}" id="{CF21F969-DD58-41E8-9E22-0FCEB12206A0}" parentId="{092E3B19-7A57-49EE-BA18-92D55D205F88}">
    <text xml:space="preserve">SUVA vėluoja 321673 </text>
  </threadedComment>
  <threadedComment ref="E204" dT="2024-09-16T05:51:19.57" personId="{275467A3-C35B-408D-BC09-980133BF36D1}" id="{D4DC5491-797E-471B-8B51-76226251F074}" parentId="{092E3B19-7A57-49EE-BA18-92D55D205F88}">
    <text>09-17 teiks pilną bylą</text>
  </threadedComment>
  <threadedComment ref="E204" dT="2024-09-17T04:50:51.92" personId="{1AA69E5B-B443-4881-BBB8-C2908FF681E9}" id="{3DFC3307-FC0B-4180-A9E7-6C8CFFFD772B}" parentId="{092E3B19-7A57-49EE-BA18-92D55D205F88}">
    <text>Pateiktas projektas</text>
  </threadedComment>
  <threadedComment ref="E204" dT="2024-09-26T09:09:56.97" personId="{1AA69E5B-B443-4881-BBB8-C2908FF681E9}" id="{6262B367-CCBD-4EA0-8C61-C56E75DC7BC0}" parentId="{092E3B19-7A57-49EE-BA18-92D55D205F88}">
    <text>Pateiktas projektas su SUVA</text>
  </threadedComment>
  <threadedComment ref="E205" dT="2024-02-23T09:58:09.93" personId="{275467A3-C35B-408D-BC09-980133BF36D1}" id="{F3FE01B5-DD50-4737-A5EA-B55A569F0046}">
    <text>02-29 važiuoja derinti su gyv.</text>
  </threadedComment>
  <threadedComment ref="E205" dT="2024-03-21T06:01:29.34" personId="{275467A3-C35B-408D-BC09-980133BF36D1}" id="{C0715D55-95CD-43D2-8094-2363853E25E3}" parentId="{F3FE01B5-DD50-4737-A5EA-B55A569F0046}">
    <text>Laukiam info iš vainoro iki 03-25</text>
  </threadedComment>
  <threadedComment ref="E205" dT="2024-04-02T10:13:23.32" personId="{275467A3-C35B-408D-BC09-980133BF36D1}" id="{0B247E3F-95A6-4AB6-9B93-8D68EE4A0437}" parentId="{F3FE01B5-DD50-4737-A5EA-B55A569F0046}">
    <text>Laukiam atmetimo iš savivaldybės</text>
  </threadedComment>
  <threadedComment ref="E205" dT="2024-04-08T07:26:18.60" personId="{275467A3-C35B-408D-BC09-980133BF36D1}" id="{CCAD5295-C66F-4FAD-93F4-044C93889B35}" parentId="{F3FE01B5-DD50-4737-A5EA-B55A569F0046}">
    <text>Laukiam kol savivaldybė suderins/ Cgate atsakymo</text>
  </threadedComment>
  <threadedComment ref="E205" dT="2024-04-22T06:50:14.38" personId="{275467A3-C35B-408D-BC09-980133BF36D1}" id="{565634B2-2B34-42AC-9BB2-1886FE5C1C33}" parentId="{F3FE01B5-DD50-4737-A5EA-B55A569F0046}">
    <text>Perderinti su sav. + sklp. Sav. 1</text>
  </threadedComment>
  <threadedComment ref="E205" dT="2024-04-30T12:51:54.82" personId="{275467A3-C35B-408D-BC09-980133BF36D1}" id="{BAEF26F1-A758-4045-A04B-3B45D323786C}" parentId="{F3FE01B5-DD50-4737-A5EA-B55A569F0046}">
    <text>SUVA + MŽ</text>
  </threadedComment>
  <threadedComment ref="E205" dT="2024-05-20T09:35:41.73" personId="{1AA69E5B-B443-4881-BBB8-C2908FF681E9}" id="{7A4F0127-3F40-4A3C-BDE9-7D6018E00992}" parentId="{F3FE01B5-DD50-4737-A5EA-B55A569F0046}">
    <text>Gaunam mel. Projekta ir teikiam projekta, laukiam SUVA</text>
  </threadedComment>
  <threadedComment ref="E205" dT="2024-05-27T07:44:53.56" personId="{275467A3-C35B-408D-BC09-980133BF36D1}" id="{33A95E25-098F-4335-829C-939E7A2AEB85}" parentId="{F3FE01B5-DD50-4737-A5EA-B55A569F0046}">
    <text>05-27 teiksim projektą</text>
  </threadedComment>
  <threadedComment ref="E205" dT="2024-06-03T06:38:20.34" personId="{1AA69E5B-B443-4881-BBB8-C2908FF681E9}" id="{13D2A324-0264-4E34-AD3E-78BD2D9129F5}" parentId="{F3FE01B5-DD50-4737-A5EA-B55A569F0046}">
    <text>Pateiktas projektas, truksta SUVA</text>
  </threadedComment>
  <threadedComment ref="E205" dT="2024-06-10T09:29:17.74" personId="{1AA69E5B-B443-4881-BBB8-C2908FF681E9}" id="{5CC8A640-8EE8-4F71-9069-93CC62448CA7}" parentId="{F3FE01B5-DD50-4737-A5EA-B55A569F0046}">
    <text>Taisomos pastabos 06.11 pateiksim atgal</text>
  </threadedComment>
  <threadedComment ref="E205" dT="2024-06-12T04:51:36.63" personId="{1AA69E5B-B443-4881-BBB8-C2908FF681E9}" id="{497C73A9-156B-4DB8-ADB5-7F9B01BE32B2}" parentId="{F3FE01B5-DD50-4737-A5EA-B55A569F0046}">
    <text>Pateikta po pastabu, truksta SUVA</text>
  </threadedComment>
  <threadedComment ref="E205" dT="2024-06-20T13:29:27.00" personId="{275467A3-C35B-408D-BC09-980133BF36D1}" id="{5BD022FB-CD57-4A41-A693-DA54EE086242}" parentId="{F3FE01B5-DD50-4737-A5EA-B55A569F0046}">
    <text>trūksta SUVA/ Pratęsimas pateiktas</text>
  </threadedComment>
  <threadedComment ref="E205" dT="2024-07-04T06:19:08.40" personId="{1AA69E5B-B443-4881-BBB8-C2908FF681E9}" id="{66338951-FEB7-4646-94E9-56FA82B581AE}" parentId="{F3FE01B5-DD50-4737-A5EA-B55A569F0046}">
    <text>07.03 pateiktas projektas su SUVA</text>
  </threadedComment>
  <threadedComment ref="E205" dT="2024-07-07T05:41:58.72" personId="{275467A3-C35B-408D-BC09-980133BF36D1}" id="{0C31F806-BCE3-4495-9A80-D867F40278A4}" parentId="{F3FE01B5-DD50-4737-A5EA-B55A569F0046}">
    <text>Kostas registruoja žymas</text>
  </threadedComment>
  <threadedComment ref="E205" dT="2024-07-15T08:32:20.26" personId="{275467A3-C35B-408D-BC09-980133BF36D1}" id="{5E09828B-2A29-496A-97A1-03FE6E61E5AA}" parentId="{F3FE01B5-DD50-4737-A5EA-B55A569F0046}">
    <text>Pateikti įkainiai</text>
  </threadedComment>
  <threadedComment ref="K205" dT="2024-03-12T10:46:18.66" personId="{275467A3-C35B-408D-BC09-980133BF36D1}" id="{F9276AAB-E4B5-4E34-AA1A-C5BB8D1A2A2F}">
    <text>Teiks pirminius</text>
  </threadedComment>
  <threadedComment ref="E206" dT="2024-02-10T11:10:17.60" personId="{BE325DBA-77AE-420F-8593-D19695A72820}" id="{73F67653-1C8D-488D-A195-830764D07C68}">
    <text>Susidėliojo spintas, braižo trasą, 02 12</text>
  </threadedComment>
  <threadedComment ref="E206" dT="2024-02-15T08:04:19.73" personId="{BE325DBA-77AE-420F-8593-D19695A72820}" id="{CD0C2B90-825C-489E-88B9-87319712DDD0}" parentId="{73F67653-1C8D-488D-A195-830764D07C68}">
    <text>02 15 derina su gyventojais</text>
  </threadedComment>
  <threadedComment ref="E206" dT="2024-02-19T05:58:55.74" personId="{BE325DBA-77AE-420F-8593-D19695A72820}" id="{83820467-EB56-4BB1-A6EE-2499A0492E5A}" parentId="{73F67653-1C8D-488D-A195-830764D07C68}">
    <text>02 19 skambinsis, 20  Dovilė ir Artūras važiuoja derinti</text>
  </threadedComment>
  <threadedComment ref="E206" dT="2024-02-22T14:18:42.14" personId="{BE325DBA-77AE-420F-8593-D19695A72820}" id="{7F05FFFA-C0B7-4A93-A74A-B8E1A2B5AC0B}" parentId="{73F67653-1C8D-488D-A195-830764D07C68}">
    <text>02 22 Derina su gyv / braižo principinę, skaičiuoja KL</text>
  </threadedComment>
  <threadedComment ref="E206" dT="2024-02-23T10:09:13.16" personId="{275467A3-C35B-408D-BC09-980133BF36D1}" id="{62BE50B4-6AB6-48D1-8FB6-AA8895F540F8}" parentId="{73F67653-1C8D-488D-A195-830764D07C68}">
    <text>Pirminiai 02-29</text>
  </threadedComment>
  <threadedComment ref="E206" dT="2024-03-08T11:47:13.40" personId="{275467A3-C35B-408D-BC09-980133BF36D1}" id="{2AD653A9-A3DB-4AAA-B4CD-DFE7BBFFE341}" parentId="{73F67653-1C8D-488D-A195-830764D07C68}">
    <text>Taiso pastabas</text>
  </threadedComment>
  <threadedComment ref="E206" dT="2024-03-12T14:09:00.36" personId="{BE325DBA-77AE-420F-8593-D19695A72820}" id="{7E61AEEF-E295-415B-A49C-86F2CA8B1BC5}" parentId="{73F67653-1C8D-488D-A195-830764D07C68}">
    <text>03 12 pateikta po pastabų</text>
  </threadedComment>
  <threadedComment ref="E206" dT="2024-03-21T05:46:37.50" personId="{275467A3-C35B-408D-BC09-980133BF36D1}" id="{7C4823FC-D8A4-4EFE-A79B-5919EC0F95BC}" parentId="{73F67653-1C8D-488D-A195-830764D07C68}">
    <text>Trūksta KPD ir miesto tvarkymo</text>
  </threadedComment>
  <threadedComment ref="E206" dT="2024-03-21T11:13:40.92" personId="{BE325DBA-77AE-420F-8593-D19695A72820}" id="{C6E60CA2-573A-4B85-9062-0E210A62D186}" parentId="{73F67653-1C8D-488D-A195-830764D07C68}">
    <text>03-25 - 28 bus savivaldybėj susirinkimas  dėl projekto</text>
  </threadedComment>
  <threadedComment ref="E206" dT="2024-04-05T06:45:43.14" personId="{275467A3-C35B-408D-BC09-980133BF36D1}" id="{67930C31-7948-4FB3-9717-A70D615938A4}" parentId="{73F67653-1C8D-488D-A195-830764D07C68}">
    <text>Strigo savivaldybėje, lauikiam rašto</text>
  </threadedComment>
  <threadedComment ref="E206" dT="2024-04-15T07:03:28.72" personId="{275467A3-C35B-408D-BC09-980133BF36D1}" id="{A1D88FAB-9234-4210-AD8C-1A05496259F6}" parentId="{73F67653-1C8D-488D-A195-830764D07C68}">
    <text>Laukiam iš savivaldybės po pastabų</text>
  </threadedComment>
  <threadedComment ref="E206" dT="2024-04-17T09:50:34.70" personId="{275467A3-C35B-408D-BC09-980133BF36D1}" id="{2C1CE030-C8C3-4A30-B254-807C838E96F2}" parentId="{73F67653-1C8D-488D-A195-830764D07C68}">
    <text>Savivaldybė patvirtino</text>
  </threadedComment>
  <threadedComment ref="E206" dT="2024-04-17T13:23:13.41" personId="{BE325DBA-77AE-420F-8593-D19695A72820}" id="{C25F4036-A244-4DE6-9DAE-4FEDFBB310A4}" parentId="{73F67653-1C8D-488D-A195-830764D07C68}">
    <text xml:space="preserve">04 17 pateikta į geoportal
</text>
  </threadedComment>
  <threadedComment ref="E206" dT="2024-04-22T07:14:06.68" personId="{275467A3-C35B-408D-BC09-980133BF36D1}" id="{C1F9D227-B589-40F6-B967-47AFB67222C7}" parentId="{73F67653-1C8D-488D-A195-830764D07C68}">
    <text>SUVA+sąmata. Ruošia pilną bylą</text>
  </threadedComment>
  <threadedComment ref="E206" dT="2024-05-27T07:45:22.47" personId="{275467A3-C35B-408D-BC09-980133BF36D1}" id="{95A72FDE-B761-4D5D-8373-8E6A028B406D}" parentId="{73F67653-1C8D-488D-A195-830764D07C68}">
    <text>SUVA+sąmata</text>
  </threadedComment>
  <threadedComment ref="E206" dT="2024-06-15T06:38:45.31" personId="{275467A3-C35B-408D-BC09-980133BF36D1}" id="{3E6E0787-1E55-40EE-8A9F-C781FFB843DF}" parentId="{73F67653-1C8D-488D-A195-830764D07C68}">
    <text>Gautos projekto pastabos/laukiam SUVA/ pratęsimas pateiktas</text>
  </threadedComment>
  <threadedComment ref="E206" dT="2024-07-04T05:56:12.32" personId="{BE325DBA-77AE-420F-8593-D19695A72820}" id="{9CDB8C76-3A9F-4F7C-894E-1EB3229B4815}" parentId="{73F67653-1C8D-488D-A195-830764D07C68}">
    <text>Suva vėluoja 18 d.d.</text>
  </threadedComment>
  <threadedComment ref="E206" dT="2024-07-22T09:12:52.97" personId="{275467A3-C35B-408D-BC09-980133BF36D1}" id="{E4B51731-413C-48FC-A468-12876BE091AE}" parentId="{73F67653-1C8D-488D-A195-830764D07C68}">
    <text>SUVA vėluoja 30d.d.</text>
  </threadedComment>
  <threadedComment ref="E206" dT="2024-08-05T13:38:47.88" personId="{BE325DBA-77AE-420F-8593-D19695A72820}" id="{12E36007-5C69-45D5-ABF9-0EB1EB9DC3F1}" parentId="{73F67653-1C8D-488D-A195-830764D07C68}">
    <text>08 01 pateiktas po pastabų</text>
  </threadedComment>
  <threadedComment ref="E206" dT="2024-08-07T14:35:51.72" personId="{275467A3-C35B-408D-BC09-980133BF36D1}" id="{136294DC-0853-4284-AD48-0F6B5097C7ED}" parentId="{73F67653-1C8D-488D-A195-830764D07C68}">
    <text>08-06 pateiktos pastabos</text>
  </threadedComment>
  <threadedComment ref="E206" dT="2024-08-08T14:31:58.71" personId="{BE325DBA-77AE-420F-8593-D19695A72820}" id="{3FAFAEC1-C03D-40B0-9F3D-41C17688466B}" parentId="{73F67653-1C8D-488D-A195-830764D07C68}">
    <text>08 08 pateikta po pastabų</text>
  </threadedComment>
  <threadedComment ref="E206" dT="2024-08-20T05:49:06.35" personId="{275467A3-C35B-408D-BC09-980133BF36D1}" id="{FDE2EAF4-1EDC-4984-A051-6764F8C90FFE}" parentId="{73F67653-1C8D-488D-A195-830764D07C68}">
    <text>Perduota tvirtinti įkainius</text>
  </threadedComment>
  <threadedComment ref="K206" dT="2024-03-12T10:44:00.59" personId="{275467A3-C35B-408D-BC09-980133BF36D1}" id="{61AF3339-3BDD-46A9-8E80-4637727CA296}">
    <text>Teiks po pastabų</text>
  </threadedComment>
  <threadedComment ref="E207" dT="2024-03-25T07:30:37.85" personId="{275467A3-C35B-408D-BC09-980133BF36D1}" id="{628A170E-CEAA-404A-AFFF-CB1DEF07D0E4}">
    <text>Derins su savivaldybe, tikėtina, kad neleis vykdyti projekto</text>
  </threadedComment>
  <threadedComment ref="E207" dT="2024-04-18T09:04:25.22" personId="{C8757EB3-AE51-4D63-B06C-15AB9D614458}" id="{13DEAA1E-62D8-4A6D-9787-3824FF03D8EC}" parentId="{628A170E-CEAA-404A-AFFF-CB1DEF07D0E4}">
    <text>Pateikta Vainorui 04/18</text>
  </threadedComment>
  <threadedComment ref="E207" dT="2024-05-01T08:17:16.61" personId="{275467A3-C35B-408D-BC09-980133BF36D1}" id="{8E6F1D65-E88C-484E-8F66-79BCD12686FE}" parentId="{628A170E-CEAA-404A-AFFF-CB1DEF07D0E4}">
    <text>Savivaldybė sprendiniams nepritaria, projektas turi būti atšauktas</text>
  </threadedComment>
  <threadedComment ref="E208" dT="2024-01-08T08:02:46.81" personId="{275467A3-C35B-408D-BC09-980133BF36D1}" id="{0F5CA93F-45D6-43CC-854B-09245B1F62C7}">
    <text>Padaryti schema ir situacijos planas/ reikia derinti</text>
  </threadedComment>
  <threadedComment ref="E208" dT="2024-01-16T12:48:17.95" personId="{1AA69E5B-B443-4881-BBB8-C2908FF681E9}" id="{26D5E129-C00B-4018-9627-0663EC5DDD1D}" parentId="{0F5CA93F-45D6-43CC-854B-09245B1F62C7}">
    <text>Sprendiniai parengti, Mt vieta uzsakovas suderino, iki 01.19 atsius 0.4kV dali</text>
  </threadedComment>
  <threadedComment ref="E208" dT="2024-01-23T05:24:15.74" personId="{275467A3-C35B-408D-BC09-980133BF36D1}" id="{58D51EA5-274F-46CA-89EE-6B089DD77B5C}" parentId="{0F5CA93F-45D6-43CC-854B-09245B1F62C7}">
    <text>Reikia keisti sąlygas</text>
  </threadedComment>
  <threadedComment ref="E208" dT="2024-01-29T13:11:45.05" personId="{1AA69E5B-B443-4881-BBB8-C2908FF681E9}" id="{FE99AF2A-CC1B-4B16-B62A-2590021826E5}" parentId="{0F5CA93F-45D6-43CC-854B-09245B1F62C7}">
    <text>Laukiama TOPO ir zemos info is kliento</text>
  </threadedComment>
  <threadedComment ref="E208" dT="2024-02-01T13:25:23.62" personId="{1AA69E5B-B443-4881-BBB8-C2908FF681E9}" id="{1E7C2062-FF45-44AD-A97B-10E83E9CE748}" parentId="{0F5CA93F-45D6-43CC-854B-09245B1F62C7}">
    <text xml:space="preserve">Braižoma trasa/1 sutikimas/nėra 0,4 kV iš užsakovo </text>
  </threadedComment>
  <threadedComment ref="E208" dT="2024-02-06T12:53:24.88" personId="{1AA69E5B-B443-4881-BBB8-C2908FF681E9}" id="{8734A3A7-7F2C-4F10-80D9-2CED834E1514}" parentId="{0F5CA93F-45D6-43CC-854B-09245B1F62C7}">
    <text>Sustabdyta</text>
  </threadedComment>
  <threadedComment ref="E208" dT="2024-03-12T10:28:29.53" personId="{275467A3-C35B-408D-BC09-980133BF36D1}" id="{B6A95960-4FCE-4386-ACE2-F52BA403081F}" parentId="{0F5CA93F-45D6-43CC-854B-09245B1F62C7}">
    <text>Laukiam kol patvirtins schemą</text>
  </threadedComment>
  <threadedComment ref="E208" dT="2024-04-08T07:46:38.44" personId="{275467A3-C35B-408D-BC09-980133BF36D1}" id="{1E356F44-2D94-4DAD-9160-9F572317E37B}" parentId="{0F5CA93F-45D6-43CC-854B-09245B1F62C7}">
    <text>Laukiam TS keitimo</text>
  </threadedComment>
  <threadedComment ref="E208" dT="2024-04-15T07:23:05.19" personId="{275467A3-C35B-408D-BC09-980133BF36D1}" id="{DF8FD5F1-B553-4E82-88EE-9E2603BA5DEB}" parentId="{0F5CA93F-45D6-43CC-854B-09245B1F62C7}">
    <text>Pateikti pirminiai, derina su institucijomis + servitutas</text>
  </threadedComment>
  <threadedComment ref="E208" dT="2024-04-30T12:55:34.38" personId="{275467A3-C35B-408D-BC09-980133BF36D1}" id="{C6259C8C-83AC-47A3-97D3-95492983A070}" parentId="{0F5CA93F-45D6-43CC-854B-09245B1F62C7}">
    <text>Derinimai su sklp. Sav.</text>
  </threadedComment>
  <threadedComment ref="E208" dT="2024-05-07T05:47:38.86" personId="{275467A3-C35B-408D-BC09-980133BF36D1}" id="{19E8CF56-69CA-4CFB-9CE8-F00FF436EACC}" parentId="{0F5CA93F-45D6-43CC-854B-09245B1F62C7}">
    <text>Sutikimai pateikti pasirašyti/ 05-09 daro skaičiavimus</text>
  </threadedComment>
  <threadedComment ref="E208" dT="2024-05-13T06:09:20.93" personId="{275467A3-C35B-408D-BC09-980133BF36D1}" id="{5D846E8C-77E5-4D55-A6B8-95322765F87B}" parentId="{0F5CA93F-45D6-43CC-854B-09245B1F62C7}">
    <text>RAA pateikti Kostui tikrinti, Sutikimai pateikti sklypų savininkams, LAKD priedas laukiam sutikimų, servitutai nepateikti</text>
  </threadedComment>
  <threadedComment ref="E208" dT="2024-05-20T09:39:47.38" personId="{1AA69E5B-B443-4881-BBB8-C2908FF681E9}" id="{9D1369E8-94AC-4709-B5E2-FBFE460E0278}" parentId="{0F5CA93F-45D6-43CC-854B-09245B1F62C7}">
    <text>Laukiam sutikimu, LAKD priedas pateiktas ESO, servitutai pateikti</text>
  </threadedComment>
  <threadedComment ref="E208" dT="2024-05-20T10:56:07.88" personId="{275467A3-C35B-408D-BC09-980133BF36D1}" id="{334B1DA2-8FE1-45CE-AF9F-C5A94C6F3538}" parentId="{0F5CA93F-45D6-43CC-854B-09245B1F62C7}">
    <text>05-22 planas kelti bylą be NŽT/LAKD/SERVITUTŲ/SUTIKIMŲ</text>
  </threadedComment>
  <threadedComment ref="E208" dT="2024-06-03T06:49:23.82" personId="{1AA69E5B-B443-4881-BBB8-C2908FF681E9}" id="{8F8729E9-B64F-4CDE-950E-92B2B593735C}" parentId="{0F5CA93F-45D6-43CC-854B-09245B1F62C7}">
    <text>Pateiktas projektas be NŽT/LAKD/SERVITUTŲ/SUTIKIMŲ</text>
  </threadedComment>
  <threadedComment ref="E208" dT="2024-06-12T07:27:24.40" personId="{275467A3-C35B-408D-BC09-980133BF36D1}" id="{0A283735-B7DB-4C7B-B29A-69B2D933F938}" parentId="{0F5CA93F-45D6-43CC-854B-09245B1F62C7}">
    <text>Servitutas pas notarą/ trūksta dviejų sutikimų/ SUVA pateiks 06-14</text>
  </threadedComment>
  <threadedComment ref="E208" dT="2024-06-20T13:05:35.76" personId="{275467A3-C35B-408D-BC09-980133BF36D1}" id="{FA0E2B86-61D6-4E3D-B186-B8CDDB62921A}" parentId="{0F5CA93F-45D6-43CC-854B-09245B1F62C7}">
    <text>Taiso pastabas Arnas nuo 06-20</text>
  </threadedComment>
  <threadedComment ref="E208" dT="2024-07-04T06:23:14.38" personId="{1AA69E5B-B443-4881-BBB8-C2908FF681E9}" id="{8E85F10F-DEBF-4D69-9F37-D1B3D998D876}" parentId="{0F5CA93F-45D6-43CC-854B-09245B1F62C7}">
    <text>Pateiktas projektas po pastabu, truksta NZT SUVA, sutikimu</text>
  </threadedComment>
  <threadedComment ref="E208" dT="2024-07-15T08:34:28.93" personId="{275467A3-C35B-408D-BC09-980133BF36D1}" id="{A37C4B88-83CC-4271-9206-BE1F488FFC21}" parentId="{0F5CA93F-45D6-43CC-854B-09245B1F62C7}">
    <text>Trūksta vieno sklp. Derinimo</text>
  </threadedComment>
  <threadedComment ref="E208" dT="2024-07-16T04:33:59.48" personId="{275467A3-C35B-408D-BC09-980133BF36D1}" id="{14167E5C-A2E2-49FD-A67F-45A562E584E6}" parentId="{0F5CA93F-45D6-43CC-854B-09245B1F62C7}">
    <text>07-16 pateiktos RAA pastabos</text>
  </threadedComment>
  <threadedComment ref="E208" dT="2024-07-22T09:22:34.74" personId="{1AA69E5B-B443-4881-BBB8-C2908FF681E9}" id="{26E7013B-E851-42D7-AC39-2E5B526B42A4}" parentId="{0F5CA93F-45D6-43CC-854B-09245B1F62C7}">
    <text>Gautas atsakymas is TIVIS, 22d planuojam pasitaisyt</text>
  </threadedComment>
  <threadedComment ref="E208" dT="2024-07-29T05:01:27.41" personId="{1AA69E5B-B443-4881-BBB8-C2908FF681E9}" id="{0E235540-3F31-4827-B7EA-7352F48E83F4}" parentId="{0F5CA93F-45D6-43CC-854B-09245B1F62C7}">
    <text>Nusiusta Valciukui perziuret</text>
  </threadedComment>
  <threadedComment ref="E208" dT="2024-08-05T06:17:05.15" personId="{275467A3-C35B-408D-BC09-980133BF36D1}" id="{B3E7CBE4-CF0E-40FA-B079-A6C81054E11B}" parentId="{0F5CA93F-45D6-43CC-854B-09245B1F62C7}">
    <text>08-05 kostas paskambins valčiukui</text>
  </threadedComment>
  <threadedComment ref="E208" dT="2024-08-12T07:40:19.59" personId="{275467A3-C35B-408D-BC09-980133BF36D1}" id="{F0B325F3-8960-4E2E-A78C-A58CA4BEAE09}" parentId="{0F5CA93F-45D6-43CC-854B-09245B1F62C7}">
    <text>08-13 Arnas pataisys</text>
  </threadedComment>
  <threadedComment ref="E208" dT="2024-08-18T17:48:09.85" personId="{275467A3-C35B-408D-BC09-980133BF36D1}" id="{C9E4B0D6-1D3B-4106-AB8E-63F782A5DDA0}" parentId="{0F5CA93F-45D6-43CC-854B-09245B1F62C7}">
    <text>Užklausya dėl melioracijos projekto kur dingęs</text>
  </threadedComment>
  <threadedComment ref="K208" dT="2024-03-25T07:03:45.01" personId="{275467A3-C35B-408D-BC09-980133BF36D1}" id="{B1F519D6-91D9-47CA-9A1E-F3C2154BE178}">
    <text>Teiksim pirminius po pastabų</text>
  </threadedComment>
  <threadedComment ref="E209" dT="2024-02-23T08:54:17.41" personId="{275467A3-C35B-408D-BC09-980133BF36D1}" id="{CADE49D0-C4AE-48D9-BC57-9569FE028995}">
    <text>Pateikti pirminiai</text>
  </threadedComment>
  <threadedComment ref="E209" dT="2024-02-23T12:41:09.88" personId="{275467A3-C35B-408D-BC09-980133BF36D1}" id="{23A22F2C-E517-4E2E-BC7E-308CFFC6A85F}" parentId="{CADE49D0-C4AE-48D9-BC57-9569FE028995}">
    <text>Taiso pastabas</text>
  </threadedComment>
  <threadedComment ref="E209" dT="2024-04-02T10:25:43.24" personId="{275467A3-C35B-408D-BC09-980133BF36D1}" id="{DA8B2B37-A670-4DCD-9D86-19BAE5B0A16A}" parentId="{CADE49D0-C4AE-48D9-BC57-9569FE028995}">
    <text>Trūksta SUVA</text>
  </threadedComment>
  <threadedComment ref="E209" dT="2024-04-08T09:10:40.86" personId="{275467A3-C35B-408D-BC09-980133BF36D1}" id="{0F8074D1-E631-4D13-8D17-F71527BA7686}" parentId="{CADE49D0-C4AE-48D9-BC57-9569FE028995}">
    <text>Liko 1d</text>
  </threadedComment>
  <threadedComment ref="E209" dT="2024-06-03T06:50:07.62" personId="{1AA69E5B-B443-4881-BBB8-C2908FF681E9}" id="{A65CD3F9-B70B-45B0-A2B3-2AB5EDCB0180}" parentId="{CADE49D0-C4AE-48D9-BC57-9569FE028995}">
    <text>Liko tik SUVA pastaba</text>
  </threadedComment>
  <threadedComment ref="E209" dT="2024-06-10T13:09:09.59" personId="{1AA69E5B-B443-4881-BBB8-C2908FF681E9}" id="{0BAA4139-D797-4649-AD60-4CB583B5B592}" parentId="{CADE49D0-C4AE-48D9-BC57-9569FE028995}">
    <text xml:space="preserve">Pateiktas pilnas projektas </text>
  </threadedComment>
  <threadedComment ref="E209" dT="2024-06-12T07:28:12.14" personId="{275467A3-C35B-408D-BC09-980133BF36D1}" id="{1621A06E-1A90-43C2-8C77-7FB1A206450F}" parentId="{CADE49D0-C4AE-48D9-BC57-9569FE028995}">
    <text>Pateiktas projektas be SUVA</text>
  </threadedComment>
  <threadedComment ref="E209" dT="2024-06-12T11:54:59.23" personId="{275467A3-C35B-408D-BC09-980133BF36D1}" id="{09D768C1-D3DE-4A77-BE57-D12A3CFCDCAD}" parentId="{CADE49D0-C4AE-48D9-BC57-9569FE028995}">
    <text>Žymos perduotos Kostui 06-12</text>
  </threadedComment>
  <threadedComment ref="E209" dT="2024-06-25T06:46:32.60" personId="{275467A3-C35B-408D-BC09-980133BF36D1}" id="{264C4191-172B-4BC9-A42A-B7AE4084BAA4}" parentId="{CADE49D0-C4AE-48D9-BC57-9569FE028995}">
    <text>Pateikti įkainiai tvirtinimui</text>
  </threadedComment>
  <threadedComment ref="K209" dT="2024-03-12T10:49:06.77" personId="{275467A3-C35B-408D-BC09-980133BF36D1}" id="{4B46C094-4939-40AD-9950-028730F080A7}">
    <text>Pateiks pilną projektą</text>
  </threadedComment>
  <threadedComment ref="E210" dT="2024-02-27T08:02:38.70" personId="{275467A3-C35B-408D-BC09-980133BF36D1}" id="{0E8E76DA-5E2B-47FE-AE1B-8E46F4D2D867}">
    <text>Pateiks pirminius iki 03-01</text>
  </threadedComment>
  <threadedComment ref="E210" dT="2024-03-27T10:25:08.40" personId="{1AA69E5B-B443-4881-BBB8-C2908FF681E9}" id="{0E98274D-61F1-466C-9C1A-CA07F4AE99A7}" parentId="{0E8E76DA-5E2B-47FE-AE1B-8E46F4D2D867}">
    <text>Pateiktas projektas</text>
  </threadedComment>
  <threadedComment ref="E210" dT="2024-04-02T10:25:47.48" personId="{275467A3-C35B-408D-BC09-980133BF36D1}" id="{B7EA61AA-CBCB-441A-B648-DABA6E697BF8}" parentId="{0E8E76DA-5E2B-47FE-AE1B-8E46F4D2D867}">
    <text>Trūksta SUVA</text>
  </threadedComment>
  <threadedComment ref="E210" dT="2024-04-08T09:10:47.08" personId="{275467A3-C35B-408D-BC09-980133BF36D1}" id="{EC8AFCED-DDA4-422B-B4A6-AA8B114A6683}" parentId="{0E8E76DA-5E2B-47FE-AE1B-8E46F4D2D867}">
    <text>Liko 6d</text>
  </threadedComment>
  <threadedComment ref="E210" dT="2024-06-03T06:57:24.96" personId="{1AA69E5B-B443-4881-BBB8-C2908FF681E9}" id="{BD55F259-5A3D-4FB9-B9A8-F4C0BC12DC77}" parentId="{0E8E76DA-5E2B-47FE-AE1B-8E46F4D2D867}">
    <text>Liko tik SUVA pastaba</text>
  </threadedComment>
  <threadedComment ref="E210" dT="2024-06-20T14:07:30.89" personId="{275467A3-C35B-408D-BC09-980133BF36D1}" id="{EFC2DA58-F1BB-4076-9335-C2A589BEFF6D}" parentId="{0E8E76DA-5E2B-47FE-AE1B-8E46F4D2D867}">
    <text>Pateiktas pilnas projektas po pastabų 06-18</text>
  </threadedComment>
  <threadedComment ref="E210" dT="2024-06-21T11:09:49.47" personId="{275467A3-C35B-408D-BC09-980133BF36D1}" id="{0C8E6414-C71A-46EA-814F-F3EBA9F5B626}" parentId="{0E8E76DA-5E2B-47FE-AE1B-8E46F4D2D867}">
    <text>Perduota žyma SIMUI 06-21</text>
  </threadedComment>
  <threadedComment ref="E210" dT="2024-06-26T08:34:14.48" personId="{275467A3-C35B-408D-BC09-980133BF36D1}" id="{F45371A6-A901-4576-9B73-FA6EDDE0966C}" parentId="{0E8E76DA-5E2B-47FE-AE1B-8E46F4D2D867}">
    <text>Pateiktos žymos ESO</text>
  </threadedComment>
  <threadedComment ref="K210" dT="2024-03-12T10:49:06.77" personId="{275467A3-C35B-408D-BC09-980133BF36D1}" id="{FDD3B1DD-9BF2-446C-8F2B-15B3FE46ED36}">
    <text>Pateiks pilną projektą</text>
  </threadedComment>
  <threadedComment ref="K210" dT="2024-03-25T07:57:17.43" personId="{275467A3-C35B-408D-BC09-980133BF36D1}" id="{42628CE8-099F-44D2-A2E5-C329ADEDFB0F}" parentId="{FDD3B1DD-9BF2-446C-8F2B-15B3FE46ED36}">
    <text>Pateikti pirminiai po pastabų</text>
  </threadedComment>
  <threadedComment ref="E211" dT="2024-03-25T08:53:22.61" personId="{275467A3-C35B-408D-BC09-980133BF36D1}" id="{D8C4832F-FBB7-4BAF-AE50-7F3C10D06526}">
    <text>Laukiam kol papildysim topo</text>
  </threadedComment>
  <threadedComment ref="E211" dT="2024-04-08T09:16:06.30" personId="{275467A3-C35B-408D-BC09-980133BF36D1}" id="{C63D8919-5A8F-4061-907C-8328F416C889}" parentId="{D8C4832F-FBB7-4BAF-AE50-7F3C10D06526}">
    <text>Ovidijus turi topo pateikti</text>
  </threadedComment>
  <threadedComment ref="E211" dT="2024-04-15T06:04:46.32" personId="{275467A3-C35B-408D-BC09-980133BF36D1}" id="{8C12EE65-639C-4323-8CA7-61C272751940}" parentId="{D8C4832F-FBB7-4BAF-AE50-7F3C10D06526}">
    <text>Pateikta pirminiams</text>
  </threadedComment>
  <threadedComment ref="E211" dT="2024-04-22T06:08:46.71" personId="{275467A3-C35B-408D-BC09-980133BF36D1}" id="{0ABE79C4-E839-451A-B8A6-776A1B535962}" parentId="{D8C4832F-FBB7-4BAF-AE50-7F3C10D06526}">
    <text>Pateikti pirminiai 04-19</text>
  </threadedComment>
  <threadedComment ref="E211" dT="2024-04-30T13:11:09.29" personId="{275467A3-C35B-408D-BC09-980133BF36D1}" id="{3BF3FA74-0223-4485-A0EA-1E5C3B67918E}" parentId="{D8C4832F-FBB7-4BAF-AE50-7F3C10D06526}">
    <text>Taiso pastabas</text>
  </threadedComment>
  <threadedComment ref="E211" dT="2024-05-02T10:37:25.54" personId="{275467A3-C35B-408D-BC09-980133BF36D1}" id="{C840A77A-AAF3-4FF2-BF9C-6B9A0C858571}" parentId="{D8C4832F-FBB7-4BAF-AE50-7F3C10D06526}">
    <text>05-02 pateikta po pastabų</text>
  </threadedComment>
  <threadedComment ref="E211" dT="2024-05-07T04:54:46.33" personId="{275467A3-C35B-408D-BC09-980133BF36D1}" id="{45A50ED3-F280-49AC-BE9D-C38CB3D9D6EF}" parentId="{D8C4832F-FBB7-4BAF-AE50-7F3C10D06526}">
    <text>Karolis daro MŽ</text>
  </threadedComment>
  <threadedComment ref="E211" dT="2024-05-13T05:00:08.73" personId="{275467A3-C35B-408D-BC09-980133BF36D1}" id="{11F4E1B0-4029-4B66-BD83-B9615859E3C2}" parentId="{D8C4832F-FBB7-4BAF-AE50-7F3C10D06526}">
    <text>05-10 pateiktas projektas</text>
  </threadedComment>
  <threadedComment ref="E211" dT="2024-05-13T05:15:15.92" personId="{275467A3-C35B-408D-BC09-980133BF36D1}" id="{68016DFF-83E4-4838-BA69-027DCD48038B}" parentId="{D8C4832F-FBB7-4BAF-AE50-7F3C10D06526}">
    <text>Taiso pastabas. Laukiam SUVA</text>
  </threadedComment>
  <threadedComment ref="E211" dT="2024-05-20T09:40:38.23" personId="{1AA69E5B-B443-4881-BBB8-C2908FF681E9}" id="{69288202-A00E-45E2-A8BA-E41616088995}" parentId="{D8C4832F-FBB7-4BAF-AE50-7F3C10D06526}">
    <text>Gautos projekto pastabos, 05.21 pateiksim po pastabu</text>
  </threadedComment>
  <threadedComment ref="E211" dT="2024-05-27T07:47:51.23" personId="{275467A3-C35B-408D-BC09-980133BF36D1}" id="{8C70A7B7-1E49-4742-9832-3228821A08FF}" parentId="{D8C4832F-FBB7-4BAF-AE50-7F3C10D06526}">
    <text>Pateiktas tvirtinimui</text>
  </threadedComment>
  <threadedComment ref="E211" dT="2024-06-03T06:57:51.58" personId="{1AA69E5B-B443-4881-BBB8-C2908FF681E9}" id="{06DF1613-D3BF-4ECF-A0E1-0805E639EB2C}" parentId="{D8C4832F-FBB7-4BAF-AE50-7F3C10D06526}">
    <text>Pateikta po pastabu</text>
  </threadedComment>
  <threadedComment ref="E211" dT="2024-06-10T13:54:33.69" personId="{1AA69E5B-B443-4881-BBB8-C2908FF681E9}" id="{78BCF6FE-2C5C-47C8-8480-1C5E14364EB5}" parentId="{D8C4832F-FBB7-4BAF-AE50-7F3C10D06526}">
    <text>Pateiktas projektas po pastabu. SUVA 05.14/314451</text>
  </threadedComment>
  <threadedComment ref="E211" dT="2024-07-04T06:24:21.99" personId="{1AA69E5B-B443-4881-BBB8-C2908FF681E9}" id="{610A6401-78F7-4295-A9C1-94B75CF11067}" parentId="{D8C4832F-FBB7-4BAF-AE50-7F3C10D06526}">
    <text>Reikia taisyti pastabas, SUVA 05.14/314451</text>
  </threadedComment>
  <threadedComment ref="E211" dT="2024-07-15T07:08:58.72" personId="{275467A3-C35B-408D-BC09-980133BF36D1}" id="{67587B87-31AA-4ECA-A20E-D5396C446E56}" parentId="{D8C4832F-FBB7-4BAF-AE50-7F3C10D06526}">
    <text>Suva vėluoja ~30d.d</text>
  </threadedComment>
  <threadedComment ref="E211" dT="2024-07-29T05:02:23.97" personId="{1AA69E5B-B443-4881-BBB8-C2908FF681E9}" id="{ABD3CED7-DE9B-4A2A-905A-BA428F353EF7}" parentId="{D8C4832F-FBB7-4BAF-AE50-7F3C10D06526}">
    <text>07.24 pateitkas projektas</text>
  </threadedComment>
  <threadedComment ref="E212" dT="2024-03-26T07:42:20.35" personId="{1AA69E5B-B443-4881-BBB8-C2908FF681E9}" id="{81A10747-A546-469B-BD71-97680E9F260E}">
    <text>Pateikti pirminiai</text>
  </threadedComment>
  <threadedComment ref="E212" dT="2024-04-08T08:53:11.62" personId="{275467A3-C35B-408D-BC09-980133BF36D1}" id="{087D481F-E058-47ED-A365-3DA34EADADAD}" parentId="{81A10747-A546-469B-BD71-97680E9F260E}">
    <text>04-11 pateiks pakartotinai</text>
  </threadedComment>
  <threadedComment ref="E212" dT="2024-04-15T08:15:51.76" personId="{275467A3-C35B-408D-BC09-980133BF36D1}" id="{EC3FF0F1-82E1-4644-8CA2-0C544AB96EA5}" parentId="{81A10747-A546-469B-BD71-97680E9F260E}">
    <text>Teiksim 04-15 po pastabų</text>
  </threadedComment>
  <threadedComment ref="E212" dT="2024-04-30T13:09:48.76" personId="{275467A3-C35B-408D-BC09-980133BF36D1}" id="{53B4FB6E-5A58-4B04-B9C5-E021ACB297C3}" parentId="{81A10747-A546-469B-BD71-97680E9F260E}">
    <text>04-22 derinami pirminiai</text>
  </threadedComment>
  <threadedComment ref="E212" dT="2024-05-07T05:49:08.99" personId="{275467A3-C35B-408D-BC09-980133BF36D1}" id="{B08408F5-CBAB-41B4-8EBF-2B0D7D4075D7}" parentId="{81A10747-A546-469B-BD71-97680E9F260E}">
    <text>05-08 pataisys pastabas</text>
  </threadedComment>
  <threadedComment ref="E212" dT="2024-05-13T06:11:07.72" personId="{275467A3-C35B-408D-BC09-980133BF36D1}" id="{754F59E2-BA78-48DD-921A-50D5422B975C}" parentId="{81A10747-A546-469B-BD71-97680E9F260E}">
    <text>05-14 pateiks po pastabų</text>
  </threadedComment>
  <threadedComment ref="E212" dT="2024-05-20T09:53:09.73" personId="{1AA69E5B-B443-4881-BBB8-C2908FF681E9}" id="{EB719646-E2B2-4A82-BD90-2B1814167F07}" parentId="{81A10747-A546-469B-BD71-97680E9F260E}">
    <text>05.21 pateiksim pirminius po pastabu</text>
  </threadedComment>
  <threadedComment ref="E212" dT="2024-05-27T07:48:09.99" personId="{275467A3-C35B-408D-BC09-980133BF36D1}" id="{866B841D-8C6A-48DB-B769-C10131395725}" parentId="{81A10747-A546-469B-BD71-97680E9F260E}">
    <text>05-27 teiks pirminius</text>
  </threadedComment>
  <threadedComment ref="E212" dT="2024-06-03T09:57:39.89" personId="{1AA69E5B-B443-4881-BBB8-C2908FF681E9}" id="{7C1FE702-1F59-444E-A9D6-A32DB91B1FC7}" parentId="{81A10747-A546-469B-BD71-97680E9F260E}">
    <text>Galimai 06.04 teiksim byla</text>
  </threadedComment>
  <threadedComment ref="E212" dT="2024-06-12T07:29:46.38" personId="{275467A3-C35B-408D-BC09-980133BF36D1}" id="{D53C903B-93A6-43E2-BEEE-884830DA051E}" parentId="{81A10747-A546-469B-BD71-97680E9F260E}">
    <text>Pateikta byla/ trūksta SUVA</text>
  </threadedComment>
  <threadedComment ref="E212" dT="2024-06-15T07:25:12.62" personId="{275467A3-C35B-408D-BC09-980133BF36D1}" id="{9E68CAD8-3EB0-4C8A-9320-210CD9E1C4CD}" parentId="{81A10747-A546-469B-BD71-97680E9F260E}">
    <text>Taiso pastabas/ trūksta SUVA</text>
  </threadedComment>
  <threadedComment ref="E212" dT="2024-07-15T08:46:35.80" personId="{275467A3-C35B-408D-BC09-980133BF36D1}" id="{7A5E8BC2-324F-46FC-9CAC-600423FE030C}" parentId="{81A10747-A546-469B-BD71-97680E9F260E}">
    <text>SUVA vėluoja 31d.d.</text>
  </threadedComment>
  <threadedComment ref="E213" dT="2024-04-22T07:20:13.79" personId="{275467A3-C35B-408D-BC09-980133BF36D1}" id="{9DE29F55-E6F0-46DC-BE28-5222462B0EE3}">
    <text>04-22 teiksim pirminius</text>
  </threadedComment>
  <threadedComment ref="E213" dT="2024-05-07T05:58:33.65" personId="{275467A3-C35B-408D-BC09-980133BF36D1}" id="{DF453D36-244B-47B0-B0C5-96893A157564}" parentId="{9DE29F55-E6F0-46DC-BE28-5222462B0EE3}">
    <text>SUVA/ Laukiam sąmatos + teiksim pilną bylą</text>
  </threadedComment>
  <threadedComment ref="E213" dT="2024-05-14T04:56:10.52" personId="{275467A3-C35B-408D-BC09-980133BF36D1}" id="{B7ABD0DB-C12D-430F-956D-7921CF163EF5}" parentId="{9DE29F55-E6F0-46DC-BE28-5222462B0EE3}">
    <text>SUVA</text>
  </threadedComment>
  <threadedComment ref="E213" dT="2024-05-20T10:56:40.96" personId="{275467A3-C35B-408D-BC09-980133BF36D1}" id="{183AED90-E48C-41D8-BA39-4D67B6D444F2}" parentId="{9DE29F55-E6F0-46DC-BE28-5222462B0EE3}">
    <text>05-22 teiksim pirminius po pastabų</text>
  </threadedComment>
  <threadedComment ref="E213" dT="2024-05-20T11:11:49.51" personId="{275467A3-C35B-408D-BC09-980133BF36D1}" id="{180C42B5-4BD3-49C4-A396-F555988C75E7}" parentId="{9DE29F55-E6F0-46DC-BE28-5222462B0EE3}">
    <text>05-21 teiksim projektą be SUVA</text>
  </threadedComment>
  <threadedComment ref="E213" dT="2024-05-27T07:49:50.81" personId="{275467A3-C35B-408D-BC09-980133BF36D1}" id="{DBADA466-FEF4-4E3F-B00E-ADB2DC25F6C9}" parentId="{9DE29F55-E6F0-46DC-BE28-5222462B0EE3}">
    <text>05-28 teiks po pastabų</text>
  </threadedComment>
  <threadedComment ref="E213" dT="2024-06-03T07:00:18.07" personId="{1AA69E5B-B443-4881-BBB8-C2908FF681E9}" id="{771B00A3-3077-40AF-9586-0AEF80D08AB9}" parentId="{9DE29F55-E6F0-46DC-BE28-5222462B0EE3}">
    <text>Pateikta po pastabu</text>
  </threadedComment>
  <threadedComment ref="E213" dT="2024-06-11T05:31:59.19" personId="{1AA69E5B-B443-4881-BBB8-C2908FF681E9}" id="{EA4ABED4-FF4F-4C6B-BFE0-4E0166B63492}" parentId="{9DE29F55-E6F0-46DC-BE28-5222462B0EE3}">
    <text>Pateikta po pastabu</text>
  </threadedComment>
  <threadedComment ref="E213" dT="2024-06-20T12:09:06.67" personId="{275467A3-C35B-408D-BC09-980133BF36D1}" id="{71655050-7D69-4594-8129-E6765C208817}" parentId="{9DE29F55-E6F0-46DC-BE28-5222462B0EE3}">
    <text>Liko tik viena ESO pastaba dėl SUVA ( vėluoja 30d.d.)</text>
  </threadedComment>
  <threadedComment ref="E213" dT="2024-07-04T06:16:51.42" personId="{275467A3-C35B-408D-BC09-980133BF36D1}" id="{57F9F2C2-A5E6-4BDE-9379-79C5E0ACEE68}" parentId="{9DE29F55-E6F0-46DC-BE28-5222462B0EE3}">
    <text>Kostas registruoja žymas</text>
  </threadedComment>
  <threadedComment ref="E213" dT="2024-07-15T04:29:56.64" personId="{1AA69E5B-B443-4881-BBB8-C2908FF681E9}" id="{FECABCE8-A7CD-44CB-9E18-B75B7C96098A}" parentId="{9DE29F55-E6F0-46DC-BE28-5222462B0EE3}">
    <text>Pateiktos zymos tvirtinimui</text>
  </threadedComment>
  <threadedComment ref="E213" dT="2024-07-22T06:22:14.35" personId="{275467A3-C35B-408D-BC09-980133BF36D1}" id="{98629940-F968-4F6D-894A-680C66AF06F3}" parentId="{9DE29F55-E6F0-46DC-BE28-5222462B0EE3}">
    <text>Pateikti įkainiai</text>
  </threadedComment>
  <threadedComment ref="E214" dT="2024-03-12T10:58:47.31" personId="{275467A3-C35B-408D-BC09-980133BF36D1}" id="{907BB360-0978-4F2E-A164-4FA9030296B4}">
    <text>Pateikti pirminiai</text>
  </threadedComment>
  <threadedComment ref="E214" dT="2024-06-17T07:09:05.31" personId="{275467A3-C35B-408D-BC09-980133BF36D1}" id="{9990F46A-67D3-4DE6-9933-15C2BF1F1501}" parentId="{907BB360-0978-4F2E-A164-4FA9030296B4}">
    <text>Pateiktas projektas/ rengia mel projektą</text>
  </threadedComment>
  <threadedComment ref="E214" dT="2024-06-20T12:59:10.88" personId="{275467A3-C35B-408D-BC09-980133BF36D1}" id="{0EEC0962-6218-46A7-91CA-D3FEA225066E}" parentId="{907BB360-0978-4F2E-A164-4FA9030296B4}">
    <text>Pateiktos pastabos projektui- taisoma. PATEIKTAS PRATRĘSIMAS</text>
  </threadedComment>
  <threadedComment ref="E214" dT="2024-07-22T09:11:47.62" personId="{275467A3-C35B-408D-BC09-980133BF36D1}" id="{7931E511-177C-4A61-A9E8-44676429F235}" parentId="{907BB360-0978-4F2E-A164-4FA9030296B4}">
    <text>SUVA vėluoja 7d.d.</text>
  </threadedComment>
  <threadedComment ref="E214" dT="2024-08-18T17:06:33.09" personId="{275467A3-C35B-408D-BC09-980133BF36D1}" id="{15003FFB-AC56-4054-B6AD-EA364C1F2591}" parentId="{907BB360-0978-4F2E-A164-4FA9030296B4}">
    <text>Reikia taisyti RAA pastabas</text>
  </threadedComment>
  <threadedComment ref="E214" dT="2024-09-16T05:56:52.59" personId="{275467A3-C35B-408D-BC09-980133BF36D1}" id="{1BAE6EB3-5031-4A1B-AF2C-0F30EF891455}" parentId="{907BB360-0978-4F2E-A164-4FA9030296B4}">
    <text>Kostas turi pratęsti ir paskaičiuoti RAA</text>
  </threadedComment>
  <threadedComment ref="E214" dT="2024-09-17T04:48:17.33" personId="{1AA69E5B-B443-4881-BBB8-C2908FF681E9}" id="{2ABABC5E-23D6-4F54-9E21-BF63707547E0}" parentId="{907BB360-0978-4F2E-A164-4FA9030296B4}">
    <text>Pateiktas projektas ir pratesimas</text>
  </threadedComment>
  <threadedComment ref="E214" dT="2024-09-24T13:37:09.48" personId="{1AA69E5B-B443-4881-BBB8-C2908FF681E9}" id="{26E49908-FFB4-4AE1-9C3E-C85721AE61EE}" parentId="{907BB360-0978-4F2E-A164-4FA9030296B4}">
    <text>Zymos iregistruotos</text>
  </threadedComment>
  <threadedComment ref="E215" dT="2024-04-02T14:40:30.62" personId="{1AA69E5B-B443-4881-BBB8-C2908FF681E9}" id="{5EEB7925-8EC8-46D8-81F1-73731C9BC3DA}">
    <text>Pateikti pirminiai</text>
  </threadedComment>
  <threadedComment ref="E215" dT="2024-04-15T07:58:49.62" personId="{275467A3-C35B-408D-BC09-980133BF36D1}" id="{144BC8C0-50C2-4A99-8C47-2D5140EE59EB}" parentId="{5EEB7925-8EC8-46D8-81F1-73731C9BC3DA}">
    <text>Pateiksim pirminius po pastabų 04-15</text>
  </threadedComment>
  <threadedComment ref="E215" dT="2024-04-30T13:18:12.16" personId="{275467A3-C35B-408D-BC09-980133BF36D1}" id="{97513D52-FA82-4F0F-BE8C-5357310CC5FD}" parentId="{5EEB7925-8EC8-46D8-81F1-73731C9BC3DA}">
    <text>Rengia žiniaraščius</text>
  </threadedComment>
  <threadedComment ref="E215" dT="2024-05-07T05:08:52.99" personId="{275467A3-C35B-408D-BC09-980133BF36D1}" id="{FA93243C-6D2E-4B0C-BB5D-02D972A71A48}" parentId="{5EEB7925-8EC8-46D8-81F1-73731C9BC3DA}">
    <text>SUVA ( teikiam pilną projektą be suva)</text>
  </threadedComment>
  <threadedComment ref="E215" dT="2024-05-16T04:29:21.98" personId="{275467A3-C35B-408D-BC09-980133BF36D1}" id="{FA84528E-7083-42FA-AC86-E194A8FCE748}" parentId="{5EEB7925-8EC8-46D8-81F1-73731C9BC3DA}">
    <text>Taiso pastabas</text>
  </threadedComment>
  <threadedComment ref="E215" dT="2024-05-20T11:12:44.65" personId="{275467A3-C35B-408D-BC09-980133BF36D1}" id="{22614761-5A0F-4C8F-B21C-7855B3DD47B5}" parentId="{5EEB7925-8EC8-46D8-81F1-73731C9BC3DA}">
    <text>05-20 pateiktas po pastabų</text>
  </threadedComment>
  <threadedComment ref="E215" dT="2024-05-27T07:50:16.98" personId="{275467A3-C35B-408D-BC09-980133BF36D1}" id="{E2CE4BD3-9A64-4991-9D9F-B840904961AB}" parentId="{5EEB7925-8EC8-46D8-81F1-73731C9BC3DA}">
    <text>05-28 teiksim po pastabų</text>
  </threadedComment>
  <threadedComment ref="E215" dT="2024-06-12T07:30:40.36" personId="{275467A3-C35B-408D-BC09-980133BF36D1}" id="{3AF588B9-B518-4538-97F7-4D36E6B2C4AA}" parentId="{5EEB7925-8EC8-46D8-81F1-73731C9BC3DA}">
    <text>06-12 pateiktos žymos Simui</text>
  </threadedComment>
  <threadedComment ref="E215" dT="2024-06-20T14:04:21.38" personId="{275467A3-C35B-408D-BC09-980133BF36D1}" id="{99E31BCB-48B8-4D30-B0BA-4AF7A22DF2AC}" parentId="{5EEB7925-8EC8-46D8-81F1-73731C9BC3DA}">
    <text>Pateikti įkainiai</text>
  </threadedComment>
  <threadedComment ref="E216" dT="2024-04-22T07:20:30.31" personId="{275467A3-C35B-408D-BC09-980133BF36D1}" id="{85393FA5-F694-425A-83FC-C4EAE842D3F8}">
    <text>04-23 teiksim pirminius</text>
  </threadedComment>
  <threadedComment ref="E216" dT="2024-05-07T03:46:02.83" personId="{275467A3-C35B-408D-BC09-980133BF36D1}" id="{01731E8D-F5DA-45FC-9399-54AF72DA55CA}" parentId="{85393FA5-F694-425A-83FC-C4EAE842D3F8}">
    <text>05-07 taiso pirminių pastabas</text>
  </threadedComment>
  <threadedComment ref="E216" dT="2024-05-14T04:56:33.93" personId="{275467A3-C35B-408D-BC09-980133BF36D1}" id="{71A8296B-CF72-4AD7-9E56-94A1F00896BE}" parentId="{85393FA5-F694-425A-83FC-C4EAE842D3F8}">
    <text>SUVA, pateiktas projektas</text>
  </threadedComment>
  <threadedComment ref="E216" dT="2024-05-16T04:27:51.98" personId="{275467A3-C35B-408D-BC09-980133BF36D1}" id="{2ADCF870-7817-4E98-95CD-9CC287324CCB}" parentId="{85393FA5-F694-425A-83FC-C4EAE842D3F8}">
    <text>Taiso pastabas</text>
  </threadedComment>
  <threadedComment ref="E216" dT="2024-05-20T11:13:11.81" personId="{275467A3-C35B-408D-BC09-980133BF36D1}" id="{B70AABE6-F1A0-43B8-B40C-B96E2BD69870}" parentId="{85393FA5-F694-425A-83FC-C4EAE842D3F8}">
    <text>05-21 teiksim po pastabų</text>
  </threadedComment>
  <threadedComment ref="E216" dT="2024-05-27T07:51:12.02" personId="{275467A3-C35B-408D-BC09-980133BF36D1}" id="{110905C8-226B-4629-832E-B5A665B9F648}" parentId="{85393FA5-F694-425A-83FC-C4EAE842D3F8}">
    <text>05-27 teiksim po pastabų</text>
  </threadedComment>
  <threadedComment ref="E216" dT="2024-06-03T07:01:18.73" personId="{1AA69E5B-B443-4881-BBB8-C2908FF681E9}" id="{25BBD9A7-35C6-4B95-99EB-3D7269797938}" parentId="{85393FA5-F694-425A-83FC-C4EAE842D3F8}">
    <text>Pateikta po pastabu</text>
  </threadedComment>
  <threadedComment ref="E216" dT="2024-06-11T05:35:18.69" personId="{1AA69E5B-B443-4881-BBB8-C2908FF681E9}" id="{7ED8D616-5591-4446-ADEB-91D713F10B07}" parentId="{85393FA5-F694-425A-83FC-C4EAE842D3F8}">
    <text>Pateikta po pastabu</text>
  </threadedComment>
  <threadedComment ref="E216" dT="2024-06-20T14:13:53.65" personId="{275467A3-C35B-408D-BC09-980133BF36D1}" id="{1C1585A7-811B-4659-977B-0D8E3D35ACE9}" parentId="{85393FA5-F694-425A-83FC-C4EAE842D3F8}">
    <text>Liko tik gauti SUVA</text>
  </threadedComment>
  <threadedComment ref="E216" dT="2024-07-04T06:17:03.82" personId="{275467A3-C35B-408D-BC09-980133BF36D1}" id="{D2D90174-DEE7-4D57-AEC6-84C3AC18BD4A}" parentId="{85393FA5-F694-425A-83FC-C4EAE842D3F8}">
    <text>Kostas registruoija žymas</text>
  </threadedComment>
  <threadedComment ref="E216" dT="2024-07-15T06:39:48.12" personId="{275467A3-C35B-408D-BC09-980133BF36D1}" id="{9AF40E2D-9488-4F66-AE7B-53C45034133F}" parentId="{85393FA5-F694-425A-83FC-C4EAE842D3F8}">
    <text>Pateikti darbų įkainiai\</text>
  </threadedComment>
  <threadedComment ref="E217" dT="2024-03-27T14:23:42.88" personId="{1AA69E5B-B443-4881-BBB8-C2908FF681E9}" id="{80804F48-ECEA-46CC-80AE-A7E1C0A573DD}">
    <text>Pateikti pirminiai</text>
  </threadedComment>
  <threadedComment ref="E217" dT="2024-04-02T13:23:40.78" personId="{1AA69E5B-B443-4881-BBB8-C2908FF681E9}" id="{33154D12-A142-40D2-B4D9-8E6016CAEF73}" parentId="{80804F48-ECEA-46CC-80AE-A7E1C0A573DD}">
    <text>Pateikta po pastabu</text>
  </threadedComment>
  <threadedComment ref="E217" dT="2024-04-08T09:17:38.79" personId="{275467A3-C35B-408D-BC09-980133BF36D1}" id="{9BD0C5DD-85A3-4A3A-91D4-757EFDE04E81}" parentId="{80804F48-ECEA-46CC-80AE-A7E1C0A573DD}">
    <text>LAKD, SUVA</text>
  </threadedComment>
  <threadedComment ref="E217" dT="2024-04-15T06:07:09.05" personId="{275467A3-C35B-408D-BC09-980133BF36D1}" id="{86674571-92CC-4B19-B63A-F743E8230AD8}" parentId="{80804F48-ECEA-46CC-80AE-A7E1C0A573DD}">
    <text>LAKD kelių priedas perduotas ESO, SUVA pateikta</text>
  </threadedComment>
  <threadedComment ref="E217" dT="2024-04-17T09:23:18.50" personId="{275467A3-C35B-408D-BC09-980133BF36D1}" id="{BBADB99D-DB53-4438-AEC9-BD6BEBE21605}" parentId="{80804F48-ECEA-46CC-80AE-A7E1C0A573DD}">
    <text>Teiksim pirminius 04-17</text>
  </threadedComment>
  <threadedComment ref="E217" dT="2024-04-30T13:21:56.77" personId="{275467A3-C35B-408D-BC09-980133BF36D1}" id="{C91FF0CB-A812-422C-A6F0-468AA9B75CC6}" parentId="{80804F48-ECEA-46CC-80AE-A7E1C0A573DD}">
    <text>Teikiam pirminiams 05-01</text>
  </threadedComment>
  <threadedComment ref="E217" dT="2024-05-07T05:31:06.85" personId="{275467A3-C35B-408D-BC09-980133BF36D1}" id="{ED050ED4-E8E9-4530-952C-C15BDDFA55FA}" parentId="{80804F48-ECEA-46CC-80AE-A7E1C0A573DD}">
    <text>SUVA+lakd. Rengia pilną bylą</text>
  </threadedComment>
  <threadedComment ref="E217" dT="2024-05-20T09:56:12.35" personId="{1AA69E5B-B443-4881-BBB8-C2908FF681E9}" id="{443870AC-6DB4-4237-A63F-92D9BEF98E25}" parentId="{80804F48-ECEA-46CC-80AE-A7E1C0A573DD}">
    <text>LAKDui pateiktas priedas pasirasyt, 05.20 atiduota samatai skaiciuot, padaryta byla</text>
  </threadedComment>
  <threadedComment ref="E217" dT="2024-05-27T07:51:55.65" personId="{275467A3-C35B-408D-BC09-980133BF36D1}" id="{7C74F693-AB6F-497C-ADC3-8BF200402941}" parentId="{80804F48-ECEA-46CC-80AE-A7E1C0A573DD}">
    <text>Pateiktas projektas tvirtinmui</text>
  </threadedComment>
  <threadedComment ref="E217" dT="2024-06-03T07:01:33.10" personId="{1AA69E5B-B443-4881-BBB8-C2908FF681E9}" id="{01325782-76A1-4DD9-8853-7FF1D526D5F4}" parentId="{80804F48-ECEA-46CC-80AE-A7E1C0A573DD}">
    <text>Pateikta po pastabu</text>
  </threadedComment>
  <threadedComment ref="E217" dT="2024-06-10T12:38:41.91" personId="{1AA69E5B-B443-4881-BBB8-C2908FF681E9}" id="{867E9140-922A-40BF-AC0E-FB495655FE9A}" parentId="{80804F48-ECEA-46CC-80AE-A7E1C0A573DD}">
    <text>Pateiktas projektas po pastabu</text>
  </threadedComment>
  <threadedComment ref="K217" dT="2024-03-25T08:52:02.16" personId="{275467A3-C35B-408D-BC09-980133BF36D1}" id="{DA0E4392-E72A-4BDE-81E6-70A575DFFAC4}">
    <text>Teiksim pirminius</text>
  </threadedComment>
  <threadedComment ref="E218" dT="2024-01-08T10:10:16.52" personId="{275467A3-C35B-408D-BC09-980133BF36D1}" id="{981C36F5-5B6B-4458-BABA-B1405262DD69}">
    <text>nepradėtas</text>
  </threadedComment>
  <threadedComment ref="E218" dT="2024-01-10T14:11:06.98" personId="{AC398109-E0E6-4223-A5B9-639694AF6498}" id="{EF6BD7CC-8055-4D1F-83C1-8235B87F5D17}" parentId="{981C36F5-5B6B-4458-BABA-B1405262DD69}">
    <text xml:space="preserve">Padėjau
</text>
  </threadedComment>
  <threadedComment ref="E218" dT="2024-01-16T12:55:41.35" personId="{BE325DBA-77AE-420F-8593-D19695A72820}" id="{989BFD91-435B-4BD3-B6F4-BB6AF0CF969D}" parentId="{981C36F5-5B6B-4458-BABA-B1405262DD69}">
    <text>01 16 pateikta pirminiams</text>
  </threadedComment>
  <threadedComment ref="E218" dT="2024-01-19T12:52:40.09" personId="{BE325DBA-77AE-420F-8593-D19695A72820}" id="{2A824559-23DA-47DD-A8AD-A4EDDD51321E}" parentId="{981C36F5-5B6B-4458-BABA-B1405262DD69}">
    <text>01 19 pateikta po pastabų</text>
  </threadedComment>
  <threadedComment ref="E218" dT="2024-01-29T06:39:22.97" personId="{BE325DBA-77AE-420F-8593-D19695A72820}" id="{5A6B05AA-96BB-4158-923E-0417A76AC1A0}" parentId="{981C36F5-5B6B-4458-BABA-B1405262DD69}">
    <text>Derinama su institucijomis/vartotojais</text>
  </threadedComment>
  <threadedComment ref="E218" dT="2024-02-05T07:57:23.92" personId="{BE325DBA-77AE-420F-8593-D19695A72820}" id="{3361A941-9CDA-4B24-84BB-EB8ECD7B73F2}" parentId="{981C36F5-5B6B-4458-BABA-B1405262DD69}">
    <text>Liko geležinkelių derinimas ir nžt</text>
  </threadedComment>
  <threadedComment ref="E218" dT="2024-02-10T12:18:07.26" personId="{BE325DBA-77AE-420F-8593-D19695A72820}" id="{0E5B8372-CA98-4D87-A0BA-3063370BD1D3}" parentId="{981C36F5-5B6B-4458-BABA-B1405262DD69}">
    <text>Liko geležinkeliai, ruošiam dz/mz. Iki 02 15 bus pateikta sąmatom</text>
  </threadedComment>
  <threadedComment ref="E218" dT="2024-02-19T05:44:26.29" personId="{BE325DBA-77AE-420F-8593-D19695A72820}" id="{D76A89F0-A824-4D25-94A0-95D119EBE0FF}" parentId="{981C36F5-5B6B-4458-BABA-B1405262DD69}">
    <text>Nepateikta, nes kreipėsi klientas, prašo koreguoti trasą. Klausimas pas ESO</text>
  </threadedComment>
  <threadedComment ref="E218" dT="2024-02-20T06:46:00.30" personId="{275467A3-C35B-408D-BC09-980133BF36D1}" id="{37589E15-B473-4E48-9BF1-075EA2378EE2}" parentId="{981C36F5-5B6B-4458-BABA-B1405262DD69}">
    <text>ESO pateikė atsakymą, turim pateikti pilną projektą</text>
  </threadedComment>
  <threadedComment ref="E218" dT="2024-03-12T05:59:52.67" personId="{275467A3-C35B-408D-BC09-980133BF36D1}" id="{095E6AF9-EAA1-4443-B83D-82F83A8A0AB6}" parentId="{981C36F5-5B6B-4458-BABA-B1405262DD69}">
    <text>03-12 teiksim pilną projektą</text>
  </threadedComment>
  <threadedComment ref="E218" dT="2024-04-02T10:36:35.16" personId="{275467A3-C35B-408D-BC09-980133BF36D1}" id="{ECB6481A-07DF-465E-9076-F81552833044}" parentId="{981C36F5-5B6B-4458-BABA-B1405262DD69}">
    <text>Laukiam info iš ESO</text>
  </threadedComment>
  <threadedComment ref="E218" dT="2024-04-03T10:04:06.03" personId="{BE325DBA-77AE-420F-8593-D19695A72820}" id="{016781A1-45A8-4DFB-8029-931340CD3164}" parentId="{981C36F5-5B6B-4458-BABA-B1405262DD69}">
    <text>04 03 pateiktas projektas</text>
  </threadedComment>
  <threadedComment ref="E218" dT="2024-04-15T06:58:40.26" personId="{275467A3-C35B-408D-BC09-980133BF36D1}" id="{3A70D0B9-7D38-476C-B7EA-D4F756B9E2D8}" parentId="{981C36F5-5B6B-4458-BABA-B1405262DD69}">
    <text>Pateiktas po pastabų</text>
  </threadedComment>
  <threadedComment ref="E218" dT="2024-05-08T10:39:53.79" personId="{275467A3-C35B-408D-BC09-980133BF36D1}" id="{89E8C449-81EA-4977-A0B1-142AC55FD029}" parentId="{981C36F5-5B6B-4458-BABA-B1405262DD69}">
    <text>Laukiam kol atmes įkainius</text>
  </threadedComment>
  <threadedComment ref="E218" dT="2024-05-09T05:37:38.06" personId="{275467A3-C35B-408D-BC09-980133BF36D1}" id="{16749D94-36D2-4E14-8D76-F52CF469E92C}" parentId="{981C36F5-5B6B-4458-BABA-B1405262DD69}">
    <text>Pateikti įkainiai tvirtinti</text>
  </threadedComment>
  <threadedComment ref="K218" dT="2024-03-12T10:44:50.00" personId="{275467A3-C35B-408D-BC09-980133BF36D1}" id="{515268E1-C0B1-4060-8083-369B2D556DF6}">
    <text>Teiks pilną projektą</text>
  </threadedComment>
  <threadedComment ref="K218" dT="2024-03-14T05:34:41.52" personId="{275467A3-C35B-408D-BC09-980133BF36D1}" id="{0406F54B-AAC3-4F99-9487-BEE5373054C9}" parentId="{515268E1-C0B1-4060-8083-369B2D556DF6}">
    <text>Vėluoja, teiks 03-14</text>
  </threadedComment>
  <threadedComment ref="E219" dT="2024-02-10T11:10:48.24" personId="{BE325DBA-77AE-420F-8593-D19695A72820}" id="{3EE750D4-E44B-4DE9-8D6A-FCEC4DDD7D7E}">
    <text>02 10 dėliojasi spintas</text>
  </threadedComment>
  <threadedComment ref="E219" dT="2024-02-15T08:03:54.88" personId="{BE325DBA-77AE-420F-8593-D19695A72820}" id="{1C793A6F-45FC-47DE-AD10-8994E0F95A6C}" parentId="{3EE750D4-E44B-4DE9-8D6A-FCEC4DDD7D7E}">
    <text>02 15Braižo trasą</text>
  </threadedComment>
  <threadedComment ref="E219" dT="2024-02-19T05:49:14.29" personId="{BE325DBA-77AE-420F-8593-D19695A72820}" id="{0808DB72-3B4E-4F4C-8B0C-957929C2F31C}" parentId="{3EE750D4-E44B-4DE9-8D6A-FCEC4DDD7D7E}">
    <text>02 19 taiso pastabas/ braižo trasą</text>
  </threadedComment>
  <threadedComment ref="E219" dT="2024-02-22T14:18:10.97" personId="{BE325DBA-77AE-420F-8593-D19695A72820}" id="{697D15C1-3AF0-4DFC-987D-464B4E4F42DA}" parentId="{3EE750D4-E44B-4DE9-8D6A-FCEC4DDD7D7E}">
    <text>02 22 derino su gyventojais</text>
  </threadedComment>
  <threadedComment ref="E219" dT="2024-02-23T10:13:54.94" personId="{275467A3-C35B-408D-BC09-980133BF36D1}" id="{3B3364E6-8453-4A07-B3C6-28182C5253DE}" parentId="{3EE750D4-E44B-4DE9-8D6A-FCEC4DDD7D7E}">
    <text>02-28 teiks pirminius</text>
  </threadedComment>
  <threadedComment ref="E219" dT="2024-03-06T15:20:02.24" personId="{275467A3-C35B-408D-BC09-980133BF36D1}" id="{B51612A2-F95E-434F-9628-C941124702F6}" parentId="{3EE750D4-E44B-4DE9-8D6A-FCEC4DDD7D7E}">
    <text>Taiso pastabas</text>
  </threadedComment>
  <threadedComment ref="E219" dT="2024-03-12T14:08:13.05" personId="{BE325DBA-77AE-420F-8593-D19695A72820}" id="{9CC6C974-8C6F-4DFA-A5CA-E541EB980A47}" parentId="{3EE750D4-E44B-4DE9-8D6A-FCEC4DDD7D7E}">
    <text>03 12 pateikta po pastabų</text>
  </threadedComment>
  <threadedComment ref="E219" dT="2024-03-15T13:13:28.57" personId="{BE325DBA-77AE-420F-8593-D19695A72820}" id="{13EFADBC-39D6-4A96-8C5D-4B769289A3D4}" parentId="{3EE750D4-E44B-4DE9-8D6A-FCEC4DDD7D7E}">
    <text>03 15 pateikta po pastabų</text>
  </threadedComment>
  <threadedComment ref="E219" dT="2024-04-02T10:43:42.04" personId="{275467A3-C35B-408D-BC09-980133BF36D1}" id="{AAE4AF90-4678-4E07-941D-43CFDFEDB9EC}" parentId="{3EE750D4-E44B-4DE9-8D6A-FCEC4DDD7D7E}">
    <text>Inžinerinės geodezijos užprašyta papildyti telia tinklus</text>
  </threadedComment>
  <threadedComment ref="E219" dT="2024-04-05T06:51:19.00" personId="{275467A3-C35B-408D-BC09-980133BF36D1}" id="{55ABE348-68F5-413D-8A72-94F9C54FAC9A}" parentId="{3EE750D4-E44B-4DE9-8D6A-FCEC4DDD7D7E}">
    <text>SUVA/ MŽ/ savivaldybė (turi paskambinti Vainorui)</text>
  </threadedComment>
  <threadedComment ref="E219" dT="2024-04-17T09:50:46.01" personId="{275467A3-C35B-408D-BC09-980133BF36D1}" id="{80A8CF25-9CED-4A3D-AE88-6BD2D6914EAD}" parentId="{3EE750D4-E44B-4DE9-8D6A-FCEC4DDD7D7E}">
    <text>Savivaldybė patvirtino</text>
  </threadedComment>
  <threadedComment ref="E219" dT="2024-04-17T13:23:26.67" personId="{BE325DBA-77AE-420F-8593-D19695A72820}" id="{DEF9A7AA-1A2C-4416-A040-0524C8E4B28A}" parentId="{3EE750D4-E44B-4DE9-8D6A-FCEC4DDD7D7E}">
    <text>04 16 pateikta geoportal</text>
  </threadedComment>
  <threadedComment ref="E219" dT="2024-04-22T07:14:28.33" personId="{275467A3-C35B-408D-BC09-980133BF36D1}" id="{C9DA10A8-F07B-4625-BA68-6158EA7EBC0B}" parentId="{3EE750D4-E44B-4DE9-8D6A-FCEC4DDD7D7E}">
    <text>SUVA+sąmata+ pilna byla</text>
  </threadedComment>
  <threadedComment ref="E219" dT="2024-05-27T07:52:26.55" personId="{275467A3-C35B-408D-BC09-980133BF36D1}" id="{59480502-C81F-4B7A-8766-DA600EA1BBEF}" parentId="{3EE750D4-E44B-4DE9-8D6A-FCEC4DDD7D7E}">
    <text>Sąmata/suva</text>
  </threadedComment>
  <threadedComment ref="E219" dT="2024-06-15T06:39:40.24" personId="{275467A3-C35B-408D-BC09-980133BF36D1}" id="{CFB89B69-8DB3-4F47-87D9-86D635713B70}" parentId="{3EE750D4-E44B-4DE9-8D6A-FCEC4DDD7D7E}">
    <text>Gautos projekto pastabos/laukiam SUVA</text>
  </threadedComment>
  <threadedComment ref="E219" dT="2024-06-25T05:15:19.64" personId="{275467A3-C35B-408D-BC09-980133BF36D1}" id="{C0EEE0B6-8F45-4418-B651-ED4B3D18CEE3}" parentId="{3EE750D4-E44B-4DE9-8D6A-FCEC4DDD7D7E}">
    <text>Pastabos pataisytos/ SUVA laukiam/ pratęsimas pateiktas</text>
  </threadedComment>
  <threadedComment ref="E219" dT="2024-07-04T06:21:41.15" personId="{BE325DBA-77AE-420F-8593-D19695A72820}" id="{DE7B7E28-B811-4ACB-95E9-A0C332B4682B}" parentId="{3EE750D4-E44B-4DE9-8D6A-FCEC4DDD7D7E}">
    <text xml:space="preserve">07 03 gautos pastabos, 07 04 bus pateikta po pastabų
</text>
  </threadedComment>
  <threadedComment ref="E219" dT="2024-07-15T09:16:30.56" personId="{275467A3-C35B-408D-BC09-980133BF36D1}" id="{F7E92A96-1D44-4E70-8B64-0319CDFE912E}" parentId="{3EE750D4-E44B-4DE9-8D6A-FCEC4DDD7D7E}">
    <text>Pateiktos žymos</text>
  </threadedComment>
  <threadedComment ref="E219" dT="2024-07-22T05:50:57.16" personId="{275467A3-C35B-408D-BC09-980133BF36D1}" id="{C4038C55-661E-41DD-89C2-F1E673873BD8}" parentId="{3EE750D4-E44B-4DE9-8D6A-FCEC4DDD7D7E}">
    <text>Pateiktos sąskaitos</text>
  </threadedComment>
  <threadedComment ref="K219" dT="2024-03-12T10:45:08.74" personId="{275467A3-C35B-408D-BC09-980133BF36D1}" id="{A3A3CAB9-08F7-43B9-87CE-F024AC39A980}">
    <text>Teiks pirminius po pastabų</text>
  </threadedComment>
  <threadedComment ref="K219" dT="2024-03-25T09:06:55.19" personId="{275467A3-C35B-408D-BC09-980133BF36D1}" id="{71E98368-DE63-4E71-B364-E612EEB1639B}" parentId="{A3A3CAB9-08F7-43B9-87CE-F024AC39A980}">
    <text>Planas atiduoti be SUVA</text>
  </threadedComment>
  <threadedComment ref="E220" dT="2024-02-12T05:45:22.15" personId="{BE325DBA-77AE-420F-8593-D19695A72820}" id="{9ABDFBF0-F4C4-4558-A018-11A1F76DCD44}">
    <text>02 12 dėliojasi spintas</text>
  </threadedComment>
  <threadedComment ref="E220" dT="2024-02-15T08:03:21.27" personId="{BE325DBA-77AE-420F-8593-D19695A72820}" id="{D8A1D284-9EDD-4525-B6B3-B2AD6DF31FFC}" parentId="{9ABDFBF0-F4C4-4558-A018-11A1F76DCD44}">
    <text>02 15 braižo trasą</text>
  </threadedComment>
  <threadedComment ref="E220" dT="2024-02-22T14:18:18.45" personId="{BE325DBA-77AE-420F-8593-D19695A72820}" id="{8C10E93A-7C03-4B86-A624-A22147BD5C2B}" parentId="{9ABDFBF0-F4C4-4558-A018-11A1F76DCD44}">
    <text>02 22 taiso pastabas</text>
  </threadedComment>
  <threadedComment ref="E220" dT="2024-03-25T06:26:46.90" personId="{275467A3-C35B-408D-BC09-980133BF36D1}" id="{BE1B1D67-6D11-47B0-8DAC-DA7F50C6A3C3}" parentId="{9ABDFBF0-F4C4-4558-A018-11A1F76DCD44}">
    <text>Reikia dalinti liniją į dvi dalis, užklausta ESO</text>
  </threadedComment>
  <threadedComment ref="E220" dT="2024-04-08T08:20:27.20" personId="{275467A3-C35B-408D-BC09-980133BF36D1}" id="{3704EA0A-740B-48AC-A104-D179405278AA}" parentId="{9ABDFBF0-F4C4-4558-A018-11A1F76DCD44}">
    <text>Taiso pastabas</text>
  </threadedComment>
  <threadedComment ref="E220" dT="2024-04-15T07:02:44.60" personId="{275467A3-C35B-408D-BC09-980133BF36D1}" id="{7A7661E4-A922-4F3E-8CBA-0A34B2E65E52}" parentId="{9ABDFBF0-F4C4-4558-A018-11A1F76DCD44}">
    <text>Derina su vandenim, taiso pastabas</text>
  </threadedComment>
  <threadedComment ref="E220" dT="2024-05-07T05:41:54.62" personId="{275467A3-C35B-408D-BC09-980133BF36D1}" id="{CBC440F0-C579-4F3D-876D-72856944671B}" parentId="{9ABDFBF0-F4C4-4558-A018-11A1F76DCD44}">
    <text>Savivaldybė + SUVA</text>
  </threadedComment>
  <threadedComment ref="E220" dT="2024-05-27T07:52:45.73" personId="{275467A3-C35B-408D-BC09-980133BF36D1}" id="{EF514BB5-3B62-492F-9C13-9526BDC15C92}" parentId="{9ABDFBF0-F4C4-4558-A018-11A1F76DCD44}">
    <text>SUVA</text>
  </threadedComment>
  <threadedComment ref="E220" dT="2024-06-15T06:40:12.87" personId="{275467A3-C35B-408D-BC09-980133BF36D1}" id="{4587DDC1-8D41-45D9-9E29-EC8A54116336}" parentId="{9ABDFBF0-F4C4-4558-A018-11A1F76DCD44}">
    <text>SUVA pateikta/ sutikimai yra/ tvarko brėžinį ir teiks pilną projektą</text>
  </threadedComment>
  <threadedComment ref="E220" dT="2024-07-04T06:22:00.09" personId="{BE325DBA-77AE-420F-8593-D19695A72820}" id="{E9C0E2A5-FA5F-4EA7-AF3F-67CAC405891F}" parentId="{9ABDFBF0-F4C4-4558-A018-11A1F76DCD44}">
    <text xml:space="preserve">Perduota kostui, pratęsimas pateiktas 07 03
</text>
  </threadedComment>
  <threadedComment ref="E220" dT="2024-07-15T07:15:30.81" personId="{275467A3-C35B-408D-BC09-980133BF36D1}" id="{B585D751-7389-4D17-8BD6-59A4DEA5E003}" parentId="{9ABDFBF0-F4C4-4558-A018-11A1F76DCD44}">
    <text>07-17 Ieva darys objektą, reikia MZ ir schema dabaigti</text>
  </threadedComment>
  <threadedComment ref="E220" dT="2024-07-22T06:06:36.00" personId="{1AA69E5B-B443-4881-BBB8-C2908FF681E9}" id="{0201051A-7DA6-40C1-B949-BC25775D3E2D}" parentId="{9ABDFBF0-F4C4-4558-A018-11A1F76DCD44}">
    <text>Tvarkomas planas ir kabeliu lentele</text>
  </threadedComment>
  <threadedComment ref="E220" dT="2024-07-29T05:04:03.24" personId="{1AA69E5B-B443-4881-BBB8-C2908FF681E9}" id="{D26A19DD-F4D5-4A2E-9E5A-1E316ABC0D88}" parentId="{9ABDFBF0-F4C4-4558-A018-11A1F76DCD44}">
    <text>Sutvarkytas projektas, laukiam samatos ir kelsim byla</text>
  </threadedComment>
  <threadedComment ref="E220" dT="2024-07-31T12:35:34.80" personId="{1AA69E5B-B443-4881-BBB8-C2908FF681E9}" id="{88EAB6D7-1889-46E9-852F-1C4385B03208}" parentId="{9ABDFBF0-F4C4-4558-A018-11A1F76DCD44}">
    <text>Pateiktas projektas</text>
  </threadedComment>
  <threadedComment ref="E220" dT="2024-08-05T05:59:18.11" personId="{275467A3-C35B-408D-BC09-980133BF36D1}" id="{12ED1E08-6CCC-4258-A7E4-BAC781D396DF}" parentId="{9ABDFBF0-F4C4-4558-A018-11A1F76DCD44}">
    <text>Pateiktos pastabos, reikia taisyti spintų kainas + pateikti sutikimus + konkursinę bylą</text>
  </threadedComment>
  <threadedComment ref="E220" dT="2024-08-12T06:50:40.07" personId="{275467A3-C35B-408D-BC09-980133BF36D1}" id="{9099F740-3C30-4752-A4F8-26E0751FF405}" parentId="{9ABDFBF0-F4C4-4558-A018-11A1F76DCD44}">
    <text>Pateiktas po pastabų 08-12</text>
  </threadedComment>
  <threadedComment ref="E220" dT="2024-08-18T17:39:35.32" personId="{275467A3-C35B-408D-BC09-980133BF36D1}" id="{66950201-4E46-4379-9C89-F1FFFE104004}" parentId="{9ABDFBF0-F4C4-4558-A018-11A1F76DCD44}">
    <text>Turi pateikti po pastabų</text>
  </threadedComment>
  <threadedComment ref="E220" dT="2024-08-19T07:22:46.52" personId="{BE325DBA-77AE-420F-8593-D19695A72820}" id="{14336591-1E1C-4EF1-91C0-B3E067A6EE98}" parentId="{9ABDFBF0-F4C4-4558-A018-11A1F76DCD44}">
    <text>08 19 pateikta po pastabų</text>
  </threadedComment>
  <threadedComment ref="E220" dT="2024-08-22T12:59:58.36" personId="{275467A3-C35B-408D-BC09-980133BF36D1}" id="{88C760DB-F582-43FC-A714-88080F6CF6F7}" parentId="{9ABDFBF0-F4C4-4558-A018-11A1F76DCD44}">
    <text>08-22 perduota simui daryti žymas</text>
  </threadedComment>
  <threadedComment ref="E220" dT="2024-08-23T12:04:54.18" personId="{275467A3-C35B-408D-BC09-980133BF36D1}" id="{B1D4DA4C-CAE1-4E09-ACAB-8BC2E562B339}" parentId="{9ABDFBF0-F4C4-4558-A018-11A1F76DCD44}">
    <text>08-23 pateikta žyma RC</text>
  </threadedComment>
  <threadedComment ref="E220" dT="2024-08-26T09:57:43.13" personId="{275467A3-C35B-408D-BC09-980133BF36D1}" id="{AA63B42D-03A5-43DA-899E-5ED4BC68B537}" parentId="{9ABDFBF0-F4C4-4558-A018-11A1F76DCD44}">
    <text>Perduotos Žymos ESO</text>
  </threadedComment>
  <threadedComment ref="K220" dT="2024-03-12T10:45:34.05" personId="{275467A3-C35B-408D-BC09-980133BF36D1}" id="{67E87A1D-AD8F-424D-90DA-7FE5BAB5EA25}">
    <text>Teiks pirminius</text>
  </threadedComment>
  <threadedComment ref="E221" dT="2024-06-21T12:12:14.37" personId="{275467A3-C35B-408D-BC09-980133BF36D1}" id="{D5DEDFB5-23AA-4D15-893E-C667E36C5954}">
    <text>Pateikta pastaba dėl sąmatos korekcijos</text>
  </threadedComment>
  <threadedComment ref="E221" dT="2024-06-21T13:09:58.12" personId="{275467A3-C35B-408D-BC09-980133BF36D1}" id="{066D1EAC-6D38-4C3B-8284-2BAFCA0AC8D7}" parentId="{D5DEDFB5-23AA-4D15-893E-C667E36C5954}">
    <text>Perduota tvirtinti</text>
  </threadedComment>
  <threadedComment ref="E221" dT="2024-07-07T05:58:37.29" personId="{275467A3-C35B-408D-BC09-980133BF36D1}" id="{AFE98380-3420-49C0-A607-A6DA396DB4C4}" parentId="{D5DEDFB5-23AA-4D15-893E-C667E36C5954}">
    <text>Laukiam įkainių atmetimo</text>
  </threadedComment>
  <threadedComment ref="E221" dT="2024-07-15T09:11:21.92" personId="{275467A3-C35B-408D-BC09-980133BF36D1}" id="{7A7CB1BD-A3E1-4AA6-BCCF-A794DDF47241}" parentId="{D5DEDFB5-23AA-4D15-893E-C667E36C5954}">
    <text>Pateikti įkainiai</text>
  </threadedComment>
  <threadedComment ref="K221" dT="2024-04-02T11:07:21.20" personId="{275467A3-C35B-408D-BC09-980133BF36D1}" id="{E4FB6022-0C6F-4226-B903-721E5DA533C2}">
    <text>Pateikti pirminiai</text>
  </threadedComment>
  <threadedComment ref="E222" dT="2024-04-08T09:12:06.11" personId="{275467A3-C35B-408D-BC09-980133BF36D1}" id="{B1B5797D-5455-48AE-888B-0716026B2570}">
    <text>Trūksta info iš ESO</text>
  </threadedComment>
  <threadedComment ref="E222" dT="2024-04-30T13:23:20.66" personId="{275467A3-C35B-408D-BC09-980133BF36D1}" id="{107D0534-D78D-43EB-9B36-1DA26F54D525}" parentId="{B1B5797D-5455-48AE-888B-0716026B2570}">
    <text>05-01 pateiksim pirminiams</text>
  </threadedComment>
  <threadedComment ref="E222" dT="2024-05-07T05:09:44.08" personId="{275467A3-C35B-408D-BC09-980133BF36D1}" id="{F481FF94-AA68-4ACD-932E-9F7EB1C8A91F}" parentId="{B1B5797D-5455-48AE-888B-0716026B2570}">
    <text>Daro MŽ</text>
  </threadedComment>
  <threadedComment ref="E222" dT="2024-05-13T05:12:40.09" personId="{275467A3-C35B-408D-BC09-980133BF36D1}" id="{2AE4E2E1-BDB9-4F61-941B-3AAAA8179015}" parentId="{B1B5797D-5455-48AE-888B-0716026B2570}">
    <text>Pateiks pilną projektą 05-13</text>
  </threadedComment>
  <threadedComment ref="E223" dT="2024-03-26T06:31:40.77" personId="{1AA69E5B-B443-4881-BBB8-C2908FF681E9}" id="{C6A2F813-BEBC-4C44-81FA-37A0A9615BF1}">
    <text>Pateikti pirminiai</text>
  </threadedComment>
  <threadedComment ref="E223" dT="2024-03-29T07:43:21.12" personId="{1AA69E5B-B443-4881-BBB8-C2908FF681E9}" id="{71259F94-07E1-40A2-8E76-A1E8FA931251}" parentId="{C6A2F813-BEBC-4C44-81FA-37A0A9615BF1}">
    <text>Pateikti pirminiai po pastabu</text>
  </threadedComment>
  <threadedComment ref="E223" dT="2024-04-02T13:27:28.48" personId="{1AA69E5B-B443-4881-BBB8-C2908FF681E9}" id="{B65519AF-9EB6-4A90-A746-1EA53AC584A3}" parentId="{C6A2F813-BEBC-4C44-81FA-37A0A9615BF1}">
    <text>Pateikti pirminiai po pastabu</text>
  </threadedComment>
  <threadedComment ref="E223" dT="2024-05-13T10:43:09.16" personId="{275467A3-C35B-408D-BC09-980133BF36D1}" id="{E5D690C6-3442-4E2F-BE50-9138124631B3}" parentId="{C6A2F813-BEBC-4C44-81FA-37A0A9615BF1}">
    <text>Pateikta tvirtinti 05-09</text>
  </threadedComment>
  <threadedComment ref="E223" dT="2024-06-05T06:26:33.65" personId="{275467A3-C35B-408D-BC09-980133BF36D1}" id="{1E8F8318-40EA-4094-8408-DA626FDD576F}" parentId="{C6A2F813-BEBC-4C44-81FA-37A0A9615BF1}">
    <text>NŽT terminas 06-14</text>
  </threadedComment>
  <threadedComment ref="E223" dT="2024-06-15T07:53:08.92" personId="{275467A3-C35B-408D-BC09-980133BF36D1}" id="{F805DD31-C392-47C7-B88C-60CBCF31F5A3}" parentId="{C6A2F813-BEBC-4C44-81FA-37A0A9615BF1}">
    <text>NŽT atmetė, pateikta pakartotinai</text>
  </threadedComment>
  <threadedComment ref="E223" dT="2024-06-26T08:32:55.43" personId="{275467A3-C35B-408D-BC09-980133BF36D1}" id="{76656AA1-7124-4282-A151-1BE5ABBDA93C}" parentId="{C6A2F813-BEBC-4C44-81FA-37A0A9615BF1}">
    <text>Pateiktos žymos ESO</text>
  </threadedComment>
  <threadedComment ref="E223" dT="2024-06-26T09:26:56.09" personId="{275467A3-C35B-408D-BC09-980133BF36D1}" id="{D8F90BB6-9DF9-4DAD-9D87-39AC5EF4F79B}" parentId="{C6A2F813-BEBC-4C44-81FA-37A0A9615BF1}">
    <text>Laukiam RC sąskaitų</text>
  </threadedComment>
  <threadedComment ref="E223" dT="2024-07-15T12:22:58.08" personId="{275467A3-C35B-408D-BC09-980133BF36D1}" id="{B026EBB2-7F95-49AA-B586-1FBC005EF90F}" parentId="{C6A2F813-BEBC-4C44-81FA-37A0A9615BF1}">
    <text xml:space="preserve">Pateikti įkainiai
</text>
  </threadedComment>
  <threadedComment ref="E224" dT="2024-05-27T07:53:08.20" personId="{275467A3-C35B-408D-BC09-980133BF36D1}" id="{7FD4184A-AC06-4C04-8842-1E6BC7F2DC5E}">
    <text>Derina su institucijomis</text>
  </threadedComment>
  <threadedComment ref="E224" dT="2024-06-05T06:26:52.48" personId="{275467A3-C35B-408D-BC09-980133BF36D1}" id="{8CFCAA6B-4A20-4509-89B7-84FBBA4753D6}" parentId="{7FD4184A-AC06-4C04-8842-1E6BC7F2DC5E}">
    <text>Po PI suderinimo pateikta institucijoms ir LAKD</text>
  </threadedComment>
  <threadedComment ref="E224" dT="2024-07-22T09:26:08.67" personId="{275467A3-C35B-408D-BC09-980133BF36D1}" id="{E51343B2-EFB5-4211-8B7C-36EF448F2FA4}" parentId="{7FD4184A-AC06-4C04-8842-1E6BC7F2DC5E}">
    <text>VIA nederina projekto</text>
  </threadedComment>
  <threadedComment ref="E224" dT="2024-09-24T11:15:50.29" personId="{275467A3-C35B-408D-BC09-980133BF36D1}" id="{F1EB97B1-7318-4C03-B49C-3C3107590D22}" parentId="{7FD4184A-AC06-4C04-8842-1E6BC7F2DC5E}">
    <text>Perduota, kad derintų iš naujo su VIA 09-24</text>
  </threadedComment>
  <threadedComment ref="E224" dT="2024-10-17T06:37:32.77" personId="{275467A3-C35B-408D-BC09-980133BF36D1}" id="{6A5DB18E-64F9-45AE-8635-E32737A4728F}" parentId="{7FD4184A-AC06-4C04-8842-1E6BC7F2DC5E}">
    <text xml:space="preserve">VIA nederina, reikalingas topo papildymas
</text>
  </threadedComment>
  <threadedComment ref="E224" dT="2024-10-22T12:06:08.59" personId="{275467A3-C35B-408D-BC09-980133BF36D1}" id="{A32FFC22-0061-42FD-A6C9-716382CC4A3F}" parentId="{7FD4184A-AC06-4C04-8842-1E6BC7F2DC5E}">
    <text>Užsakyta pas Ovidijų 10-22</text>
  </threadedComment>
  <threadedComment ref="E224" dT="2024-10-29T10:51:43.03" personId="{275467A3-C35B-408D-BC09-980133BF36D1}" id="{74B7C657-5DD1-4B6C-80A3-B69AE46E8BC8}" parentId="{7FD4184A-AC06-4C04-8842-1E6BC7F2DC5E}">
    <text>Pateiktas topo papildymas</text>
  </threadedComment>
  <threadedComment ref="E224" dT="2024-11-20T12:18:03.55" personId="{275467A3-C35B-408D-BC09-980133BF36D1}" id="{289333D3-6541-46AC-88DF-79D2DC0D1A96}" parentId="{7FD4184A-AC06-4C04-8842-1E6BC7F2DC5E}">
    <text>Užklausta Rimanto kokia situacija ?</text>
  </threadedComment>
  <threadedComment ref="E225" dT="2024-04-08T09:21:29.37" personId="{275467A3-C35B-408D-BC09-980133BF36D1}" id="{3345EAC1-0103-48EB-83B0-660FE1EB73DC}">
    <text>Reikia suderinti sprendinius su klientu</text>
  </threadedComment>
  <threadedComment ref="E225" dT="2024-04-15T06:12:39.79" personId="{275467A3-C35B-408D-BC09-980133BF36D1}" id="{29065C9C-4370-45EC-AEC6-DDDA88382441}" parentId="{3345EAC1-0103-48EB-83B0-660FE1EB73DC}">
    <text>Pirminiams teikia 04-16</text>
  </threadedComment>
  <threadedComment ref="E225" dT="2024-04-30T13:28:17.60" personId="{275467A3-C35B-408D-BC09-980133BF36D1}" id="{6633E1FD-55B8-43AA-8259-503D393861A0}" parentId="{3345EAC1-0103-48EB-83B0-660FE1EB73DC}">
    <text>05-06 Kostas parengia selektyvumą + susižiūri trasą ar galima mel projektą užsakyti</text>
  </threadedComment>
  <threadedComment ref="E225" dT="2024-05-07T04:50:32.68" personId="{275467A3-C35B-408D-BC09-980133BF36D1}" id="{27AFBB5E-818D-4204-86A2-734DC5270278}" parentId="{3345EAC1-0103-48EB-83B0-660FE1EB73DC}">
    <text>Kostas pateikia RAA ESO, nesigauna selektyvumas</text>
  </threadedComment>
  <threadedComment ref="E225" dT="2024-05-16T04:21:47.93" personId="{275467A3-C35B-408D-BC09-980133BF36D1}" id="{1F48EC70-6A54-4896-A220-E1361124B6F3}" parentId="{3345EAC1-0103-48EB-83B0-660FE1EB73DC}">
    <text>Pradėti skaičiuoti delspinigiai</text>
  </threadedComment>
  <threadedComment ref="E225" dT="2024-05-27T07:53:36.07" personId="{275467A3-C35B-408D-BC09-980133BF36D1}" id="{0AD8E753-F3A5-47B3-8EAA-31D720B3441A}" parentId="{3345EAC1-0103-48EB-83B0-660FE1EB73DC}">
    <text>Keičiasi TS</text>
  </threadedComment>
  <threadedComment ref="E225" dT="2024-06-03T07:32:42.94" personId="{1AA69E5B-B443-4881-BBB8-C2908FF681E9}" id="{3C7467EA-9A81-4CC0-A2EB-0217ECE9CD3B}" parentId="{3345EAC1-0103-48EB-83B0-660FE1EB73DC}">
    <text>Gavom atsakyma is ESO PV, kad pakeitimai tinkami, 06.03 teiksim pirminiams</text>
  </threadedComment>
  <threadedComment ref="E225" dT="2024-06-10T09:51:36.67" personId="{1AA69E5B-B443-4881-BBB8-C2908FF681E9}" id="{443FAB56-119F-4871-9659-1AD3D6A2DD9E}" parentId="{3345EAC1-0103-48EB-83B0-660FE1EB73DC}">
    <text>Pirminiai patvirtinti, issiusta derinimams (tarp ju KPD), 06.10 servitutas pateiktas NZT</text>
  </threadedComment>
  <threadedComment ref="E225" dT="2024-06-12T07:31:43.95" personId="{275467A3-C35B-408D-BC09-980133BF36D1}" id="{9DAE494D-A910-4AE4-B356-368502771C28}" parentId="{3345EAC1-0103-48EB-83B0-660FE1EB73DC}">
    <text>Dar likę derinimų su gyventojais</text>
  </threadedComment>
  <threadedComment ref="E225" dT="2024-06-17T05:30:17.17" personId="{1AA69E5B-B443-4881-BBB8-C2908FF681E9}" id="{1129A191-2CE5-47AF-AB85-64F9349D7B3E}" parentId="{3345EAC1-0103-48EB-83B0-660FE1EB73DC}">
    <text xml:space="preserve">06.10 servitutas pateiktas NZT, truksta kelininko, MZDZ, SUVA 319575 </text>
  </threadedComment>
  <threadedComment ref="E225" dT="2024-07-04T06:26:07.27" personId="{1AA69E5B-B443-4881-BBB8-C2908FF681E9}" id="{57181B19-1FBD-48C7-B46B-BCE72AF50B9A}" parentId="{3345EAC1-0103-48EB-83B0-660FE1EB73DC}">
    <text>06.10 servitutas pateiktas NZT, samatos, SUVA 06.28/319575</text>
  </threadedComment>
  <threadedComment ref="E225" dT="2024-07-15T07:19:30.22" personId="{275467A3-C35B-408D-BC09-980133BF36D1}" id="{5D623F04-1AC2-42A7-87D2-41B1991AEE84}" parentId="{3345EAC1-0103-48EB-83B0-660FE1EB73DC}">
    <text>SUVA yra, reikia daryti bylą</text>
  </threadedComment>
  <threadedComment ref="E225" dT="2024-07-18T08:01:21.17" personId="{1AA69E5B-B443-4881-BBB8-C2908FF681E9}" id="{4CE636C9-3564-427E-B0DD-55146441C4D5}" parentId="{3345EAC1-0103-48EB-83B0-660FE1EB73DC}">
    <text>SB dokai 07.18 pateikti notarei</text>
  </threadedComment>
  <threadedComment ref="E225" dT="2024-07-22T05:51:26.44" personId="{1AA69E5B-B443-4881-BBB8-C2908FF681E9}" id="{D019D4BE-1787-4CBD-80BC-31F52C6F4FED}" parentId="{3345EAC1-0103-48EB-83B0-660FE1EB73DC}">
    <text>Projektas patvirtintas, bet nepatikrintas</text>
  </threadedComment>
  <threadedComment ref="E225" dT="2024-07-22T06:01:10.17" personId="{275467A3-C35B-408D-BC09-980133BF36D1}" id="{0ACFBFB9-051D-46F9-920E-028F04F02AB0}" parentId="{3345EAC1-0103-48EB-83B0-660FE1EB73DC}">
    <text>Turi paleisti naują užduotį ESO</text>
  </threadedComment>
  <threadedComment ref="E225" dT="2024-08-01T07:06:57.27" personId="{275467A3-C35B-408D-BC09-980133BF36D1}" id="{D0200FCF-0FB2-4625-9B25-CC15EF2A9BCD}" parentId="{3345EAC1-0103-48EB-83B0-660FE1EB73DC}">
    <text>Taiso pastabas RAA</text>
  </threadedComment>
  <threadedComment ref="E225" dT="2024-08-05T06:20:58.76" personId="{275467A3-C35B-408D-BC09-980133BF36D1}" id="{AC918BFD-092F-4DA6-8307-0A3F8A90EBAD}" parentId="{3345EAC1-0103-48EB-83B0-660FE1EB73DC}">
    <text>08-05 pradės taisyti pastabas Kostas</text>
  </threadedComment>
  <threadedComment ref="E225" dT="2024-08-05T11:26:36.16" personId="{1AA69E5B-B443-4881-BBB8-C2908FF681E9}" id="{0CA6527B-9919-4E7A-9638-9A072AFD00C7}" parentId="{3345EAC1-0103-48EB-83B0-660FE1EB73DC}">
    <text>Pateikta po pastabu</text>
  </threadedComment>
  <threadedComment ref="E225" dT="2024-08-12T06:52:07.89" personId="{275467A3-C35B-408D-BC09-980133BF36D1}" id="{D85DB423-1150-453B-8A0E-62E66015E96F}" parentId="{3345EAC1-0103-48EB-83B0-660FE1EB73DC}">
    <text>Laukiam iš ESO ats. Dėl RAA</text>
  </threadedComment>
  <threadedComment ref="E225" dT="2024-08-13T12:20:19.20" personId="{1AA69E5B-B443-4881-BBB8-C2908FF681E9}" id="{84A44339-3FEA-4BAE-AE56-432BB49E47AB}" parentId="{3345EAC1-0103-48EB-83B0-660FE1EB73DC}">
    <text>Pateiktas projektas</text>
  </threadedComment>
  <threadedComment ref="E226" dT="2024-04-08T09:08:26.82" personId="{275467A3-C35B-408D-BC09-980133BF36D1}" id="{B3A40517-C8A5-4CFB-B4AF-DC305018B149}">
    <text>Laukiam info iš vandentiekio projektuotojų</text>
  </threadedComment>
  <threadedComment ref="E226" dT="2024-04-15T08:05:25.22" personId="{275467A3-C35B-408D-BC09-980133BF36D1}" id="{1C11A200-C1EF-49B0-8B9E-5A91B3C99580}" parentId="{B3A40517-C8A5-4CFB-B4AF-DC305018B149}">
    <text>Derina su institucijomis ir žmonėmis</text>
  </threadedComment>
  <threadedComment ref="E226" dT="2024-04-22T06:51:47.83" personId="{275467A3-C35B-408D-BC09-980133BF36D1}" id="{3530F120-416C-4413-8BB9-3AFEE4AA6847}" parentId="{B3A40517-C8A5-4CFB-B4AF-DC305018B149}">
    <text>Laukiam išpildomosios</text>
  </threadedComment>
  <threadedComment ref="E226" dT="2024-05-07T05:01:26.28" personId="{275467A3-C35B-408D-BC09-980133BF36D1}" id="{7AE4A668-9913-496A-983B-1995116BF732}" parentId="{B3A40517-C8A5-4CFB-B4AF-DC305018B149}">
    <text>Birželio pabaigoje baigs  darbus vandentiekis</text>
  </threadedComment>
  <threadedComment ref="E226" dT="2024-05-13T05:22:14.73" personId="{275467A3-C35B-408D-BC09-980133BF36D1}" id="{10460132-523E-4C47-95EB-11648A12733F}" parentId="{B3A40517-C8A5-4CFB-B4AF-DC305018B149}">
    <text>Laukiam išpildomosios</text>
  </threadedComment>
  <threadedComment ref="E226" dT="2024-06-25T06:21:06.88" personId="{275467A3-C35B-408D-BC09-980133BF36D1}" id="{7FA172D1-1F8F-4661-A7A5-5318A510B661}" parentId="{B3A40517-C8A5-4CFB-B4AF-DC305018B149}">
    <text>06-25 pateikta išpildomoji Ievai</text>
  </threadedComment>
  <threadedComment ref="E226" dT="2024-07-04T06:37:58.43" personId="{1AA69E5B-B443-4881-BBB8-C2908FF681E9}" id="{AAABD5E9-9440-4358-8DE4-ACAEFA3581CC}" parentId="{B3A40517-C8A5-4CFB-B4AF-DC305018B149}">
    <text>Pateikti pirminiai</text>
  </threadedComment>
  <threadedComment ref="E226" dT="2024-07-15T07:20:14.91" personId="{275467A3-C35B-408D-BC09-980133BF36D1}" id="{D67A08FC-DEFC-4E81-846F-41528C576B6F}" parentId="{B3A40517-C8A5-4CFB-B4AF-DC305018B149}">
    <text>Projektas stabdomas dėl VIA</text>
  </threadedComment>
  <threadedComment ref="E226" dT="2024-09-16T06:03:08.50" personId="{275467A3-C35B-408D-BC09-980133BF36D1}" id="{4F139D92-36F1-4188-AA8C-967A408AC5CB}" parentId="{B3A40517-C8A5-4CFB-B4AF-DC305018B149}">
    <text>Kostas derina trasos pakeitimą</text>
  </threadedComment>
  <threadedComment ref="E226" dT="2024-09-24T11:16:52.69" personId="{275467A3-C35B-408D-BC09-980133BF36D1}" id="{9121A3D8-73F4-4E4D-98D7-AD9C43611895}" parentId="{B3A40517-C8A5-4CFB-B4AF-DC305018B149}">
    <text>Derina iš naujo su VIA Kostas</text>
  </threadedComment>
  <threadedComment ref="E226" dT="2024-10-15T07:15:58.82" personId="{1AA69E5B-B443-4881-BBB8-C2908FF681E9}" id="{5C78F142-21E4-46EE-8675-EEF5108B19CE}" parentId="{B3A40517-C8A5-4CFB-B4AF-DC305018B149}">
    <text>VIA atmete, negalima kloti sklype, reikia derinti su gyventojais</text>
  </threadedComment>
  <threadedComment ref="E226" dT="2024-10-17T06:41:13.64" personId="{275467A3-C35B-408D-BC09-980133BF36D1}" id="{4702D30E-7BCF-4BB5-91A4-945A9205C5A3}" parentId="{B3A40517-C8A5-4CFB-B4AF-DC305018B149}">
    <text>Tautvydas derina su sklp. Sav.</text>
  </threadedComment>
  <threadedComment ref="E226" dT="2024-10-30T05:42:55.41" personId="{275467A3-C35B-408D-BC09-980133BF36D1}" id="{54A2246D-7106-4F0D-A178-BCCF91822390}" parentId="{B3A40517-C8A5-4CFB-B4AF-DC305018B149}">
    <text>Reikia derinti su sklp. Sav.</text>
  </threadedComment>
  <threadedComment ref="E226" dT="2024-11-08T06:48:34.02" personId="{1AA69E5B-B443-4881-BBB8-C2908FF681E9}" id="{A71850D4-B27B-479F-9A16-0BC57A82EDCA}" parentId="{B3A40517-C8A5-4CFB-B4AF-DC305018B149}">
    <text>Nusiustas savininkei nesutikimas pasirasyti</text>
  </threadedComment>
  <threadedComment ref="E226" dT="2024-11-20T13:01:23.16" personId="{1AA69E5B-B443-4881-BBB8-C2908FF681E9}" id="{15AFDA5E-352C-48EB-AFE2-046F36C2D80C}" parentId="{B3A40517-C8A5-4CFB-B4AF-DC305018B149}">
    <text>Atrasyta Maciukeviciui su pasiulymu spiontos vietai ir OL palikimui</text>
  </threadedComment>
  <threadedComment ref="E226" dT="2024-12-23T07:57:13.84" personId="{275467A3-C35B-408D-BC09-980133BF36D1}" id="{38F7CB25-7AFA-485A-8823-3199B615C009}" parentId="{B3A40517-C8A5-4CFB-B4AF-DC305018B149}">
    <text>Reikia perderinti su institucijomis. Ridas daro</text>
  </threadedComment>
  <threadedComment ref="E226" dT="2025-01-02T07:58:04.94" personId="{8FC2F3C1-05F0-4E34-917F-7A355472C835}" id="{0F3F45B3-1FE5-4A63-90F6-26D978F362EC}" parentId="{B3A40517-C8A5-4CFB-B4AF-DC305018B149}">
    <text>01-02 išsiųsta institucijoms, Via Lietuva nesiųsta</text>
  </threadedComment>
  <threadedComment ref="E226" dT="2025-01-06T12:58:49.55" personId="{8FC2F3C1-05F0-4E34-917F-7A355472C835}" id="{06811321-31E5-476E-833C-7E71B1DACCE6}" parentId="{B3A40517-C8A5-4CFB-B4AF-DC305018B149}">
    <text>01-06 nusiųsta ViaLietuva
reg. Nr. 1-25-367</text>
  </threadedComment>
  <threadedComment ref="E226" dT="2025-01-16T06:45:06.32" personId="{8FC2F3C1-05F0-4E34-917F-7A355472C835}" id="{3F97E67B-FCDB-47C5-A264-E657AEA05D5D}" parentId="{B3A40517-C8A5-4CFB-B4AF-DC305018B149}">
    <text>Gautos pastabos iš telia, pataisyta ne iki galo reikia aiškintis dėl plačiajuosčio</text>
  </threadedComment>
  <threadedComment ref="E226" dT="2025-01-16T06:45:55.06" personId="{8FC2F3C1-05F0-4E34-917F-7A355472C835}" id="{BF952328-CDFA-4793-B30F-9F65CEB40DE6}" parentId="{B3A40517-C8A5-4CFB-B4AF-DC305018B149}">
    <text>Vandenys suderinta, nesulaukiam atsakymo iš seniūnijos ir savivaldybės</text>
  </threadedComment>
  <threadedComment ref="E226" dT="2025-01-16T09:00:30.74" personId="{8FC2F3C1-05F0-4E34-917F-7A355472C835}" id="{7B6F84D0-9839-4547-8D24-23F8299548A8}" parentId="{B3A40517-C8A5-4CFB-B4AF-DC305018B149}">
    <text>Nusiųsta pakartotinai į telia pakoregavus pagal pastabas</text>
  </threadedComment>
  <threadedComment ref="E226" dT="2025-01-20T17:47:02.46" personId="{275467A3-C35B-408D-BC09-980133BF36D1}" id="{7616284B-6A5E-4D99-A01C-8E4E2FB57EB1}" parentId="{B3A40517-C8A5-4CFB-B4AF-DC305018B149}">
    <text>Ar gauti derinimai ? Ar skambinta pasiteirauti ?</text>
  </threadedComment>
  <threadedComment ref="E226" dT="2025-01-21T05:59:02.06" personId="{8FC2F3C1-05F0-4E34-917F-7A355472C835}" id="{BD351FCE-5903-44D1-BFE4-03A51691A370}" parentId="{B3A40517-C8A5-4CFB-B4AF-DC305018B149}">
    <text xml:space="preserve">Vis dar laukiam, paskambinsiu pasiteirauti </text>
  </threadedComment>
  <threadedComment ref="E226" dT="2025-01-21T09:01:52.43" personId="{8FC2F3C1-05F0-4E34-917F-7A355472C835}" id="{BAD67FDC-E13C-46F4-86D3-C287B853E4E1}" parentId="{B3A40517-C8A5-4CFB-B4AF-DC305018B149}">
    <text>Seniūnija suderinta, ViaLietuva terminas vasario 2d., savivaldybės terminas sausio 31d.</text>
  </threadedComment>
  <threadedComment ref="E226" dT="2025-01-24T07:02:49.56" personId="{8FC2F3C1-05F0-4E34-917F-7A355472C835}" id="{F2F83514-BEE3-45CB-B278-38DEA78960D8}" parentId="{B3A40517-C8A5-4CFB-B4AF-DC305018B149}">
    <text>Koregauojama pagal gautas pastabas iš telia ir Kauno savivaldybės.</text>
  </threadedComment>
  <threadedComment ref="E226" dT="2025-01-27T05:11:48.07" personId="{8FC2F3C1-05F0-4E34-917F-7A355472C835}" id="{9DAF70F1-A6F6-470E-943A-E53D8F634EA7}" parentId="{B3A40517-C8A5-4CFB-B4AF-DC305018B149}">
    <text>Gauta pastabų iš telia ir savivaldybės, koreguojama.</text>
  </threadedComment>
  <threadedComment ref="E226" dT="2025-01-27T07:29:53.46" personId="{8FC2F3C1-05F0-4E34-917F-7A355472C835}" id="{0424DB4D-9F64-4D20-9944-6FADBB813D7A}" parentId="{B3A40517-C8A5-4CFB-B4AF-DC305018B149}">
    <text>ViaLietuva klausia ar tikslinga pakartotinai derinti projektą, kadangi Kostas koregavo trasą šalia via kelio atrašiau, kad reikia</text>
  </threadedComment>
  <threadedComment ref="E226" dT="2025-01-27T08:29:22.86" personId="{8FC2F3C1-05F0-4E34-917F-7A355472C835}" id="{E60F92A6-E566-4006-946A-20DC4AC07C2F}" parentId="{B3A40517-C8A5-4CFB-B4AF-DC305018B149}">
    <text>Kauno savivaldybė pareiškė, jog nebesutinka kai kabelis klojamas mažesniame kaip 1.5 m. gylyje.</text>
  </threadedComment>
  <threadedComment ref="E226" dT="2025-01-27T08:50:03.50" personId="{8FC2F3C1-05F0-4E34-917F-7A355472C835}" id="{9A96761A-9858-473F-8699-BB7122C96420}" parentId="{B3A40517-C8A5-4CFB-B4AF-DC305018B149}">
    <text>Nusiųsta savivaldybei ir telia pakoregavus pagal pastabas.</text>
  </threadedComment>
  <threadedComment ref="E226" dT="2025-01-28T06:36:54.67" personId="{275467A3-C35B-408D-BC09-980133BF36D1}" id="{EA514C39-6AB4-4E09-AEDD-7EF41D6F3B72}" parentId="{B3A40517-C8A5-4CFB-B4AF-DC305018B149}">
    <text>Dar trūksta SUVA + VIA</text>
  </threadedComment>
  <threadedComment ref="E226" dT="2025-01-29T12:18:31.51" personId="{8FC2F3C1-05F0-4E34-917F-7A355472C835}" id="{B97277BE-7DBC-4658-A4CF-2E361E3C9440}" parentId="{B3A40517-C8A5-4CFB-B4AF-DC305018B149}">
    <text>Eso nepasirašė ant priedo, siunčiam pakartotinai pagal pastabas, o gavus priedą, iš karto teikiam VIA</text>
  </threadedComment>
  <threadedComment ref="E226" dT="2025-01-30T10:35:19.24" personId="{275467A3-C35B-408D-BC09-980133BF36D1}" id="{CB07E31C-3BB7-4B13-91FB-55A042F3E88B}" parentId="{B3A40517-C8A5-4CFB-B4AF-DC305018B149}">
    <text>01-31 daro MŽ Ridas</text>
  </threadedComment>
  <threadedComment ref="E226" dT="2025-01-31T05:11:30.52" personId="{8FC2F3C1-05F0-4E34-917F-7A355472C835}" id="{F31B619C-22E1-4D49-BF76-B4608B35B3B8}" parentId="{B3A40517-C8A5-4CFB-B4AF-DC305018B149}">
    <text>Gautas derinimas iš telia ir savivaldybės
MŽ padarytas, pateikta skaičiuoti sąmatai
Priedas pataisytas</text>
  </threadedComment>
  <threadedComment ref="E226" dT="2025-02-03T10:45:42.05" personId="{8FC2F3C1-05F0-4E34-917F-7A355472C835}" id="{5A614C89-0D88-4F50-A194-F803EA35DBF1}" parentId="{B3A40517-C8A5-4CFB-B4AF-DC305018B149}">
    <text>Išsiųsta ViaLietuva</text>
  </threadedComment>
  <threadedComment ref="E226" dT="2025-02-03T13:12:23.18" personId="{8FC2F3C1-05F0-4E34-917F-7A355472C835}" id="{FB9D5C68-0BD8-46DF-BEA4-C45222CA2C12}" parentId="{B3A40517-C8A5-4CFB-B4AF-DC305018B149}">
    <text>MZDZ pakoreguotas išsiųsta sąmatos skaičiavimui</text>
  </threadedComment>
  <threadedComment ref="E226" dT="2025-02-05T07:57:42.31" personId="{8FC2F3C1-05F0-4E34-917F-7A355472C835}" id="{DE11D0DD-2283-4070-B16A-CE54A432E41B}" parentId="{B3A40517-C8A5-4CFB-B4AF-DC305018B149}">
    <text>Gauta sąmata, ruošiama byla</text>
  </threadedComment>
  <threadedComment ref="E226" dT="2025-02-05T13:51:32.72" personId="{8FC2F3C1-05F0-4E34-917F-7A355472C835}" id="{EDBBD391-D53A-4D3A-ADEE-5A4A9E55DC16}" parentId="{B3A40517-C8A5-4CFB-B4AF-DC305018B149}">
    <text xml:space="preserve">Byla baigta 
laukiam via lietuva dokumento Nr. 1-25-3506
</text>
  </threadedComment>
  <threadedComment ref="E226" dT="2025-02-05T13:51:40.95" personId="{275467A3-C35B-408D-BC09-980133BF36D1}" id="{A749262B-B711-4987-91E8-F4E8D7A47C41}" parentId="{B3A40517-C8A5-4CFB-B4AF-DC305018B149}">
    <text>Trūksta VIA (teikta 02-03) ir SUVA</text>
  </threadedComment>
  <threadedComment ref="E226" dT="2025-02-13T05:51:39.60" personId="{8FC2F3C1-05F0-4E34-917F-7A355472C835}" id="{3E133FF7-968C-4414-B087-2869B53609B7}" parentId="{B3A40517-C8A5-4CFB-B4AF-DC305018B149}">
    <text>Turim Via Suva pateikta 02-12</text>
  </threadedComment>
  <threadedComment ref="E226" dT="2025-02-17T06:33:14.44" personId="{8FC2F3C1-05F0-4E34-917F-7A355472C835}" id="{A8FE882E-3CB3-4D35-A53D-85BB441551FA}" parentId="{B3A40517-C8A5-4CFB-B4AF-DC305018B149}">
    <text xml:space="preserve">Pateikta SUVA naujai 02-17
347191 </text>
  </threadedComment>
  <threadedComment ref="E226" dT="2025-02-20T12:58:41.56" personId="{8FC2F3C1-05F0-4E34-917F-7A355472C835}" id="{97FFD141-356D-49E3-852A-DC844026ECF4}" parentId="{B3A40517-C8A5-4CFB-B4AF-DC305018B149}">
    <text>Reikia ESO dujotekio derinimo, teikiam suva pakartotinai</text>
  </threadedComment>
  <threadedComment ref="E226" dT="2025-02-24T11:07:31.68" personId="{275467A3-C35B-408D-BC09-980133BF36D1}" id="{60BDB9A6-577F-434F-B007-92C9FA999663}" parentId="{B3A40517-C8A5-4CFB-B4AF-DC305018B149}">
    <text>Pateiktas br ESO pasirašymui dėl sukėlimo į geoportal</text>
  </threadedComment>
  <threadedComment ref="E226" dT="2025-02-24T11:43:06.16" personId="{8FC2F3C1-05F0-4E34-917F-7A355472C835}" id="{21889F35-0DDB-4FEF-85E8-71522EED59AD}" parentId="{B3A40517-C8A5-4CFB-B4AF-DC305018B149}">
    <text>Pateikta SUVA
SAV-347191
nr. 348191</text>
  </threadedComment>
  <threadedComment ref="E226" dT="2025-02-25T12:50:57.93" personId="{275467A3-C35B-408D-BC09-980133BF36D1}" id="{4C9F75F0-508E-4F63-B3C0-787EA6C55B71}" parentId="{B3A40517-C8A5-4CFB-B4AF-DC305018B149}">
    <text>02-26 turi būti sutrikimas SUVA</text>
  </threadedComment>
  <threadedComment ref="E226" dT="2025-02-27T10:08:00.71" personId="{8FC2F3C1-05F0-4E34-917F-7A355472C835}" id="{B9C61384-BEB1-4889-A9A7-B825D987B28D}" parentId="{B3A40517-C8A5-4CFB-B4AF-DC305018B149}">
    <text>Suva gauta</text>
  </threadedComment>
  <threadedComment ref="E226" dT="2025-02-27T10:34:43.68" personId="{8FC2F3C1-05F0-4E34-917F-7A355472C835}" id="{B27D6F49-5A48-4571-81FD-DCB3C6B18D78}" parentId="{B3A40517-C8A5-4CFB-B4AF-DC305018B149}">
    <text>Byla baigta, siųsti</text>
  </threadedComment>
  <threadedComment ref="E226" dT="2025-03-03T13:07:21.13" personId="{275467A3-C35B-408D-BC09-980133BF36D1}" id="{10DF7DBE-0796-47CF-B4A9-71B0CEE86D02}" parentId="{B3A40517-C8A5-4CFB-B4AF-DC305018B149}">
    <text>Pateiktas pilnas projektas ESO</text>
  </threadedComment>
  <threadedComment ref="E226" dT="2025-03-10T07:23:51.91" personId="{1AA69E5B-B443-4881-BBB8-C2908FF681E9}" id="{CCC67C26-3D00-4381-A853-2650AE465BF1}" parentId="{B3A40517-C8A5-4CFB-B4AF-DC305018B149}">
    <text>Parasytas priminimas, kad tvirtintu projekta</text>
  </threadedComment>
  <threadedComment ref="E226" dT="2025-03-17T10:50:42.98" personId="{275467A3-C35B-408D-BC09-980133BF36D1}" id="{A51682F9-780C-4688-ABB4-6B26E755CB07}" parentId="{B3A40517-C8A5-4CFB-B4AF-DC305018B149}">
    <text>Pateikta ADA ESO</text>
  </threadedComment>
  <threadedComment ref="X226" dT="2025-01-02T12:07:42.98" personId="{8FC2F3C1-05F0-4E34-917F-7A355472C835}" id="{C1DCC8CD-DF30-47E8-8DCD-9D7E8CA254F3}">
    <text>Siųsta 01-02</text>
  </threadedComment>
  <threadedComment ref="Y226" dT="2025-01-02T12:07:56.50" personId="{8FC2F3C1-05F0-4E34-917F-7A355472C835}" id="{79F9ECBB-FB36-4DE4-90F3-2A78C4F6915A}">
    <text xml:space="preserve">Siųsta 01-02
</text>
  </threadedComment>
  <threadedComment ref="Y226" dT="2025-01-24T05:11:29.46" personId="{8FC2F3C1-05F0-4E34-917F-7A355472C835}" id="{BDC83092-D45B-4EBD-B3C3-85DA33F6154A}" parentId="{79F9ECBB-FB36-4DE4-90F3-2A78C4F6915A}">
    <text xml:space="preserve">Gauta
</text>
  </threadedComment>
  <threadedComment ref="Z226" dT="2025-01-02T12:07:50.96" personId="{8FC2F3C1-05F0-4E34-917F-7A355472C835}" id="{F3291A47-1D7C-43D2-A55A-4F6B0700168F}">
    <text xml:space="preserve">Siųsta 01-02
</text>
  </threadedComment>
  <threadedComment ref="AA226" dT="2025-01-02T12:08:01.74" personId="{8FC2F3C1-05F0-4E34-917F-7A355472C835}" id="{CF38941A-3C13-41EE-89DC-C77BE18A7B7A}">
    <text xml:space="preserve">Siųsta 01-02
</text>
  </threadedComment>
  <threadedComment ref="AD226" dT="2025-02-24T11:44:02.82" personId="{8FC2F3C1-05F0-4E34-917F-7A355472C835}" id="{32D55D5B-6EE0-4D8A-8096-0A1ABF8FA4D8}">
    <text>SAV-347191
nr. 348191
02-24</text>
  </threadedComment>
  <threadedComment ref="E227" dT="2024-04-30T13:33:03.50" personId="{275467A3-C35B-408D-BC09-980133BF36D1}" id="{2546184E-ECFD-435C-9BBB-B78C7CFE5092}">
    <text>Parašas dėl paramsčio + servitutai</text>
  </threadedComment>
  <threadedComment ref="E227" dT="2024-05-13T05:24:24.53" personId="{275467A3-C35B-408D-BC09-980133BF36D1}" id="{015CC878-5B31-4E6A-B677-AFFF08F196BA}" parentId="{2546184E-ECFD-435C-9BBB-B78C7CFE5092}">
    <text>Taiso pirminius. Parašas dėl paramsčio. Laukiam kol patvirtins pirminius ir teiksim servitutus</text>
  </threadedComment>
  <threadedComment ref="E227" dT="2024-05-20T10:01:14.32" personId="{1AA69E5B-B443-4881-BBB8-C2908FF681E9}" id="{9BF7AFDE-9035-4A6C-A63C-F3709EC9CB9F}" parentId="{2546184E-ECFD-435C-9BBB-B78C7CFE5092}">
    <text>Laukiam kompensacijos, teiksim servitutus, laukiam LAKD, paraso ant paramscio, Misku atsakymo, Mel projekta uzsakiket reiks po LAKD</text>
  </threadedComment>
  <threadedComment ref="E227" dT="2024-05-27T07:55:09.21" personId="{275467A3-C35B-408D-BC09-980133BF36D1}" id="{8BEE63C9-6AAE-426C-A345-73965EBED408}" parentId="{2546184E-ECFD-435C-9BBB-B78C7CFE5092}">
    <text>Reikia paimti sutartis dėl MT</text>
  </threadedComment>
  <threadedComment ref="E227" dT="2024-06-03T07:04:11.57" personId="{1AA69E5B-B443-4881-BBB8-C2908FF681E9}" id="{0072DCD2-671D-4337-8406-27B17026FB50}" parentId="{2546184E-ECFD-435C-9BBB-B78C7CFE5092}">
    <text>Truksta LAKD, 06.04 vaziuoja rinkt sutikimu</text>
  </threadedComment>
  <threadedComment ref="E227" dT="2024-06-10T10:24:22.74" personId="{1AA69E5B-B443-4881-BBB8-C2908FF681E9}" id="{DDA6502C-045A-445C-BBC5-237FA34DCF29}" parentId="{2546184E-ECFD-435C-9BBB-B78C7CFE5092}">
    <text>LAKD liko ir Placiajuostis, MZDZ darys kai LAKD atsakys</text>
  </threadedComment>
  <threadedComment ref="E227" dT="2024-06-17T05:33:03.44" personId="{1AA69E5B-B443-4881-BBB8-C2908FF681E9}" id="{DA03B219-AF0E-4AB6-BEDA-D5ACD5363E9D}" parentId="{2546184E-ECFD-435C-9BBB-B78C7CFE5092}">
    <text>LAKD liko, MZDZ darys kai LAKD atsakys</text>
  </threadedComment>
  <threadedComment ref="E227" dT="2024-07-04T06:38:20.03" personId="{1AA69E5B-B443-4881-BBB8-C2908FF681E9}" id="{8D08124B-C749-4D2C-9967-FB5A785BBADD}" parentId="{2546184E-ECFD-435C-9BBB-B78C7CFE5092}">
    <text>LAKD liko, MZDZ darys kai LAKD atsakys</text>
  </threadedComment>
  <threadedComment ref="E227" dT="2024-07-15T07:25:17.62" personId="{275467A3-C35B-408D-BC09-980133BF36D1}" id="{25AF4E71-9FE0-4EC8-9CC5-5924C70AB58F}" parentId="{2546184E-ECFD-435C-9BBB-B78C7CFE5092}">
    <text>Projektas sustbadytas dėl VIA</text>
  </threadedComment>
  <threadedComment ref="E227" dT="2024-09-24T11:17:12.47" personId="{275467A3-C35B-408D-BC09-980133BF36D1}" id="{F641D491-B297-48E8-9E8A-B8B0CAE4D334}" parentId="{2546184E-ECFD-435C-9BBB-B78C7CFE5092}">
    <text>Perduota derinti iš naujo VIA</text>
  </threadedComment>
  <threadedComment ref="E227" dT="2024-10-15T07:17:35.88" personId="{1AA69E5B-B443-4881-BBB8-C2908FF681E9}" id="{DAC30FDF-2084-41C8-8208-580A4B1D8D42}" parentId="{2546184E-ECFD-435C-9BBB-B78C7CFE5092}">
    <text>Via atmete, negalima kloti sklype</text>
  </threadedComment>
  <threadedComment ref="E227" dT="2024-10-17T06:43:52.62" personId="{275467A3-C35B-408D-BC09-980133BF36D1}" id="{85CCEDBA-7B14-4BCC-8D72-1C6E788C9C30}" parentId="{2546184E-ECFD-435C-9BBB-B78C7CFE5092}">
    <text>Dovydas perbraižo trasą, derina su sklp. Sav.</text>
  </threadedComment>
  <threadedComment ref="E227" dT="2024-10-23T04:42:28.81" personId="{275467A3-C35B-408D-BC09-980133BF36D1}" id="{C6BDD846-35C7-4812-8F68-B1EAA4B7F9D1}" parentId="{2546184E-ECFD-435C-9BBB-B78C7CFE5092}">
    <text>Reikia planuoti derinimą objekte</text>
  </threadedComment>
  <threadedComment ref="E227" dT="2024-11-08T06:56:17.75" personId="{1AA69E5B-B443-4881-BBB8-C2908FF681E9}" id="{CE825E05-82FB-4D5F-AFD5-0D3E64AD9CCB}" parentId="{2546184E-ECFD-435C-9BBB-B78C7CFE5092}">
    <text>Trasa perbraizyta, susisiekta su savininkais, 2 sutinka, kiti dar galvoja</text>
  </threadedComment>
  <threadedComment ref="E227" dT="2024-11-20T06:56:29.74" personId="{A8D559AF-EDFF-4E5C-A9C6-041F763793B2}" id="{7DFEB602-D157-4735-8ABB-999E839C02D6}" parentId="{2546184E-ECFD-435C-9BBB-B78C7CFE5092}">
    <text xml:space="preserve">Apskambinta visiems sklypams, dauguma sutinka, vienas dar ant klaustuko, jeigu sutiks, reiks pilnai apiformint brėžinį ir rinkt parašus. </text>
  </threadedComment>
  <threadedComment ref="E227" dT="2024-12-03T06:37:25.27" personId="{A8D559AF-EDFF-4E5C-A9C6-041F763793B2}" id="{21A3DFE8-37F1-45E3-9054-5B89523DC3D3}" parentId="{2546184E-ECFD-435C-9BBB-B78C7CFE5092}">
    <text>12-03 išsiųstas derint Via Lietuva pakartotinai pirminis variantas</text>
  </threadedComment>
  <threadedComment ref="E227" dT="2024-12-30T07:56:56.83" personId="{1AA69E5B-B443-4881-BBB8-C2908FF681E9}" id="{A6810030-9C0D-4FB9-8AED-35D024E7A0B1}" parentId="{2546184E-ECFD-435C-9BBB-B78C7CFE5092}">
    <text>Pateikti pirminiai</text>
  </threadedComment>
  <threadedComment ref="E227" dT="2024-12-30T07:57:16.26" personId="{A8D559AF-EDFF-4E5C-A9C6-041F763793B2}" id="{485CF7A1-BC07-4A2F-8E43-6FD6B72F820C}" parentId="{2546184E-ECFD-435C-9BBB-B78C7CFE5092}">
    <text>Gautos pastabos iš Via Lietuvos, koreguojamas brėžinys ir reikia ESO parašo</text>
  </threadedComment>
  <threadedComment ref="E227" dT="2024-12-31T05:48:25.88" personId="{A8D559AF-EDFF-4E5C-A9C6-041F763793B2}" id="{2F4A3CE3-CC37-4E2C-8A5C-8AF0CC0843FE}" parentId="{2546184E-ECFD-435C-9BBB-B78C7CFE5092}">
    <text>Brėžinys pakoreguotas pagal Via Lietuva pastabas, laukiam ar ESO patvirtins pirminius</text>
  </threadedComment>
  <threadedComment ref="E227" dT="2025-01-05T08:56:04.74" personId="{275467A3-C35B-408D-BC09-980133BF36D1}" id="{971E9AEE-21F4-4427-83EB-C3A873C65E80}" parentId="{2546184E-ECFD-435C-9BBB-B78C7CFE5092}">
    <text>Taiso pastabas</text>
  </threadedComment>
  <threadedComment ref="E227" dT="2025-01-07T06:46:39.53" personId="{1AA69E5B-B443-4881-BBB8-C2908FF681E9}" id="{B46FE89D-CDFA-4564-8DF8-09B769F3302B}" parentId="{2546184E-ECFD-435C-9BBB-B78C7CFE5092}">
    <text>ESO pasirasineja kelio prieda</text>
  </threadedComment>
  <threadedComment ref="E227" dT="2025-01-07T07:28:10.70" personId="{275467A3-C35B-408D-BC09-980133BF36D1}" id="{84A3683C-827D-4FDC-A9EA-8597B7C35B70}" parentId="{2546184E-ECFD-435C-9BBB-B78C7CFE5092}">
    <text>Servitutai + Mel projektas</text>
  </threadedComment>
  <threadedComment ref="E227" dT="2025-01-13T06:19:42.55" personId="{A8D559AF-EDFF-4E5C-A9C6-041F763793B2}" id="{2E9A4E17-71AA-40A7-A2D5-194EE59F455D}" parentId="{2546184E-ECFD-435C-9BBB-B78C7CFE5092}">
    <text>Laukiam pasirašyto kelių priedo iš ESO ir reiks teikti via lietuvai po pastabų</text>
  </threadedComment>
  <threadedComment ref="E227" dT="2025-01-20T07:04:08.07" personId="{A8D559AF-EDFF-4E5C-A9C6-041F763793B2}" id="{59149F66-FD1F-4E7F-8F3D-B936FE790BE0}" parentId="{2546184E-ECFD-435C-9BBB-B78C7CFE5092}">
    <text>Rengiamas MŽDŽ, ESO prašė pataisyt kelių priedą pagal naują šabloną</text>
  </threadedComment>
  <threadedComment ref="E227" dT="2025-01-21T06:29:55.32" personId="{A8D559AF-EDFF-4E5C-A9C6-041F763793B2}" id="{61CE6E41-57D2-4413-B333-2A7776D91F3A}" parentId="{2546184E-ECFD-435C-9BBB-B78C7CFE5092}">
    <text>Įkeltas atnaujintas kelių priedas pasirašymui, perduota sąmatos skaičiavimui</text>
  </threadedComment>
  <threadedComment ref="E227" dT="2025-01-23T05:43:13.78" personId="{A8D559AF-EDFF-4E5C-A9C6-041F763793B2}" id="{2826AF5B-51A0-42C9-B12D-C9A30EEB7F4E}" parentId="{2546184E-ECFD-435C-9BBB-B78C7CFE5092}">
    <text>Skambinta notarui dėl servituto, sakė kalbėt su ESO, perduota Kostui</text>
  </threadedComment>
  <threadedComment ref="E227" dT="2025-01-27T05:23:11.96" personId="{A8D559AF-EDFF-4E5C-A9C6-041F763793B2}" id="{CA9BD98B-6866-4E94-985A-8254A346466C}" parentId="{2546184E-ECFD-435C-9BBB-B78C7CFE5092}">
    <text>Gauta sąmata, laukiam pasirašyto ESO kelių priedo, sprendžiam servituto klausimą</text>
  </threadedComment>
  <threadedComment ref="E227" dT="2025-01-27T10:25:46.35" personId="{1AA69E5B-B443-4881-BBB8-C2908FF681E9}" id="{BED50061-A478-4FCA-A419-E023EE749C68}" parentId="{2546184E-ECFD-435C-9BBB-B78C7CFE5092}">
    <text>Karanauskas nurode derintis su Sliciumi, pateikta, laukiam ats</text>
  </threadedComment>
  <threadedComment ref="E227" dT="2025-01-28T06:42:00.49" personId="{275467A3-C35B-408D-BC09-980133BF36D1}" id="{F7D796E6-CCD6-4EBA-888A-135E76FDCAF7}" parentId="{2546184E-ECFD-435C-9BBB-B78C7CFE5092}">
    <text>SUVA</text>
  </threadedComment>
  <threadedComment ref="E227" dT="2025-01-30T05:23:04.17" personId="{A8D559AF-EDFF-4E5C-A9C6-041F763793B2}" id="{2C98DE1E-B3CF-45E0-BC70-B78C1F4417F4}" parentId="{2546184E-ECFD-435C-9BBB-B78C7CFE5092}">
    <text>Vis dar laukiam ESO komentaro dėl servituto, žiniaraščiai jau suformuoti</text>
  </threadedComment>
  <threadedComment ref="E227" dT="2025-01-30T10:45:55.91" personId="{275467A3-C35B-408D-BC09-980133BF36D1}" id="{391E549F-C87E-4196-BC26-197A1C1BCA30}" parentId="{2546184E-ECFD-435C-9BBB-B78C7CFE5092}">
    <text>Reikia suderinti su 3 sklypo savininkais. Dovydas skambina</text>
  </threadedComment>
  <threadedComment ref="E227" dT="2025-02-03T06:03:59.66" personId="{A8D559AF-EDFF-4E5C-A9C6-041F763793B2}" id="{5E470DF1-3001-4F64-974B-5F79F51B3AD2}" parentId="{2546184E-ECFD-435C-9BBB-B78C7CFE5092}">
    <text xml:space="preserve">Sutikimus dėl AZ turim sena forma, bandysim teikti taip. Projektas pateiktas Via Lietuvai po pastabų ir su pasirašytu kelių priedu. Pakoreguota trasa prie MT, kad persidengtų AZ. Žiniaraščiai suformuoti ir išsaugoti PDF, 02-03/04 reikės nuskanuot visus popierinio varianto derinimus ir sukelti į bylą. </text>
  </threadedComment>
  <threadedComment ref="E227" dT="2025-02-04T11:35:45.27" personId="{1AA69E5B-B443-4881-BBB8-C2908FF681E9}" id="{8183B6D0-5126-4A83-90EE-2C5CC5D8D91A}" parentId="{2546184E-ECFD-435C-9BBB-B78C7CFE5092}">
    <text>Pateiktas projektas</text>
  </threadedComment>
  <threadedComment ref="E227" dT="2025-02-05T15:47:37.61" personId="{275467A3-C35B-408D-BC09-980133BF36D1}" id="{81778B62-D686-48A0-BED3-8191B604FD2B}" parentId="{2546184E-ECFD-435C-9BBB-B78C7CFE5092}">
    <text>Taiso pastabas</text>
  </threadedComment>
  <threadedComment ref="E227" dT="2025-02-06T10:35:39.22" personId="{A8D559AF-EDFF-4E5C-A9C6-041F763793B2}" id="{82BF8423-6126-4DF6-A74D-535B3A261165}" parentId="{2546184E-ECFD-435C-9BBB-B78C7CFE5092}">
    <text>Pataisytos pastabos, suformuota konkursinė byla, neradau via lietuvos derintojos kontakto, laiške nėra</text>
  </threadedComment>
  <threadedComment ref="E227" dT="2025-02-06T14:33:14.85" personId="{1AA69E5B-B443-4881-BBB8-C2908FF681E9}" id="{50F45037-FDDD-4137-818F-1B3827760470}" parentId="{2546184E-ECFD-435C-9BBB-B78C7CFE5092}">
    <text>Pateiktas projektas po pastabu su garantiniu del Via</text>
  </threadedComment>
  <threadedComment ref="E227" dT="2025-02-07T12:30:17.53" personId="{275467A3-C35B-408D-BC09-980133BF36D1}" id="{7017D8E1-BA01-4E3B-8CA2-1C1BC5B18FFD}" parentId="{2546184E-ECFD-435C-9BBB-B78C7CFE5092}">
    <text>Laukiam iš VIA pasirašyto kelių priedo</text>
  </threadedComment>
  <threadedComment ref="E227" dT="2025-02-13T10:27:48.59" personId="{1AA69E5B-B443-4881-BBB8-C2908FF681E9}" id="{3C9F3192-102F-4610-8EE7-1C3366A2BD3F}" parentId="{2546184E-ECFD-435C-9BBB-B78C7CFE5092}">
    <text>Pateiktas projektas</text>
  </threadedComment>
  <threadedComment ref="E227" dT="2025-02-17T06:11:59.25" personId="{275467A3-C35B-408D-BC09-980133BF36D1}" id="{1D18D946-68A7-4B04-BB27-AF16B5D2A09E}" parentId="{2546184E-ECFD-435C-9BBB-B78C7CFE5092}">
    <text>Laukiam VIA pasirašyto kelių priedo</text>
  </threadedComment>
  <threadedComment ref="E227" dT="2025-02-19T08:45:34.48" personId="{275467A3-C35B-408D-BC09-980133BF36D1}" id="{C58000A5-0DA2-44CC-AEA0-6038B409BD67}" parentId="{2546184E-ECFD-435C-9BBB-B78C7CFE5092}">
    <text>Gavom VIA</text>
  </threadedComment>
  <threadedComment ref="E227" dT="2025-02-21T12:10:43.12" personId="{275467A3-C35B-408D-BC09-980133BF36D1}" id="{75D8D456-E8C7-4CDA-A055-1B179D68D0A9}" parentId="{2546184E-ECFD-435C-9BBB-B78C7CFE5092}">
    <text>Pateikta pilna byla, Paulinai perduota daryti žymas</text>
  </threadedComment>
  <threadedComment ref="E227" dT="2025-02-24T09:40:24.07" personId="{275467A3-C35B-408D-BC09-980133BF36D1}" id="{FEFFBE47-9CEC-4182-902B-A1BD47F31934}" parentId="{2546184E-ECFD-435C-9BBB-B78C7CFE5092}">
    <text>Pateiktos žymos ESO</text>
  </threadedComment>
  <threadedComment ref="W227" dT="2024-12-31T08:33:31.45" personId="{A8D559AF-EDFF-4E5C-A9C6-041F763793B2}" id="{B65233F5-39BB-434E-B95D-77D6514CC2C5}">
    <text xml:space="preserve">Liekama prie pirminio varianto, kurį Ieva buvo derinus
</text>
  </threadedComment>
  <threadedComment ref="X227" dT="2025-01-09T05:49:43.79" personId="{A8D559AF-EDFF-4E5C-A9C6-041F763793B2}" id="{CAE04B55-1A58-4F8F-88A9-35953058E781}">
    <text>Seniunija ir keliai suderinę</text>
  </threadedComment>
  <threadedComment ref="Y227" dT="2024-12-23T12:09:17.66" personId="{A8D559AF-EDFF-4E5C-A9C6-041F763793B2}" id="{49C1FBB3-DE7C-4DD5-B0FA-3DDA8B241A53}">
    <text>Gautas laiškas iš seniūno “Pastabų neturiu”</text>
  </threadedComment>
  <threadedComment ref="AF227" dT="2025-01-21T13:02:31.26" personId="{A8D559AF-EDFF-4E5C-A9C6-041F763793B2}" id="{EA961899-3E05-4FBA-97B0-5CDCDF6D15F3}">
    <text>Vienas servitutas išmokėtas, dėl kito skambinau notarui, sakė kalbėt su ESO atstovu, perdaviau info Kostui</text>
  </threadedComment>
  <threadedComment ref="AJ227" dT="2024-12-23T11:58:52.56" personId="{A8D559AF-EDFF-4E5C-A9C6-041F763793B2}" id="{E2107580-696D-4F3A-BB19-7A4740F02C32}">
    <text>12-03 pakartotinai pirminis variantas</text>
  </threadedComment>
  <threadedComment ref="AJ227" dT="2025-02-17T06:58:50.67" personId="{A8D559AF-EDFF-4E5C-A9C6-041F763793B2}" id="{8C7CCA9F-FBDE-4E53-87AB-A77D019FB174}" parentId="{E2107580-696D-4F3A-BB19-7A4740F02C32}">
    <text>02-13 Derintoja sakė išsiuntė priedą pasirašyti valdžiai</text>
  </threadedComment>
  <threadedComment ref="E228" dT="2024-05-14T04:57:33.81" personId="{275467A3-C35B-408D-BC09-980133BF36D1}" id="{E6F47BC5-124C-4A46-9498-F5A87C6682B0}">
    <text>Rengia trasą + važiuos į vietą</text>
  </threadedComment>
  <threadedComment ref="E228" dT="2024-05-20T10:08:51.34" personId="{1AA69E5B-B443-4881-BBB8-C2908FF681E9}" id="{CD68F110-D64E-4C39-9CE0-CEF90AED435B}" parentId="{E6F47BC5-124C-4A46-9498-F5A87C6682B0}">
    <text>Baigiamas rengti brezinys, 05.21 ziuresim ar nereikia pildyt topo</text>
  </threadedComment>
  <threadedComment ref="E228" dT="2024-06-03T07:11:58.43" personId="{1AA69E5B-B443-4881-BBB8-C2908FF681E9}" id="{A83C74CC-4F98-4516-8113-B8F8268CD5DE}" parentId="{E6F47BC5-124C-4A46-9498-F5A87C6682B0}">
    <text>Gautas topo papildymas, reikia pabaigt serinti su zmonem (apie 30), padaryt kabeliu lentele, principine</text>
  </threadedComment>
  <threadedComment ref="E228" dT="2024-07-04T06:40:40.21" personId="{1AA69E5B-B443-4881-BBB8-C2908FF681E9}" id="{98A1146E-83BD-4519-BD42-3D9E8F172E46}" parentId="{E6F47BC5-124C-4A46-9498-F5A87C6682B0}">
    <text>07.04 pateikti pirminiai, pateikti derinimai institucijoms, laukiam dar keliu derinimu is zmoniu</text>
  </threadedComment>
  <threadedComment ref="E228" dT="2024-07-07T05:38:36.11" personId="{275467A3-C35B-408D-BC09-980133BF36D1}" id="{E4085105-0C7C-4174-830B-DFACEE3A55AC}" parentId="{E6F47BC5-124C-4A46-9498-F5A87C6682B0}">
    <text>Taiso pastabas</text>
  </threadedComment>
  <threadedComment ref="E228" dT="2024-07-15T07:27:07.30" personId="{275467A3-C35B-408D-BC09-980133BF36D1}" id="{BA4FF98F-C3E3-4C32-9549-32C88118A00E}" parentId="{E6F47BC5-124C-4A46-9498-F5A87C6682B0}">
    <text>07-16 pataisys pastabas ir teiks derinti.</text>
  </threadedComment>
  <threadedComment ref="E228" dT="2024-07-22T06:06:01.82" personId="{1AA69E5B-B443-4881-BBB8-C2908FF681E9}" id="{8DF83C08-6986-4C1D-A55B-9D71101D95B8}" parentId="{E6F47BC5-124C-4A46-9498-F5A87C6682B0}">
    <text>Laukiam info del demontavimo ir galesim atsinaujint MZDZ ir kelt byla be SUVA</text>
  </threadedComment>
  <threadedComment ref="E228" dT="2024-07-29T05:05:27.47" personId="{1AA69E5B-B443-4881-BBB8-C2908FF681E9}" id="{BF63964A-699A-463F-B253-FC5653449B14}" parentId="{E6F47BC5-124C-4A46-9498-F5A87C6682B0}">
    <text>Taisomos projekto pastabos</text>
  </threadedComment>
  <threadedComment ref="E228" dT="2024-08-20T04:33:00.01" personId="{275467A3-C35B-408D-BC09-980133BF36D1}" id="{6ABC64A3-CCBB-4008-8A54-A74877C58379}" parentId="{E6F47BC5-124C-4A46-9498-F5A87C6682B0}">
    <text>Laukiam SUVA</text>
  </threadedComment>
  <threadedComment ref="E228" dT="2024-08-26T08:55:20.73" personId="{275467A3-C35B-408D-BC09-980133BF36D1}" id="{EDFBF4C6-4272-49D1-937E-CA5FA115976A}" parentId="{E6F47BC5-124C-4A46-9498-F5A87C6682B0}">
    <text>Pateiktas projektas 08-23</text>
  </threadedComment>
  <threadedComment ref="E228" dT="2024-08-29T13:11:56.08" personId="{275467A3-C35B-408D-BC09-980133BF36D1}" id="{120673F8-C526-4F1F-B15F-75D137619A67}" parentId="{E6F47BC5-124C-4A46-9498-F5A87C6682B0}">
    <text>Laukiam sąskaitos RC</text>
  </threadedComment>
  <threadedComment ref="E228" dT="2024-08-30T12:49:58.52" personId="{275467A3-C35B-408D-BC09-980133BF36D1}" id="{9DD14663-052F-41B3-ADCD-BE59F59C427F}" parentId="{E6F47BC5-124C-4A46-9498-F5A87C6682B0}">
    <text>Perduoti įkainiai</text>
  </threadedComment>
  <threadedComment ref="E229" dT="2024-04-08T09:18:29.34" personId="{275467A3-C35B-408D-BC09-980133BF36D1}" id="{4019E4FB-A700-4C26-B6B8-51FBD3DAC351}">
    <text>Laukiam info iš ESO dėl dviejų apskaitų</text>
  </threadedComment>
  <threadedComment ref="E229" dT="2024-05-07T03:50:12.45" personId="{275467A3-C35B-408D-BC09-980133BF36D1}" id="{4342C098-ADFE-437F-A1F0-86ADAC90E9FB}" parentId="{4019E4FB-A700-4C26-B6B8-51FBD3DAC351}">
    <text>Keičiam sprendinius, ESO pateikė naują MT</text>
  </threadedComment>
  <threadedComment ref="E229" dT="2024-05-13T05:25:55.94" personId="{275467A3-C35B-408D-BC09-980133BF36D1}" id="{FFD289F6-0F24-427C-B071-AD8F36DC803D}" parentId="{4019E4FB-A700-4C26-B6B8-51FBD3DAC351}">
    <text>Rengia sprendinius</text>
  </threadedComment>
  <threadedComment ref="E229" dT="2024-05-20T10:05:37.21" personId="{1AA69E5B-B443-4881-BBB8-C2908FF681E9}" id="{06627001-05B9-42F7-8449-DD05ABDD31A0}" parentId="{4019E4FB-A700-4C26-B6B8-51FBD3DAC351}">
    <text>05.17 pateikti pirminiai, servitutas padarytas reikia pirminiu patvirtinimo, kad pasirasytu eso ir pateikt servituta</text>
  </threadedComment>
  <threadedComment ref="E229" dT="2024-06-03T07:33:55.76" personId="{1AA69E5B-B443-4881-BBB8-C2908FF681E9}" id="{816B0A40-5BF1-4828-86D1-1F69641E772F}" parentId="{4019E4FB-A700-4C26-B6B8-51FBD3DAC351}">
    <text>Pateikti pirminiai po pastabu, servitutai</text>
  </threadedComment>
  <threadedComment ref="E229" dT="2024-06-11T04:31:05.55" personId="{1AA69E5B-B443-4881-BBB8-C2908FF681E9}" id="{113A7C7A-D4E6-471C-828F-CAA1B1F2CCCE}" parentId="{4019E4FB-A700-4C26-B6B8-51FBD3DAC351}">
    <text xml:space="preserve">Servitutas 06.11 pateiktas NZT, </text>
  </threadedComment>
  <threadedComment ref="E229" dT="2024-06-25T04:52:56.39" personId="{275467A3-C35B-408D-BC09-980133BF36D1}" id="{EBD0C775-0406-4181-B6BE-6B66BD890201}" parentId="{4019E4FB-A700-4C26-B6B8-51FBD3DAC351}">
    <text>MŽ/Sąmata/Pateiktas pratęsimas</text>
  </threadedComment>
  <threadedComment ref="E229" dT="2024-07-04T06:41:50.70" personId="{1AA69E5B-B443-4881-BBB8-C2908FF681E9}" id="{99BF5DBC-5FCA-45F9-A608-61063D97796D}" parentId="{4019E4FB-A700-4C26-B6B8-51FBD3DAC351}">
    <text>Liko tik servitutas 06.20 uzregistruota, samata yra, butu galima det projekta</text>
  </threadedComment>
  <threadedComment ref="E229" dT="2024-07-22T06:01:53.11" personId="{1AA69E5B-B443-4881-BBB8-C2908FF681E9}" id="{DC971A5A-9325-42D8-BF59-5CA493BCB8B3}" parentId="{4019E4FB-A700-4C26-B6B8-51FBD3DAC351}">
    <text>07.22d sukeliam byla</text>
  </threadedComment>
  <threadedComment ref="E229" dT="2024-07-24T10:48:24.41" personId="{275467A3-C35B-408D-BC09-980133BF36D1}" id="{F9E191D6-AE93-4483-AD7B-024BA3AC31ED}" parentId="{4019E4FB-A700-4C26-B6B8-51FBD3DAC351}">
    <text>Gautos pastabos</text>
  </threadedComment>
  <threadedComment ref="E229" dT="2024-07-29T05:22:27.72" personId="{1AA69E5B-B443-4881-BBB8-C2908FF681E9}" id="{30442392-17E8-44E2-957C-EF5F80B8032F}" parentId="{4019E4FB-A700-4C26-B6B8-51FBD3DAC351}">
    <text>Pateikta po pastabu</text>
  </threadedComment>
  <threadedComment ref="E229" dT="2024-08-05T06:24:18.17" personId="{275467A3-C35B-408D-BC09-980133BF36D1}" id="{EFFF0BD1-6720-491E-AB7E-B0EDB1107A91}" parentId="{4019E4FB-A700-4C26-B6B8-51FBD3DAC351}">
    <text>08-05 sukels projektą po pastabų</text>
  </threadedComment>
  <threadedComment ref="E229" dT="2024-08-05T10:25:34.62" personId="{1AA69E5B-B443-4881-BBB8-C2908FF681E9}" id="{1ED3CDE5-3A5E-44F7-BAA0-19905FA07CAE}" parentId="{4019E4FB-A700-4C26-B6B8-51FBD3DAC351}">
    <text>Pateikta po pastabu</text>
  </threadedComment>
  <threadedComment ref="E229" dT="2024-08-06T12:22:16.46" personId="{1AA69E5B-B443-4881-BBB8-C2908FF681E9}" id="{99386240-F926-499E-8A25-1E0FB83C8F4D}" parentId="{4019E4FB-A700-4C26-B6B8-51FBD3DAC351}">
    <text>Del servituto, 3-ias prienu notaru biuras is nzt archyvu uzsisake sklypo plana, pasirasys sutarti tik kai gaus ta plana</text>
  </threadedComment>
  <threadedComment ref="E229" dT="2024-08-18T16:41:19.41" personId="{275467A3-C35B-408D-BC09-980133BF36D1}" id="{E610190F-7AEE-4681-97DB-BEDAD5DAEA76}" parentId="{4019E4FB-A700-4C26-B6B8-51FBD3DAC351}">
    <text>Perduoti įkainiai tvirtinti</text>
  </threadedComment>
  <threadedComment ref="AF229" dT="2024-07-30T14:42:34.33" personId="{55F09792-7EBE-44EF-852C-B87121DE160C}" id="{D1BBEB7F-5ED7-40BF-81C5-F5DCC66B350B}">
    <text>Perduota notarei 07-26</text>
  </threadedComment>
  <threadedComment ref="E230" dT="2024-04-08T09:20:46.26" personId="{275467A3-C35B-408D-BC09-980133BF36D1}" id="{D6A3C442-18CF-4B5F-802C-326B2FA8B852}">
    <text>Laukiam ATS dėl MT vietos</text>
  </threadedComment>
  <threadedComment ref="E230" dT="2024-04-15T06:09:22.44" personId="{275467A3-C35B-408D-BC09-980133BF36D1}" id="{6E54898C-792B-4BD4-99FE-62D43FA37091}" parentId="{D6A3C442-18CF-4B5F-802C-326B2FA8B852}">
    <text>Servitutai, teiksim 04-15</text>
  </threadedComment>
  <threadedComment ref="E230" dT="2024-04-30T13:37:52.89" personId="{275467A3-C35B-408D-BC09-980133BF36D1}" id="{9B451610-AC10-4F32-8BB4-AAAD44EE3878}" parentId="{D6A3C442-18CF-4B5F-802C-326B2FA8B852}">
    <text>Pateikti servitutus</text>
  </threadedComment>
  <threadedComment ref="E230" dT="2024-05-07T04:53:41.35" personId="{275467A3-C35B-408D-BC09-980133BF36D1}" id="{FC3F7F9B-C507-479F-9237-C343F9DA2A8F}" parentId="{D6A3C442-18CF-4B5F-802C-326B2FA8B852}">
    <text>Laukiam info iš užsakovo</text>
  </threadedComment>
  <threadedComment ref="E230" dT="2024-05-20T11:25:43.34" personId="{275467A3-C35B-408D-BC09-980133BF36D1}" id="{747FB1C6-E2EB-43D9-9AF8-9C6C551DE5C3}" parentId="{D6A3C442-18CF-4B5F-802C-326B2FA8B852}">
    <text>05-20 teiks pirminius</text>
  </threadedComment>
  <threadedComment ref="E230" dT="2024-05-27T07:58:36.91" personId="{275467A3-C35B-408D-BC09-980133BF36D1}" id="{F60C77DC-E600-4FCC-BE0E-DAAC67DFAC82}" parentId="{D6A3C442-18CF-4B5F-802C-326B2FA8B852}">
    <text>Laukiam pirminių derinimo</text>
  </threadedComment>
  <threadedComment ref="E230" dT="2024-06-03T07:34:26.53" personId="{1AA69E5B-B443-4881-BBB8-C2908FF681E9}" id="{9CE8589A-30D6-42B2-9DAA-0A90C1F03D4F}" parentId="{D6A3C442-18CF-4B5F-802C-326B2FA8B852}">
    <text>Pateikti pirminiai po pastabu</text>
  </threadedComment>
  <threadedComment ref="E230" dT="2024-06-10T13:29:58.48" personId="{1AA69E5B-B443-4881-BBB8-C2908FF681E9}" id="{7C43BA27-B3C5-42AC-8D48-C1B3F3EB6B96}" parentId="{D6A3C442-18CF-4B5F-802C-326B2FA8B852}">
    <text>Rokiskio sav. pateiktas servitutas 06.11. Del kito sklp, kai gausim kompensacija teiksim servituta notarui del MT sklype. Galima daryt MZDZ</text>
  </threadedComment>
  <threadedComment ref="E230" dT="2024-06-20T14:16:40.56" personId="{275467A3-C35B-408D-BC09-980133BF36D1}" id="{B91F18DC-AD62-4AA0-8C00-F22BE250D4DC}" parentId="{D6A3C442-18CF-4B5F-802C-326B2FA8B852}">
    <text>Gavom ESO apmokėjimą</text>
  </threadedComment>
  <threadedComment ref="E230" dT="2024-06-26T07:10:31.71" personId="{1AA69E5B-B443-4881-BBB8-C2908FF681E9}" id="{CB587130-A17D-47C2-92D2-B22D1479C829}" parentId="{D6A3C442-18CF-4B5F-802C-326B2FA8B852}">
    <text>Servitutai pateikti notarei</text>
  </threadedComment>
  <threadedComment ref="E230" dT="2024-07-04T07:10:10.12" personId="{1AA69E5B-B443-4881-BBB8-C2908FF681E9}" id="{BB605919-C6C1-4FAA-89C3-788E8772918F}" parentId="{D6A3C442-18CF-4B5F-802C-326B2FA8B852}">
    <text>Servitutai pateikti notarei, gauta samata, galima daryt byla ir kelt</text>
  </threadedComment>
  <threadedComment ref="E230" dT="2024-07-15T11:50:13.57" personId="{1AA69E5B-B443-4881-BBB8-C2908FF681E9}" id="{0E46C269-B23A-48D2-8935-CCEB1C605FD9}" parentId="{D6A3C442-18CF-4B5F-802C-326B2FA8B852}">
    <text>Abu servitutai yra patvirtinti Rokiskio 1-mam biure</text>
  </threadedComment>
  <threadedComment ref="E230" dT="2024-07-22T06:02:25.28" personId="{1AA69E5B-B443-4881-BBB8-C2908FF681E9}" id="{F6FDD065-0000-49EC-B2C6-857BECAD7CF4}" parentId="{D6A3C442-18CF-4B5F-802C-326B2FA8B852}">
    <text>Ana zadejo 07.22 atsiust samata ir reiks kazkad artimiausiu metu sukelt</text>
  </threadedComment>
  <threadedComment ref="E230" dT="2024-07-29T05:08:34.62" personId="{1AA69E5B-B443-4881-BBB8-C2908FF681E9}" id="{F5C111F3-E844-47BA-881A-742B38B5CFDC}" parentId="{D6A3C442-18CF-4B5F-802C-326B2FA8B852}">
    <text>07.25 pateiktas projektas</text>
  </threadedComment>
  <threadedComment ref="E230" dT="2024-08-05T06:25:56.20" personId="{275467A3-C35B-408D-BC09-980133BF36D1}" id="{4DFC2FA7-6FC9-47A0-8B73-D7B777106B73}" parentId="{D6A3C442-18CF-4B5F-802C-326B2FA8B852}">
    <text>08-06 Kostas tvarko RAA pastabas</text>
  </threadedComment>
  <threadedComment ref="E230" dT="2024-08-13T12:19:54.16" personId="{1AA69E5B-B443-4881-BBB8-C2908FF681E9}" id="{4372A79A-50DE-4EA9-8805-45F24821AE64}" parentId="{D6A3C442-18CF-4B5F-802C-326B2FA8B852}">
    <text>Pateikta po pastabu</text>
  </threadedComment>
  <threadedComment ref="E230" dT="2024-08-20T06:53:21.94" personId="{275467A3-C35B-408D-BC09-980133BF36D1}" id="{E979F696-8B59-49FD-B3AD-128CB09716DF}" parentId="{D6A3C442-18CF-4B5F-802C-326B2FA8B852}">
    <text>Reikia perimti derinimus</text>
  </threadedComment>
  <threadedComment ref="E230" dT="2024-08-22T13:00:44.63" personId="{275467A3-C35B-408D-BC09-980133BF36D1}" id="{C945E78B-64D4-4B41-B540-2CA032A77B52}" parentId="{D6A3C442-18CF-4B5F-802C-326B2FA8B852}">
    <text>08-22 Arnas pateikė žymas į RC</text>
  </threadedComment>
  <threadedComment ref="F230" dT="2024-07-15T12:16:56.43" personId="{1AA69E5B-B443-4881-BBB8-C2908FF681E9}" id="{838E3192-466C-4A4F-95AB-42AFB0D0CA60}">
    <text>Vartotojo samatai reikia nusimatyti puse modulines kainos ir trafa</text>
  </threadedComment>
  <threadedComment ref="E231" dT="2024-03-27T11:38:33.89" personId="{1AA69E5B-B443-4881-BBB8-C2908FF681E9}" id="{37E2DA59-1090-4626-BF73-5CEC4B288044}">
    <text>Pateikti pirminiai</text>
  </threadedComment>
  <threadedComment ref="E231" dT="2024-04-02T14:39:24.94" personId="{1AA69E5B-B443-4881-BBB8-C2908FF681E9}" id="{8499324D-B98D-4DE8-BD93-E9CD0C7F3D3C}" parentId="{37E2DA59-1090-4626-BF73-5CEC4B288044}">
    <text>Pateikti pirminiai po pastabu</text>
  </threadedComment>
  <threadedComment ref="E231" dT="2024-04-17T13:09:24.03" personId="{1AA69E5B-B443-4881-BBB8-C2908FF681E9}" id="{FB512AA5-880E-4F0B-9F61-472DBE3D0A46}" parentId="{37E2DA59-1090-4626-BF73-5CEC4B288044}">
    <text>Pateiktas projektas tvirtinimui</text>
  </threadedComment>
  <threadedComment ref="E231" dT="2024-05-07T03:43:30.36" personId="{275467A3-C35B-408D-BC09-980133BF36D1}" id="{558F2623-016B-4E1E-A04D-F328825AB171}" parentId="{37E2DA59-1090-4626-BF73-5CEC4B288044}">
    <text>Tvarko žymas</text>
  </threadedComment>
  <threadedComment ref="E231" dT="2024-05-08T10:30:11.62" personId="{275467A3-C35B-408D-BC09-980133BF36D1}" id="{AC837A09-AAE0-4AD9-A660-D347C9689413}" parentId="{37E2DA59-1090-4626-BF73-5CEC4B288044}">
    <text>Laukiam kol įkainius atmes</text>
  </threadedComment>
  <threadedComment ref="E232" dT="2024-04-15T08:11:39.65" personId="{275467A3-C35B-408D-BC09-980133BF36D1}" id="{380E77A5-B03D-4D4D-BCF9-197BB958F1A0}">
    <text>04-16 planas pateikti pirminiams</text>
  </threadedComment>
  <threadedComment ref="E232" dT="2024-05-01T04:17:00.77" personId="{275467A3-C35B-408D-BC09-980133BF36D1}" id="{88907AE9-3768-40B5-A9D1-61E3C14817BF}" parentId="{380E77A5-B03D-4D4D-BCF9-197BB958F1A0}">
    <text>Ana taiso sąmatą</text>
  </threadedComment>
  <threadedComment ref="E232" dT="2024-05-02T10:00:09.38" personId="{275467A3-C35B-408D-BC09-980133BF36D1}" id="{E1223185-6126-4DD3-BD95-9088B253D7CF}" parentId="{380E77A5-B03D-4D4D-BCF9-197BB958F1A0}">
    <text>Pateikta eso 05-02</text>
  </threadedComment>
  <threadedComment ref="E232" dT="2024-05-07T05:50:06.96" personId="{275467A3-C35B-408D-BC09-980133BF36D1}" id="{434BBE9C-9318-4DA3-8CEC-4C15A1A99654}" parentId="{380E77A5-B03D-4D4D-BCF9-197BB958F1A0}">
    <text>05-07 teiksim po pastabų</text>
  </threadedComment>
  <threadedComment ref="E232" dT="2024-05-09T12:15:24.44" personId="{275467A3-C35B-408D-BC09-980133BF36D1}" id="{7A0FD0E9-9F7A-4598-8534-38B08B26E371}" parentId="{380E77A5-B03D-4D4D-BCF9-197BB958F1A0}">
    <text>05-09 perduota Kostui registruoti žymas</text>
  </threadedComment>
  <threadedComment ref="E234" dT="2024-05-07T05:10:13.48" personId="{275467A3-C35B-408D-BC09-980133BF36D1}" id="{64DD6D75-3761-439A-9CC3-D7FF3162427A}">
    <text>Tikslinam dėl MT</text>
  </threadedComment>
  <threadedComment ref="E234" dT="2024-05-13T05:13:52.43" personId="{275467A3-C35B-408D-BC09-980133BF36D1}" id="{CCC5AA47-762E-4536-803A-29198D7B1FFF}" parentId="{64DD6D75-3761-439A-9CC3-D7FF3162427A}">
    <text>05-13 apžiūrės MT su techniniu dėl narvelių</text>
  </threadedComment>
  <threadedComment ref="E234" dT="2024-05-20T09:27:40.37" personId="{1AA69E5B-B443-4881-BBB8-C2908FF681E9}" id="{17F98AA5-94FF-4A62-B630-0B14ABD45FF4}" parentId="{64DD6D75-3761-439A-9CC3-D7FF3162427A}">
    <text>05.20 pateikti pirminiai po pastabu</text>
  </threadedComment>
  <threadedComment ref="E234" dT="2024-05-27T07:56:43.71" personId="{275467A3-C35B-408D-BC09-980133BF36D1}" id="{CB2F92F3-D04B-46FB-A218-C6EE27D608EF}" parentId="{64DD6D75-3761-439A-9CC3-D7FF3162427A}">
    <text>05-27 teiksim pirminius</text>
  </threadedComment>
  <threadedComment ref="E234" dT="2024-06-03T06:53:42.87" personId="{1AA69E5B-B443-4881-BBB8-C2908FF681E9}" id="{D0D014F8-B896-45E0-86C6-67F7DBB429BD}" parentId="{64DD6D75-3761-439A-9CC3-D7FF3162427A}">
    <text>Laukiam samatos, laukiam SUVA, laukiam pirminius patvirtinimo</text>
  </threadedComment>
  <threadedComment ref="E234" dT="2024-06-15T08:10:28.15" personId="{275467A3-C35B-408D-BC09-980133BF36D1}" id="{FD5AD0B7-9F38-42E5-A809-04EC7A3076E6}" parentId="{64DD6D75-3761-439A-9CC3-D7FF3162427A}">
    <text>Pirminiai/SUVA</text>
  </threadedComment>
  <threadedComment ref="E234" dT="2024-06-25T06:32:44.06" personId="{275467A3-C35B-408D-BC09-980133BF36D1}" id="{4CDCA90F-0696-4C39-BE44-3057BB044908}" parentId="{64DD6D75-3761-439A-9CC3-D7FF3162427A}">
    <text>06-25 pateikta iš naujo pirminiai</text>
  </threadedComment>
  <threadedComment ref="E234" dT="2024-07-04T07:10:54.55" personId="{1AA69E5B-B443-4881-BBB8-C2908FF681E9}" id="{92CA1C9F-30D7-4448-8F55-A588CCA3D752}" parentId="{64DD6D75-3761-439A-9CC3-D7FF3162427A}">
    <text>07.01 pateiktas projektas</text>
  </threadedComment>
  <threadedComment ref="E234" dT="2024-07-15T07:32:43.04" personId="{275467A3-C35B-408D-BC09-980133BF36D1}" id="{2268DB51-95E4-493A-B3D0-329804BAF60A}" parentId="{64DD6D75-3761-439A-9CC3-D7FF3162427A}">
    <text>Laukiam Petrikėno derinimo</text>
  </threadedComment>
  <threadedComment ref="E234" dT="2024-07-29T05:09:16.89" personId="{1AA69E5B-B443-4881-BBB8-C2908FF681E9}" id="{BCE7E73F-A356-4847-B52A-D06CD0D6084B}" parentId="{64DD6D75-3761-439A-9CC3-D7FF3162427A}">
    <text>07.16 pateiktas projektas</text>
  </threadedComment>
  <threadedComment ref="E234" dT="2024-08-07T14:34:16.01" personId="{275467A3-C35B-408D-BC09-980133BF36D1}" id="{7DC3957A-11FB-4A57-87D6-9F42C552DB7F}" parentId="{64DD6D75-3761-439A-9CC3-D7FF3162427A}">
    <text>Pateiktos pastabos 08-07</text>
  </threadedComment>
  <threadedComment ref="E234" dT="2024-08-12T06:55:33.36" personId="{275467A3-C35B-408D-BC09-980133BF36D1}" id="{2991CD34-A629-4C55-A6D8-5CCCF613C3AE}" parentId="{64DD6D75-3761-439A-9CC3-D7FF3162427A}">
    <text>Pateikta derinti 08-08</text>
  </threadedComment>
  <threadedComment ref="E234" dT="2024-08-20T04:30:20.84" personId="{275467A3-C35B-408D-BC09-980133BF36D1}" id="{09862738-7F02-4D3A-98E3-B90CDE373F5C}" parentId="{64DD6D75-3761-439A-9CC3-D7FF3162427A}">
    <text>Kostas turi taisyti RAA pastabas</text>
  </threadedComment>
  <threadedComment ref="E234" dT="2024-09-01T08:36:35.30" personId="{275467A3-C35B-408D-BC09-980133BF36D1}" id="{96BE0752-7659-490E-8D9E-5555DD0E28F0}" parentId="{64DD6D75-3761-439A-9CC3-D7FF3162427A}">
    <text>Pataisytos pastabos pateiktos Petrikėnui el. p. 08-30</text>
  </threadedComment>
  <threadedComment ref="E234" dT="2024-09-06T08:00:39.73" personId="{1AA69E5B-B443-4881-BBB8-C2908FF681E9}" id="{36987502-726C-4925-8277-04C0461AD456}" parentId="{64DD6D75-3761-439A-9CC3-D7FF3162427A}">
    <text>Petrikenas pastabu neturi, pateiktas projektas</text>
  </threadedComment>
  <threadedComment ref="E234" dT="2024-09-10T06:16:46.17" personId="{275467A3-C35B-408D-BC09-980133BF36D1}" id="{5B601177-D23A-4727-9F5C-E0F22DD955D5}" parentId="{64DD6D75-3761-439A-9CC3-D7FF3162427A}">
    <text>09-10 Grigo pastabos, taisyti</text>
  </threadedComment>
  <threadedComment ref="E234" dT="2024-09-16T12:12:59.64" personId="{275467A3-C35B-408D-BC09-980133BF36D1}" id="{D66886FB-5EE2-4340-B7A4-D7CEAE119B30}" parentId="{64DD6D75-3761-439A-9CC3-D7FF3162427A}">
    <text>Laukiam RC sąskaitos</text>
  </threadedComment>
  <threadedComment ref="E235" dT="2024-06-03T07:36:25.88" personId="{1AA69E5B-B443-4881-BBB8-C2908FF681E9}" id="{5991A796-5D39-46A3-82EF-95EBAB9FFC05}">
    <text>06.04 Ieva vaziuoja sutikimo, 06.03 pateiksim pirminius</text>
  </threadedComment>
  <threadedComment ref="E235" dT="2024-06-10T13:10:30.93" personId="{1AA69E5B-B443-4881-BBB8-C2908FF681E9}" id="{B8887A20-1F52-47BA-AF0C-99CFB581C2A2}" parentId="{5991A796-5D39-46A3-82EF-95EBAB9FFC05}">
    <text>Pateikti pirminiai</text>
  </threadedComment>
  <threadedComment ref="E235" dT="2024-07-04T07:16:44.66" personId="{1AA69E5B-B443-4881-BBB8-C2908FF681E9}" id="{AD3692CA-EEDD-4DFF-81CF-4AE3A4FCBA6B}" parentId="{5991A796-5D39-46A3-82EF-95EBAB9FFC05}">
    <text>Gauta pastaba projektui, kad reikia SUVA del AZ, laukiam NZT atsakymo</text>
  </threadedComment>
  <threadedComment ref="E235" dT="2024-07-29T05:23:23.50" personId="{1AA69E5B-B443-4881-BBB8-C2908FF681E9}" id="{587B3503-D959-4209-919F-602C15661AC5}" parentId="{5991A796-5D39-46A3-82EF-95EBAB9FFC05}">
    <text>Dar karta issiusta del sutikimo</text>
  </threadedComment>
  <threadedComment ref="E235" dT="2024-07-31T05:24:36.50" personId="{1AA69E5B-B443-4881-BBB8-C2908FF681E9}" id="{23E5706D-5472-4FA6-A4DD-3F33C58AB19B}" parentId="{5991A796-5D39-46A3-82EF-95EBAB9FFC05}">
    <text>Pateikta po pastabu su SUVA</text>
  </threadedComment>
  <threadedComment ref="E235" dT="2024-08-10T08:01:05.33" personId="{275467A3-C35B-408D-BC09-980133BF36D1}" id="{9BD8740A-E375-48F0-B29F-69960F18C409}" parentId="{5991A796-5D39-46A3-82EF-95EBAB9FFC05}">
    <text>Trūksta vienos sąskaitos</text>
  </threadedComment>
  <threadedComment ref="E236" dT="2024-06-03T07:37:29.90" personId="{1AA69E5B-B443-4881-BBB8-C2908FF681E9}" id="{2D1213C0-F2A0-4857-8C22-613A401CA1C5}">
    <text>05.29 pateikta LAKD, pateikti pirminiai</text>
  </threadedComment>
  <threadedComment ref="E236" dT="2024-06-10T13:13:12.02" personId="{1AA69E5B-B443-4881-BBB8-C2908FF681E9}" id="{6062D51A-82B1-48C1-AD71-D36A594CB9A0}" parentId="{2D1213C0-F2A0-4857-8C22-613A401CA1C5}">
    <text>Pateikti pirminiai po pastabu</text>
  </threadedComment>
  <threadedComment ref="E236" dT="2024-06-17T05:44:05.94" personId="{1AA69E5B-B443-4881-BBB8-C2908FF681E9}" id="{C6FA455D-3E45-4325-968B-6FD51BC064F4}" parentId="{2D1213C0-F2A0-4857-8C22-613A401CA1C5}">
    <text>05.29 pateikta LAKD, samata gauta, dar keliu nereiksmingu derinimu truksta</text>
  </threadedComment>
  <threadedComment ref="E236" dT="2024-07-04T07:16:57.84" personId="{1AA69E5B-B443-4881-BBB8-C2908FF681E9}" id="{0907FD3D-34EE-43B5-A3A5-D708237301FE}" parentId="{2D1213C0-F2A0-4857-8C22-613A401CA1C5}">
    <text>Pateiktas pilnas projektas</text>
  </threadedComment>
  <threadedComment ref="E236" dT="2024-07-07T05:48:39.10" personId="{275467A3-C35B-408D-BC09-980133BF36D1}" id="{9CEA329B-AD14-4B52-AE51-A37366E1630C}" parentId="{2D1213C0-F2A0-4857-8C22-613A401CA1C5}">
    <text>Projektas pateiktas po pastabų</text>
  </threadedComment>
  <threadedComment ref="E236" dT="2024-07-22T10:41:13.87" personId="{275467A3-C35B-408D-BC09-980133BF36D1}" id="{1F9E93A4-BB20-47A5-AFA7-E5BDDD22897E}" parentId="{2D1213C0-F2A0-4857-8C22-613A401CA1C5}">
    <text>Perduoti įkainiai tvirtinti</text>
  </threadedComment>
  <threadedComment ref="E237" dT="2024-05-13T10:37:34.63" personId="{275467A3-C35B-408D-BC09-980133BF36D1}" id="{96B8F756-6DF0-4DD4-AF7C-E762C0D02D85}">
    <text>Tvarko trasą</text>
  </threadedComment>
  <threadedComment ref="E237" dT="2024-06-10T07:20:31.89" personId="{1AA69E5B-B443-4881-BBB8-C2908FF681E9}" id="{76AA68F4-10EE-4CE2-BD57-49033FEA350B}" parentId="{96B8F756-6DF0-4DD4-AF7C-E762C0D02D85}">
    <text>Pateikti pirminiai po pastabu</text>
  </threadedComment>
  <threadedComment ref="E237" dT="2024-06-17T05:45:27.36" personId="{1AA69E5B-B443-4881-BBB8-C2908FF681E9}" id="{6FAF15D7-4F30-4C76-A165-CF2E8D9920A0}" parentId="{96B8F756-6DF0-4DD4-AF7C-E762C0D02D85}">
    <text>LAKD 05.28</text>
  </threadedComment>
  <threadedComment ref="E237" dT="2024-07-04T07:17:16.26" personId="{1AA69E5B-B443-4881-BBB8-C2908FF681E9}" id="{5CAF2691-8289-4130-8B74-8513A578893C}" parentId="{96B8F756-6DF0-4DD4-AF7C-E762C0D02D85}">
    <text>Gautas LAKD ats, kad kelt viska i sklypus</text>
  </threadedComment>
  <threadedComment ref="E237" dT="2024-07-15T07:33:38.97" personId="{275467A3-C35B-408D-BC09-980133BF36D1}" id="{ECCE85F2-BC57-4A70-9924-A2219F72B3D7}" parentId="{96B8F756-6DF0-4DD4-AF7C-E762C0D02D85}">
    <text>Sustabdyta dėl VIA</text>
  </threadedComment>
  <threadedComment ref="E237" dT="2024-09-24T11:19:28.13" personId="{275467A3-C35B-408D-BC09-980133BF36D1}" id="{158FF362-667F-4AE0-97E8-8E0F029C998B}" parentId="{96B8F756-6DF0-4DD4-AF7C-E762C0D02D85}">
    <text>Perduota perderinti su VIA 09-24</text>
  </threadedComment>
  <threadedComment ref="E237" dT="2024-10-17T06:45:28.87" personId="{275467A3-C35B-408D-BC09-980133BF36D1}" id="{910CBC0E-13F3-409E-94B7-DC55F6A06746}" parentId="{96B8F756-6DF0-4DD4-AF7C-E762C0D02D85}">
    <text>Laukiam VIA atsakymo</text>
  </threadedComment>
  <threadedComment ref="E237" dT="2024-10-23T04:49:17.79" personId="{275467A3-C35B-408D-BC09-980133BF36D1}" id="{1E7168B8-D1E5-4F57-A342-61B898DB54EE}" parentId="{96B8F756-6DF0-4DD4-AF7C-E762C0D02D85}">
    <text>VIA nederina, reikia traukti į sklypus</text>
  </threadedComment>
  <threadedComment ref="E237" dT="2024-10-30T05:24:17.16" personId="{275467A3-C35B-408D-BC09-980133BF36D1}" id="{8CEFBAF2-EEA9-4C26-B419-A72AF553DC73}" parentId="{96B8F756-6DF0-4DD4-AF7C-E762C0D02D85}">
    <text>Perderina projektą</text>
  </threadedComment>
  <threadedComment ref="E237" dT="2024-11-21T07:04:28.56" personId="{275467A3-C35B-408D-BC09-980133BF36D1}" id="{0A282C97-EC6C-43BA-83C8-1F6B66AB8D1F}" parentId="{96B8F756-6DF0-4DD4-AF7C-E762C0D02D85}">
    <text>11-22 važiuoja derinti su sklp. Sav.</text>
  </threadedComment>
  <threadedComment ref="E237" dT="2025-01-05T09:39:43.77" personId="{275467A3-C35B-408D-BC09-980133BF36D1}" id="{B55AB905-DA38-447A-A64E-071B8BCB6E5B}" parentId="{96B8F756-6DF0-4DD4-AF7C-E762C0D02D85}">
    <text>Ar gavom VIA ats ?</text>
  </threadedComment>
  <threadedComment ref="E237" dT="2025-01-07T07:31:01.94" personId="{275467A3-C35B-408D-BC09-980133BF36D1}" id="{8FFF9814-E857-49DB-A5CB-FF02034EF966}" parentId="{96B8F756-6DF0-4DD4-AF7C-E762C0D02D85}">
    <text>Laukiam ATS iš VIA</text>
  </threadedComment>
  <threadedComment ref="E237" dT="2025-01-13T13:12:01.28" personId="{1AA69E5B-B443-4881-BBB8-C2908FF681E9}" id="{581C50C6-E435-4CA7-8BBE-4139CEB86307}" parentId="{96B8F756-6DF0-4DD4-AF7C-E762C0D02D85}">
    <text>ATS is Via gauta, reikia teikti kelio prieda ESO pasirasymui</text>
  </threadedComment>
  <threadedComment ref="E237" dT="2025-01-27T10:29:42.75" personId="{1AA69E5B-B443-4881-BBB8-C2908FF681E9}" id="{0FB4B5FB-A1BA-40CF-A5F5-DE829F0F7C31}" parentId="{96B8F756-6DF0-4DD4-AF7C-E762C0D02D85}">
    <text>Via dar neatsiunte galutinio derinimo, gavus teikti SUVA. Planas siandien/ryt nusiust ziniarasti Anai,</text>
  </threadedComment>
  <threadedComment ref="E237" dT="2025-01-30T10:47:36.67" personId="{275467A3-C35B-408D-BC09-980133BF36D1}" id="{E5F05F3E-0359-4BE1-A467-D1D52038EDF1}" parentId="{96B8F756-6DF0-4DD4-AF7C-E762C0D02D85}">
    <text>VIA gauta, trūksta SUVA
02.03-04 kelsim bylą</text>
  </threadedComment>
  <threadedComment ref="E237" dT="2025-02-04T05:51:46.94" personId="{1AA69E5B-B443-4881-BBB8-C2908FF681E9}" id="{733ECDB1-285F-4EA1-A930-0CE19F93FD13}" parentId="{96B8F756-6DF0-4DD4-AF7C-E762C0D02D85}">
    <text>Pateiktas projektas</text>
  </threadedComment>
  <threadedComment ref="E237" dT="2025-02-05T15:35:56.79" personId="{275467A3-C35B-408D-BC09-980133BF36D1}" id="{B2D6FBA2-A1ED-4CA0-B898-50FA9B2651C9}" parentId="{96B8F756-6DF0-4DD4-AF7C-E762C0D02D85}">
    <text>Taisyti pastabas, laukiam SUVA</text>
  </threadedComment>
  <threadedComment ref="E237" dT="2025-02-07T09:59:56.65" personId="{275467A3-C35B-408D-BC09-980133BF36D1}" id="{D4A6DDD7-A6B8-4030-84B1-E41785D2E3B9}" parentId="{96B8F756-6DF0-4DD4-AF7C-E762C0D02D85}">
    <text>Derinimai yra, taisom MŽ/DŽ ir sąmatą</text>
  </threadedComment>
  <threadedComment ref="E237" dT="2025-02-12T08:44:36.95" personId="{1AA69E5B-B443-4881-BBB8-C2908FF681E9}" id="{9DF72774-95CF-46EE-8E1D-C7C98C1067BA}" parentId="{96B8F756-6DF0-4DD4-AF7C-E762C0D02D85}">
    <text>Pateiktas projektas su atskira korekcijos samata</text>
  </threadedComment>
  <threadedComment ref="E237" dT="2025-02-20T07:51:49.99" personId="{275467A3-C35B-408D-BC09-980133BF36D1}" id="{9CF8BBF1-7BA1-44AE-87D5-4DDE81E01577}" parentId="{96B8F756-6DF0-4DD4-AF7C-E762C0D02D85}">
    <text>Pateikti įkainiai tvirtinimui</text>
  </threadedComment>
  <threadedComment ref="AD237" dT="2025-01-31T13:53:41.75" personId="{C8757EB3-AE51-4D63-B06C-15AB9D614458}" id="{51678E08-CD08-4F23-92E3-DB68BAA7C05C}">
    <text xml:space="preserve">345445 </text>
  </threadedComment>
  <threadedComment ref="AJ237" dT="2024-09-26T05:37:04.94" personId="{C8757EB3-AE51-4D63-B06C-15AB9D614458}" id="{D2893A18-1A78-4B70-8986-CE784F406EEC}">
    <text xml:space="preserve">1-27227
</text>
  </threadedComment>
  <threadedComment ref="AJ237" dT="2025-01-21T07:42:35.52" personId="{C8757EB3-AE51-4D63-B06C-15AB9D614458}" id="{AE2D17BC-96C7-47E5-AF86-09D1DFEDAFA4}" parentId="{D2893A18-1A78-4B70-8986-CE784F406EEC}">
    <text>01/21 info : turi eso atsiųst pasirašytą KP</text>
  </threadedComment>
  <threadedComment ref="AJ237" dT="2025-01-21T13:02:06.26" personId="{C8757EB3-AE51-4D63-B06C-15AB9D614458}" id="{8C9C1972-3434-4B0E-899B-0C6DF5B2CD24}" parentId="{D2893A18-1A78-4B70-8986-CE784F406EEC}">
    <text>01/21 išsiųstas KP Via</text>
  </threadedComment>
  <threadedComment ref="E238" dT="2024-06-15T08:15:28.11" personId="{275467A3-C35B-408D-BC09-980133BF36D1}" id="{BE8ACD80-8FA5-43C6-B59C-FCBDF845A57B}">
    <text>Užklausta Mangirdo kada bus topo</text>
  </threadedComment>
  <threadedComment ref="E238" dT="2024-07-15T07:34:41.59" personId="{275467A3-C35B-408D-BC09-980133BF36D1}" id="{8203CD56-09ED-4632-8034-BCAD98D6D8F8}" parentId="{BE8ACD80-8FA5-43C6-B59C-FCBDF845A57B}">
    <text>Laukiam info iš ESO</text>
  </threadedComment>
  <threadedComment ref="E238" dT="2024-07-22T06:03:21.96" personId="{1AA69E5B-B443-4881-BBB8-C2908FF681E9}" id="{36F9028A-130C-426B-A6A0-4603A9D8B744}" parentId="{BE8ACD80-8FA5-43C6-B59C-FCBDF845A57B}">
    <text>Pateikti pirminiai, pateikta suderinimams</text>
  </threadedComment>
  <threadedComment ref="E238" dT="2024-07-29T05:23:43.41" personId="{1AA69E5B-B443-4881-BBB8-C2908FF681E9}" id="{5D3D9FD0-CB54-4A73-9B2C-1A56584F2C71}" parentId="{BE8ACD80-8FA5-43C6-B59C-FCBDF845A57B}">
    <text>Ieva pradejo daryti RAA</text>
  </threadedComment>
  <threadedComment ref="E238" dT="2024-08-05T06:29:09.53" personId="{275467A3-C35B-408D-BC09-980133BF36D1}" id="{54DA9C5C-626C-42F6-81AA-A57B289F2FD7}" parentId="{BE8ACD80-8FA5-43C6-B59C-FCBDF845A57B}">
    <text>08-02 pateikta po pastabų pirminiai</text>
  </threadedComment>
  <threadedComment ref="E238" dT="2024-08-06T04:50:15.55" personId="{275467A3-C35B-408D-BC09-980133BF36D1}" id="{3B1DF09A-E6C5-4156-8C7C-3A8AD9004A00}" parentId="{BE8ACD80-8FA5-43C6-B59C-FCBDF845A57B}">
    <text>08-06 gautos pastabos</text>
  </threadedComment>
  <threadedComment ref="E238" dT="2024-08-12T07:35:34.41" personId="{275467A3-C35B-408D-BC09-980133BF36D1}" id="{D77575CA-5F21-40AA-950C-F3BF34E619FE}" parentId="{BE8ACD80-8FA5-43C6-B59C-FCBDF845A57B}">
    <text>Pateiktas servitutas urėdijai, renkam sutikimus</text>
  </threadedComment>
  <threadedComment ref="E238" dT="2024-08-20T04:28:02.29" personId="{275467A3-C35B-408D-BC09-980133BF36D1}" id="{45C61DCA-B695-4A2C-8515-2FFECE435B2E}" parentId="{BE8ACD80-8FA5-43C6-B59C-FCBDF845A57B}">
    <text>Laukiam 1 derinimo iš sklypo sav. + miškų urėdijos. Karolis turi paskambinti</text>
  </threadedComment>
  <threadedComment ref="E238" dT="2024-09-01T08:38:09.55" personId="{275467A3-C35B-408D-BC09-980133BF36D1}" id="{B92247FE-E132-435B-9D9F-4C0A6D876EE3}" parentId="{BE8ACD80-8FA5-43C6-B59C-FCBDF845A57B}">
    <text>REIKIA UŽSAKYTI TOPO PAPILDYMĄ</text>
  </threadedComment>
  <threadedComment ref="E238" dT="2024-10-17T06:50:16.90" personId="{275467A3-C35B-408D-BC09-980133BF36D1}" id="{DE8DF2BE-F095-4C63-AD93-5FE7B5152E6F}" parentId="{BE8ACD80-8FA5-43C6-B59C-FCBDF845A57B}">
    <text>Užsakyta topo pas SIMĄ 10-23</text>
  </threadedComment>
  <threadedComment ref="E238" dT="2024-11-15T07:53:30.10" personId="{1AA69E5B-B443-4881-BBB8-C2908FF681E9}" id="{531F1984-B3AD-4938-B643-1A81E26191A0}" parentId="{BE8ACD80-8FA5-43C6-B59C-FCBDF845A57B}">
    <text>MGT servitutas, misku servitutas, mzdz</text>
  </threadedComment>
  <threadedComment ref="E238" dT="2024-11-21T07:24:00.62" personId="{275467A3-C35B-408D-BC09-980133BF36D1}" id="{2CB8CE1B-CDB7-4A91-9EEB-9B8EF49CD8C5}" parentId="{BE8ACD80-8FA5-43C6-B59C-FCBDF845A57B}">
    <text>Servitutai pateikti ESO ir sklp. Sav. suderinimui</text>
  </threadedComment>
  <threadedComment ref="E238" dT="2024-12-31T10:14:57.26" personId="{1AA69E5B-B443-4881-BBB8-C2908FF681E9}" id="{6DBBF017-AC9A-46B7-98EF-1CCF80778A50}" parentId="{BE8ACD80-8FA5-43C6-B59C-FCBDF845A57B}">
    <text>Pateiktas projektas tvirtinimui, 12.31 pateikti servitutai notarei</text>
  </threadedComment>
  <threadedComment ref="E238" dT="2025-01-07T07:57:57.63" personId="{275467A3-C35B-408D-BC09-980133BF36D1}" id="{579497A0-8573-4FC6-ADD7-9ADA2B153091}" parentId="{BE8ACD80-8FA5-43C6-B59C-FCBDF845A57B}">
    <text>Servitutai pas notarę + reikia taisyti pastabas</text>
  </threadedComment>
  <threadedComment ref="E238" dT="2025-01-13T13:14:25.19" personId="{09BE7D98-4DE0-4A95-BE21-8CDFB976921C}" id="{883D4C1A-27CE-46DA-B46D-1C530F08DA1A}" parentId="{BE8ACD80-8FA5-43C6-B59C-FCBDF845A57B}">
    <text xml:space="preserve">Derinamas servitutas su VMU
</text>
  </threadedComment>
  <threadedComment ref="E238" dT="2025-01-13T13:14:45.28" personId="{1AA69E5B-B443-4881-BBB8-C2908FF681E9}" id="{5C2C6A40-F28C-4A4F-BC7D-2F6C9564E73C}" parentId="{BE8ACD80-8FA5-43C6-B59C-FCBDF845A57B}">
    <text>01.07 pateiktas projektas po pastabu</text>
  </threadedComment>
  <threadedComment ref="E238" dT="2025-01-17T07:54:24.61" personId="{1AA69E5B-B443-4881-BBB8-C2908FF681E9}" id="{0A150B15-3B8F-4FE4-ADD3-AAB6FBC94EFD}" parentId="{BE8ACD80-8FA5-43C6-B59C-FCBDF845A57B}">
    <text>Reikia taisyti pastabas ir sutikimus</text>
  </threadedComment>
  <threadedComment ref="E238" dT="2025-01-20T17:51:08.61" personId="{275467A3-C35B-408D-BC09-980133BF36D1}" id="{8F411C73-2B5E-4F97-8A1F-4C4243E29F14}" parentId="{BE8ACD80-8FA5-43C6-B59C-FCBDF845A57B}">
    <text>Kas ir kada taisys pastabas ?</text>
  </threadedComment>
  <threadedComment ref="E238" dT="2025-01-21T06:02:25.75" personId="{1AA69E5B-B443-4881-BBB8-C2908FF681E9}" id="{9F540EDC-51C5-4A78-9E77-DC1ECEAD8CB8}" parentId="{BE8ACD80-8FA5-43C6-B59C-FCBDF845A57B}">
    <text>Pastabos del suderinimu su savininkais, be Karolio nelabai pataisysim. Reikia dar servitutu irgi</text>
  </threadedComment>
  <threadedComment ref="E238" dT="2025-02-03T08:31:44.29" personId="{09BE7D98-4DE0-4A95-BE21-8CDFB976921C}" id="{3C3FF7D7-7C31-4491-AD7A-01ABD5A4D971}" parentId="{BE8ACD80-8FA5-43C6-B59C-FCBDF845A57B}">
    <text xml:space="preserve">Pastabos pataisytos, laukiam sąmatos pakoreguotos
</text>
  </threadedComment>
  <threadedComment ref="E238" dT="2025-02-03T10:49:30.49" personId="{1AA69E5B-B443-4881-BBB8-C2908FF681E9}" id="{1D25A25F-E058-4C7A-BEF2-4AC7B8F402CF}" parentId="{BE8ACD80-8FA5-43C6-B59C-FCBDF845A57B}">
    <text>Pateikta po pastabu</text>
  </threadedComment>
  <threadedComment ref="E238" dT="2025-02-07T12:43:25.26" personId="{275467A3-C35B-408D-BC09-980133BF36D1}" id="{76897CB8-D2BB-4AAA-B01F-8A091A5680A6}" parentId="{BE8ACD80-8FA5-43C6-B59C-FCBDF845A57B}">
    <text>Servitutinė sutartis perduota VMU suderinimui</text>
  </threadedComment>
  <threadedComment ref="E238" dT="2025-02-11T13:11:25.91" personId="{1AA69E5B-B443-4881-BBB8-C2908FF681E9}" id="{02B6C560-D6FD-4460-ACA5-6007D073BA94}" parentId="{BE8ACD80-8FA5-43C6-B59C-FCBDF845A57B}">
    <text>Pateiktas projektas po pastabu</text>
  </threadedComment>
  <threadedComment ref="E238" dT="2025-02-20T06:09:13.00" personId="{275467A3-C35B-408D-BC09-980133BF36D1}" id="{93315300-B01C-4191-BF88-001C8ED91420}" parentId="{BE8ACD80-8FA5-43C6-B59C-FCBDF845A57B}">
    <text>Karolis derina su ESO tikrintoju dėl pastabų</text>
  </threadedComment>
  <threadedComment ref="E238" dT="2025-02-24T14:02:47.47" personId="{275467A3-C35B-408D-BC09-980133BF36D1}" id="{00F004F4-85C8-4338-853D-A38AF92C21F7}" parentId="{BE8ACD80-8FA5-43C6-B59C-FCBDF845A57B}">
    <text>Pateikta po pastabų</text>
  </threadedComment>
  <threadedComment ref="E238" dT="2025-03-06T12:31:22.81" personId="{275467A3-C35B-408D-BC09-980133BF36D1}" id="{DC832051-D00A-4795-BC4C-DBB32532A314}" parentId="{BE8ACD80-8FA5-43C6-B59C-FCBDF845A57B}">
    <text>Derina su sklp. Sav. Reikia važiuoti į vietą</text>
  </threadedComment>
  <threadedComment ref="E238" dT="2025-03-06T13:08:20.93" personId="{275467A3-C35B-408D-BC09-980133BF36D1}" id="{71F4A00A-B5C4-4E1E-9C0C-FE184E090F98}" parentId="{BE8ACD80-8FA5-43C6-B59C-FCBDF845A57B}">
    <text>Servitutas pas VMU</text>
  </threadedComment>
  <threadedComment ref="E238" dT="2025-03-07T10:50:55.36" personId="{1AA69E5B-B443-4881-BBB8-C2908FF681E9}" id="{4D239026-D8E9-4C14-A0E4-97391C799665}" parentId="{BE8ACD80-8FA5-43C6-B59C-FCBDF845A57B}">
    <text>Pateikta po pastabu su sutikimais</text>
  </threadedComment>
  <threadedComment ref="E238" dT="2025-03-17T09:14:54.19" personId="{275467A3-C35B-408D-BC09-980133BF36D1}" id="{3D3AB140-3E60-4F36-9154-7F8007C75F8C}" parentId="{BE8ACD80-8FA5-43C6-B59C-FCBDF845A57B}">
    <text>Dovydas taiso pastabas</text>
  </threadedComment>
  <threadedComment ref="E238" dT="2025-03-19T09:02:35.28" personId="{275467A3-C35B-408D-BC09-980133BF36D1}" id="{90A967CA-6FF5-4C1B-94BF-F365CBE8376D}" parentId="{BE8ACD80-8FA5-43C6-B59C-FCBDF845A57B}">
    <text>Laukiam atsakymo iš VMU tada liks servitutai</text>
  </threadedComment>
  <threadedComment ref="E238" dT="2025-03-24T05:41:44.21" personId="{275467A3-C35B-408D-BC09-980133BF36D1}" id="{64682D90-4A7C-41D0-91DD-A936944F457E}" parentId="{BE8ACD80-8FA5-43C6-B59C-FCBDF845A57B}">
    <text>VMU servitutus nagrinėja darius.stonys@vmu.lt</text>
    <extLst>
      <x:ext xmlns:xltc2="http://schemas.microsoft.com/office/spreadsheetml/2020/threadedcomments2" uri="{F7C98A9C-CBB3-438F-8F68-D28B6AF4A901}">
        <xltc2:checksum>410225332</xltc2:checksum>
        <xltc2:hyperlink startIndex="25" length="20" url="darius.stonys@vmu.lt"/>
      </x:ext>
    </extLst>
  </threadedComment>
  <threadedComment ref="E238" dT="2025-03-28T07:21:26.44" personId="{1AA69E5B-B443-4881-BBB8-C2908FF681E9}" id="{34EF92A0-01BB-4F5D-BE4F-BBB0DACB47C0}" parentId="{BE8ACD80-8FA5-43C6-B59C-FCBDF845A57B}">
    <text>Pateiktas projektas su garantiniu. 04.03 Notare derina servitutu pasirasyma su fiziniais asmenim</text>
  </threadedComment>
  <threadedComment ref="E238" dT="2025-04-03T11:39:08.04" personId="{1AA69E5B-B443-4881-BBB8-C2908FF681E9}" id="{C4544675-4344-4806-8C58-4C49BCDB52E9}" parentId="{BE8ACD80-8FA5-43C6-B59C-FCBDF845A57B}">
    <text>Taip pat nusiustas ir VMU atsakymas notarei, parasyta i tivis, kad tvirtintu projekta greiciau</text>
  </threadedComment>
  <threadedComment ref="AF238" dT="2025-03-12T07:39:18.69" personId="{09BE7D98-4DE0-4A95-BE21-8CDFB976921C}" id="{AEF78C45-04A8-46D4-8F27-176796E57D68}">
    <text xml:space="preserve">Pas VMU Viktoras 068724474 </text>
  </threadedComment>
  <threadedComment ref="AF238" dT="2025-03-13T11:09:08.00" personId="{1AA69E5B-B443-4881-BBB8-C2908FF681E9}" id="{7DA01E42-75E2-4CE4-BB65-D90687F16EA3}" parentId="{AEF78C45-04A8-46D4-8F27-176796E57D68}">
    <text>Notare yra parengus byla, VMU turi nueit pas notare Vaidota Majute. Dar yra servitutas su fiziniu (gal jau pasirase)</text>
  </threadedComment>
  <threadedComment ref="E239" dT="2024-08-12T07:31:49.39" personId="{275467A3-C35B-408D-BC09-980133BF36D1}" id="{D99A5D58-8D1D-4060-84C0-23A0BA12CE1A}">
    <text>Laukiam topo papildymo</text>
  </threadedComment>
  <threadedComment ref="E239" dT="2024-08-20T04:28:15.36" personId="{275467A3-C35B-408D-BC09-980133BF36D1}" id="{9918EBA0-E71B-4EFF-BE57-F20BAE818D78}" parentId="{D99A5D58-8D1D-4060-84C0-23A0BA12CE1A}">
    <text>Topo papildymas gautas, rengiam pirminius</text>
  </threadedComment>
  <threadedComment ref="E239" dT="2024-09-01T08:39:51.99" personId="{275467A3-C35B-408D-BC09-980133BF36D1}" id="{2B0AE68A-43B3-4022-8151-38D3A37B6317}" parentId="{D99A5D58-8D1D-4060-84C0-23A0BA12CE1A}">
    <text>Koastas skaičiuoja RAA, Karolis taiso pastabas</text>
  </threadedComment>
  <threadedComment ref="E239" dT="2024-09-16T05:43:50.30" personId="{275467A3-C35B-408D-BC09-980133BF36D1}" id="{F03EFEEF-A47D-442F-B8A9-24BE99208BB8}" parentId="{D99A5D58-8D1D-4060-84C0-23A0BA12CE1A}">
    <text>Ambergrid, litgrid derinimai, servitutai, RAA</text>
  </threadedComment>
  <threadedComment ref="E239" dT="2024-10-08T06:22:54.31" personId="{275467A3-C35B-408D-BC09-980133BF36D1}" id="{8A09C151-C6D1-47C0-B06B-9498B5566903}" parentId="{D99A5D58-8D1D-4060-84C0-23A0BA12CE1A}">
    <text>LEZ, RAA, servitutas</text>
  </threadedComment>
  <threadedComment ref="E239" dT="2024-10-17T06:57:37.98" personId="{275467A3-C35B-408D-BC09-980133BF36D1}" id="{7925838E-9F6C-4ED3-A544-5360BFAC1CCA}" parentId="{D99A5D58-8D1D-4060-84C0-23A0BA12CE1A}">
    <text>10-18 Kostas suskaičiuoja RAA</text>
  </threadedComment>
  <threadedComment ref="E239" dT="2024-10-22T10:55:47.72" personId="{275467A3-C35B-408D-BC09-980133BF36D1}" id="{4237E75B-3E5A-4829-AD51-F8AA8666D53C}" parentId="{D99A5D58-8D1D-4060-84C0-23A0BA12CE1A}">
    <text>10-21 pateikti pirminiai po pastabų</text>
  </threadedComment>
  <threadedComment ref="E239" dT="2024-11-08T06:59:51.71" personId="{1AA69E5B-B443-4881-BBB8-C2908FF681E9}" id="{2249CC5D-273E-4F9D-B475-1EA8C52721D1}" parentId="{D99A5D58-8D1D-4060-84C0-23A0BA12CE1A}">
    <text>Pateikti pirminiai po pastabu</text>
  </threadedComment>
  <threadedComment ref="E239" dT="2024-11-15T07:52:51.33" personId="{1AA69E5B-B443-4881-BBB8-C2908FF681E9}" id="{A05B9447-6435-4CAF-AB72-AE8233571243}" parentId="{D99A5D58-8D1D-4060-84C0-23A0BA12CE1A}">
    <text>Reikia taisyti pastabas</text>
  </threadedComment>
  <threadedComment ref="E239" dT="2024-11-21T07:12:46.08" personId="{275467A3-C35B-408D-BC09-980133BF36D1}" id="{569D00F6-5A78-4FCC-8039-F412F1036013}" parentId="{D99A5D58-8D1D-4060-84C0-23A0BA12CE1A}">
    <text>11-21 teiks po pastabų</text>
  </threadedComment>
  <threadedComment ref="E239" dT="2024-11-27T06:41:41.72" personId="{09BE7D98-4DE0-4A95-BE21-8CDFB976921C}" id="{55822BB7-5C43-4675-95BC-6F04AD3C65BA}" parentId="{D99A5D58-8D1D-4060-84C0-23A0BA12CE1A}">
    <text>Reikia keisti trasą, nesutiko sklp. Sav.</text>
  </threadedComment>
  <threadedComment ref="E239" dT="2024-12-30T15:07:36.42" personId="{1AA69E5B-B443-4881-BBB8-C2908FF681E9}" id="{EEED6950-1D58-4857-8E65-FF3ED4C7307E}" parentId="{D99A5D58-8D1D-4060-84C0-23A0BA12CE1A}">
    <text>Pakoreguota RAA, pateikti pirminiai po pastabu</text>
  </threadedComment>
  <threadedComment ref="E239" dT="2025-01-05T09:13:06.78" personId="{275467A3-C35B-408D-BC09-980133BF36D1}" id="{BD0FF184-5325-42C2-98E2-35718CD768E3}" parentId="{D99A5D58-8D1D-4060-84C0-23A0BA12CE1A}">
    <text>Ar paskutinės petrikėno pastabos pataisytos ?</text>
  </threadedComment>
  <threadedComment ref="E239" dT="2025-01-06T05:44:55.27" personId="{1AA69E5B-B443-4881-BBB8-C2908FF681E9}" id="{8F6CCD13-4C2B-48BA-A69D-B3088C561DA3}" parentId="{D99A5D58-8D1D-4060-84C0-23A0BA12CE1A}">
    <text>01.03 pateitka RAA po pastabu</text>
  </threadedComment>
  <threadedComment ref="E239" dT="2025-01-07T08:00:12.34" personId="{275467A3-C35B-408D-BC09-980133BF36D1}" id="{DF947D53-76A1-4B0F-A976-4BAED4D686C0}" parentId="{D99A5D58-8D1D-4060-84C0-23A0BA12CE1A}">
    <text>Taiso pastabas</text>
  </threadedComment>
  <threadedComment ref="E239" dT="2025-01-10T08:28:49.74" personId="{1AA69E5B-B443-4881-BBB8-C2908FF681E9}" id="{84573D33-A753-46E7-96FC-C8FB1FB1D51F}" parentId="{D99A5D58-8D1D-4060-84C0-23A0BA12CE1A}">
    <text>Pateikta po pastabu</text>
  </threadedComment>
  <threadedComment ref="E239" dT="2025-01-17T07:54:53.98" personId="{1AA69E5B-B443-4881-BBB8-C2908FF681E9}" id="{C890FF15-6CD3-49C3-A8F6-3534E7FD280E}" parentId="{D99A5D58-8D1D-4060-84C0-23A0BA12CE1A}">
    <text>Patvirtinti pirminiai reikia daryti servitutus</text>
  </threadedComment>
  <threadedComment ref="E239" dT="2025-01-27T10:30:22.44" personId="{1AA69E5B-B443-4881-BBB8-C2908FF681E9}" id="{5E067075-383C-4ADF-B35B-020ED9AB6B18}" parentId="{D99A5D58-8D1D-4060-84C0-23A0BA12CE1A}">
    <text>Dovydui deleguota parengti servitutų planus. Klientas pades su savivaldybe suderinti greiciau</text>
  </threadedComment>
  <threadedComment ref="E239" dT="2025-01-30T05:26:09.09" personId="{A8D559AF-EDFF-4E5C-A9C6-041F763793B2}" id="{1FCA87A1-9D7C-4337-8CA6-8AD7593D4178}" parentId="{D99A5D58-8D1D-4060-84C0-23A0BA12CE1A}">
    <text>Servitutai suformuoti, pasirašyti ESO ir pateiktos paraiškos kompensacijai apskačiuot, taip pat pakoreguotas BR1 ir išsiųstas informacinis</text>
  </threadedComment>
  <threadedComment ref="E239" dT="2025-02-03T08:44:25.06" personId="{09BE7D98-4DE0-4A95-BE21-8CDFB976921C}" id="{EBB14F1C-F67B-449F-8B58-8A9AEA6AB3F9}" parentId="{D99A5D58-8D1D-4060-84C0-23A0BA12CE1A}">
    <text>Sąmata skaičiuoja ANA</text>
  </threadedComment>
  <threadedComment ref="E239" dT="2025-02-04T05:57:14.40" personId="{A8D559AF-EDFF-4E5C-A9C6-041F763793B2}" id="{64D0F66C-A41F-4A0F-A366-1C3C09F4437B}" parentId="{D99A5D58-8D1D-4060-84C0-23A0BA12CE1A}">
    <text xml:space="preserve">Pateikti servitutai nzt </text>
  </threadedComment>
  <threadedComment ref="E239" dT="2025-02-05T07:55:45.74" personId="{09BE7D98-4DE0-4A95-BE21-8CDFB976921C}" id="{7D7A3369-00DB-45E4-A830-3DAC6B544CDF}" parentId="{D99A5D58-8D1D-4060-84C0-23A0BA12CE1A}">
    <text xml:space="preserve">Projekto byla suformuota
</text>
  </threadedComment>
  <threadedComment ref="E239" dT="2025-02-07T12:52:01.98" personId="{275467A3-C35B-408D-BC09-980133BF36D1}" id="{AC535FB6-C2CC-4CC8-9276-E14A67246F93}" parentId="{D99A5D58-8D1D-4060-84C0-23A0BA12CE1A}">
    <text>Servitutai atiduoti savivaldybei derinti ~02-03. Nuomininkų parašai yra</text>
  </threadedComment>
  <threadedComment ref="E239" dT="2025-02-10T11:56:57.74" personId="{A8D559AF-EDFF-4E5C-A9C6-041F763793B2}" id="{A47B3881-9D44-4748-9229-22A45D32EA13}" parentId="{D99A5D58-8D1D-4060-84C0-23A0BA12CE1A}">
    <text>Skambinau NŽT dėl servitutų, sakė terminas 20 d.d., eilės tvarka žiūri</text>
  </threadedComment>
  <threadedComment ref="E239" dT="2025-02-14T11:42:45.92" personId="{275467A3-C35B-408D-BC09-980133BF36D1}" id="{FC0CBBEB-FFBF-4E07-A4BB-121453F07624}" parentId="{D99A5D58-8D1D-4060-84C0-23A0BA12CE1A}">
    <text>Pateiktas projektas be servitutų</text>
  </threadedComment>
  <threadedComment ref="E239" dT="2025-02-19T18:38:07.16" personId="{275467A3-C35B-408D-BC09-980133BF36D1}" id="{A9EC8562-A687-4495-BAA8-F20E2F9BF6DA}" parentId="{D99A5D58-8D1D-4060-84C0-23A0BA12CE1A}">
    <text>Taisomos pastabos</text>
  </threadedComment>
  <threadedComment ref="E239" dT="2025-02-24T14:26:19.42" personId="{275467A3-C35B-408D-BC09-980133BF36D1}" id="{4E916AD7-2E87-473E-A5EB-C2970E266AB4}" parentId="{D99A5D58-8D1D-4060-84C0-23A0BA12CE1A}">
    <text>Pateiktas projektas po pastabų su garantiniu</text>
  </threadedComment>
  <threadedComment ref="E239" dT="2025-03-03T07:24:29.50" personId="{1AA69E5B-B443-4881-BBB8-C2908FF681E9}" id="{C5F6495E-70F6-47F1-895E-8BB2A3A45A3B}" parentId="{D99A5D58-8D1D-4060-84C0-23A0BA12CE1A}">
    <text>Pateiktas projektas po pastabu</text>
  </threadedComment>
  <threadedComment ref="E239" dT="2025-03-06T12:33:24.85" personId="{275467A3-C35B-408D-BC09-980133BF36D1}" id="{09077A97-6571-4B5A-9240-1738AFD525FD}" parentId="{D99A5D58-8D1D-4060-84C0-23A0BA12CE1A}">
    <text>Tvirtinama ADA</text>
  </threadedComment>
  <threadedComment ref="E239" dT="2025-03-06T13:26:29.27" personId="{275467A3-C35B-408D-BC09-980133BF36D1}" id="{C782DC75-054D-406D-A6F4-64086DD15F8C}" parentId="{D99A5D58-8D1D-4060-84C0-23A0BA12CE1A}">
    <text>SERVITUTAI</text>
  </threadedComment>
  <threadedComment ref="E239" dT="2025-04-02T11:34:01.75" personId="{1AA69E5B-B443-4881-BBB8-C2908FF681E9}" id="{79281F39-D809-4A77-AA4A-FDDAD9CC152B}" parentId="{D99A5D58-8D1D-4060-84C0-23A0BA12CE1A}">
    <text>Servitutai pateikti notarei</text>
  </threadedComment>
  <threadedComment ref="E239" dT="2025-04-25T07:57:21.69" personId="{1AA69E5B-B443-4881-BBB8-C2908FF681E9}" id="{021CD910-1F58-42EF-8464-E8EAD7E4DFFD}" parentId="{D99A5D58-8D1D-4060-84C0-23A0BA12CE1A}">
    <text>NZT vedeja gris po atostogu ne aksciau 05.05, tai tik nuo tada pasirasys kazkada</text>
  </threadedComment>
  <threadedComment ref="E239" dT="2025-05-19T12:12:28.88" personId="{1AA69E5B-B443-4881-BBB8-C2908FF681E9}" id="{C87E47DA-6BB6-4F90-A9D1-9590D77C1779}" parentId="{D99A5D58-8D1D-4060-84C0-23A0BA12CE1A}">
    <text>Jei pavyks 27d pasirasymas</text>
  </threadedComment>
  <threadedComment ref="E239" dT="2025-08-01T08:03:36.90" personId="{1AA69E5B-B443-4881-BBB8-C2908FF681E9}" id="{F3D41EB8-C785-49DC-A7D0-84AA9AAA67B2}" parentId="{D99A5D58-8D1D-4060-84C0-23A0BA12CE1A}">
    <text>Laukiam ispildomos, pagal kuria registruosim servitutus</text>
  </threadedComment>
  <threadedComment ref="E239" dT="2025-10-08T04:59:41.72" personId="{1AA69E5B-B443-4881-BBB8-C2908FF681E9}" id="{2AD9881D-6CB8-4553-99AD-12409B1B7E80}" parentId="{D99A5D58-8D1D-4060-84C0-23A0BA12CE1A}">
    <text>Gavom atnaujintus kompensaciju aktus, atsirado vienas su apmokejimu, reikia sulaukt lezo parasu ir galima bus siust nzt  
Litgrid dar neatsiunte derinimo irgi</text>
  </threadedComment>
  <threadedComment ref="E239" dT="2025-10-27T06:45:19.80" personId="{1AA69E5B-B443-4881-BBB8-C2908FF681E9}" id="{79366947-A887-4EED-95EC-3A1A6185966E}" parentId="{D99A5D58-8D1D-4060-84C0-23A0BA12CE1A}">
    <text>10.09 uzregistrutoa nzt</text>
  </threadedComment>
  <threadedComment ref="E239" dT="2025-12-08T07:13:41.57" personId="{A8D559AF-EDFF-4E5C-A9C6-041F763793B2}" id="{9EBCDADD-D636-45DD-9B9E-6DF8FA758CD1}" parentId="{D99A5D58-8D1D-4060-84C0-23A0BA12CE1A}">
    <text xml:space="preserve">Servitutai nusiųsti notarui </text>
  </threadedComment>
  <threadedComment ref="E239" dT="2026-01-12T05:57:30.74" personId="{1AA69E5B-B443-4881-BBB8-C2908FF681E9}" id="{5F24245B-6421-49F7-BDE4-440AAFA2C7EA}" parentId="{D99A5D58-8D1D-4060-84C0-23A0BA12CE1A}">
    <text>Sausio 13 pasiraso servitutus</text>
  </threadedComment>
  <threadedComment ref="E239" dT="2026-01-13T12:58:53.46" personId="{A8D559AF-EDFF-4E5C-A9C6-041F763793B2}" id="{943FBD78-A8ED-45AC-A802-7213D1CBDFDC}" parentId="{D99A5D58-8D1D-4060-84C0-23A0BA12CE1A}">
    <text>Servitutai pasirašyti</text>
  </threadedComment>
  <threadedComment ref="AF239" dT="2025-01-06T06:42:39.93" personId="{09BE7D98-4DE0-4A95-BE21-8CDFB976921C}" id="{95BD30A1-A2EA-4795-873F-32C34C127382}">
    <text>Prengti, trūksta ESO pasirašymo</text>
  </threadedComment>
  <threadedComment ref="AF239" dT="2025-01-29T09:59:13.74" personId="{A8D559AF-EDFF-4E5C-A9C6-041F763793B2}" id="{DFD69A31-4AD4-44CD-A572-54A7D0AB967A}" parentId="{95BD30A1-A2EA-4795-873F-32C34C127382}">
    <text>Parengti Geomatininkas</text>
  </threadedComment>
  <threadedComment ref="AF239" dT="2025-03-12T11:14:41.27" personId="{09BE7D98-4DE0-4A95-BE21-8CDFB976921C}" id="{FA12D070-C9B9-4B91-A8BB-28D8FB931C88}" parentId="{95BD30A1-A2EA-4795-873F-32C34C127382}">
    <text>Info pas Dovyda</text>
  </threadedComment>
  <threadedComment ref="AH239" dT="2025-01-06T06:48:26.29" personId="{09BE7D98-4DE0-4A95-BE21-8CDFB976921C}" id="{AD4FFA43-7087-4A68-9173-A2BBB5F690D1}">
    <text>11-01</text>
  </threadedComment>
  <threadedComment ref="E240" dT="2024-07-04T11:32:57.49" personId="{1AA69E5B-B443-4881-BBB8-C2908FF681E9}" id="{8ED0B3EF-A4AB-4AB2-B98D-261F777A506D}">
    <text>Nusiusta Ramunui is ETP abi TS, nes reikalingos bus tik vienos, jis pasiderins su ligonines energetiku ir duos ats.</text>
  </threadedComment>
  <threadedComment ref="E241" dT="2024-09-01T08:40:23.17" personId="{275467A3-C35B-408D-BC09-980133BF36D1}" id="{662E5DC4-305B-4234-B065-ABC7C777A44D}">
    <text>Užklausta info pas kauno autobusus</text>
  </threadedComment>
  <threadedComment ref="E241" dT="2024-09-06T04:31:41.40" personId="{1AA69E5B-B443-4881-BBB8-C2908FF681E9}" id="{15824464-C3F4-4DB7-B606-3EBDF0D6BE1A}" parentId="{662E5DC4-305B-4234-B065-ABC7C777A44D}">
    <text>Pateikti pirminiai</text>
  </threadedComment>
  <threadedComment ref="E241" dT="2024-09-16T05:45:20.28" personId="{275467A3-C35B-408D-BC09-980133BF36D1}" id="{E3EBA32F-2B09-4AC1-A5CE-78D4838594A9}" parentId="{662E5DC4-305B-4234-B065-ABC7C777A44D}">
    <text>Trūksta kauno energijos, rengia servitutą.</text>
  </threadedComment>
  <threadedComment ref="E241" dT="2024-10-15T06:58:24.21" personId="{1AA69E5B-B443-4881-BBB8-C2908FF681E9}" id="{F5D8D7F4-7B7F-4AE3-9D43-B551859160C4}" parentId="{662E5DC4-305B-4234-B065-ABC7C777A44D}">
    <text>Pateiktas projektas</text>
  </threadedComment>
  <threadedComment ref="E241" dT="2024-10-17T10:27:16.11" personId="{275467A3-C35B-408D-BC09-980133BF36D1}" id="{844F2382-3750-490B-90D1-1A6BFC7DF142}" parentId="{662E5DC4-305B-4234-B065-ABC7C777A44D}">
    <text>Taiso pastabas</text>
  </threadedComment>
  <threadedComment ref="E241" dT="2024-11-15T07:55:21.88" personId="{1AA69E5B-B443-4881-BBB8-C2908FF681E9}" id="{794A2B68-BFF8-42F2-AD65-5C6063A2E51E}" parentId="{662E5DC4-305B-4234-B065-ABC7C777A44D}">
    <text>11.14 pateiktas po pastabu</text>
  </threadedComment>
  <threadedComment ref="E241" dT="2024-11-20T07:11:25.14" personId="{09BE7D98-4DE0-4A95-BE21-8CDFB976921C}" id="{09ABC00E-B3DB-4D0F-B85A-42A4D77A0235}" parentId="{662E5DC4-305B-4234-B065-ABC7C777A44D}">
    <text>Reikia sąmatą perskaičiuoti</text>
  </threadedComment>
  <threadedComment ref="E242" dT="2024-09-01T08:40:53.02" personId="{275467A3-C35B-408D-BC09-980133BF36D1}" id="{06746C2B-86E5-4E5D-8D6D-EDBB4082D222}">
    <text>Pirminiai 09-01</text>
  </threadedComment>
  <threadedComment ref="E242" dT="2024-09-10T14:09:49.11" personId="{1AA69E5B-B443-4881-BBB8-C2908FF681E9}" id="{9C662A40-3B80-41B1-9919-0474D6BC7A23}" parentId="{06746C2B-86E5-4E5D-8D6D-EDBB4082D222}">
    <text>Pateikti pirminiai</text>
  </threadedComment>
  <threadedComment ref="E242" dT="2024-10-17T06:59:31.46" personId="{275467A3-C35B-408D-BC09-980133BF36D1}" id="{837EB652-B592-45A7-8494-035ACB01E56A}" parentId="{06746C2B-86E5-4E5D-8D6D-EDBB4082D222}">
    <text>Milda taiso sąmatą</text>
  </threadedComment>
  <threadedComment ref="E242" dT="2024-10-22T11:00:49.30" personId="{275467A3-C35B-408D-BC09-980133BF36D1}" id="{AAEE429B-D11F-49C1-8034-662F336ECC36}" parentId="{06746C2B-86E5-4E5D-8D6D-EDBB4082D222}">
    <text>Taiso pastabas pateiktas 10-21</text>
  </threadedComment>
  <threadedComment ref="E243" dT="2024-07-15T07:34:54.45" personId="{275467A3-C35B-408D-BC09-980133BF36D1}" id="{B4AC55CC-C4B8-4B09-A3CF-46AEDF4CBACA}">
    <text xml:space="preserve">Laukiam info iš ESO
</text>
  </threadedComment>
  <threadedComment ref="E244" dT="2024-10-22T12:12:19.86" personId="{275467A3-C35B-408D-BC09-980133BF36D1}" id="{9EF41A22-70A0-41D2-BBEC-55E7002DEE73}">
    <text>Rengia sprendinius</text>
  </threadedComment>
  <threadedComment ref="E244" dT="2024-11-21T07:16:49.81" personId="{275467A3-C35B-408D-BC09-980133BF36D1}" id="{DBDE8133-B200-4383-8175-6B6984C3C596}" parentId="{9EF41A22-70A0-41D2-BBEC-55E7002DEE73}">
    <text>11-21 teiks pirminius</text>
  </threadedComment>
  <threadedComment ref="E244" dT="2025-01-07T08:03:42.42" personId="{275467A3-C35B-408D-BC09-980133BF36D1}" id="{D4E5E137-53C9-4B5F-83B7-B68E3A72D4F8}" parentId="{9EF41A22-70A0-41D2-BBEC-55E7002DEE73}">
    <text>01-08 Ridas derina su gyventojais</text>
  </threadedComment>
  <threadedComment ref="E244" dT="2025-01-20T17:55:45.07" personId="{275467A3-C35B-408D-BC09-980133BF36D1}" id="{2DEDD45F-E7FE-470F-908B-9C197CA012C7}" parentId="{9EF41A22-70A0-41D2-BBEC-55E7002DEE73}">
    <text>Ar derino su gyventojais ?</text>
  </threadedComment>
  <threadedComment ref="E244" dT="2025-01-21T06:00:44.36" personId="{8FC2F3C1-05F0-4E34-917F-7A355472C835}" id="{CF937B5A-40D5-4F25-BA5B-D163468C9637}" parentId="{9EF41A22-70A0-41D2-BBEC-55E7002DEE73}">
    <text>Derinimai nepradėti</text>
  </threadedComment>
  <threadedComment ref="E244" dT="2025-01-22T07:14:46.63" personId="{1AA69E5B-B443-4881-BBB8-C2908FF681E9}" id="{3AF65817-5DA3-4161-8B08-2CB7B7764B37}" parentId="{9EF41A22-70A0-41D2-BBEC-55E7002DEE73}">
    <text>01.23 vaziavimas pas zmones</text>
  </threadedComment>
  <threadedComment ref="E244" dT="2025-01-24T05:13:40.79" personId="{8FC2F3C1-05F0-4E34-917F-7A355472C835}" id="{3B7496BB-A131-4A24-BC83-50C4EA4CAA1A}" parentId="{9EF41A22-70A0-41D2-BBEC-55E7002DEE73}">
    <text>Gauta 20 parašų, poros savaičių bėgyje važiuosiu antrą kart.</text>
  </threadedComment>
  <threadedComment ref="E244" dT="2025-01-27T05:12:39.20" personId="{8FC2F3C1-05F0-4E34-917F-7A355472C835}" id="{00A5E644-2FE2-4F74-AD65-A7763748CD2C}" parentId="{9EF41A22-70A0-41D2-BBEC-55E7002DEE73}">
    <text>Laurynui perduosiu informaciją trasos koregavimui pagal derinimus.</text>
  </threadedComment>
  <threadedComment ref="E244" dT="2025-01-27T10:34:03.59" personId="{1AA69E5B-B443-4881-BBB8-C2908FF681E9}" id="{FCB0FFA3-A6F3-4158-B7B5-6B3C620B752D}" parentId="{9EF41A22-70A0-41D2-BBEC-55E7002DEE73}">
    <text>Laurynas ryt zada prisest prie korekciju</text>
  </threadedComment>
  <threadedComment ref="E244" dT="2025-01-28T06:47:49.14" personId="{275467A3-C35B-408D-BC09-980133BF36D1}" id="{2B122010-62B2-4853-98C3-A87FDA1E3B93}" parentId="{9EF41A22-70A0-41D2-BBEC-55E7002DEE73}">
    <text>30d Ridas važiuoja derinti + SUVA</text>
  </threadedComment>
  <threadedComment ref="E244" dT="2025-01-31T05:33:27.19" personId="{8FC2F3C1-05F0-4E34-917F-7A355472C835}" id="{CD1E9815-2150-4E4E-9EC3-D29DF5AE428E}" parentId="{9EF41A22-70A0-41D2-BBEC-55E7002DEE73}">
    <text>Trūksta 7 vartotojų parašų, iš jų turiu 3 el. paštus, kitiems dar skambinsiu, vieno vartotojo tel. neturiu
Reikia koreguoti trasą pagal derinimus</text>
  </threadedComment>
  <threadedComment ref="E244" dT="2025-02-03T07:56:11.34" personId="{1AA69E5B-B443-4881-BBB8-C2908FF681E9}" id="{EC88BF11-2274-4A72-B659-5F4C2E13C666}" parentId="{9EF41A22-70A0-41D2-BBEC-55E7002DEE73}">
    <text>SUVA pateikta is naujo su ESO parasu, truksta keliu sutikimu, ridas perziures ir suskambins</text>
  </threadedComment>
  <threadedComment ref="E244" dT="2025-02-07T13:04:39.37" personId="{275467A3-C35B-408D-BC09-980133BF36D1}" id="{28EF9937-DE6C-4309-8A32-FF2FCC7B3623}" parentId="{9EF41A22-70A0-41D2-BBEC-55E7002DEE73}">
    <text>SUVA gauta, Laurynas perdavė Anai skaičiuoti sąmatą. Ridas 02-10 siunčia informacinius ir perskambina likusiems vartotojams</text>
  </threadedComment>
  <threadedComment ref="E244" dT="2025-02-10T11:30:18.93" personId="{8FC2F3C1-05F0-4E34-917F-7A355472C835}" id="{27B94679-C135-429E-A092-267A10E1B0FE}" parentId="{9EF41A22-70A0-41D2-BBEC-55E7002DEE73}">
    <text>Laukiam vienos gyventojos vardo ir pavardės informacinio laiško siuntimui</text>
  </threadedComment>
  <threadedComment ref="E244" dT="2025-02-13T13:34:16.87" personId="{275467A3-C35B-408D-BC09-980133BF36D1}" id="{952F5AC1-D38E-4BE6-AAA2-82E2B2639FD5}" parentId="{9EF41A22-70A0-41D2-BBEC-55E7002DEE73}">
    <text>Laurynas ruošia bylą, Ana taiso sąmatą, Ridas ima sutartį</text>
  </threadedComment>
  <threadedComment ref="E244" dT="2025-02-18T05:39:26.28" personId="{275467A3-C35B-408D-BC09-980133BF36D1}" id="{5D9068AA-B7DE-4AB4-928A-F7D406B79091}" parentId="{9EF41A22-70A0-41D2-BBEC-55E7002DEE73}">
    <text>02-18 pateiks bylą</text>
  </threadedComment>
  <threadedComment ref="E244" dT="2025-02-18T06:19:02.51" personId="{1AA69E5B-B443-4881-BBB8-C2908FF681E9}" id="{A290B71B-ECD0-44E8-970D-D42EE5553B03}" parentId="{9EF41A22-70A0-41D2-BBEC-55E7002DEE73}">
    <text>Pateiktas projketas</text>
  </threadedComment>
  <threadedComment ref="E244" dT="2025-02-19T19:06:05.26" personId="{275467A3-C35B-408D-BC09-980133BF36D1}" id="{BA4D7145-5D60-45D4-8C8C-578F0BB7D5A5}" parentId="{9EF41A22-70A0-41D2-BBEC-55E7002DEE73}">
    <text>Taiso ESO pastabas, gali reikėti perderinti projektą</text>
  </threadedComment>
  <threadedComment ref="E244" dT="2025-02-20T12:43:37.30" personId="{275467A3-C35B-408D-BC09-980133BF36D1}" id="{83444315-CB75-4713-8460-CF6E5C0A481C}" parentId="{9EF41A22-70A0-41D2-BBEC-55E7002DEE73}">
    <text>Pateikta po pastabų</text>
  </threadedComment>
  <threadedComment ref="E244" dT="2025-02-21T12:36:51.69" personId="{275467A3-C35B-408D-BC09-980133BF36D1}" id="{79405F8B-FF42-4C03-BBF9-23E149BE56E2}" parentId="{9EF41A22-70A0-41D2-BBEC-55E7002DEE73}">
    <text>Patvirtintas, perduotos žymos Paulinai</text>
  </threadedComment>
  <threadedComment ref="E244" dT="2025-02-24T18:19:55.91" personId="{275467A3-C35B-408D-BC09-980133BF36D1}" id="{A8721D5A-A7BE-4450-A68A-07785EC3093B}" parentId="{9EF41A22-70A0-41D2-BBEC-55E7002DEE73}">
    <text>Perduotos AZ tvirtinimui</text>
  </threadedComment>
  <threadedComment ref="E245" dT="2024-12-23T06:03:38.03" personId="{A8D559AF-EDFF-4E5C-A9C6-041F763793B2}" id="{A0911D86-023A-4246-ADC2-8D930C9B05CF}">
    <text>Subraižyta trasa ir 12-20 buvo važiuota derinti, apžvelgta reali situacija, gauta dalis sutikimų</text>
  </threadedComment>
  <threadedComment ref="E245" dT="2024-12-23T11:14:35.40" personId="{8FC2F3C1-05F0-4E34-917F-7A355472C835}" id="{0E70F25B-1A7B-46B9-85CA-13B70DBEFEE1}" parentId="{A0911D86-023A-4246-ADC2-8D930C9B05CF}">
    <text>Yra nemažai adresų su kuriais nepavyko susiskambint, prašysim patikslinti kontaktus. Pakartotinai važiuosim po naujų metų, data bus tiksliniama</text>
  </threadedComment>
  <threadedComment ref="E245" dT="2025-01-06T05:34:07.98" personId="{A8D559AF-EDFF-4E5C-A9C6-041F763793B2}" id="{DE0C3AD6-3114-463B-A839-10DD961748F8}" parentId="{A0911D86-023A-4246-ADC2-8D930C9B05CF}">
    <text>Pakoreguotos KAS vietos, reiks vykti derinti pakartotinai su gyventojais</text>
  </threadedComment>
  <threadedComment ref="E245" dT="2025-01-06T13:59:24.30" personId="{8FC2F3C1-05F0-4E34-917F-7A355472C835}" id="{622BABA9-3718-4577-8EF3-70FF0752ACE1}" parentId="{A0911D86-023A-4246-ADC2-8D930C9B05CF}">
    <text>Pataisyta trasa pagal derinimus, galima organizuoti pakartotiną važiavimą</text>
  </threadedComment>
  <threadedComment ref="E245" dT="2025-01-07T08:05:46.78" personId="{275467A3-C35B-408D-BC09-980133BF36D1}" id="{BFAABF16-7C04-49D9-B7BA-7732EF21915F}" parentId="{A0911D86-023A-4246-ADC2-8D930C9B05CF}">
    <text>Laukiam kontaktų iš ESO, po to važiuos derinti su gyventojais ( užbaigti)</text>
  </threadedComment>
  <threadedComment ref="E245" dT="2025-01-20T17:56:28.01" personId="{275467A3-C35B-408D-BC09-980133BF36D1}" id="{09A993F8-B333-432F-A9E1-25A6D1F8141D}" parentId="{A0911D86-023A-4246-ADC2-8D930C9B05CF}">
    <text>Kodėl niekas nesužymėta ? Ar suderinta su gyventojais ?</text>
  </threadedComment>
  <threadedComment ref="E245" dT="2025-01-21T05:56:39.68" personId="{8FC2F3C1-05F0-4E34-917F-7A355472C835}" id="{F0CC25D8-05F5-4FDE-A793-06FC0400AA68}" parentId="{A0911D86-023A-4246-ADC2-8D930C9B05CF}">
    <text>Laukiam iš ESO kontaktų, kuriems nepavyko prisiskambint</text>
  </threadedComment>
  <threadedComment ref="E245" dT="2025-01-27T10:31:29.12" personId="{1AA69E5B-B443-4881-BBB8-C2908FF681E9}" id="{FF3A82D7-BA94-4E74-A6B6-A6CE35AF993F}" parentId="{A0911D86-023A-4246-ADC2-8D930C9B05CF}">
    <text>Gauti konaktai, reikia vaziuot derint, jei nesatabdom objekto</text>
  </threadedComment>
  <threadedComment ref="E245" dT="2025-02-04T08:18:37.16" personId="{275467A3-C35B-408D-BC09-980133BF36D1}" id="{A8DA8B99-AFA2-4B62-BEAF-B7E4EAAE6EA0}" parentId="{A0911D86-023A-4246-ADC2-8D930C9B05CF}">
    <text>Pristabdom</text>
  </threadedComment>
  <threadedComment ref="E245" dT="2025-04-04T05:17:04.95" personId="{8FC2F3C1-05F0-4E34-917F-7A355472C835}" id="{57B8FD06-CF9C-422B-80C2-CF7E3B19E939}" parentId="{A0911D86-023A-4246-ADC2-8D930C9B05CF}">
    <text>04-09 važiuoju tęsti derinimus</text>
  </threadedComment>
  <threadedComment ref="E245" dT="2025-04-10T06:18:10.87" personId="{8FC2F3C1-05F0-4E34-917F-7A355472C835}" id="{1EFC6532-39FF-4762-91F3-FE1969CFDD3E}" parentId="{A0911D86-023A-4246-ADC2-8D930C9B05CF}">
    <text>Koreguojama trasa pagal derinimus, kam galima, siunčiama derinti el. paštu</text>
  </threadedComment>
  <threadedComment ref="E245" dT="2025-04-10T12:37:09.90" personId="{8FC2F3C1-05F0-4E34-917F-7A355472C835}" id="{28D8F8E5-F696-46D7-8BD4-10467192B620}" parentId="{A0911D86-023A-4246-ADC2-8D930C9B05CF}">
    <text>Išsiųsti derinimai el. paštu, toliau reikia skambintis ir derinti nuotoliu, yra nemažai sklypų kurių savininkai gyvena kitur, o el. paštais nesinaudoja.</text>
  </threadedComment>
  <threadedComment ref="E245" dT="2025-04-15T06:48:18.26" personId="{1AA69E5B-B443-4881-BBB8-C2908FF681E9}" id="{ED3BB755-5007-44B9-8653-C77F6E4DFDDE}" parentId="{A0911D86-023A-4246-ADC2-8D930C9B05CF}">
    <text>04.17 vaziuoja pabaigti derinti</text>
  </threadedComment>
  <threadedComment ref="E245" dT="2025-04-17T12:52:26.76" personId="{8FC2F3C1-05F0-4E34-917F-7A355472C835}" id="{E80CE976-1DE6-4890-B134-D3497CEF4890}" parentId="{A0911D86-023A-4246-ADC2-8D930C9B05CF}">
    <text>Derinimai gauti nevisi, bandysim toliau el. paštu ir informaciniais</text>
  </threadedComment>
  <threadedComment ref="E245" dT="2025-04-28T05:23:15.24" personId="{275467A3-C35B-408D-BC09-980133BF36D1}" id="{0FA85B3F-3B1B-4162-A7D8-C42FD51AD3A5}" parentId="{A0911D86-023A-4246-ADC2-8D930C9B05CF}">
    <text>3 sutikimai, 50 informacinių, institucijos, via bus</text>
  </threadedComment>
  <threadedComment ref="E245" dT="2025-05-07T08:08:47.23" personId="{8FC2F3C1-05F0-4E34-917F-7A355472C835}" id="{D8222CEF-526A-4CB9-A564-03A3E17F2EF1}" parentId="{A0911D86-023A-4246-ADC2-8D930C9B05CF}">
    <text>Daroma principinė pirmianiams, šiandien siųsim į via pirminei peržiūrai</text>
  </threadedComment>
  <threadedComment ref="E245" dT="2025-05-12T18:42:27.72" personId="{1AA69E5B-B443-4881-BBB8-C2908FF681E9}" id="{4233FEAE-AFAC-45A0-90A9-D4BEA7C9E7E9}" parentId="{A0911D86-023A-4246-ADC2-8D930C9B05CF}">
    <text>Klausimas del gatviu apsvietimo, Ridas aiskinasi, pirminius pateiksim sia savaite, Via issiusta</text>
  </threadedComment>
  <threadedComment ref="E245" dT="2025-05-14T07:39:31.82" personId="{8FC2F3C1-05F0-4E34-917F-7A355472C835}" id="{D26A1BE0-9BDE-456B-B362-94233E7C7EF4}" parentId="{A0911D86-023A-4246-ADC2-8D930C9B05CF}">
    <text>Išsiaiškinta, šiek tiek pakeisti sprendiniai, aptariam ir teikiam pirminius</text>
  </threadedComment>
  <threadedComment ref="E245" dT="2025-05-19T04:25:02.50" personId="{8FC2F3C1-05F0-4E34-917F-7A355472C835}" id="{0462D01C-160E-4B3A-9521-A0B730440467}" parentId="{A0911D86-023A-4246-ADC2-8D930C9B05CF}">
    <text>Perduota kostui pateikti pirminiams</text>
  </threadedComment>
  <threadedComment ref="E245" dT="2025-05-19T13:46:54.35" personId="{8FC2F3C1-05F0-4E34-917F-7A355472C835}" id="{01C7DD53-BFE1-4845-A070-796D85177E77}" parentId="{A0911D86-023A-4246-ADC2-8D930C9B05CF}">
    <text xml:space="preserve">Toliau ruošiami informaciniai
</text>
  </threadedComment>
  <threadedComment ref="E245" dT="2025-05-20T14:12:56.38" personId="{8FC2F3C1-05F0-4E34-917F-7A355472C835}" id="{969A49C1-C9E3-473B-A755-70CEE3257215}" parentId="{A0911D86-023A-4246-ADC2-8D930C9B05CF}">
    <text>Gauta pastabų pirminiams bus pataisyta 05-21</text>
  </threadedComment>
  <threadedComment ref="E245" dT="2025-05-22T06:12:39.07" personId="{1AA69E5B-B443-4881-BBB8-C2908FF681E9}" id="{AD674597-2669-4411-84A1-FBE549A709B9}" parentId="{A0911D86-023A-4246-ADC2-8D930C9B05CF}">
    <text>Pateikti pirminiai po pastabu</text>
  </threadedComment>
  <threadedComment ref="E245" dT="2025-05-23T04:43:15.06" personId="{275467A3-C35B-408D-BC09-980133BF36D1}" id="{22962136-59D1-4F02-A523-1766A4312746}" parentId="{A0911D86-023A-4246-ADC2-8D930C9B05CF}">
    <text>Pateikti pirminiai</text>
  </threadedComment>
  <threadedComment ref="E245" dT="2025-05-23T09:28:30.27" personId="{8FC2F3C1-05F0-4E34-917F-7A355472C835}" id="{9201A3F4-9787-49FF-AAA9-141DB60B4BFF}" parentId="{A0911D86-023A-4246-ADC2-8D930C9B05CF}">
    <text>Gautos pastabos iš via lietuva, koreguojamas brėžinys, reikės pasirašyt kelių priedą</text>
  </threadedComment>
  <threadedComment ref="E245" dT="2025-05-26T05:02:30.32" personId="{8FC2F3C1-05F0-4E34-917F-7A355472C835}" id="{50EAC63F-9B1B-4222-9AD0-4BDAE6B10E4A}" parentId="{A0911D86-023A-4246-ADC2-8D930C9B05CF}">
    <text>Šiandien bus paruoštas kelių priedas išsiuntimui į ESO</text>
  </threadedComment>
  <threadedComment ref="E245" dT="2025-05-26T06:03:06.53" personId="{275467A3-C35B-408D-BC09-980133BF36D1}" id="{E2E3CA5E-F6E3-4C5E-AC13-B9505B27E61F}" parentId="{A0911D86-023A-4246-ADC2-8D930C9B05CF}">
    <text>Patvirtinti pirminiai</text>
  </threadedComment>
  <threadedComment ref="E245" dT="2025-05-27T10:05:25.36" personId="{8FC2F3C1-05F0-4E34-917F-7A355472C835}" id="{5CCDB549-7B55-4F71-A0C6-0B3DEF489839}" parentId="{A0911D86-023A-4246-ADC2-8D930C9B05CF}">
    <text>Informaciniai išsiųsti</text>
  </threadedComment>
  <threadedComment ref="E245" dT="2025-05-28T06:15:32.54" personId="{8FC2F3C1-05F0-4E34-917F-7A355472C835}" id="{26EBFD28-E8B6-4706-A765-E31F7DF65076}" parentId="{A0911D86-023A-4246-ADC2-8D930C9B05CF}">
    <text>Išsiųsta į ViaLietuva po pastabų</text>
  </threadedComment>
  <threadedComment ref="E245" dT="2025-05-29T05:02:00.08" personId="{8FC2F3C1-05F0-4E34-917F-7A355472C835}" id="{D37292C3-7D95-4965-A6F1-2BB5B67FBFB0}" parentId="{A0911D86-023A-4246-ADC2-8D930C9B05CF}">
    <text>Išsiųsta derinti kitoms institucijoms, reikia užsakyti melioracijos projektą</text>
  </threadedComment>
  <threadedComment ref="E245" dT="2025-06-06T07:22:58.20" personId="{8FC2F3C1-05F0-4E34-917F-7A355472C835}" id="{A7470E90-6ADC-43C4-AA89-B5ACBBB79C27}" parentId="{A0911D86-023A-4246-ADC2-8D930C9B05CF}">
    <text xml:space="preserve">VIA LIETUVA sakė šiandien arba pirmadienį pasistengs atsiųsti 
</text>
  </threadedComment>
  <threadedComment ref="E245" dT="2025-06-11T08:46:25.10" personId="{8FC2F3C1-05F0-4E34-917F-7A355472C835}" id="{8E83FB37-0A2E-47E0-B13A-E27DF307744A}" parentId="{A0911D86-023A-4246-ADC2-8D930C9B05CF}">
    <text>Išsiųsta apskaičiuoti sąmatą</text>
  </threadedComment>
  <threadedComment ref="E245" dT="2025-06-12T13:03:06.54" personId="{8FC2F3C1-05F0-4E34-917F-7A355472C835}" id="{798AF610-4A83-48E6-9523-06BE432BF068}" parentId="{A0911D86-023A-4246-ADC2-8D930C9B05CF}">
    <text>Gauta samata</text>
  </threadedComment>
  <threadedComment ref="E245" dT="2025-06-16T11:33:02.01" personId="{8FC2F3C1-05F0-4E34-917F-7A355472C835}" id="{5E14CB1E-84D0-4DBF-A12C-846952D02BAD}" parentId="{A0911D86-023A-4246-ADC2-8D930C9B05CF}">
    <text>Rengiama byla laukiam eso kelio priedo</text>
  </threadedComment>
  <threadedComment ref="E245" dT="2025-06-17T11:14:33.21" personId="{8FC2F3C1-05F0-4E34-917F-7A355472C835}" id="{41AD4C08-52EB-410F-8A7F-657EA6BAC68D}" parentId="{A0911D86-023A-4246-ADC2-8D930C9B05CF}">
    <text>Byla padaryta, liko via lietuva ir suva</text>
  </threadedComment>
  <threadedComment ref="E245" dT="2025-06-18T04:32:15.66" personId="{1AA69E5B-B443-4881-BBB8-C2908FF681E9}" id="{1D6B1DE9-954F-4AC0-9C40-E18544CBB9A0}" parentId="{A0911D86-023A-4246-ADC2-8D930C9B05CF}">
    <text>Pateiktas projektas be SUVA ir Via</text>
  </threadedComment>
  <threadedComment ref="E245" dT="2025-06-20T04:30:34.10" personId="{8FC2F3C1-05F0-4E34-917F-7A355472C835}" id="{3EDEB766-D9A0-46AA-A22A-5CCBD13BF526}" parentId="{A0911D86-023A-4246-ADC2-8D930C9B05CF}">
    <text xml:space="preserve">Pateikta suva via lietuva yra
</text>
  </threadedComment>
  <threadedComment ref="E245" dT="2025-06-26T05:32:21.74" personId="{8FC2F3C1-05F0-4E34-917F-7A355472C835}" id="{1074E337-87FF-4229-9AD4-06F50E501D00}" parentId="{A0911D86-023A-4246-ADC2-8D930C9B05CF}">
    <text>Pataisytos pastabos, trūksta suva ir GA derinimo</text>
  </threadedComment>
  <threadedComment ref="E245" dT="2025-06-26T05:44:03.33" personId="{1AA69E5B-B443-4881-BBB8-C2908FF681E9}" id="{049DDD8E-BAE4-4DFC-BC37-83038EEDCDDB}" parentId="{A0911D86-023A-4246-ADC2-8D930C9B05CF}">
    <text>Pateiktas projektas po pastabu</text>
  </threadedComment>
  <threadedComment ref="E245" dT="2025-06-26T10:07:00.10" personId="{8FC2F3C1-05F0-4E34-917F-7A355472C835}" id="{2AC5F341-D15C-413B-B709-7496F32DCBBE}" parentId="{A0911D86-023A-4246-ADC2-8D930C9B05CF}">
    <text>Išsiųsta gatvių apšvietimo derinimui</text>
  </threadedComment>
  <threadedComment ref="E245" dT="2025-07-04T05:33:45.86" personId="{275467A3-C35B-408D-BC09-980133BF36D1}" id="{737B2446-4745-46AD-AA19-21592972471D}" parentId="{A0911D86-023A-4246-ADC2-8D930C9B05CF}">
    <text xml:space="preserve">Ruošia paaiškinimus dėl negautų vartotojų derinimo </text>
  </threadedComment>
  <threadedComment ref="E245" dT="2025-07-04T05:45:22.08" personId="{8FC2F3C1-05F0-4E34-917F-7A355472C835}" id="{F5FF8E0A-40A6-4F13-9823-E3395D3584E9}" parentId="{A0911D86-023A-4246-ADC2-8D930C9B05CF}">
    <text>Gautas GA derinimas</text>
  </threadedComment>
  <threadedComment ref="E245" dT="2025-07-04T09:24:16.38" personId="{8FC2F3C1-05F0-4E34-917F-7A355472C835}" id="{6DDE237D-4A93-4CB2-A4A6-DD741DAD0913}" parentId="{A0911D86-023A-4246-ADC2-8D930C9B05CF}">
    <text>Gauta suva</text>
  </threadedComment>
  <threadedComment ref="E245" dT="2025-07-07T10:12:48.72" personId="{1AA69E5B-B443-4881-BBB8-C2908FF681E9}" id="{E9BB8A23-8321-4033-9B25-C3C9A0757E0E}" parentId="{A0911D86-023A-4246-ADC2-8D930C9B05CF}">
    <text>Pateikta su paaiskinimais</text>
  </threadedComment>
  <threadedComment ref="E245" dT="2025-07-08T11:19:47.75" personId="{275467A3-C35B-408D-BC09-980133BF36D1}" id="{C29CE718-CCDC-4C26-8C3E-A97980EBAB90}" parentId="{A0911D86-023A-4246-ADC2-8D930C9B05CF}">
    <text>Užklausta eso dėl nerastų vartotojų.</text>
  </threadedComment>
  <threadedComment ref="E245" dT="2025-07-22T07:12:33.86" personId="{275467A3-C35B-408D-BC09-980133BF36D1}" id="{4EEB29C3-DFED-441F-B037-AB0EAA3F9282}" parentId="{A0911D86-023A-4246-ADC2-8D930C9B05CF}">
    <text>Grigaliūnas turi atsakyti dėl vartotojų</text>
  </threadedComment>
  <threadedComment ref="E245" dT="2025-07-22T10:26:38.88" personId="{1AA69E5B-B443-4881-BBB8-C2908FF681E9}" id="{FE2A5AEC-C44E-43C4-B632-1D28E044302F}" parentId="{A0911D86-023A-4246-ADC2-8D930C9B05CF}">
    <text>Dovydas skambins del ketvirtadienio, Nuvaziuos Augustas (Pakeliui)</text>
  </threadedComment>
  <threadedComment ref="E245" dT="2025-07-24T05:45:26.13" personId="{A8D559AF-EDFF-4E5C-A9C6-041F763793B2}" id="{A7B61C36-68C5-47D0-9A76-766E67155B2A}" parentId="{A0911D86-023A-4246-ADC2-8D930C9B05CF}">
    <text>Apskambinta didžiajai daliai žmonių, kam buvo siųsti informaciniai, su daug vis tiek nepavyko susisiekti, bet pagal planą turime gauti dar 10+ parašų</text>
  </threadedComment>
  <threadedComment ref="E245" dT="2025-07-28T05:38:28.28" personId="{275467A3-C35B-408D-BC09-980133BF36D1}" id="{99A4EF1C-8255-492D-838A-D034CD875C66}" parentId="{A0911D86-023A-4246-ADC2-8D930C9B05CF}">
    <text>Gauta 10 papildomų sutarčių. Atnaujina sąrašą + bylą</text>
  </threadedComment>
  <threadedComment ref="E245" dT="2025-07-28T10:04:36.96" personId="{1AA69E5B-B443-4881-BBB8-C2908FF681E9}" id="{97A3F6B7-D61C-4252-9B9B-3F266E214B2D}" parentId="{A0911D86-023A-4246-ADC2-8D930C9B05CF}">
    <text>Pateiktas projektas su nauju sarasu</text>
  </threadedComment>
  <threadedComment ref="E245" dT="2025-08-01T10:14:34.46" personId="{275467A3-C35B-408D-BC09-980133BF36D1}" id="{9EEC6219-E973-49FB-B3AF-54E96DC1432B}" parentId="{A0911D86-023A-4246-ADC2-8D930C9B05CF}">
    <text>Užklausta ESO dėl vartotojų nesurinkimo</text>
  </threadedComment>
  <threadedComment ref="E245" dT="2025-08-21T11:29:28.16" personId="{275467A3-C35B-408D-BC09-980133BF36D1}" id="{F942612D-4CBB-4EDB-95DF-7B4FD0D94A35}" parentId="{A0911D86-023A-4246-ADC2-8D930C9B05CF}">
    <text>08-25 
Važiuoja perderinti su vartotojais</text>
  </threadedComment>
  <threadedComment ref="E245" dT="2025-08-26T07:56:18.57" personId="{A8D559AF-EDFF-4E5C-A9C6-041F763793B2}" id="{0B3AAD9A-6206-46E8-8B9D-CD78847022C2}" parentId="{A0911D86-023A-4246-ADC2-8D930C9B05CF}">
    <text>Atnaujinta byla su naujausia info, reikia pateikti kartu su apskaitos pastabom, konkursine</text>
  </threadedComment>
  <threadedComment ref="E245" dT="2025-08-26T12:26:29.46" personId="{1AA69E5B-B443-4881-BBB8-C2908FF681E9}" id="{E27A65B1-0AF7-47E3-A49C-1813A0604979}" parentId="{A0911D86-023A-4246-ADC2-8D930C9B05CF}">
    <text>Pateiktas projektas po pastabu ir papildomo vaziavimo</text>
  </threadedComment>
  <threadedComment ref="E245" dT="2025-09-01T11:47:10.45" personId="{275467A3-C35B-408D-BC09-980133BF36D1}" id="{55B93345-0442-4678-9A57-BFB9AE07A028}" parentId="{A0911D86-023A-4246-ADC2-8D930C9B05CF}">
    <text xml:space="preserve">Teikia iš naujo derinti projektą
</text>
  </threadedComment>
  <threadedComment ref="E245" dT="2025-09-09T09:52:37.43" personId="{275467A3-C35B-408D-BC09-980133BF36D1}" id="{B0C9E3AD-524A-4157-9C7F-BB42C70F4A43}" parentId="{A0911D86-023A-4246-ADC2-8D930C9B05CF}">
    <text>Grindžiam delspinigius</text>
  </threadedComment>
  <threadedComment ref="X245" dT="2025-05-29T04:59:27.17" personId="{8FC2F3C1-05F0-4E34-917F-7A355472C835}" id="{9E94DED4-E6DD-442E-9706-604D1ABA988F}">
    <text>05-29</text>
  </threadedComment>
  <threadedComment ref="X245" dT="2025-06-05T05:33:47.89" personId="{8FC2F3C1-05F0-4E34-917F-7A355472C835}" id="{3D836DF4-DFA1-4F17-86F5-6AC329EA1A57}" parentId="{9E94DED4-E6DD-442E-9706-604D1ABA988F}">
    <text>Skyriaus vedėjas atostogauja, išsiųsta pavaduojančiam pakartotinai, 06-05</text>
  </threadedComment>
  <threadedComment ref="X245" dT="2025-06-11T11:20:35.16" personId="{8FC2F3C1-05F0-4E34-917F-7A355472C835}" id="{0C507156-4043-486D-96BB-698D801A26A4}" parentId="{9E94DED4-E6DD-442E-9706-604D1ABA988F}">
    <text>06-12 atsiųs</text>
  </threadedComment>
  <threadedComment ref="Y245" dT="2025-05-29T04:59:35.03" personId="{8FC2F3C1-05F0-4E34-917F-7A355472C835}" id="{C84694EA-7BB3-4DDE-8866-750E3B06593B}">
    <text xml:space="preserve">05-29
</text>
  </threadedComment>
  <threadedComment ref="Z245" dT="2025-05-29T04:59:45.08" personId="{8FC2F3C1-05F0-4E34-917F-7A355472C835}" id="{B1B84536-AB9A-4B17-A493-989A48B46184}">
    <text>05-29</text>
  </threadedComment>
  <threadedComment ref="AA245" dT="2025-05-29T04:59:50.05" personId="{8FC2F3C1-05F0-4E34-917F-7A355472C835}" id="{102FC072-4E77-4848-B16A-AEABD4204CDC}">
    <text>05-29</text>
  </threadedComment>
  <threadedComment ref="AD245" dT="2025-06-26T07:01:48.54" personId="{8FC2F3C1-05F0-4E34-917F-7A355472C835}" id="{28ED7167-6D61-4CB0-BF29-94EE33A360EC}">
    <text xml:space="preserve">365619 </text>
  </threadedComment>
  <threadedComment ref="AJ245" dT="2025-05-08T05:14:03.60" personId="{8FC2F3C1-05F0-4E34-917F-7A355472C835}" id="{489E0757-6032-47A0-AA75-3F83003E99EF}">
    <text xml:space="preserve">1-25-13959
</text>
  </threadedComment>
  <threadedComment ref="AJ245" dT="2025-06-06T07:13:07.18" personId="{8FC2F3C1-05F0-4E34-917F-7A355472C835}" id="{0016EDCE-9DA5-47E4-8082-3C86310AEAC8}" parentId="{489E0757-6032-47A0-AA75-3F83003E99EF}">
    <text xml:space="preserve">Tel. nr. tikrintojos 067996044
</text>
  </threadedComment>
  <threadedComment ref="E246" dT="2024-07-16T09:57:48.35" personId="{275467A3-C35B-408D-BC09-980133BF36D1}" id="{EE8DE0FA-F8EF-4931-B548-3C3443C6EE3B}">
    <text>Užsakyta 07-16 Geoprojektai</text>
  </threadedComment>
  <threadedComment ref="E246" dT="2024-08-05T06:31:42.45" personId="{275467A3-C35B-408D-BC09-980133BF36D1}" id="{AA2A834A-6708-4429-A2F3-F8D3A7AD6336}" parentId="{EE8DE0FA-F8EF-4931-B548-3C3443C6EE3B}">
    <text>Reikia vykti į vietą suderinti su keliais žmonėm ir MT vietą. Klaudijus nuvažiuos</text>
  </threadedComment>
  <threadedComment ref="E246" dT="2024-08-12T07:27:19.15" personId="{275467A3-C35B-408D-BC09-980133BF36D1}" id="{4C55BFFF-B7AC-4FB0-B323-F76B57A0720D}" parentId="{EE8DE0FA-F8EF-4931-B548-3C3443C6EE3B}">
    <text>08-13 važiuos Klaudijus</text>
  </threadedComment>
  <threadedComment ref="E246" dT="2024-08-20T04:59:58.72" personId="{275467A3-C35B-408D-BC09-980133BF36D1}" id="{2F832781-130C-47BF-91A9-D38086A0DA9F}" parentId="{EE8DE0FA-F8EF-4931-B548-3C3443C6EE3B}">
    <text>Paulius surinko trūkstamus parašus</text>
  </threadedComment>
  <threadedComment ref="E246" dT="2024-09-01T08:41:17.10" personId="{275467A3-C35B-408D-BC09-980133BF36D1}" id="{413296F9-09C3-4754-B942-4302E91C38F1}" parentId="{EE8DE0FA-F8EF-4931-B548-3C3443C6EE3B}">
    <text>REIKIA PAPILDYTI TOPO</text>
  </threadedComment>
  <threadedComment ref="E246" dT="2024-09-16T06:08:26.88" personId="{275467A3-C35B-408D-BC09-980133BF36D1}" id="{E33D9C84-A3B8-464A-A405-54DB6B7CFE6A}" parentId="{EE8DE0FA-F8EF-4931-B548-3C3443C6EE3B}">
    <text>09-16 užsakytas topo papildymas</text>
  </threadedComment>
  <threadedComment ref="E246" dT="2024-10-01T16:32:30.72" personId="{275467A3-C35B-408D-BC09-980133BF36D1}" id="{D30DDB2B-3695-4842-BCD4-B7F36AB7A175}" parentId="{EE8DE0FA-F8EF-4931-B548-3C3443C6EE3B}">
    <text>Pateiktas topo papildymas</text>
  </threadedComment>
  <threadedComment ref="E246" dT="2024-10-17T07:00:20.51" personId="{275467A3-C35B-408D-BC09-980133BF36D1}" id="{AC8DC01A-7D91-42D0-B321-B0F54D6C6C0C}" parentId="{EE8DE0FA-F8EF-4931-B548-3C3443C6EE3B}">
    <text>Reikia daryti</text>
  </threadedComment>
  <threadedComment ref="E246" dT="2024-11-15T10:37:01.49" personId="{1AA69E5B-B443-4881-BBB8-C2908FF681E9}" id="{A140B856-5A3D-433E-9B71-6E4960655943}" parentId="{EE8DE0FA-F8EF-4931-B548-3C3443C6EE3B}">
    <text>Dovydas pradejo daryti</text>
  </threadedComment>
  <threadedComment ref="E246" dT="2024-11-20T06:55:30.88" personId="{A8D559AF-EDFF-4E5C-A9C6-041F763793B2}" id="{F627875F-0B86-4E54-A477-55727E6A10D1}" parentId="{EE8DE0FA-F8EF-4931-B548-3C3443C6EE3B}">
    <text xml:space="preserve">Trasa perbraižyta, sprendžiamas klausimas dėl apšvietimo ant naikinamų atramų, nusiųsta demontavimo schema atsakingai įmonei. </text>
  </threadedComment>
  <threadedComment ref="E246" dT="2024-11-25T09:01:19.68" personId="{A8D559AF-EDFF-4E5C-A9C6-041F763793B2}" id="{74ADD16A-DC20-42EF-A753-CE7254F68329}" parentId="{EE8DE0FA-F8EF-4931-B548-3C3443C6EE3B}">
    <text xml:space="preserve">11-25 išsiųsta derint Via Lietuva </text>
  </threadedComment>
  <threadedComment ref="E246" dT="2024-12-19T07:59:15.47" personId="{A8D559AF-EDFF-4E5C-A9C6-041F763793B2}" id="{18FC70BC-29C6-4085-8337-19A9E40DA540}" parentId="{EE8DE0FA-F8EF-4931-B548-3C3443C6EE3B}">
    <text xml:space="preserve">Via Lietuva suderino, derinama toliau
</text>
  </threadedComment>
  <threadedComment ref="E246" dT="2024-12-23T06:04:57.00" personId="{A8D559AF-EDFF-4E5C-A9C6-041F763793B2}" id="{962B057F-9527-43EA-B9B7-4522ADD99A32}" parentId="{EE8DE0FA-F8EF-4931-B548-3C3443C6EE3B}">
    <text xml:space="preserve">Gauta pastaba iš Telia dėl trūkstamų tinklų, reiks pasitikslint su geodezininku, tada su Telia atstovu </text>
  </threadedComment>
  <threadedComment ref="E246" dT="2024-12-31T05:46:05.59" personId="{A8D559AF-EDFF-4E5C-A9C6-041F763793B2}" id="{89AFC9BB-5F9D-44D0-A6A7-DACE285B3090}" parentId="{EE8DE0FA-F8EF-4931-B548-3C3443C6EE3B}">
    <text>12-23 siųsta užklausa geodezininkui dėl telia tinklų, atsakymo dar negavau</text>
  </threadedComment>
  <threadedComment ref="E246" dT="2024-12-31T08:37:54.74" personId="{1AA69E5B-B443-4881-BBB8-C2908FF681E9}" id="{E907E0F5-487A-404F-AA74-35BBC2A0AEA0}" parentId="{EE8DE0FA-F8EF-4931-B548-3C3443C6EE3B}">
    <text>Pateikta pirminiams</text>
  </threadedComment>
  <threadedComment ref="E246" dT="2025-01-05T09:01:47.90" personId="{275467A3-C35B-408D-BC09-980133BF36D1}" id="{82D7238C-97AE-44BF-A26B-21A75CD280C8}" parentId="{EE8DE0FA-F8EF-4931-B548-3C3443C6EE3B}">
    <text>Pateiktos pastabos, reikia taisyti schemą</text>
  </threadedComment>
  <threadedComment ref="E246" dT="2025-01-06T05:38:35.14" personId="{A8D559AF-EDFF-4E5C-A9C6-041F763793B2}" id="{02A4EF17-C36D-4A0E-BDC6-8DD072B37227}" parentId="{EE8DE0FA-F8EF-4931-B548-3C3443C6EE3B}">
    <text xml:space="preserve">Pateikti pirminiai po pastabų, laukiam atsakymo. </text>
  </threadedComment>
  <threadedComment ref="E246" dT="2025-01-07T08:07:01.67" personId="{275467A3-C35B-408D-BC09-980133BF36D1}" id="{0F992CAD-A590-471D-85AA-6491022E1F6D}" parentId="{EE8DE0FA-F8EF-4931-B548-3C3443C6EE3B}">
    <text>Taiso pastabas pirminių, 01-07 pateiks</text>
  </threadedComment>
  <threadedComment ref="E246" dT="2025-01-09T09:48:29.05" personId="{A8D559AF-EDFF-4E5C-A9C6-041F763793B2}" id="{6816CC2B-23A5-47ED-885C-4A68CBB38428}" parentId="{EE8DE0FA-F8EF-4931-B548-3C3443C6EE3B}">
    <text xml:space="preserve">Trūksta Telia ir Apšvietimo derinimo, skambinta paragint </text>
  </threadedComment>
  <threadedComment ref="E246" dT="2025-01-09T11:19:57.93" personId="{A8D559AF-EDFF-4E5C-A9C6-041F763793B2}" id="{7AFEF3C1-3405-473C-A94C-8E123888E3CE}" parentId="{EE8DE0FA-F8EF-4931-B548-3C3443C6EE3B}">
    <text>Likęs Telia derinimas</text>
  </threadedComment>
  <threadedComment ref="E246" dT="2025-01-13T06:18:51.71" personId="{A8D559AF-EDFF-4E5C-A9C6-041F763793B2}" id="{54288E88-3634-4E6A-BA17-0CC500C57FCC}" parentId="{EE8DE0FA-F8EF-4931-B548-3C3443C6EE3B}">
    <text xml:space="preserve">Susisiekta su geodezininkais, visi tinklai gauti iš telia užnešti, paprašėm jų papildyti su telia atstovu </text>
  </threadedComment>
  <threadedComment ref="E246" dT="2025-01-16T08:46:35.40" personId="{A8D559AF-EDFF-4E5C-A9C6-041F763793B2}" id="{5C8641FF-9E45-4D71-8BCF-D4501736D772}" parentId="{EE8DE0FA-F8EF-4931-B548-3C3443C6EE3B}">
    <text>Išsiųstas trūkstamas informacinis, liko Telia tinklai</text>
  </threadedComment>
  <threadedComment ref="E246" dT="2025-01-20T18:25:47.51" personId="{275467A3-C35B-408D-BC09-980133BF36D1}" id="{5A07E17A-1D71-4751-A7A7-350285059948}" parentId="{EE8DE0FA-F8EF-4931-B548-3C3443C6EE3B}">
    <text>Kokia situacija su telia papildymu ?</text>
  </threadedComment>
  <threadedComment ref="E246" dT="2025-01-21T06:28:12.13" personId="{1AA69E5B-B443-4881-BBB8-C2908FF681E9}" id="{EE935E17-50EF-41F2-9B4C-1B4F681F403C}" parentId="{EE8DE0FA-F8EF-4931-B548-3C3443C6EE3B}">
    <text>Geopojektai informuoti, kad reikia papildymo, atrase, kad dar susisieks su tavim</text>
  </threadedComment>
  <threadedComment ref="E246" dT="2025-01-27T05:23:46.04" personId="{A8D559AF-EDFF-4E5C-A9C6-041F763793B2}" id="{1817BB86-BE79-49DC-A7D0-067EE593901E}" parentId="{EE8DE0FA-F8EF-4931-B548-3C3443C6EE3B}">
    <text>Supildytas MKDŽ, perduotas Anai</text>
  </threadedComment>
  <threadedComment ref="E246" dT="2025-01-27T10:38:20.49" personId="{1AA69E5B-B443-4881-BBB8-C2908FF681E9}" id="{6B32F7E9-9530-4316-981C-9F96F317D44F}" parentId="{EE8DE0FA-F8EF-4931-B548-3C3443C6EE3B}">
    <text>Del telia papildymo pakartotas laiskas Geoprojektams</text>
  </threadedComment>
  <threadedComment ref="E246" dT="2025-01-28T06:56:54.16" personId="{275467A3-C35B-408D-BC09-980133BF36D1}" id="{DB520D12-27D8-4E56-8D07-A33F4B71FF03}" parentId="{EE8DE0FA-F8EF-4931-B548-3C3443C6EE3B}">
    <text>Trūksta Telia ir SUVA</text>
  </threadedComment>
  <threadedComment ref="E246" dT="2025-01-30T05:24:40.50" personId="{A8D559AF-EDFF-4E5C-A9C6-041F763793B2}" id="{608674E7-72C5-4BAB-835E-F90B6301839F}" parentId="{EE8DE0FA-F8EF-4931-B548-3C3443C6EE3B}">
    <text xml:space="preserve">Telia tinklai įkrito, sąmata gauta, žiniaraščiai jau suformuoti, 1-30 užnešiu tinklus, siųsiu Telia, gavus atsakymą teiksiu SUVA </text>
  </threadedComment>
  <threadedComment ref="E246" dT="2025-01-30T10:52:42.33" personId="{275467A3-C35B-408D-BC09-980133BF36D1}" id="{B9DC9E77-985E-455F-BC09-456121A0D167}" parentId="{EE8DE0FA-F8EF-4931-B548-3C3443C6EE3B}">
    <text>Liko tik SUVA</text>
  </threadedComment>
  <threadedComment ref="E246" dT="2025-02-03T06:06:22.77" personId="{A8D559AF-EDFF-4E5C-A9C6-041F763793B2}" id="{5C179E03-BE59-472C-BBBF-B9F103058602}" parentId="{EE8DE0FA-F8EF-4931-B548-3C3443C6EE3B}">
    <text xml:space="preserve">Pakoreguotas brežinys, pakelta sąmata, išsiųsti dar du likusieji informaciniai, formuojama pilna byla. Vis dar laukiam SUVA (pateiktas 01-30). </text>
  </threadedComment>
  <threadedComment ref="E246" dT="2025-02-03T10:44:55.31" personId="{1AA69E5B-B443-4881-BBB8-C2908FF681E9}" id="{49D52AE9-86C1-4537-8F3D-19050C45F3E7}" parentId="{EE8DE0FA-F8EF-4931-B548-3C3443C6EE3B}">
    <text>Pateiktas projektas</text>
  </threadedComment>
  <threadedComment ref="E246" dT="2025-02-03T13:03:18.93" personId="{1AA69E5B-B443-4881-BBB8-C2908FF681E9}" id="{22E602CE-A859-44F8-BB1D-BC0C2017F384}" parentId="{EE8DE0FA-F8EF-4931-B548-3C3443C6EE3B}">
    <text>Gautos pastabos, truksta SUVA</text>
  </threadedComment>
  <threadedComment ref="E246" dT="2025-02-05T13:57:21.51" personId="{275467A3-C35B-408D-BC09-980133BF36D1}" id="{D42198F0-CD2F-47B6-B725-932A32D4829C}" parentId="{EE8DE0FA-F8EF-4931-B548-3C3443C6EE3B}">
    <text>Pastabos pataisytos, laukiam SUVA</text>
  </threadedComment>
  <threadedComment ref="E246" dT="2025-02-07T13:35:28.66" personId="{275467A3-C35B-408D-BC09-980133BF36D1}" id="{77CDE0BF-27AF-42A5-81A5-7B19B99303E6}" parentId="{EE8DE0FA-F8EF-4931-B548-3C3443C6EE3B}">
    <text>Pateiktas iš naujo SUVA 02-07</text>
  </threadedComment>
  <threadedComment ref="E246" dT="2025-02-12T05:38:22.00" personId="{275467A3-C35B-408D-BC09-980133BF36D1}" id="{70E3A79E-AF07-4F01-AA48-771249E6E866}" parentId="{EE8DE0FA-F8EF-4931-B548-3C3443C6EE3B}">
    <text>SUVA gauta 02-12 teiks bylą</text>
  </threadedComment>
  <threadedComment ref="E246" dT="2025-02-12T07:31:15.28" personId="{1AA69E5B-B443-4881-BBB8-C2908FF681E9}" id="{F7D4E86D-E03D-4EFC-8170-6F2A34EB23A0}" parentId="{EE8DE0FA-F8EF-4931-B548-3C3443C6EE3B}">
    <text>Pateiktas projektas po pastabu</text>
  </threadedComment>
  <threadedComment ref="E246" dT="2025-02-12T19:04:35.39" personId="{275467A3-C35B-408D-BC09-980133BF36D1}" id="{3C594729-368B-4C51-BE48-16F162B52334}" parentId="{EE8DE0FA-F8EF-4931-B548-3C3443C6EE3B}">
    <text>Taiso pastabas</text>
  </threadedComment>
  <threadedComment ref="E246" dT="2025-02-13T10:31:17.37" personId="{1AA69E5B-B443-4881-BBB8-C2908FF681E9}" id="{7B0D1AC0-89BC-48B0-A906-182293EE0F09}" parentId="{EE8DE0FA-F8EF-4931-B548-3C3443C6EE3B}">
    <text>Pateiktas projektas po pastabu</text>
  </threadedComment>
  <threadedComment ref="E246" dT="2025-02-13T13:37:03.32" personId="{275467A3-C35B-408D-BC09-980133BF36D1}" id="{55CC96B3-7C11-42C3-984D-E8703F2F5111}" parentId="{EE8DE0FA-F8EF-4931-B548-3C3443C6EE3B}">
    <text>Kostas paleido žymas</text>
  </threadedComment>
  <threadedComment ref="W246" dT="2024-12-23T12:01:22.15" personId="{A8D559AF-EDFF-4E5C-A9C6-041F763793B2}" id="{8FB95481-0ED9-44D6-BA83-0675B954D701}">
    <text>Parašai gauti dėl KAS vietų Ievos</text>
  </threadedComment>
  <threadedComment ref="Y246" dT="2025-01-03T07:11:32.13" personId="{A8D559AF-EDFF-4E5C-A9C6-041F763793B2}" id="{BC6DAFAF-185C-4FE1-8A76-7045398AC42C}">
    <text>01/03</text>
  </threadedComment>
  <threadedComment ref="AA246" dT="2024-12-23T12:02:43.55" personId="{A8D559AF-EDFF-4E5C-A9C6-041F763793B2}" id="{DC8FB31E-00B3-432D-9405-20DDB1864272}">
    <text>12/23 siųsta, gauta pastaba dėl trūkstamų tinklų, parašyta užklausa geodezininkui</text>
  </threadedComment>
  <threadedComment ref="AA246" dT="2025-01-30T07:38:35.70" personId="{A8D559AF-EDFF-4E5C-A9C6-041F763793B2}" id="{73CCAB9A-304C-4624-B0F9-A0FD3A7CADBE}" parentId="{DC8FB31E-00B3-432D-9405-20DDB1864272}">
    <text>01/30 išsiųsta su užneštais tinklais</text>
  </threadedComment>
  <threadedComment ref="AD246" dT="2025-01-30T10:46:20.40" personId="{A8D559AF-EDFF-4E5C-A9C6-041F763793B2}" id="{11341693-CB36-4FA9-B3EE-57A3586C663A}">
    <text xml:space="preserve">Pateikta, 345123 </text>
  </threadedComment>
  <threadedComment ref="AD246" dT="2025-02-10T09:42:02.97" personId="{A8D559AF-EDFF-4E5C-A9C6-041F763793B2}" id="{20ADA71B-B75B-4C03-B740-31FC485CFC0A}" parentId="{11341693-CB36-4FA9-B3EE-57A3586C663A}">
    <text>346315 pakartotinis 02-07</text>
  </threadedComment>
  <threadedComment ref="AE246" dT="2024-12-23T12:03:32.09" personId="{A8D559AF-EDFF-4E5C-A9C6-041F763793B2}" id="{373A9C9E-33A8-4D34-AE7F-DAE5542F664F}">
    <text>12/23 siųsta pakartotinai, telefonu kalbėta kelis kartus, sakė galima demontuot ir pasirašys</text>
  </threadedComment>
  <threadedComment ref="E247" dT="2024-11-08T12:01:51.64" personId="{1AA69E5B-B443-4881-BBB8-C2908FF681E9}" id="{448D9294-CC9A-43C3-BA57-D6360A35589B}">
    <text>Pateikti pirminiai</text>
  </threadedComment>
  <threadedComment ref="E247" dT="2024-11-15T09:02:45.46" personId="{1AA69E5B-B443-4881-BBB8-C2908FF681E9}" id="{3FF97C31-7903-42E6-8402-694617A0980D}" parentId="{448D9294-CC9A-43C3-BA57-D6360A35589B}">
    <text>Pateikti pirminiai po pastabu</text>
  </threadedComment>
  <threadedComment ref="E247" dT="2024-11-20T06:54:39.12" personId="{A8D559AF-EDFF-4E5C-A9C6-041F763793B2}" id="{99C130C7-9EFF-4AF4-A1A0-521A466E747C}" parentId="{448D9294-CC9A-43C3-BA57-D6360A35589B}">
    <text xml:space="preserve">Vandenys sakė trūksta tinklų, susitarėm, kad sudės patys ant mano DWG failo. </text>
  </threadedComment>
  <threadedComment ref="E247" dT="2024-11-21T07:39:54.26" personId="{275467A3-C35B-408D-BC09-980133BF36D1}" id="{8076938B-7F14-43C0-A81B-E6E1191AB817}" parentId="{448D9294-CC9A-43C3-BA57-D6360A35589B}">
    <text>11-22 pateiks vandenims perbraižytą trasą</text>
  </threadedComment>
  <threadedComment ref="E247" dT="2024-11-22T05:41:24.56" personId="{A8D559AF-EDFF-4E5C-A9C6-041F763793B2}" id="{7091C62D-5F14-4355-919F-2558B4D78266}" parentId="{448D9294-CC9A-43C3-BA57-D6360A35589B}">
    <text>11-21 pateikta perbraižyta trasa vandenims</text>
  </threadedComment>
  <threadedComment ref="E247" dT="2024-11-26T06:09:56.13" personId="{A8D559AF-EDFF-4E5C-A9C6-041F763793B2}" id="{3CE8EDFB-34C0-49FA-8994-B2F34E3E5FD0}" parentId="{448D9294-CC9A-43C3-BA57-D6360A35589B}">
    <text>Vandenys suderino, suformuoti servitutai, reiks važiuot parašų</text>
  </threadedComment>
  <threadedComment ref="E247" dT="2024-11-26T13:42:55.67" personId="{A8D559AF-EDFF-4E5C-A9C6-041F763793B2}" id="{287D0A67-FFCA-4CAA-A860-CEA610C11A11}" parentId="{448D9294-CC9A-43C3-BA57-D6360A35589B}">
    <text>Servitutai pasirašymui nuomininkams išsiųsti el. paštu 11/26</text>
  </threadedComment>
  <threadedComment ref="E247" dT="2024-11-28T13:58:48.76" personId="{A8D559AF-EDFF-4E5C-A9C6-041F763793B2}" id="{F266B032-F8F1-41AF-A1D5-BBC0C830782B}" parentId="{448D9294-CC9A-43C3-BA57-D6360A35589B}">
    <text>Surinkti parašai, reikia tikslinti topkę dėl melioracijos statinių</text>
  </threadedComment>
  <threadedComment ref="E247" dT="2024-12-04T13:35:59.96" personId="{1AA69E5B-B443-4881-BBB8-C2908FF681E9}" id="{AA58742C-8EDD-41C1-92A3-2D74F8AAB5BA}" parentId="{448D9294-CC9A-43C3-BA57-D6360A35589B}">
    <text>Pateikti priminiai</text>
  </threadedComment>
  <threadedComment ref="E247" dT="2024-12-31T08:39:29.50" personId="{1AA69E5B-B443-4881-BBB8-C2908FF681E9}" id="{C68C84FC-F198-4390-ACB0-6C3503391BC0}" parentId="{448D9294-CC9A-43C3-BA57-D6360A35589B}">
    <text>12.23 pateikti pirminiai po pastabu</text>
  </threadedComment>
  <threadedComment ref="E247" dT="2025-01-06T05:38:17.30" personId="{A8D559AF-EDFF-4E5C-A9C6-041F763793B2}" id="{AA677464-E500-491B-8502-8EB8CABBB6AD}" parentId="{448D9294-CC9A-43C3-BA57-D6360A35589B}">
    <text xml:space="preserve">Pateikti pirminiai po pastabų, laukiam atsakymo </text>
  </threadedComment>
  <threadedComment ref="E247" dT="2025-01-07T08:13:22.08" personId="{275467A3-C35B-408D-BC09-980133BF36D1}" id="{54CE68F7-F481-4600-AEBF-A6062818D8AE}" parentId="{448D9294-CC9A-43C3-BA57-D6360A35589B}">
    <text>Servitutai+mel. Proj. + SUVA</text>
  </threadedComment>
  <threadedComment ref="E247" dT="2025-01-16T08:47:40.78" personId="{A8D559AF-EDFF-4E5C-A9C6-041F763793B2}" id="{6158DAFF-B547-49FF-96BD-857113323BE0}" parentId="{448D9294-CC9A-43C3-BA57-D6360A35589B}">
    <text>Užpildytas medžiagų kiekis, skaičiuojama sąmatą</text>
  </threadedComment>
  <threadedComment ref="E247" dT="2025-01-20T05:36:22.46" personId="{A8D559AF-EDFF-4E5C-A9C6-041F763793B2}" id="{ED0D5D11-7DD9-4997-B0C6-CFEDDCB6441A}" parentId="{448D9294-CC9A-43C3-BA57-D6360A35589B}">
    <text>Gauta sąmata, laukiam mel projekto ir bus galima teikti SUVA</text>
  </threadedComment>
  <threadedComment ref="E247" dT="2025-01-20T18:27:52.20" personId="{275467A3-C35B-408D-BC09-980133BF36D1}" id="{F80C3D9A-212F-4964-B2F2-50B849E28FFD}" parentId="{448D9294-CC9A-43C3-BA57-D6360A35589B}">
    <text>Kokia situacija su servitutais ?</text>
  </threadedComment>
  <threadedComment ref="E247" dT="2025-01-21T06:28:10.37" personId="{A8D559AF-EDFF-4E5C-A9C6-041F763793B2}" id="{5F379DED-2EB2-4802-AB9E-7F2352CF4C23}" parentId="{448D9294-CC9A-43C3-BA57-D6360A35589B}">
    <text>Servitutai pagal seną tvarką buvo kelti į ESO pasirašymui, sakė dar nepasirašyti, greičiausiai reiks kelt pagal naują tvarką į sistemą</text>
  </threadedComment>
  <threadedComment ref="E247" dT="2025-01-27T05:24:12.42" personId="{A8D559AF-EDFF-4E5C-A9C6-041F763793B2}" id="{BEC90FC1-F15E-4CE1-8850-2C87670A8862}" parentId="{448D9294-CC9A-43C3-BA57-D6360A35589B}">
    <text>Suformuoti servitutai per Geomatininkas</text>
  </threadedComment>
  <threadedComment ref="E247" dT="2025-01-27T10:40:57.19" personId="{1AA69E5B-B443-4881-BBB8-C2908FF681E9}" id="{5C0C52A4-4DC7-43D3-91E2-E54671A05CE8}" parentId="{448D9294-CC9A-43C3-BA57-D6360A35589B}">
    <text>Pateikti servitutai ESO pasirasymui, truksta mel. Projekto, kad teikti SUVA, jauciu keliam byla be situ derinimu</text>
  </threadedComment>
  <threadedComment ref="E247" dT="2025-01-28T07:32:23.02" personId="{275467A3-C35B-408D-BC09-980133BF36D1}" id="{422B294C-C9E7-4BE7-A5D0-5FA66D07FAA3}" parentId="{448D9294-CC9A-43C3-BA57-D6360A35589B}">
    <text>Mel. Projektas pateiktas</text>
  </threadedComment>
  <threadedComment ref="E247" dT="2025-01-30T05:23:34.25" personId="{A8D559AF-EDFF-4E5C-A9C6-041F763793B2}" id="{6160FD8C-10D8-4E69-9CBA-FB6D37C0E985}" parentId="{448D9294-CC9A-43C3-BA57-D6360A35589B}">
    <text>SUVA pateiktas, išsiųstas likęs informacinis, byla suformuota be NŽT kol kas</text>
  </threadedComment>
  <threadedComment ref="E247" dT="2025-02-03T06:07:03.10" personId="{A8D559AF-EDFF-4E5C-A9C6-041F763793B2}" id="{B675A9BA-5F2A-4B0E-8B3E-E72D5FCC0EAA}" parentId="{448D9294-CC9A-43C3-BA57-D6360A35589B}">
    <text>Patvirtino SUVA, sukelsiu į galutinę bylą</text>
  </threadedComment>
  <threadedComment ref="E247" dT="2025-02-03T13:45:05.97" personId="{275467A3-C35B-408D-BC09-980133BF36D1}" id="{1E9F642B-57A2-462A-BB29-2B138FFFD28D}" parentId="{448D9294-CC9A-43C3-BA57-D6360A35589B}">
    <text>RAA</text>
  </threadedComment>
  <threadedComment ref="E247" dT="2025-02-07T13:43:48.10" personId="{275467A3-C35B-408D-BC09-980133BF36D1}" id="{DCB1C7F3-7CD4-46C6-BE1B-0CB8E4F27A96}" parentId="{448D9294-CC9A-43C3-BA57-D6360A35589B}">
    <text>RAA dovydas skaičiuoja. Servitutai atiduoti šakių r. Sav.</text>
  </threadedComment>
  <threadedComment ref="E247" dT="2025-02-10T07:23:19.64" personId="{A8D559AF-EDFF-4E5C-A9C6-041F763793B2}" id="{B7F3D23C-161A-4EF3-8EE3-8B4C60521AFA}" parentId="{448D9294-CC9A-43C3-BA57-D6360A35589B}">
    <text>02-10 planas apskaičuoti RAA iki nuostatų, reikia susisiekti su Kaminsku, dar nepasirašė nusiųsto servituto el paštu</text>
  </threadedComment>
  <threadedComment ref="E247" dT="2025-02-10T11:28:50.06" personId="{A8D559AF-EDFF-4E5C-A9C6-041F763793B2}" id="{AA71956F-B3DD-4524-A4D2-8F6EB37C073A}" parentId="{448D9294-CC9A-43C3-BA57-D6360A35589B}">
    <text xml:space="preserve">Apskaičiuota RAA iki nuostatų, išsiųstas priminimas Kaminskui </text>
  </threadedComment>
  <threadedComment ref="E247" dT="2025-02-12T05:39:50.83" personId="{275467A3-C35B-408D-BC09-980133BF36D1}" id="{FC634F3A-2937-4506-A89F-3943686C9350}" parentId="{448D9294-CC9A-43C3-BA57-D6360A35589B}">
    <text>02-12 turi pateikti projektą su garantiniu dėl servituto</text>
  </threadedComment>
  <threadedComment ref="E247" dT="2025-02-12T12:57:32.87" personId="{A8D559AF-EDFF-4E5C-A9C6-041F763793B2}" id="{48BDDF29-B8A8-418B-90C0-0D9EBD77C53B}" parentId="{448D9294-CC9A-43C3-BA57-D6360A35589B}">
    <text>Pateiktas pataisytas, pasirašytas servitutas kompensacijai</text>
  </threadedComment>
  <threadedComment ref="E247" dT="2025-02-13T10:23:21.02" personId="{1AA69E5B-B443-4881-BBB8-C2908FF681E9}" id="{5474277D-6596-466A-860C-B2BC43729B47}" parentId="{448D9294-CC9A-43C3-BA57-D6360A35589B}">
    <text>Pateiktas projekas</text>
  </threadedComment>
  <threadedComment ref="E247" dT="2025-02-13T13:40:27.77" personId="{275467A3-C35B-408D-BC09-980133BF36D1}" id="{1FDEB828-9000-48FE-833C-C36E2A4F2BCE}" parentId="{448D9294-CC9A-43C3-BA57-D6360A35589B}">
    <text>ESO tikrina RAA, laukiam kompensacijų, servitutai su Šakių r. Sav.</text>
  </threadedComment>
  <threadedComment ref="E247" dT="2025-02-13T14:26:14.79" personId="{275467A3-C35B-408D-BC09-980133BF36D1}" id="{887B55E1-048C-4145-B40A-96A41005A6B5}" parentId="{448D9294-CC9A-43C3-BA57-D6360A35589B}">
    <text>Taiso RAA pastabas</text>
  </threadedComment>
  <threadedComment ref="E247" dT="2025-02-14T11:26:18.23" personId="{A8D559AF-EDFF-4E5C-A9C6-041F763793B2}" id="{A4916F17-4C11-4BC0-A1EC-CAC06A7D8E02}" parentId="{448D9294-CC9A-43C3-BA57-D6360A35589B}">
    <text>RAA pastabos pataisytos iki nuostatų, visi servitutai su prašymais išsiųsti savivaldybei</text>
  </threadedComment>
  <threadedComment ref="E247" dT="2025-02-14T11:31:54.41" personId="{1AA69E5B-B443-4881-BBB8-C2908FF681E9}" id="{394FD5C5-6A8F-44F0-BCBF-27C689674221}" parentId="{448D9294-CC9A-43C3-BA57-D6360A35589B}">
    <text>Pateiktas projektas su pataisyta RAA</text>
  </threadedComment>
  <threadedComment ref="E247" dT="2025-02-17T06:54:19.92" personId="{275467A3-C35B-408D-BC09-980133BF36D1}" id="{BDB38C4A-0E26-4CE4-8338-68FB14E0187D}" parentId="{448D9294-CC9A-43C3-BA57-D6360A35589B}">
    <text>Trūksta servitutų su Šakių r. Sav. Pateikti 14d</text>
  </threadedComment>
  <threadedComment ref="E247" dT="2025-02-17T07:06:29.28" personId="{A8D559AF-EDFF-4E5C-A9C6-041F763793B2}" id="{D885F1F2-7C65-4AF7-B9C7-49646A8D4936}" parentId="{448D9294-CC9A-43C3-BA57-D6360A35589B}">
    <text>02-14 Išsiųsti servitutai savivaldybei su prašymais</text>
  </threadedComment>
  <threadedComment ref="E247" dT="2025-02-24T05:36:00.27" personId="{A8D559AF-EDFF-4E5C-A9C6-041F763793B2}" id="{F1BEC25E-3FA7-427F-AFBE-C0C6E241AD15}" parentId="{448D9294-CC9A-43C3-BA57-D6360A35589B}">
    <text>02.24 skambinsiu savivaldybei pasiteiraut kokia situacija</text>
  </threadedComment>
  <threadedComment ref="E247" dT="2025-02-24T09:46:53.02" personId="{275467A3-C35B-408D-BC09-980133BF36D1}" id="{033BE927-CC30-4694-805C-200AC9B85281}" parentId="{448D9294-CC9A-43C3-BA57-D6360A35589B}">
    <text>Pateikti servitutai notarui, laukiam RAA derinimo</text>
  </threadedComment>
  <threadedComment ref="E247" dT="2025-03-06T06:56:58.53" personId="{275467A3-C35B-408D-BC09-980133BF36D1}" id="{0AD0B781-1E80-4558-8D45-6395C864BB4E}" parentId="{448D9294-CC9A-43C3-BA57-D6360A35589B}">
    <text>RAA patvirtinta + Servitutai pas notarę</text>
  </threadedComment>
  <threadedComment ref="E247" dT="2025-03-10T07:30:26.70" personId="{1AA69E5B-B443-4881-BBB8-C2908FF681E9}" id="{A18467E7-5BBA-4FA8-9F72-AE1AE88FDDCB}" parentId="{448D9294-CC9A-43C3-BA57-D6360A35589B}">
    <text>Pararytas priminimas, kad tvirtintu projketa</text>
  </threadedComment>
  <threadedComment ref="E247" dT="2025-03-12T12:44:22.19" personId="{A8D559AF-EDFF-4E5C-A9C6-041F763793B2}" id="{6BF92255-5F4A-43DB-A1B4-0A1E6EB2C5A1}" parentId="{448D9294-CC9A-43C3-BA57-D6360A35589B}">
    <text>Paskambinta notarei vėl, dar negavo atsakymo iš registrų centro dėl servitutų naujos tvarkos, paprašė persiųsti laiškus pakartotinai, pažiūrės vėl</text>
  </threadedComment>
  <threadedComment ref="E247" dT="2025-03-14T06:55:07.92" personId="{A8D559AF-EDFF-4E5C-A9C6-041F763793B2}" id="{B83CAAC9-91EE-4DC9-A573-46FEEB5CBD42}" parentId="{448D9294-CC9A-43C3-BA57-D6360A35589B}">
    <text>Sprendžiamas servitutų klausimas</text>
  </threadedComment>
  <threadedComment ref="E247" dT="2025-03-14T13:14:04.87" personId="{275467A3-C35B-408D-BC09-980133BF36D1}" id="{7140EFF0-C981-4381-9F42-CEEEDE8A4DE5}" parentId="{448D9294-CC9A-43C3-BA57-D6360A35589B}">
    <text>Jeigu pirmadienį negausim ATS, statom MT į tą pačia vietą</text>
  </threadedComment>
  <threadedComment ref="E247" dT="2025-03-18T12:57:01.50" personId="{275467A3-C35B-408D-BC09-980133BF36D1}" id="{4E729AD6-8D21-4576-9B26-3F9E6CF50326}" parentId="{448D9294-CC9A-43C3-BA57-D6360A35589B}">
    <text>Keičia projektą statant MT į tą pačią vietą.</text>
  </threadedComment>
  <threadedComment ref="E247" dT="2025-03-20T07:20:49.50" personId="{275467A3-C35B-408D-BC09-980133BF36D1}" id="{0E6743F7-EC40-4F41-B27C-2235D2887DEA}" parentId="{448D9294-CC9A-43C3-BA57-D6360A35589B}">
    <text>Pateiktas projektas po MT vietos pakeitimo</text>
  </threadedComment>
  <threadedComment ref="E247" dT="2025-03-24T05:27:21.39" personId="{A8D559AF-EDFF-4E5C-A9C6-041F763793B2}" id="{260105DD-0546-474B-89DB-B91B86A11641}" parentId="{448D9294-CC9A-43C3-BA57-D6360A35589B}">
    <text>Sklypų nuomininkai sakė išsiųs laišką notarei, suderintas susitikimo laikas</text>
  </threadedComment>
  <threadedComment ref="E247" dT="2025-03-26T09:06:34.82" personId="{275467A3-C35B-408D-BC09-980133BF36D1}" id="{F5C9867C-3289-4297-A3F0-1B81BFAD2776}" parentId="{448D9294-CC9A-43C3-BA57-D6360A35589B}">
    <text>Pateikta konkursinė</text>
  </threadedComment>
  <threadedComment ref="E247" dT="2025-03-30T18:54:44.06" personId="{275467A3-C35B-408D-BC09-980133BF36D1}" id="{81F2B860-E11E-4D22-A459-E4FFF5DC5043}" parentId="{448D9294-CC9A-43C3-BA57-D6360A35589B}">
    <text>Pateiktos žymos</text>
  </threadedComment>
  <threadedComment ref="X247" dT="2024-11-05T10:54:18.30" personId="{A8D559AF-EDFF-4E5C-A9C6-041F763793B2}" id="{D0E91F3F-549D-404B-8E66-52B30DBFEF52}">
    <text>Išsiųsta 11/05</text>
  </threadedComment>
  <threadedComment ref="X247" dT="2024-12-23T11:33:31.45" personId="{A8D559AF-EDFF-4E5C-A9C6-041F763793B2}" id="{967895C5-F25E-4745-9D2B-067D1C719568}" parentId="{D0E91F3F-549D-404B-8E66-52B30DBFEF52}">
    <text xml:space="preserve">Trūksta melioracijos
</text>
  </threadedComment>
  <threadedComment ref="Z247" dT="2024-11-05T10:54:24.07" personId="{A8D559AF-EDFF-4E5C-A9C6-041F763793B2}" id="{ED541E30-A2C8-4843-9CAE-A03CDB31D672}">
    <text>Išsiųsta 11/05</text>
  </threadedComment>
  <threadedComment ref="AA247" dT="2024-11-05T10:54:29.05" personId="{A8D559AF-EDFF-4E5C-A9C6-041F763793B2}" id="{49002E33-F156-4DB9-9652-3895E6E1F9FE}">
    <text>Išsiųsta 11/05</text>
  </threadedComment>
  <threadedComment ref="AA247" dT="2024-11-07T06:55:27.69" personId="{A8D559AF-EDFF-4E5C-A9C6-041F763793B2}" id="{0C53589D-7102-4554-8623-5CDB7EB55239}" parentId="{49002E33-F156-4DB9-9652-3895E6E1F9FE}">
    <text xml:space="preserve">11-05 suderinta
</text>
  </threadedComment>
  <threadedComment ref="AD247" dT="2025-01-29T06:37:29.14" personId="{A8D559AF-EDFF-4E5C-A9C6-041F763793B2}" id="{BA5C8EAD-0374-4C54-847A-E272579898E5}">
    <text xml:space="preserve">Pateiktas, 344878 </text>
  </threadedComment>
  <threadedComment ref="AF247" dT="2024-12-23T11:37:18.32" personId="{A8D559AF-EDFF-4E5C-A9C6-041F763793B2}" id="{53E85782-4E17-4BC2-87E4-87A23E3F2110}">
    <text xml:space="preserve">Paruošta
</text>
  </threadedComment>
  <threadedComment ref="AF247" dT="2025-01-28T08:08:26.06" personId="{A8D559AF-EDFF-4E5C-A9C6-041F763793B2}" id="{11A8B6D3-4594-42E4-9F56-F8C9503A5B3D}" parentId="{53E85782-4E17-4BC2-87E4-87A23E3F2110}">
    <text>Laukiama ESO parašų</text>
  </threadedComment>
  <threadedComment ref="AF247" dT="2025-02-17T06:59:22.53" personId="{A8D559AF-EDFF-4E5C-A9C6-041F763793B2}" id="{4D6FCA11-D399-46C8-B63D-6923C18D2E5F}" parentId="{53E85782-4E17-4BC2-87E4-87A23E3F2110}">
    <text>02-14 išsiųsti Šakių savivaldybei po apskaičiavimo</text>
  </threadedComment>
  <threadedComment ref="AH247" dT="2024-12-23T11:33:19.61" personId="{A8D559AF-EDFF-4E5C-A9C6-041F763793B2}" id="{30D9CD5B-38A3-4646-8C5D-D5659B329A16}">
    <text>Reikia mel. Projekto ir užnešti melioracijos statinius</text>
  </threadedComment>
  <threadedComment ref="AH247" dT="2025-01-09T13:09:04.33" personId="{1AA69E5B-B443-4881-BBB8-C2908FF681E9}" id="{EF62BAA1-9094-4773-8704-C6B77438E749}" parentId="{30D9CD5B-38A3-4646-8C5D-D5659B329A16}">
    <text>Uzsakyta</text>
  </threadedComment>
  <threadedComment ref="E248" dT="2024-09-16T05:47:37.31" personId="{275467A3-C35B-408D-BC09-980133BF36D1}" id="{02370D25-B269-4D4F-80A4-6624996D6D84}">
    <text>Subraižyta trasa, reikia derinti su gyventojais</text>
  </threadedComment>
  <threadedComment ref="E248" dT="2024-10-17T07:03:33.54" personId="{275467A3-C35B-408D-BC09-980133BF36D1}" id="{DF8E5C96-FE0E-45DE-A578-C3AAAD811B6D}" parentId="{02370D25-B269-4D4F-80A4-6624996D6D84}">
    <text>Donatas matuoja topo 10-21</text>
  </threadedComment>
  <threadedComment ref="E248" dT="2024-11-15T10:52:39.56" personId="{1AA69E5B-B443-4881-BBB8-C2908FF681E9}" id="{09B5EC8B-FE1F-4966-9479-D8009E4B2B1F}" parentId="{02370D25-B269-4D4F-80A4-6624996D6D84}">
    <text>Gautas papildymas, reikia rengti pirminiams</text>
  </threadedComment>
  <threadedComment ref="E248" dT="2024-11-21T07:42:53.25" personId="{275467A3-C35B-408D-BC09-980133BF36D1}" id="{1C952A92-5EE5-43E7-BCE2-F7568CFD4D1D}" parentId="{02370D25-B269-4D4F-80A4-6624996D6D84}">
    <text>11-22 planas teikti pirminius</text>
  </threadedComment>
  <threadedComment ref="E248" dT="2024-11-25T13:22:18.73" personId="{1AA69E5B-B443-4881-BBB8-C2908FF681E9}" id="{EDE91375-E77A-4008-AE74-953D1E104B47}" parentId="{02370D25-B269-4D4F-80A4-6624996D6D84}">
    <text>11.25 pateikti pirminiai</text>
  </threadedComment>
  <threadedComment ref="E248" dT="2024-12-31T10:16:15.27" personId="{1AA69E5B-B443-4881-BBB8-C2908FF681E9}" id="{ED652FEB-C72C-4EC9-86F0-EA3810EC2E40}" parentId="{02370D25-B269-4D4F-80A4-6624996D6D84}">
    <text>Pateikti pirminiai po pastabu</text>
  </threadedComment>
  <threadedComment ref="E248" dT="2025-01-07T08:18:00.44" personId="{275467A3-C35B-408D-BC09-980133BF36D1}" id="{960F0BB1-9E75-4E12-B048-E9A5CC5D5369}" parentId="{02370D25-B269-4D4F-80A4-6624996D6D84}">
    <text>Taiso pastabas + servitutai</text>
  </threadedComment>
  <threadedComment ref="E248" dT="2025-01-08T11:49:58.74" personId="{1AA69E5B-B443-4881-BBB8-C2908FF681E9}" id="{E1CA8580-2CFC-4392-B69E-0363011250A5}" parentId="{02370D25-B269-4D4F-80A4-6624996D6D84}">
    <text>Pateikta po pastabu</text>
  </threadedComment>
  <threadedComment ref="E248" dT="2025-01-13T13:13:40.16" personId="{09BE7D98-4DE0-4A95-BE21-8CDFB976921C}" id="{7D842F84-CEEB-4340-9CCA-C473B3B064D6}" parentId="{02370D25-B269-4D4F-80A4-6624996D6D84}">
    <text>Skaičiuoja sąmatą, servitutas liko</text>
  </threadedComment>
  <threadedComment ref="E248" dT="2025-01-17T08:00:42.32" personId="{1AA69E5B-B443-4881-BBB8-C2908FF681E9}" id="{7F4F6743-C179-445F-BFBF-67AB8F31A70B}" parentId="{02370D25-B269-4D4F-80A4-6624996D6D84}">
    <text>Samata gauta</text>
  </threadedComment>
  <threadedComment ref="E248" dT="2025-01-17T14:22:44.06" personId="{1AA69E5B-B443-4881-BBB8-C2908FF681E9}" id="{14E977B4-BACE-4BBC-B1DB-C82F0C2B8DB1}" parentId="{02370D25-B269-4D4F-80A4-6624996D6D84}">
    <text>Pateiktas projektas be servitutu ir informaciniu</text>
  </threadedComment>
  <threadedComment ref="E248" dT="2025-01-31T12:25:26.50" personId="{275467A3-C35B-408D-BC09-980133BF36D1}" id="{D0D4121F-FAA4-4D4F-BE86-6D9F5A42CF5A}" parentId="{02370D25-B269-4D4F-80A4-6624996D6D84}">
    <text>Reikia sodų bendrijos susirinkimo pritarimo</text>
  </threadedComment>
  <threadedComment ref="E248" dT="2025-01-31T15:02:47.38" personId="{1AA69E5B-B443-4881-BBB8-C2908FF681E9}" id="{950E2BFF-77C9-48E5-92CF-6BC94F819FAD}" parentId="{02370D25-B269-4D4F-80A4-6624996D6D84}">
    <text>Pateiktas projektas su garantinius servitutui</text>
  </threadedComment>
  <threadedComment ref="E248" dT="2025-02-06T07:57:47.28" personId="{1AA69E5B-B443-4881-BBB8-C2908FF681E9}" id="{F127D2B2-622D-4DBD-B71F-59A6EF192C55}" parentId="{02370D25-B269-4D4F-80A4-6624996D6D84}">
    <text>02.05 pateikta su garantiniu servitutui ir SUVA</text>
  </threadedComment>
  <threadedComment ref="E248" dT="2025-02-08T07:19:01.29" personId="{275467A3-C35B-408D-BC09-980133BF36D1}" id="{94645CC1-8C4D-4870-8AAE-E1D0D6E0F688}" parentId="{02370D25-B269-4D4F-80A4-6624996D6D84}">
    <text>SUVA atmestas, servitutų kokia situacija ?</text>
  </threadedComment>
  <threadedComment ref="E248" dT="2025-02-10T11:29:20.69" personId="{09BE7D98-4DE0-4A95-BE21-8CDFB976921C}" id="{69ABAFAA-4E34-40D7-A3DF-A68C589B0F14}" parentId="{02370D25-B269-4D4F-80A4-6624996D6D84}">
    <text>Suva pateikta, servitutas pas ESO pasirašyme</text>
  </threadedComment>
  <threadedComment ref="E248" dT="2025-02-11T11:30:25.72" personId="{1AA69E5B-B443-4881-BBB8-C2908FF681E9}" id="{F906EB88-8DB3-4EED-8C96-DAB2F3C89CBC}" parentId="{02370D25-B269-4D4F-80A4-6624996D6D84}">
    <text>Pateiktas projektas su garantiniu</text>
  </threadedComment>
  <threadedComment ref="E248" dT="2025-02-13T13:43:15.18" personId="{275467A3-C35B-408D-BC09-980133BF36D1}" id="{6A39FF2F-AB10-4491-83F0-F7B927351698}" parentId="{02370D25-B269-4D4F-80A4-6624996D6D84}">
    <text>SUVA, Laukiam kompensacijos, Servitutas su NŽT</text>
  </threadedComment>
  <threadedComment ref="E248" dT="2025-02-24T14:03:17.77" personId="{275467A3-C35B-408D-BC09-980133BF36D1}" id="{D398D3F5-3127-4038-920D-3495FDC7D141}" parentId="{02370D25-B269-4D4F-80A4-6624996D6D84}">
    <text>SUVA pareikalavo KRS ir ESO derinimų. KRS pateikta</text>
  </threadedComment>
  <threadedComment ref="E248" dT="2025-03-03T12:07:16.13" personId="{275467A3-C35B-408D-BC09-980133BF36D1}" id="{C2110675-A96D-4A38-9906-9FE78DC35FD9}" parentId="{02370D25-B269-4D4F-80A4-6624996D6D84}">
    <text>Pakartotinai pateikta SUVA</text>
  </threadedComment>
  <threadedComment ref="E248" dT="2025-03-08T09:22:28.14" personId="{275467A3-C35B-408D-BC09-980133BF36D1}" id="{1A7073F7-D383-4DFE-B786-834D75E111E3}" parentId="{02370D25-B269-4D4F-80A4-6624996D6D84}">
    <text>Atmestas suva</text>
  </threadedComment>
  <threadedComment ref="E248" dT="2025-03-12T06:22:58.06" personId="{275467A3-C35B-408D-BC09-980133BF36D1}" id="{771E62ED-573C-4123-8189-030D564E9574}" parentId="{02370D25-B269-4D4F-80A4-6624996D6D84}">
    <text>Pateikta iš naujo suva</text>
  </threadedComment>
  <threadedComment ref="E248" dT="2025-03-14T13:18:05.68" personId="{275467A3-C35B-408D-BC09-980133BF36D1}" id="{57464847-DC0A-4BFE-96B8-DA3DAAE82BF6}" parentId="{02370D25-B269-4D4F-80A4-6624996D6D84}">
    <text>Kostas pateiks SUVA</text>
  </threadedComment>
  <threadedComment ref="E248" dT="2025-03-19T11:10:34.30" personId="{275467A3-C35B-408D-BC09-980133BF36D1}" id="{373970AB-A036-4E4C-A198-393E9A9302DF}" parentId="{02370D25-B269-4D4F-80A4-6624996D6D84}">
    <text>Nusiųsta SB pirmininkei dėl sutikimo korekcijos 03-19</text>
  </threadedComment>
  <threadedComment ref="E248" dT="2025-03-19T11:38:43.71" personId="{275467A3-C35B-408D-BC09-980133BF36D1}" id="{0448F17D-074E-471D-89E5-A8FAD636802F}" parentId="{02370D25-B269-4D4F-80A4-6624996D6D84}">
    <text>SB susirinkimas bus tik 06 viduryje</text>
  </threadedComment>
  <threadedComment ref="E248" dT="2025-03-28T09:09:34.05" personId="{1AA69E5B-B443-4881-BBB8-C2908FF681E9}" id="{BFD19B21-6F3E-433A-A2CC-65506BF3EA03}" parentId="{02370D25-B269-4D4F-80A4-6624996D6D84}">
    <text>Gautas servituto derinimas, laukiam komp apmokejimo</text>
  </threadedComment>
  <threadedComment ref="E248" dT="2025-04-01T04:44:39.87" personId="{1AA69E5B-B443-4881-BBB8-C2908FF681E9}" id="{30BE5493-4535-4FCE-8C1F-9269C3944510}" parentId="{02370D25-B269-4D4F-80A4-6624996D6D84}">
    <text>Komp komanda nesutinka su NZT sprendimu, bendrauja tarpusavyje</text>
  </threadedComment>
  <threadedComment ref="E248" dT="2025-04-03T05:22:04.46" personId="{1AA69E5B-B443-4881-BBB8-C2908FF681E9}" id="{07BE4A5F-EBE8-4372-9CA6-05B790DCB8B4}" parentId="{02370D25-B269-4D4F-80A4-6624996D6D84}">
    <text>Servitutas pas notare</text>
  </threadedComment>
  <threadedComment ref="E248" dT="2025-05-19T09:23:08.30" personId="{275467A3-C35B-408D-BC09-980133BF36D1}" id="{21E197D5-192A-476E-B928-D986B6B7A9D5}" parentId="{02370D25-B269-4D4F-80A4-6624996D6D84}">
    <text>Pasiteiraus pas savivaldybę kokia situacija</text>
  </threadedComment>
  <threadedComment ref="E248" dT="2025-05-27T09:34:32.80" personId="{1AA69E5B-B443-4881-BBB8-C2908FF681E9}" id="{B4776A7D-D208-4CDD-AEA3-58E7D6E61FC9}" parentId="{02370D25-B269-4D4F-80A4-6624996D6D84}">
    <text>Tavo komentaras buvo, kad SB susirinkimas bus tik 06mėn viduryje. Servitutas pasirasytas</text>
  </threadedComment>
  <threadedComment ref="E248" dT="2025-06-19T05:11:50.17" personId="{275467A3-C35B-408D-BC09-980133BF36D1}" id="{993D2645-E33B-4E03-BB00-7774BC14169D}" parentId="{02370D25-B269-4D4F-80A4-6624996D6D84}">
    <text xml:space="preserve">SB pirmininkei pateiktas protokolo pvz </text>
  </threadedComment>
  <threadedComment ref="E248" dT="2025-06-26T11:30:05.31" personId="{275467A3-C35B-408D-BC09-980133BF36D1}" id="{7F05EED8-BFFF-4F29-B60A-D9C08B33BCFA}" parentId="{02370D25-B269-4D4F-80A4-6624996D6D84}">
    <text>SB protokolas gautas, teikia SUVA</text>
  </threadedComment>
  <threadedComment ref="E248" dT="2025-06-27T06:15:14.07" personId="{F5283759-9946-4865-A022-E520B30F9158}" id="{A0D528FB-8BC4-4FFB-BA31-727849E35EC9}" parentId="{02370D25-B269-4D4F-80A4-6624996D6D84}">
    <text xml:space="preserve">06-27 pateikta SUVA 365814 </text>
  </threadedComment>
  <threadedComment ref="E248" dT="2025-07-01T12:41:09.02" personId="{275467A3-C35B-408D-BC09-980133BF36D1}" id="{233819D6-4440-4524-B1C0-F8AFBEAABEE0}" parentId="{02370D25-B269-4D4F-80A4-6624996D6D84}">
    <text>Pateiktas komentaras dėl objekto perkėlimo ant gretutinės sutarties</text>
  </threadedComment>
  <threadedComment ref="E248" dT="2025-07-07T05:06:05.53" personId="{F5283759-9946-4865-A022-E520B30F9158}" id="{D11475A4-56F3-4447-887A-EB75E590D6A7}" parentId="{02370D25-B269-4D4F-80A4-6624996D6D84}">
    <text>Gauta SUVA 07-07</text>
  </threadedComment>
  <threadedComment ref="E248" dT="2025-07-08T09:49:04.24" personId="{1AA69E5B-B443-4881-BBB8-C2908FF681E9}" id="{C06D869B-236F-4B9E-8226-C5D5A7870F55}" parentId="{02370D25-B269-4D4F-80A4-6624996D6D84}">
    <text>Pateiktas projektas po pastabu</text>
  </threadedComment>
  <threadedComment ref="E248" dT="2025-07-14T07:20:30.07" personId="{1AA69E5B-B443-4881-BBB8-C2908FF681E9}" id="{F5C7BE34-FDDE-4347-BC9E-43D48D374668}" parentId="{02370D25-B269-4D4F-80A4-6624996D6D84}">
    <text>Pateiktas projektas po pastabu</text>
  </threadedComment>
  <threadedComment ref="E248" dT="2025-07-18T05:53:55.57" personId="{275467A3-C35B-408D-BC09-980133BF36D1}" id="{6EB3B4CD-19D1-4E03-9586-991DD05244A7}" parentId="{02370D25-B269-4D4F-80A4-6624996D6D84}">
    <text>Reikia pateikti delspinigių netaikymo raštą</text>
  </threadedComment>
  <threadedComment ref="E248" dT="2025-07-21T08:55:07.66" personId="{1AA69E5B-B443-4881-BBB8-C2908FF681E9}" id="{9F6D8EA1-928B-488F-8052-208825740DBB}" parentId="{02370D25-B269-4D4F-80A4-6624996D6D84}">
    <text>Pateiktas projektas ant naujos sutarties</text>
  </threadedComment>
  <threadedComment ref="E248" dT="2025-07-24T06:04:06.54" personId="{1AA69E5B-B443-4881-BBB8-C2908FF681E9}" id="{1274DEA0-BFE7-42A7-BD80-07E297466F2F}" parentId="{02370D25-B269-4D4F-80A4-6624996D6D84}">
    <text>Pateikta po pastabu</text>
  </threadedComment>
  <threadedComment ref="E248" dT="2025-07-29T05:48:22.25" personId="{275467A3-C35B-408D-BC09-980133BF36D1}" id="{EBB3B635-9949-47A0-BD4C-7B784B733B3A}" parentId="{02370D25-B269-4D4F-80A4-6624996D6D84}">
    <text>Taiso pastabas</text>
  </threadedComment>
  <threadedComment ref="E248" dT="2025-07-29T06:05:46.89" personId="{1AA69E5B-B443-4881-BBB8-C2908FF681E9}" id="{BFEFE5DC-B437-4A1D-A0AB-EE849FA1ED66}" parentId="{02370D25-B269-4D4F-80A4-6624996D6D84}">
    <text>Pateikta po pastabu</text>
  </threadedComment>
  <threadedComment ref="AD248" dT="2025-03-07T10:33:00.66" personId="{09BE7D98-4DE0-4A95-BE21-8CDFB976921C}" id="{9E434561-6CEC-4835-B6C8-EF5ECCA82F23}">
    <text xml:space="preserve">349851 </text>
  </threadedComment>
  <threadedComment ref="AD248" dT="2025-06-27T06:14:55.99" personId="{F5283759-9946-4865-A022-E520B30F9158}" id="{F4E7BDE2-9413-426F-8C20-6DF7E16BA409}" parentId="{9E434561-6CEC-4835-B6C8-EF5ECCA82F23}">
    <text xml:space="preserve">06-27 365814 </text>
  </threadedComment>
  <threadedComment ref="AD248" dT="2025-07-07T05:06:21.54" personId="{F5283759-9946-4865-A022-E520B30F9158}" id="{CCD752D5-E9E5-4F89-809E-9C5A4E7621C0}" parentId="{9E434561-6CEC-4835-B6C8-EF5ECCA82F23}">
    <text>07-04 gauta</text>
  </threadedComment>
  <threadedComment ref="AF248" dT="2025-01-06T06:52:13.32" personId="{09BE7D98-4DE0-4A95-BE21-8CDFB976921C}" id="{0CC52649-329C-40EF-8F38-558F929771A9}">
    <text>Parengta, reikia ESO parašo</text>
  </threadedComment>
  <threadedComment ref="AF248" dT="2025-02-24T12:01:31.27" personId="{09BE7D98-4DE0-4A95-BE21-8CDFB976921C}" id="{18BE2396-A45A-48D8-96D4-F9E56AE1F44B}" parentId="{0CC52649-329C-40EF-8F38-558F929771A9}">
    <text>Pateikta NŽT Nr. 1GD-13035
Nežinau kam priskirta</text>
  </threadedComment>
  <threadedComment ref="E249" dT="2024-09-12T14:26:40.59" personId="{1AA69E5B-B443-4881-BBB8-C2908FF681E9}" id="{A46B1766-3649-414F-85BF-4DC91AFAB3B2}">
    <text>Laukiam pozemio papildymo</text>
  </threadedComment>
  <threadedComment ref="E249" dT="2024-10-17T07:05:48.49" personId="{275467A3-C35B-408D-BC09-980133BF36D1}" id="{7786AB4D-CBDA-4D89-A85D-E92EEDDDAC0F}" parentId="{A46B1766-3649-414F-85BF-4DC91AFAB3B2}">
    <text>Reikia daryti</text>
  </threadedComment>
  <threadedComment ref="E249" dT="2024-10-29T13:21:38.80" personId="{275467A3-C35B-408D-BC09-980133BF36D1}" id="{4D06F603-6C22-48B9-A329-3DECED0F146C}" parentId="{A46B1766-3649-414F-85BF-4DC91AFAB3B2}">
    <text>Matuoja Ovidijus/Donatas 11-04</text>
  </threadedComment>
  <threadedComment ref="E249" dT="2024-11-06T11:59:55.77" personId="{275467A3-C35B-408D-BC09-980133BF36D1}" id="{48897A4D-D858-4D74-9029-B25DB6CAACC6}" parentId="{A46B1766-3649-414F-85BF-4DC91AFAB3B2}">
    <text>Įkelta topo</text>
  </threadedComment>
  <threadedComment ref="E249" dT="2024-11-21T07:59:30.24" personId="{275467A3-C35B-408D-BC09-980133BF36D1}" id="{4E83FBF8-8185-438B-BC6F-2BCC0CEFAC83}" parentId="{A46B1766-3649-414F-85BF-4DC91AFAB3B2}">
    <text>Tautvydas keičia trasą ir vyks derinti su sklp. Sav.</text>
  </threadedComment>
  <threadedComment ref="E249" dT="2024-12-31T10:24:39.67" personId="{65DA027D-5C49-4EE2-A34F-BC2FA0C6B7F3}" id="{8E3532AC-3A58-41C1-9763-E287724C77CD}" parentId="{A46B1766-3649-414F-85BF-4DC91AFAB3B2}">
    <text>KPD esamos trasos nederina, prašo išlaikyti kuo didesni atstumą nuo paminklo, siūlo kabelį tiesti ties sklypo riba. Teikiant naujus sprendinius pakartotiniam derinimui pateikti ir aiškinamąjį projekto raštą.</text>
  </threadedComment>
  <threadedComment ref="E249" dT="2025-01-06T10:47:07.30" personId="{65DA027D-5C49-4EE2-A34F-BC2FA0C6B7F3}" id="{285464C9-1154-46D4-8DBA-7D55BD3A2A9E}" parentId="{A46B1766-3649-414F-85BF-4DC91AFAB3B2}">
    <text>Užsakytas topo papildymas 2024.12.31</text>
  </threadedComment>
  <threadedComment ref="E249" dT="2025-01-06T12:47:52.64" personId="{1AA69E5B-B443-4881-BBB8-C2908FF681E9}" id="{7C014F42-D430-4E84-86E6-68A90BB09E37}" parentId="{A46B1766-3649-414F-85BF-4DC91AFAB3B2}">
    <text>Su gyventojais suderinta, liko issiust 4 informacinius</text>
  </threadedComment>
  <threadedComment ref="E249" dT="2025-01-07T08:23:20.49" personId="{275467A3-C35B-408D-BC09-980133BF36D1}" id="{23F1815B-93E0-4BD4-9B93-7A29D6940526}" parentId="{A46B1766-3649-414F-85BF-4DC91AFAB3B2}">
    <text>Reikia topo papildymo</text>
  </threadedComment>
  <threadedComment ref="E249" dT="2025-01-17T08:01:46.35" personId="{1AA69E5B-B443-4881-BBB8-C2908FF681E9}" id="{A2055DDF-FDB4-42B7-A56E-B19C3BB176D2}" parentId="{A46B1766-3649-414F-85BF-4DC91AFAB3B2}">
    <text>Topo papildymas gautas, reikia koreguoti</text>
  </threadedComment>
  <threadedComment ref="E249" dT="2025-01-20T18:29:05.06" personId="{275467A3-C35B-408D-BC09-980133BF36D1}" id="{6D85A2EB-F6F2-4C1A-9553-5FB94AB7BFD5}" parentId="{A46B1766-3649-414F-85BF-4DC91AFAB3B2}">
    <text>Kam bus priskirta ?</text>
  </threadedComment>
  <threadedComment ref="E249" dT="2025-01-21T06:03:02.20" personId="{1AA69E5B-B443-4881-BBB8-C2908FF681E9}" id="{6A285B50-1AC1-4FAC-ADE8-1415D3E06A63}" parentId="{A46B1766-3649-414F-85BF-4DC91AFAB3B2}">
    <text>Yra priskirta Ridui</text>
  </threadedComment>
  <threadedComment ref="E249" dT="2025-01-28T06:58:37.06" personId="{275467A3-C35B-408D-BC09-980133BF36D1}" id="{B14FCD94-EDE7-4D3D-A78E-6FDE77DE990E}" parentId="{A46B1766-3649-414F-85BF-4DC91AFAB3B2}">
    <text>KPD+SUVA+Servitutas</text>
  </threadedComment>
  <threadedComment ref="E249" dT="2025-02-04T08:25:29.75" personId="{275467A3-C35B-408D-BC09-980133BF36D1}" id="{C47DE62E-5DEE-4D32-AB91-CD53EF03E879}" parentId="{A46B1766-3649-414F-85BF-4DC91AFAB3B2}">
    <text>Perderina projektą</text>
  </threadedComment>
  <threadedComment ref="E249" dT="2025-02-04T13:07:03.92" personId="{8FC2F3C1-05F0-4E34-917F-7A355472C835}" id="{09750822-3778-4415-A682-D94B17F92D4F}" parentId="{A46B1766-3649-414F-85BF-4DC91AFAB3B2}">
    <text>Išsiųsta KPD, Žydų bendruomenei, Kauno raj. Sav. Reikia suderinti su 2 gyventojais</text>
  </threadedComment>
  <threadedComment ref="E249" dT="2025-02-06T06:47:09.17" personId="{8FC2F3C1-05F0-4E34-917F-7A355472C835}" id="{B6CA015A-91CA-4775-B016-9C118343F767}" parentId="{A46B1766-3649-414F-85BF-4DC91AFAB3B2}">
    <text>KPD derinimas gautas, žydu bendruomenė paprašė patikslinimo apie projektą, nusiunčiau situacijos planą su išnašais ant ortofoto</text>
  </threadedComment>
  <threadedComment ref="E249" dT="2025-02-08T08:30:21.36" personId="{275467A3-C35B-408D-BC09-980133BF36D1}" id="{4CF35DFB-ADE2-42F8-9043-DFF17B0C0B43}" parentId="{A46B1766-3649-414F-85BF-4DC91AFAB3B2}">
    <text>@Kostas Vilcinskas kam reikalingas derinimas su žydų bendruomene ? Kokia situacija su servitutu  ar jis iš vis reikalingas ?</text>
    <mentions>
      <mention mentionpersonId="{E53FFC70-CE29-47D1-9BF6-13A146E48CBD}" mentionId="{8328EC1A-7FDA-4ABF-AB0D-935281D2CB9F}" startIndex="0" length="18"/>
    </mentions>
  </threadedComment>
  <threadedComment ref="E249" dT="2025-02-13T08:15:46.91" personId="{8FC2F3C1-05F0-4E34-917F-7A355472C835}" id="{6178F6E3-176A-4A13-A2F5-1B45443CFA72}" parentId="{A46B1766-3649-414F-85BF-4DC91AFAB3B2}">
    <text>Servitutai pateikti kompensacijai 02-13</text>
  </threadedComment>
  <threadedComment ref="E249" dT="2025-02-13T08:37:00.43" personId="{8FC2F3C1-05F0-4E34-917F-7A355472C835}" id="{F3E12284-7ACB-496D-BA9A-949420171680}" parentId="{A46B1766-3649-414F-85BF-4DC91AFAB3B2}">
    <text xml:space="preserve">Išsiųsta į KRS 02-04 
GD-1619
</text>
  </threadedComment>
  <threadedComment ref="E249" dT="2025-02-17T08:43:46.42" personId="{8FC2F3C1-05F0-4E34-917F-7A355472C835}" id="{9CD377CB-7D6E-4C91-A96D-7BBE5B4EBD21}" parentId="{A46B1766-3649-414F-85BF-4DC91AFAB3B2}">
    <text xml:space="preserve">Skambinau į KRS, terminas 03-04, bet laukti tikrai tiek nereikės
Pateikta giraitės vandenims pakartotiniam derinimui. 02-17
</text>
  </threadedComment>
  <threadedComment ref="E249" dT="2025-02-27T07:45:21.10" personId="{275467A3-C35B-408D-BC09-980133BF36D1}" id="{AFBA5380-43BF-4951-940D-2195AC9708B5}" parentId="{A46B1766-3649-414F-85BF-4DC91AFAB3B2}">
    <text>KRS laukiam derinimo
Servitutas laukiam kompensacijos
Sodų bendrijos sutikimas</text>
  </threadedComment>
  <threadedComment ref="E249" dT="2025-02-27T08:28:08.99" personId="{8FC2F3C1-05F0-4E34-917F-7A355472C835}" id="{1B8A278E-FC42-469A-9244-59E6E1D46A16}" parentId="{A46B1766-3649-414F-85BF-4DC91AFAB3B2}">
    <text>Servituto kompensacija sakė paskaičiuos šiandien</text>
  </threadedComment>
  <threadedComment ref="E249" dT="2025-03-03T11:44:24.17" personId="{8FC2F3C1-05F0-4E34-917F-7A355472C835}" id="{1EC2A3AD-F2D0-4171-ABFC-083F6B35AEC3}" parentId="{A46B1766-3649-414F-85BF-4DC91AFAB3B2}">
    <text>Nusiųsta pirmininkui pasirašyti ant servituto, taip pat turi surengti tarybos posėdį pasirašymui ant plano
Kompensaciją paskaičiavo tik ant vienos servituto dalies, skambinau sakė paskaičiuos abiejų.
Išsiųsta seniūnijai, tęsiami derinimai su gyventojais
seniūnija atsiuntė derinimą</text>
  </threadedComment>
  <threadedComment ref="E249" dT="2025-03-06T08:02:26.93" personId="{8FC2F3C1-05F0-4E34-917F-7A355472C835}" id="{CA6F7DD9-7608-4954-A92D-D616C25ADED9}" parentId="{A46B1766-3649-414F-85BF-4DC91AFAB3B2}">
    <text>Gautas savivaldybės derinimas, laukiam parašo iš sodų bendrijos pirmininko servituto derinimui. Taip pat laukiama tautvydo el. pašto, nes projekte trūksta derinimų, o excelyje pažymėta, jog suderinta, galbūt rasime el. pašte.</text>
  </threadedComment>
  <threadedComment ref="E249" dT="2025-03-12T08:11:54.14" personId="{8FC2F3C1-05F0-4E34-917F-7A355472C835}" id="{6297AE09-9A1B-4339-98F9-30EA09559F57}" parentId="{A46B1766-3649-414F-85BF-4DC91AFAB3B2}">
    <text>Tautvydo el. pašto nėra, teks perderint su sklypų savininkais, sodų pirmininkas neatsiliepia į skambučius</text>
  </threadedComment>
  <threadedComment ref="E249" dT="2025-03-14T06:55:17.20" personId="{8FC2F3C1-05F0-4E34-917F-7A355472C835}" id="{EABAABEF-09EA-4EF4-BE0B-F76F57791CEF}" parentId="{A46B1766-3649-414F-85BF-4DC91AFAB3B2}">
    <text>Sodų pirmininkas atsakė į laišką, laukiam parašo, tuo tarpu siunčiu savivaldybei pasirašyti servitutą be pirmininko parašo</text>
  </threadedComment>
  <threadedComment ref="E249" dT="2025-03-14T12:06:37.06" personId="{8FC2F3C1-05F0-4E34-917F-7A355472C835}" id="{C40450F3-5CC2-456A-BC89-E402EA5B8F02}" parentId="{A46B1766-3649-414F-85BF-4DC91AFAB3B2}">
    <text>Išsiųstas servitutas savivaldybei</text>
  </threadedComment>
  <threadedComment ref="E249" dT="2025-03-19T07:24:08.48" personId="{8FC2F3C1-05F0-4E34-917F-7A355472C835}" id="{1324CDDB-9F60-42DE-8EAB-CB22B00DEE51}" parentId="{A46B1766-3649-414F-85BF-4DC91AFAB3B2}">
    <text>Derinama su likusiais gyventojais</text>
  </threadedComment>
  <threadedComment ref="E249" dT="2025-03-27T08:45:11.92" personId="{8FC2F3C1-05F0-4E34-917F-7A355472C835}" id="{C424A643-7DD3-446A-8584-4EA050ED91D5}" parentId="{A46B1766-3649-414F-85BF-4DC91AFAB3B2}">
    <text>Laukiama paskutinio parašo dėl AZ sutikimo, savivaldybės parašo ant servituto. Reikės siųsti servitutą notarui, sodų pirmininkas turi suorganizuoti tarybos posėdį. Tada bus MZDZ, sąmata, SUVA, byla.</text>
  </threadedComment>
  <threadedComment ref="E249" dT="2025-04-01T07:11:54.64" personId="{8FC2F3C1-05F0-4E34-917F-7A355472C835}" id="{4ABE1E20-5A3B-4F98-AD52-D8AC496017FF}" parentId="{A46B1766-3649-414F-85BF-4DC91AFAB3B2}">
    <text>Skambinau į krs dėl servituto, terminas balandžio 11</text>
  </threadedComment>
  <threadedComment ref="E249" dT="2025-04-02T09:36:23.22" personId="{8FC2F3C1-05F0-4E34-917F-7A355472C835}" id="{24CB8ED6-8A36-4870-BA40-EE82CA4359A2}" parentId="{A46B1766-3649-414F-85BF-4DC91AFAB3B2}">
    <text>MZ baigtas nusiųsta sąmatai, byla pradėta</text>
  </threadedComment>
  <threadedComment ref="E249" dT="2025-04-04T07:02:20.80" personId="{8FC2F3C1-05F0-4E34-917F-7A355472C835}" id="{3BFC3528-3A84-41AB-814D-397A9F0EFACB}" parentId="{A46B1766-3649-414F-85BF-4DC91AFAB3B2}">
    <text>Savivaldybė servituto dar nepasirašė, skambinau sodų pirmininkui paraginau kiek įmanoma operatyviau surengti SB valdybos posėdį, be posėdžio protokolo nepatvirtins suva. Taip pat trūksta dar vieno sutikimo dėl az, vis žada atsiųst, bet nesulaukiu, šiandien skambinau- neatsiliepia.</text>
  </threadedComment>
  <threadedComment ref="E249" dT="2025-04-04T08:00:01.45" personId="{8FC2F3C1-05F0-4E34-917F-7A355472C835}" id="{91EF4BC0-B381-479F-B652-50FB53AD5032}" parentId="{A46B1766-3649-414F-85BF-4DC91AFAB3B2}">
    <text>Gauta sąmata</text>
  </threadedComment>
  <threadedComment ref="E249" dT="2025-04-10T06:17:06.90" personId="{8FC2F3C1-05F0-4E34-917F-7A355472C835}" id="{FB1938F0-666C-4ED3-994E-C13980277BC8}" parentId="{A46B1766-3649-414F-85BF-4DC91AFAB3B2}">
    <text>Gautas sutikimas dėl AZ, iš KRS aplinkos skyriaus teiraujasi dėl situacijos su litvakais, parašiau, kad derinimo pagal turimus dabartinius duomenis mus nereikia.</text>
  </threadedComment>
  <threadedComment ref="E249" dT="2025-04-11T05:47:39.77" personId="{1AA69E5B-B443-4881-BBB8-C2908FF681E9}" id="{24411AC6-C987-46FF-AB19-678B67013496}" parentId="{A46B1766-3649-414F-85BF-4DC91AFAB3B2}">
    <text>Truksta tik bendrijos protokolo SUVAI (Pirmadieni skambina Ridas) Siandien yra savivaldybes terminas del servituto. Rengiama byla sukelimui be SUVA ir servituto.</text>
  </threadedComment>
  <threadedComment ref="E249" dT="2025-04-11T09:25:36.27" personId="{8FC2F3C1-05F0-4E34-917F-7A355472C835}" id="{362B3642-E121-4653-B695-8B136518BEE2}" parentId="{A46B1766-3649-414F-85BF-4DC91AFAB3B2}">
    <text>Byla padaryta</text>
  </threadedComment>
  <threadedComment ref="E249" dT="2025-04-14T06:20:16.01" personId="{8FC2F3C1-05F0-4E34-917F-7A355472C835}" id="{4889D517-48BA-49F8-B72E-2B59FC0B8F75}" parentId="{A46B1766-3649-414F-85BF-4DC91AFAB3B2}">
    <text>Servituto nepasirašė, nes trūko SB derinimo, kai klausiau ar nieko netrūksta sakė jei kas susisieks, o dabar jau atsiuntė su pastabom ir sako teikti iš naujo
Pateiktas servitutas į KRS su sodų bendrijos derinimu 04-14</text>
  </threadedComment>
  <threadedComment ref="E249" dT="2025-04-14T11:28:28.94" personId="{1AA69E5B-B443-4881-BBB8-C2908FF681E9}" id="{12267492-7924-42C5-8F34-F6AF22AD61C8}" parentId="{A46B1766-3649-414F-85BF-4DC91AFAB3B2}">
    <text>Pateiktas projektas be servituto ir SUVA</text>
  </threadedComment>
  <threadedComment ref="E249" dT="2025-04-17T12:53:15.34" personId="{8FC2F3C1-05F0-4E34-917F-7A355472C835}" id="{B2BB76AE-1762-4B5D-860D-2040F3DDC43B}" parentId="{A46B1766-3649-414F-85BF-4DC91AFAB3B2}">
    <text>04.18 skambinu SB pirmininkui dėl tarybos posėdžio, kurio vis dar neturim</text>
  </threadedComment>
  <threadedComment ref="E249" dT="2025-04-18T04:31:57.41" personId="{1AA69E5B-B443-4881-BBB8-C2908FF681E9}" id="{3D33066C-606D-4E7C-86D4-920E2E147240}" parentId="{A46B1766-3649-414F-85BF-4DC91AFAB3B2}">
    <text>04.18 pateiksim projekta po pastabu</text>
  </threadedComment>
  <threadedComment ref="E249" dT="2025-04-18T09:27:18.29" personId="{8FC2F3C1-05F0-4E34-917F-7A355472C835}" id="{357BE412-230C-4EA3-8478-7E7506E68D7B}" parentId="{A46B1766-3649-414F-85BF-4DC91AFAB3B2}">
    <text>Skambinau SB pirmininkui, tikisi iki kitos savaitės paruošti</text>
  </threadedComment>
  <threadedComment ref="E249" dT="2025-04-23T06:13:24.64" personId="{8FC2F3C1-05F0-4E34-917F-7A355472C835}" id="{0CF3552A-FAF9-4BD2-9EB1-998438B8D1E2}" parentId="{A46B1766-3649-414F-85BF-4DC91AFAB3B2}">
    <text>Gautas savivaldybės derinimas ant servituto, siųsim notarei</text>
  </threadedComment>
  <threadedComment ref="E249" dT="2025-04-24T10:26:22.81" personId="{8FC2F3C1-05F0-4E34-917F-7A355472C835}" id="{0A497C0D-8E98-4246-8A2B-C9EF625E0E68}" parentId="{A46B1766-3649-414F-85BF-4DC91AFAB3B2}">
    <text>Servitutas išsiųstas notarei, SB pirmininkas juda su tarybos protokolu, atsiųs kai turės</text>
  </threadedComment>
  <threadedComment ref="E249" dT="2025-05-07T08:09:09.13" personId="{8FC2F3C1-05F0-4E34-917F-7A355472C835}" id="{7C5C2F35-8BF6-441C-8FAD-5EE17D6647A3}" parentId="{A46B1766-3649-414F-85BF-4DC91AFAB3B2}">
    <text>Toliau laukiam valdybos protokolo, skambinta SB pirmininkui, neatsiliepia</text>
  </threadedComment>
  <threadedComment ref="E249" dT="2025-05-08T09:36:24.00" personId="{8FC2F3C1-05F0-4E34-917F-7A355472C835}" id="{9A2D144E-A50D-4ED6-8423-6D35D5EE6F5E}" parentId="{A46B1766-3649-414F-85BF-4DC91AFAB3B2}">
    <text>Pažadėjo atsiųsti pirmadienį, savaitgalį važiuos gauti paskutinio parašo ant protokolo</text>
  </threadedComment>
  <threadedComment ref="E249" dT="2025-05-12T07:20:21.72" personId="{8FC2F3C1-05F0-4E34-917F-7A355472C835}" id="{1FA601F1-C359-407A-8CB2-F6DA537DBD84}" parentId="{A46B1766-3649-414F-85BF-4DC91AFAB3B2}">
    <text>Gautas protokolas, pateikta suva</text>
  </threadedComment>
  <threadedComment ref="E249" dT="2025-05-13T06:49:11.90" personId="{275467A3-C35B-408D-BC09-980133BF36D1}" id="{035F8C75-86D9-46DC-BB65-124BC49D10C1}" parentId="{A46B1766-3649-414F-85BF-4DC91AFAB3B2}">
    <text>Turi gauti SUVA šiandien ir teiksim bylą</text>
  </threadedComment>
  <threadedComment ref="E249" dT="2025-05-14T09:55:58.81" personId="{8FC2F3C1-05F0-4E34-917F-7A355472C835}" id="{7C9A13EF-6997-46BC-8C9A-314AD2129EAB}" parentId="{A46B1766-3649-414F-85BF-4DC91AFAB3B2}">
    <text xml:space="preserve">Vis dar laukiam suva
</text>
  </threadedComment>
  <threadedComment ref="E249" dT="2025-05-15T11:12:47.56" personId="{8FC2F3C1-05F0-4E34-917F-7A355472C835}" id="{A81E7D89-23BF-4BA0-A0E6-DFAB6B0502C0}" parentId="{A46B1766-3649-414F-85BF-4DC91AFAB3B2}">
    <text>Suva yra keliam byla po pastabų</text>
  </threadedComment>
  <threadedComment ref="E249" dT="2025-05-15T11:53:37.98" personId="{1AA69E5B-B443-4881-BBB8-C2908FF681E9}" id="{6183B557-4BC2-4073-9DE4-B0C827E6647F}" parentId="{A46B1766-3649-414F-85BF-4DC91AFAB3B2}">
    <text>Pateikta po pastabu</text>
  </threadedComment>
  <threadedComment ref="E249" dT="2025-05-19T12:43:03.07" personId="{8FC2F3C1-05F0-4E34-917F-7A355472C835}" id="{E46488FC-3E89-43D5-87C2-9246F40EC8B6}" parentId="{A46B1766-3649-414F-85BF-4DC91AFAB3B2}">
    <text>Gauta pastabų, pataisyta ir perduota įkėlimui</text>
  </threadedComment>
  <threadedComment ref="E249" dT="2025-05-20T04:48:04.05" personId="{1AA69E5B-B443-4881-BBB8-C2908FF681E9}" id="{6AEAAC34-1371-4730-9A3B-597C0F60A914}" parentId="{A46B1766-3649-414F-85BF-4DC91AFAB3B2}">
    <text>05.20 pateikta po ppastabu</text>
  </threadedComment>
  <threadedComment ref="E249" dT="2025-05-22T06:40:30.78" personId="{8FC2F3C1-05F0-4E34-917F-7A355472C835}" id="{7FC218DF-3E71-40E0-A83E-EE985E6F628C}" parentId="{A46B1766-3649-414F-85BF-4DC91AFAB3B2}">
    <text>Skambinau ESO PV sakė teikti dar sykį pasižiūrės atidžiau</text>
  </threadedComment>
  <threadedComment ref="E249" dT="2025-05-22T12:06:29.86" personId="{1AA69E5B-B443-4881-BBB8-C2908FF681E9}" id="{1F457D1F-A3A2-40D2-A6A6-D4906356E19C}" parentId="{A46B1766-3649-414F-85BF-4DC91AFAB3B2}">
    <text>Pateiktas projektas pakartotinai</text>
  </threadedComment>
  <threadedComment ref="E249" dT="2025-05-23T08:08:33.80" personId="{275467A3-C35B-408D-BC09-980133BF36D1}" id="{7FF29416-D3CC-445D-8B1C-4599E9A6AE4D}" parentId="{A46B1766-3649-414F-85BF-4DC91AFAB3B2}">
    <text>Daro AZ</text>
  </threadedComment>
  <threadedComment ref="E249" dT="2025-05-28T10:31:38.14" personId="{275467A3-C35B-408D-BC09-980133BF36D1}" id="{21E6C0C2-373F-4ADB-98B7-1A588FD2DAE1}" parentId="{A46B1766-3649-414F-85BF-4DC91AFAB3B2}">
    <text>Pateikta maciuk ADA</text>
  </threadedComment>
  <threadedComment ref="T249" dT="2024-12-23T10:52:21.46" personId="{65DA027D-5C49-4EE2-A34F-BC2FA0C6B7F3}" id="{B14D2789-C7ED-478B-B0E7-5978BCD84111}">
    <text>ZUJIENĖ EDITA Ramioji g. 2 dėl apskaitos iškėlimo iš KAS-100392 į KAS-91231</text>
  </threadedComment>
  <threadedComment ref="T249" dT="2025-01-08T08:36:16.60" personId="{65DA027D-5C49-4EE2-A34F-BC2FA0C6B7F3}" id="{2D2FA2E9-307A-4DCE-8B7D-3C0E54490C14}" parentId="{B14D2789-C7ED-478B-B0E7-5978BCD84111}">
    <text>Išsiųsti informaciniai 4 sklypams 01.10</text>
  </threadedComment>
  <threadedComment ref="X249" dT="2024-12-31T05:30:12.21" personId="{65DA027D-5C49-4EE2-A34F-BC2FA0C6B7F3}" id="{E346B9CF-2F0B-4884-BB95-31354487DDE2}">
    <text>Pateikta 12.31 Kauno raj. sav.</text>
  </threadedComment>
  <threadedComment ref="X249" dT="2024-12-31T11:09:23.69" personId="{65DA027D-5C49-4EE2-A34F-BC2FA0C6B7F3}" id="{35172262-0B65-4683-A0AA-819DA762B0ED}" parentId="{E346B9CF-2F0B-4884-BB95-31354487DDE2}">
    <text>Gauta pastaba, kad turi būti teikiamas formalus prašymas. Pakartotinai bus teikiamas pakeitus kabelio trasą dėl kpd derinimo</text>
  </threadedComment>
  <threadedComment ref="X249" dT="2025-02-17T13:40:21.81" personId="{8FC2F3C1-05F0-4E34-917F-7A355472C835}" id="{73B97360-8FC5-47AE-AF68-6DDEAE88C10C}" parentId="{E346B9CF-2F0B-4884-BB95-31354487DDE2}">
    <text>Pateikta su prašymu terminas iki 03-04
GD-1619</text>
  </threadedComment>
  <threadedComment ref="Y249" dT="2024-12-31T05:27:24.13" personId="{65DA027D-5C49-4EE2-A34F-BC2FA0C6B7F3}" id="{12A7A96A-F2F6-488C-A4D7-C9AE7604B5A9}">
    <text>Pateikta 12.31 Zapyškio sen.</text>
  </threadedComment>
  <threadedComment ref="Y249" dT="2024-12-31T11:10:19.54" personId="{65DA027D-5C49-4EE2-A34F-BC2FA0C6B7F3}" id="{188FD645-2EFD-47B9-965C-F46B9DC79FAC}" parentId="{12A7A96A-F2F6-488C-A4D7-C9AE7604B5A9}">
    <text>Gauta pastaba: kabelį tiesti kuo įmanoma toliau nuo kpd paminklo</text>
  </threadedComment>
  <threadedComment ref="Z249" dT="2024-12-31T05:19:48.08" personId="{65DA027D-5C49-4EE2-A34F-BC2FA0C6B7F3}" id="{1186F1E5-C9DA-487A-A821-AB9E7689A0F5}">
    <text>Pateikta 12.31 giraitės vandenims</text>
  </threadedComment>
  <threadedComment ref="Z249" dT="2025-03-06T08:04:35.42" personId="{8FC2F3C1-05F0-4E34-917F-7A355472C835}" id="{DBD83C40-411C-4511-BE18-80DC4DB7829C}" parentId="{1186F1E5-C9DA-487A-A821-AB9E7689A0F5}">
    <text>Išsiųsta giraitės vandenims pakartotinai, tačiau derinimas neaktualus, nes vandentiekio tinklų nėra.</text>
  </threadedComment>
  <threadedComment ref="AA249" dT="2024-12-31T05:21:49.48" personId="{65DA027D-5C49-4EE2-A34F-BC2FA0C6B7F3}" id="{FF4FAD45-DD23-4452-A751-2AA4EFA512D7}">
    <text>Pateikta 12.31</text>
  </threadedComment>
  <threadedComment ref="AA249" dT="2025-01-08T10:58:08.35" personId="{65DA027D-5C49-4EE2-A34F-BC2FA0C6B7F3}" id="{FBD4D35B-D976-4060-A608-D4519C288BC5}" parentId="{FF4FAD45-DD23-4452-A751-2AA4EFA512D7}">
    <text>Suderinta 01.08</text>
  </threadedComment>
  <threadedComment ref="AD249" dT="2025-05-12T10:14:02.48" personId="{8FC2F3C1-05F0-4E34-917F-7A355472C835}" id="{45C1120C-260A-4281-8120-1917CA3C62D4}">
    <text xml:space="preserve">05-12
359164 </text>
  </threadedComment>
  <threadedComment ref="AF249" dT="2025-01-10T09:34:11.65" personId="{65DA027D-5C49-4EE2-A34F-BC2FA0C6B7F3}" id="{8585C6E7-1F61-42C8-A5F3-3F026D9D6178}">
    <text>Pienių g. suformuotas sklypas</text>
  </threadedComment>
  <threadedComment ref="AF249" dT="2025-02-17T13:38:43.88" personId="{8FC2F3C1-05F0-4E34-917F-7A355472C835}" id="{1C9ABB94-68EC-48B7-9923-F6F1C42F5253}" parentId="{8585C6E7-1F61-42C8-A5F3-3F026D9D6178}">
    <text>Išsiųsta kompensacijai</text>
  </threadedComment>
  <threadedComment ref="AF249" dT="2025-03-06T08:05:05.21" personId="{8FC2F3C1-05F0-4E34-917F-7A355472C835}" id="{B225B599-02B9-4AD8-9FFF-4731D884A5A1}" parentId="{8585C6E7-1F61-42C8-A5F3-3F026D9D6178}">
    <text>Kompensacija gauta, po sodų pirmininko parašo siųsim savivaldybei</text>
  </threadedComment>
  <threadedComment ref="AF249" dT="2025-03-14T10:34:37.84" personId="{8FC2F3C1-05F0-4E34-917F-7A355472C835}" id="{83004039-1892-457D-A177-B05AB4A9BD04}" parentId="{8585C6E7-1F61-42C8-A5F3-3F026D9D6178}">
    <text>GD-3753
Pateikta KRS be sodų parašo
03-14</text>
  </threadedComment>
  <threadedComment ref="AF249" dT="2025-04-01T07:11:46.54" personId="{8FC2F3C1-05F0-4E34-917F-7A355472C835}" id="{A12087D8-EED3-4F0A-9173-6F92FF3A4E99}" parentId="{8585C6E7-1F61-42C8-A5F3-3F026D9D6178}">
    <text>Skambinau į krs dėl servituto, terminas balandžio 11</text>
  </threadedComment>
  <threadedComment ref="AF249" dT="2025-04-14T06:20:34.00" personId="{8FC2F3C1-05F0-4E34-917F-7A355472C835}" id="{57DB963F-580F-4FAE-BFB8-63FBDA7B43AB}" parentId="{8585C6E7-1F61-42C8-A5F3-3F026D9D6178}">
    <text>Pateikta po pastabų 04-14 pakartotinai</text>
  </threadedComment>
  <threadedComment ref="AF249" dT="2025-04-14T10:37:52.66" personId="{8FC2F3C1-05F0-4E34-917F-7A355472C835}" id="{EADC77A7-98C5-4FFC-809F-7FB41E8D1477}" parentId="{8585C6E7-1F61-42C8-A5F3-3F026D9D6178}">
    <text xml:space="preserve">GD-5717 
</text>
  </threadedComment>
  <threadedComment ref="AF249" dT="2025-04-30T11:44:41.94" personId="{8FC2F3C1-05F0-4E34-917F-7A355472C835}" id="{4A822DC3-A050-472D-9A53-DAE6E1B55436}" parentId="{8585C6E7-1F61-42C8-A5F3-3F026D9D6178}">
    <text>Pasirašys gegužės 7 dieną</text>
  </threadedComment>
  <threadedComment ref="AI249" dT="2024-12-31T05:16:18.14" personId="{65DA027D-5C49-4EE2-A34F-BC2FA0C6B7F3}" id="{56028F23-EA96-4737-9513-150C407122D3}">
    <text>Pateikta 12.31</text>
  </threadedComment>
  <threadedComment ref="AI249" dT="2024-12-31T11:10:38.84" personId="{65DA027D-5C49-4EE2-A34F-BC2FA0C6B7F3}" id="{DD1263FA-0A22-417D-906E-6CE993335D92}" parentId="{56028F23-EA96-4737-9513-150C407122D3}">
    <text>Gautos pastabos, teikiant pakartotiniam derinimui pateikt projekto aiškinamąjį raštą ir papildomai suderint kabelio trasą su Lietuvos žydų bendruomene</text>
  </threadedComment>
  <threadedComment ref="E250" dT="2024-09-13T13:39:13.31" personId="{1AA69E5B-B443-4881-BBB8-C2908FF681E9}" id="{4828DC3F-B354-461D-803E-B5365CCCB44F}">
    <text>Pateikti pirminiai</text>
  </threadedComment>
  <threadedComment ref="E250" dT="2024-09-16T05:48:45.59" personId="{275467A3-C35B-408D-BC09-980133BF36D1}" id="{47B7F52A-68F5-41DD-828B-7FC302CC88B1}" parentId="{4828DC3F-B354-461D-803E-B5365CCCB44F}">
    <text>Ruošti dokumentus derinimams su sklypais</text>
  </threadedComment>
  <threadedComment ref="E250" dT="2024-10-17T07:07:18.49" personId="{275467A3-C35B-408D-BC09-980133BF36D1}" id="{9A0674F9-0E6D-4DEE-8B75-EB0520C2288C}" parentId="{4828DC3F-B354-461D-803E-B5365CCCB44F}">
    <text>Derinama su institucijomis. Laukiam kol ESO pasirašys servitutinius br.</text>
  </threadedComment>
  <threadedComment ref="E250" dT="2024-11-08T10:32:51.05" personId="{1AA69E5B-B443-4881-BBB8-C2908FF681E9}" id="{1D548B2E-8181-4EEE-A0C0-F3A82B87CC6E}" parentId="{4828DC3F-B354-461D-803E-B5365CCCB44F}">
    <text>Pasirase ESO servitutus, kaukiam kompensaciju</text>
  </threadedComment>
  <threadedComment ref="E250" dT="2024-11-18T09:06:44.89" personId="{1AA69E5B-B443-4881-BBB8-C2908FF681E9}" id="{2A9F58BB-C783-4D47-988B-F4EF2AACFEE1}" parentId="{4828DC3F-B354-461D-803E-B5365CCCB44F}">
    <text>Gauta pastaba is kompensacju, kad reikia taisyt servitutus</text>
  </threadedComment>
  <threadedComment ref="E250" dT="2024-11-21T07:47:42.68" personId="{275467A3-C35B-408D-BC09-980133BF36D1}" id="{18C1A48B-AB9F-4541-B81E-AF86564BE0FE}" parentId="{4828DC3F-B354-461D-803E-B5365CCCB44F}">
    <text>Pateikti servitutai ESO perderinimui</text>
  </threadedComment>
  <threadedComment ref="E250" dT="2024-12-31T08:02:17.56" personId="{09BE7D98-4DE0-4A95-BE21-8CDFB976921C}" id="{67CDF589-F0F5-47CA-A6F5-2D98ED001E9A}" parentId="{4828DC3F-B354-461D-803E-B5365CCCB44F}">
    <text xml:space="preserve">Topo papildymo reikia. </text>
  </threadedComment>
  <threadedComment ref="E250" dT="2025-01-27T10:48:49.60" personId="{1AA69E5B-B443-4881-BBB8-C2908FF681E9}" id="{79368C42-EE4A-4299-9574-AC35E78AF010}" parentId="{4828DC3F-B354-461D-803E-B5365CCCB44F}">
    <text>Niekas nedaryta, reikia koreguoti trasa</text>
  </threadedComment>
  <threadedComment ref="E250" dT="2025-01-28T06:59:50.47" personId="{275467A3-C35B-408D-BC09-980133BF36D1}" id="{0AB76C32-6ABD-4C22-91D1-3FBCF0C14E2B}" parentId="{4828DC3F-B354-461D-803E-B5365CCCB44F}">
    <text>Keisti trasą + servitutas</text>
  </threadedComment>
  <threadedComment ref="E250" dT="2025-02-03T08:42:20.41" personId="{09BE7D98-4DE0-4A95-BE21-8CDFB976921C}" id="{38A3ED09-E627-4AC9-8F53-92846C4E9152}" parentId="{4828DC3F-B354-461D-803E-B5365CCCB44F}">
    <text>Vyksta koregavimas</text>
  </threadedComment>
  <threadedComment ref="E250" dT="2025-02-05T06:15:01.33" personId="{275467A3-C35B-408D-BC09-980133BF36D1}" id="{C8B7B46E-DD25-461B-8351-9AD462718084}" parentId="{4828DC3F-B354-461D-803E-B5365CCCB44F}">
    <text>Teikiam pilną bylą be servituto</text>
  </threadedComment>
  <threadedComment ref="E250" dT="2025-02-06T08:00:46.67" personId="{1AA69E5B-B443-4881-BBB8-C2908FF681E9}" id="{EEEE7863-63DA-4C64-9113-469FE51D46E0}" parentId="{4828DC3F-B354-461D-803E-B5365CCCB44F}">
    <text>02.05 pateiktas projektas su garantiniu</text>
  </threadedComment>
  <threadedComment ref="E250" dT="2025-02-08T07:30:58.66" personId="{275467A3-C35B-408D-BC09-980133BF36D1}" id="{66B1E6A8-95A5-4E3E-A55A-C43CC920523F}" parentId="{4828DC3F-B354-461D-803E-B5365CCCB44F}">
    <text>@Karolis Gylys Ar gautas nuomininko parašas ant SB ?</text>
    <mentions>
      <mention mentionpersonId="{BE6C3254-E172-4FCD-B952-52FA5D252DD5}" mentionId="{872DAA14-4ABA-4221-91B2-8A1FCB031C03}" startIndex="0" length="14"/>
    </mentions>
  </threadedComment>
  <threadedComment ref="E250" dT="2025-02-10T11:30:05.96" personId="{09BE7D98-4DE0-4A95-BE21-8CDFB976921C}" id="{2875ADAA-33B7-4509-818B-75381B5F021B}" parentId="{4828DC3F-B354-461D-803E-B5365CCCB44F}">
    <text>Išsiųstas servitutas nuomininkui</text>
  </threadedComment>
  <threadedComment ref="E250" dT="2025-02-11T13:14:51.21" personId="{1AA69E5B-B443-4881-BBB8-C2908FF681E9}" id="{F185863A-16C6-48E0-9A13-640B1F36BB24}" parentId="{4828DC3F-B354-461D-803E-B5365CCCB44F}">
    <text>Pateiktas projektas po pastabu</text>
  </threadedComment>
  <threadedComment ref="E250" dT="2025-02-12T14:48:55.61" personId="{275467A3-C35B-408D-BC09-980133BF36D1}" id="{8349EBB0-B2FE-421A-A843-4F8CC7DA9EF8}" parentId="{4828DC3F-B354-461D-803E-B5365CCCB44F}">
    <text>Reikia gauti nuomininko parašą ant servituto ir teikiam su garantiniu tada</text>
  </threadedComment>
  <threadedComment ref="E250" dT="2025-02-20T13:24:53.72" personId="{275467A3-C35B-408D-BC09-980133BF36D1}" id="{BE349CA7-8FC9-4F54-B409-CFF69E2E527A}" parentId="{4828DC3F-B354-461D-803E-B5365CCCB44F}">
    <text>RC perduota ESO</text>
  </threadedComment>
  <threadedComment ref="E250" dT="2025-03-14T07:23:48.56" personId="{1AA69E5B-B443-4881-BBB8-C2908FF681E9}" id="{313F871B-DE7B-4EA0-B0F4-DE46DE4ED460}" parentId="{4828DC3F-B354-461D-803E-B5365CCCB44F}">
    <text>Rakauskaitei perduoti servitutai, kita savaite bus tarybos posedis</text>
  </threadedComment>
  <threadedComment ref="E250" dT="2025-04-03T13:48:48.97" personId="{1AA69E5B-B443-4881-BBB8-C2908FF681E9}" id="{11936CC9-0F68-4F00-8795-724306AB483E}" parentId="{4828DC3F-B354-461D-803E-B5365CCCB44F}">
    <text>Nusiustas paskutinis derinimas, dabar jau darbo grupe turi tvirtint</text>
  </threadedComment>
  <threadedComment ref="E250" dT="2025-04-25T05:18:00.36" personId="{1AA69E5B-B443-4881-BBB8-C2908FF681E9}" id="{EFE7A193-D00B-4AC2-9E2F-B655895783FB}" parentId="{4828DC3F-B354-461D-803E-B5365CCCB44F}">
    <text>Atmete vel darbo grupe, nes ne ant ortofoto... Pateikem is naujo</text>
  </threadedComment>
  <threadedComment ref="E250" dT="2025-05-19T12:12:37.77" personId="{1AA69E5B-B443-4881-BBB8-C2908FF681E9}" id="{42FFBC51-6C5E-40A6-BABE-C53AF2B42AF9}" parentId="{4828DC3F-B354-461D-803E-B5365CCCB44F}">
    <text>Jei pavyks 27d pasirasymas</text>
  </threadedComment>
  <threadedComment ref="E250" dT="2025-09-25T10:48:54.34" personId="{F5283759-9946-4865-A022-E520B30F9158}" id="{8CDE1FD3-3726-4B29-B872-907BD8AD3495}" parentId="{4828DC3F-B354-461D-803E-B5365CCCB44F}">
    <text>Servitutus pasirašo 09-30 pas notarę.</text>
  </threadedComment>
  <threadedComment ref="E250" dT="2025-10-08T11:00:58.94" personId="{F5283759-9946-4865-A022-E520B30F9158}" id="{2305DAA0-43EA-44EA-AFDF-9383EE849D48}" parentId="{4828DC3F-B354-461D-803E-B5365CCCB44F}">
    <text>(sklypo unikalus nr. 4400-3125-5633) buvo pasirašytas Kauno m. 27 notarų biure 2025-08-05. Kiti 3 servitutai pasirašyti 09-30</text>
  </threadedComment>
  <threadedComment ref="T250" dT="2025-01-06T06:55:15.15" personId="{09BE7D98-4DE0-4A95-BE21-8CDFB976921C}" id="{5B8D7348-E1EC-4E16-A283-76E8F5747655}">
    <text>1 savivaldybei, trūksta topo planui</text>
  </threadedComment>
  <threadedComment ref="T250" dT="2025-03-12T07:40:14.39" personId="{09BE7D98-4DE0-4A95-BE21-8CDFB976921C}" id="{BE938776-FCF1-4EF1-9945-9637C801038C}" parentId="{5B8D7348-E1EC-4E16-A283-76E8F5747655}">
    <text xml:space="preserve">Atsiuntė prieštaravimą, reikia esamo servituto planą pateikti. </text>
  </threadedComment>
  <threadedComment ref="AF250" dT="2025-01-06T07:12:58.86" personId="{09BE7D98-4DE0-4A95-BE21-8CDFB976921C}" id="{4FA5092A-58EC-4C27-9CDD-1B509FB35E47}">
    <text>Trūksta nuomininko sutikimo</text>
  </threadedComment>
  <threadedComment ref="AF250" dT="2025-03-12T06:56:38.97" personId="{09BE7D98-4DE0-4A95-BE21-8CDFB976921C}" id="{33254F94-9D3D-4C66-B040-A67E95D130AA}" parentId="{4FA5092A-58EC-4C27-9CDD-1B509FB35E47}">
    <text>Išsiųsta savivaldybei 03-07, atsakymo negauta</text>
  </threadedComment>
  <threadedComment ref="E251" dT="2024-10-08T05:18:46.22" personId="{1AA69E5B-B443-4881-BBB8-C2908FF681E9}" id="{1546E898-D573-4297-811B-19C07E0E124E}">
    <text>Pateikti pirminiai</text>
  </threadedComment>
  <threadedComment ref="E251" dT="2024-10-12T07:42:25.80" personId="{1AA69E5B-B443-4881-BBB8-C2908FF681E9}" id="{B7EDD150-B01F-40EA-B02F-3CF8C387390B}" parentId="{1546E898-D573-4297-811B-19C07E0E124E}">
    <text>Pateikti pirminiai po pastabu</text>
  </threadedComment>
  <threadedComment ref="E251" dT="2024-10-17T07:09:05.62" personId="{275467A3-C35B-408D-BC09-980133BF36D1}" id="{CF28ECF8-FBAB-470B-BFAF-59FA5EF3DB8E}" parentId="{1546E898-D573-4297-811B-19C07E0E124E}">
    <text>Laukiam Vainoro atsakymo dėl esamo kabelio naikinimo.</text>
  </threadedComment>
  <threadedComment ref="E251" dT="2024-11-20T07:12:48.90" personId="{09BE7D98-4DE0-4A95-BE21-8CDFB976921C}" id="{E9174197-5CDC-4BB1-A74C-E709EB7AF63E}" parentId="{1546E898-D573-4297-811B-19C07E0E124E}">
    <text xml:space="preserve">Trūksta KPD derinimo, servitutas </text>
  </threadedComment>
  <threadedComment ref="E251" dT="2024-12-18T06:32:23.87" personId="{09BE7D98-4DE0-4A95-BE21-8CDFB976921C}" id="{59CC4E29-C37A-49FF-9879-CB23C44329FA}" parentId="{1546E898-D573-4297-811B-19C07E0E124E}">
    <text>Reikia TOPO papildymo</text>
  </threadedComment>
  <threadedComment ref="E251" dT="2025-01-20T18:31:41.41" personId="{275467A3-C35B-408D-BC09-980133BF36D1}" id="{23FD9D21-C84F-4D72-912A-2AE1477D318A}" parentId="{1546E898-D573-4297-811B-19C07E0E124E}">
    <text>Kas vyksta su projektu ?</text>
  </threadedComment>
  <threadedComment ref="E251" dT="2025-01-21T06:05:22.33" personId="{1AA69E5B-B443-4881-BBB8-C2908FF681E9}" id="{632608F6-D2F9-419D-AF4D-071D7C90790C}" parentId="{1546E898-D573-4297-811B-19C07E0E124E}">
    <text>Niekas, reikia keisti trasa</text>
  </threadedComment>
  <threadedComment ref="E251" dT="2025-02-03T08:42:34.47" personId="{09BE7D98-4DE0-4A95-BE21-8CDFB976921C}" id="{9FE3BB96-8D0F-45FD-BDEB-6A9DC80CA6C9}" parentId="{1546E898-D573-4297-811B-19C07E0E124E}">
    <text>Vyksta koregavimas</text>
  </threadedComment>
  <threadedComment ref="E251" dT="2025-02-04T07:43:46.67" personId="{275467A3-C35B-408D-BC09-980133BF36D1}" id="{66739D79-318E-41B0-A8F9-1ABE01976BEA}" parentId="{1546E898-D573-4297-811B-19C07E0E124E}">
    <text xml:space="preserve">Pateikta perderinti institucijoms </text>
  </threadedComment>
  <threadedComment ref="E251" dT="2025-02-08T07:41:36.55" personId="{275467A3-C35B-408D-BC09-980133BF36D1}" id="{DA7FFCE0-E03E-459F-9887-E7A4DE2EED24}" parentId="{1546E898-D573-4297-811B-19C07E0E124E}">
    <text>@Karolis Gylys paspausk institucijas kad operatyviai suderintų.</text>
    <mentions>
      <mention mentionpersonId="{BE6C3254-E172-4FCD-B952-52FA5D252DD5}" mentionId="{D9AAF751-569A-4862-9E43-2B4BB7173AD4}" startIndex="0" length="14"/>
    </mentions>
  </threadedComment>
  <threadedComment ref="E251" dT="2025-02-10T11:30:23.16" personId="{09BE7D98-4DE0-4A95-BE21-8CDFB976921C}" id="{ABF1CB09-8FBA-41B7-A5D5-E9596CC5808B}" parentId="{1546E898-D573-4297-811B-19C07E0E124E}">
    <text>Vyksta spaudimas</text>
  </threadedComment>
  <threadedComment ref="E251" dT="2025-02-11T10:44:43.98" personId="{1AA69E5B-B443-4881-BBB8-C2908FF681E9}" id="{FDCFB567-5BC5-4440-AA77-C51C1369E0DC}" parentId="{1546E898-D573-4297-811B-19C07E0E124E}">
    <text>Pateiktas projektas</text>
  </threadedComment>
  <threadedComment ref="E251" dT="2025-02-12T15:02:25.92" personId="{275467A3-C35B-408D-BC09-980133BF36D1}" id="{ACEAE554-C154-454B-B291-BE7A689E2A1D}" parentId="{1546E898-D573-4297-811B-19C07E0E124E}">
    <text>Taiso pastabas (servituto nebereikia)</text>
  </threadedComment>
  <threadedComment ref="E251" dT="2025-02-17T10:10:55.86" personId="{1AA69E5B-B443-4881-BBB8-C2908FF681E9}" id="{D1D0AE6B-B39B-4230-89EB-6863974EFA41}" parentId="{1546E898-D573-4297-811B-19C07E0E124E}">
    <text>02.14 gautas atsakymas, kad uzklausa del duju altitudziu perduota archyvininkams</text>
  </threadedComment>
  <threadedComment ref="E251" dT="2025-02-20T06:08:55.30" personId="{275467A3-C35B-408D-BC09-980133BF36D1}" id="{99CD41CF-1777-444E-901F-FFEF5D43E86D}" parentId="{1546E898-D573-4297-811B-19C07E0E124E}">
    <text>Karolis skambina dėl SUVA</text>
  </threadedComment>
  <threadedComment ref="E251" dT="2025-03-03T12:19:18.86" personId="{275467A3-C35B-408D-BC09-980133BF36D1}" id="{9A529731-2792-41C4-97BA-6977B40CD230}" parentId="{1546E898-D573-4297-811B-19C07E0E124E}">
    <text>02-28 pateikta SUVA po pastabų</text>
  </threadedComment>
  <threadedComment ref="E251" dT="2025-03-06T13:16:57.19" personId="{1AA69E5B-B443-4881-BBB8-C2908FF681E9}" id="{BC90FE66-25EF-4974-BFBA-9C1FBE16B495}" parentId="{1546E898-D573-4297-811B-19C07E0E124E}">
    <text>Pateiktas projektas</text>
  </threadedComment>
  <threadedComment ref="E251" dT="2025-03-12T12:45:41.63" personId="{275467A3-C35B-408D-BC09-980133BF36D1}" id="{503E5BA9-9E97-4EBD-9003-D8E843C8D2C6}" parentId="{1546E898-D573-4297-811B-19C07E0E124E}">
    <text>Taiso pastabas</text>
  </threadedComment>
  <threadedComment ref="E251" dT="2025-03-12T13:44:46.77" personId="{1AA69E5B-B443-4881-BBB8-C2908FF681E9}" id="{8E769ED5-34C3-4DD8-B49B-7304714F47BE}" parentId="{1546E898-D573-4297-811B-19C07E0E124E}">
    <text>Pateiktas projektas po pastabu</text>
  </threadedComment>
  <threadedComment ref="E251" dT="2025-03-14T13:17:24.34" personId="{275467A3-C35B-408D-BC09-980133BF36D1}" id="{9319C698-FEFC-4BA6-97A4-11CE1A13AF78}" parentId="{1546E898-D573-4297-811B-19C07E0E124E}">
    <text>Žymos pateiktos į tivi</text>
  </threadedComment>
  <threadedComment ref="E251" dT="2025-03-17T10:50:36.26" personId="{275467A3-C35B-408D-BC09-980133BF36D1}" id="{5545C1EC-89AE-490B-BC00-F34228965A3E}" parentId="{1546E898-D573-4297-811B-19C07E0E124E}">
    <text>Pateikta ADA ESO</text>
  </threadedComment>
  <threadedComment ref="R251" dT="2025-01-06T07:09:51.06" personId="{09BE7D98-4DE0-4A95-BE21-8CDFB976921C}" id="{FDD0CB2D-4954-4FB7-A098-2989F16E5039}">
    <text>Reikės koreguoti</text>
  </threadedComment>
  <threadedComment ref="T251" dT="2025-01-06T06:55:15.15" personId="{09BE7D98-4DE0-4A95-BE21-8CDFB976921C}" id="{14E460CD-F132-47B4-8FC2-43B0F6743CA0}">
    <text>1 savivaldybei, trūksta topo planui</text>
  </threadedComment>
  <threadedComment ref="T251" dT="2025-03-12T07:40:14.39" personId="{09BE7D98-4DE0-4A95-BE21-8CDFB976921C}" id="{ED5F7C45-B827-49A8-AE61-29DD3FD33671}" parentId="{14E460CD-F132-47B4-8FC2-43B0F6743CA0}">
    <text xml:space="preserve">Atsiuntė prieštaravimą, reikia esamo servituto planą pateikti. </text>
  </threadedComment>
  <threadedComment ref="U251" dT="2025-01-06T07:09:07.84" personId="{09BE7D98-4DE0-4A95-BE21-8CDFB976921C}" id="{18279342-CBBA-4655-8670-15254BAA72BC}">
    <text>Reikės koreguoti</text>
  </threadedComment>
  <threadedComment ref="V251" dT="2025-01-06T07:09:22.18" personId="{09BE7D98-4DE0-4A95-BE21-8CDFB976921C}" id="{9D8A0C85-9470-4871-A051-0F6664245810}">
    <text>Reikės koreguoti</text>
  </threadedComment>
  <threadedComment ref="E252" dT="2024-11-07T10:26:47.97" personId="{1AA69E5B-B443-4881-BBB8-C2908FF681E9}" id="{56F74B0E-543B-48DC-BCB9-DBDCE26FAA01}">
    <text>Pateikti pirminiai</text>
  </threadedComment>
  <threadedComment ref="E252" dT="2024-11-15T09:04:30.12" personId="{1AA69E5B-B443-4881-BBB8-C2908FF681E9}" id="{967363AE-F2A3-4A59-89FC-919990B3AD8D}" parentId="{56F74B0E-543B-48DC-BCB9-DBDCE26FAA01}">
    <text>Kauno energija liepe 2m atsitraukt, pakoreguota trasa, laukiam vainoro atsakymo ar leis asfalta pjaut (11.11)</text>
  </threadedComment>
  <threadedComment ref="E252" dT="2024-11-26T12:51:30.52" personId="{A8D559AF-EDFF-4E5C-A9C6-041F763793B2}" id="{7B0B1D73-AF41-4A7B-AAFD-068E5ECEB20B}" parentId="{56F74B0E-543B-48DC-BCB9-DBDCE26FAA01}">
    <text xml:space="preserve">11.26 paskambinta Vainorui ir išsiųsta pakartotinai </text>
  </threadedComment>
  <threadedComment ref="E252" dT="2024-12-19T06:58:04.22" personId="{A8D559AF-EDFF-4E5C-A9C6-041F763793B2}" id="{7EB3E973-9753-4AB4-B0C9-62860989988B}" parentId="{56F74B0E-543B-48DC-BCB9-DBDCE26FAA01}">
    <text>12.16 vėl skambinta Vainorui paskubint derinimą, vėl prašė siųst pakartotinai</text>
  </threadedComment>
  <threadedComment ref="E252" dT="2024-12-31T06:30:39.52" personId="{A8D559AF-EDFF-4E5C-A9C6-041F763793B2}" id="{48D880B5-F45B-473E-BEF3-1FC7FFC8DAD0}" parentId="{56F74B0E-543B-48DC-BCB9-DBDCE26FAA01}">
    <text>Vainoras suderino, brėžinys išsiųstas kitoms institucijoms pakartotinai, reikia spręsti klausimą su Telia, nes nederina, nesutampa su faktu šuliniai</text>
  </threadedComment>
  <threadedComment ref="E252" dT="2025-01-07T08:28:22.90" personId="{275467A3-C35B-408D-BC09-980133BF36D1}" id="{36BAD28C-4D24-444D-BD2A-FBC1783D7833}" parentId="{56F74B0E-543B-48DC-BCB9-DBDCE26FAA01}">
    <text>Turi suderinti su Telia ir sklp. Sav.</text>
  </threadedComment>
  <threadedComment ref="E252" dT="2025-01-13T06:17:41.81" personId="{A8D559AF-EDFF-4E5C-A9C6-041F763793B2}" id="{66D586C6-E3E0-43FA-BE6B-46709DC6D8AF}" parentId="{56F74B0E-543B-48DC-BCB9-DBDCE26FAA01}">
    <text>Buvo Gytis derinti gyvai, nesutinka, reiks vykti gyvai su ESO atstovu apžiūrėt situaciją ir keisti sprendinius, nes Telia nederina taip pat</text>
  </threadedComment>
  <threadedComment ref="E252" dT="2025-01-20T18:32:12.16" personId="{275467A3-C35B-408D-BC09-980133BF36D1}" id="{EBF812D0-A7BD-43F9-ACF9-6D4DF9BE1068}" parentId="{56F74B0E-543B-48DC-BCB9-DBDCE26FAA01}">
    <text>Kada suplanuotas vykimas ?</text>
  </threadedComment>
  <threadedComment ref="E252" dT="2025-01-21T09:52:21.98" personId="{A8D559AF-EDFF-4E5C-A9C6-041F763793B2}" id="{B1F37A7C-E4BC-4837-840F-D3F9E70E396B}" parentId="{56F74B0E-543B-48DC-BCB9-DBDCE26FAA01}">
    <text>Susisiekta, 01-22 planuojama paskambinti ir vykti į vietą</text>
  </threadedComment>
  <threadedComment ref="E252" dT="2025-01-23T05:45:06.49" personId="{A8D559AF-EDFF-4E5C-A9C6-041F763793B2}" id="{E51D45D4-DF98-40E8-967C-D87D4E089017}" parentId="{56F74B0E-543B-48DC-BCB9-DBDCE26FAA01}">
    <text>Znutas sakė, kad tarp esamų kabelių pragręžt nėra šansų, ardant dangą per kiemą prieštarauja savininkė, perduota situacija ESO</text>
  </threadedComment>
  <threadedComment ref="E252" dT="2025-01-27T05:25:12.45" personId="{A8D559AF-EDFF-4E5C-A9C6-041F763793B2}" id="{491E547E-A44C-4960-8641-70EAFEC8B8A9}" parentId="{56F74B0E-543B-48DC-BCB9-DBDCE26FAA01}">
    <text>Laukiam ESO atsakymo</text>
  </threadedComment>
  <threadedComment ref="E252" dT="2025-01-30T13:31:06.01" personId="{A8D559AF-EDFF-4E5C-A9C6-041F763793B2}" id="{5132111F-1BAD-47A3-9023-4EF370FD2AD1}" parentId="{56F74B0E-543B-48DC-BCB9-DBDCE26FAA01}">
    <text xml:space="preserve">Paskambinta Kauno energijai paraginti derinimą, Ovidijus pamatuos šulinį, dėl kurio Telia nederina </text>
  </threadedComment>
  <threadedComment ref="E252" dT="2025-02-03T06:08:32.20" personId="{A8D559AF-EDFF-4E5C-A9C6-041F763793B2}" id="{89F41F45-0B50-4087-A049-6DFEA2E50106}" parentId="{56F74B0E-543B-48DC-BCB9-DBDCE26FAA01}">
    <text>Kauno Energija prašė patikslinti pjūvį, patikslinus gaunasi per didelis kabelio gylis nuo prieduobės</text>
  </threadedComment>
  <threadedComment ref="E252" dT="2025-02-04T08:28:51.08" personId="{275467A3-C35B-408D-BC09-980133BF36D1}" id="{0F64AC40-BF82-45D9-9534-B4E98DCDDC1F}" parentId="{56F74B0E-543B-48DC-BCB9-DBDCE26FAA01}">
    <text>Objektas laikinai pristabdomas</text>
  </threadedComment>
  <threadedComment ref="E252" dT="2025-02-05T06:51:43.29" personId="{275467A3-C35B-408D-BC09-980133BF36D1}" id="{797495AF-A4A0-481E-943D-2F2E8FE164AB}" parentId="{56F74B0E-543B-48DC-BCB9-DBDCE26FAA01}">
    <text>Pateikti sprendinius KMS</text>
  </threadedComment>
  <threadedComment ref="E252" dT="2025-02-06T05:20:31.51" personId="{A8D559AF-EDFF-4E5C-A9C6-041F763793B2}" id="{4BB7415F-4548-402E-A427-795D13A60F30}" parentId="{56F74B0E-543B-48DC-BCB9-DBDCE26FAA01}">
    <text>Gavom Kauno energijos derinimą gręžti 3 metrų gylyje</text>
  </threadedComment>
  <threadedComment ref="E252" dT="2025-02-06T11:10:04.32" personId="{A8D559AF-EDFF-4E5C-A9C6-041F763793B2}" id="{197FE2F9-69FC-4666-ABAF-E822A55E8B5F}" parentId="{56F74B0E-543B-48DC-BCB9-DBDCE26FAA01}">
    <text>Derinama su Telia toliau po nuvykimo pamatuot šulinį</text>
  </threadedComment>
  <threadedComment ref="E252" dT="2025-02-08T07:54:18.89" personId="{275467A3-C35B-408D-BC09-980133BF36D1}" id="{CECF80A0-9CE1-4FFC-AA63-675BE8439C04}" parentId="{56F74B0E-543B-48DC-BCB9-DBDCE26FAA01}">
    <text>Keičia trasą/ siunčia informacinį/ teikia perderinti</text>
  </threadedComment>
  <threadedComment ref="E252" dT="2025-02-17T12:11:42.93" personId="{1AA69E5B-B443-4881-BBB8-C2908FF681E9}" id="{1FFFD935-BE21-4A9E-985B-640CC67268B6}" parentId="{56F74B0E-543B-48DC-BCB9-DBDCE26FAA01}">
    <text>Laukiam VERT arba moters atsakymo I siusta Maciukeviaciaus laiska</text>
  </threadedComment>
  <threadedComment ref="E252" dT="2025-02-27T12:19:00.17" personId="{275467A3-C35B-408D-BC09-980133BF36D1}" id="{04C50CB4-5B55-4426-8130-D964B8FB78BC}" parentId="{56F74B0E-543B-48DC-BCB9-DBDCE26FAA01}">
    <text>Laukiam informacijos iš ESO, greičiausiai Kovo mėn objektas nepajudės dar</text>
  </threadedComment>
  <threadedComment ref="E252" dT="2025-03-13T06:18:56.37" personId="{1AA69E5B-B443-4881-BBB8-C2908FF681E9}" id="{8C5BA76C-AC0B-4D23-B637-28A822D2EF69}" parentId="{56F74B0E-543B-48DC-BCB9-DBDCE26FAA01}">
    <text>"Supratau. Perdaviau eksploatavimo komandai.
Jie turi nuspręsti kokiu būdu pakeisti kabelius.
Manau truks apie mėnesį."</text>
  </threadedComment>
  <threadedComment ref="E252" dT="2025-03-24T05:46:57.22" personId="{275467A3-C35B-408D-BC09-980133BF36D1}" id="{03F93BA7-865A-42CC-B928-2BEEBF2D18DD}" parentId="{56F74B0E-543B-48DC-BCB9-DBDCE26FAA01}">
    <text xml:space="preserve">Arūnas Maciukevičius 2025-03-19 12:53:16Iki 2025.05.02 planuojame turėti sprendimą. </text>
  </threadedComment>
  <threadedComment ref="E252" dT="2025-05-08T10:03:29.68" personId="{1AA69E5B-B443-4881-BBB8-C2908FF681E9}" id="{2556B9C3-0E24-4794-8FBE-DD379A8C0832}" parentId="{56F74B0E-543B-48DC-BCB9-DBDCE26FAA01}">
    <text>Iki 06.01 sklypo savininke turi issiimti iskelimo saygas arba irodyti, kad tinklai yra teiseti. Maciukevicius informuos</text>
  </threadedComment>
  <threadedComment ref="E252" dT="2025-06-18T10:34:03.48" personId="{1AA69E5B-B443-4881-BBB8-C2908FF681E9}" id="{B7BBC70E-F085-49D4-9E54-AE52F7AC4C85}" parentId="{56F74B0E-543B-48DC-BCB9-DBDCE26FAA01}">
    <text xml:space="preserve">Laukiame atsakymo iš teisininko iki 2025-07-03 d. </text>
  </threadedComment>
  <threadedComment ref="E252" dT="2025-07-01T07:51:35.81" personId="{A8D559AF-EDFF-4E5C-A9C6-041F763793B2}" id="{F4C00C03-C25E-4F35-95C7-17D8EBEB8A3C}" parentId="{56F74B0E-543B-48DC-BCB9-DBDCE26FAA01}">
    <text>Pakoreguoti sprendiniai, Išsiųsta sklypo savininkei planas el paštu</text>
  </threadedComment>
  <threadedComment ref="E252" dT="2025-07-09T09:07:42.74" personId="{A8D559AF-EDFF-4E5C-A9C6-041F763793B2}" id="{2D41A102-56FB-422B-BE6A-937F79216DF7}" parentId="{56F74B0E-543B-48DC-BCB9-DBDCE26FAA01}">
    <text xml:space="preserve">Savininkė nesutinka, perduota info Kostui parašyti į Tivį </text>
  </threadedComment>
  <threadedComment ref="E252" dT="2025-07-09T14:39:47.18" personId="{1AA69E5B-B443-4881-BBB8-C2908FF681E9}" id="{1D9E18CB-E13A-44F4-A340-0D48C97C3EDC}" parentId="{56F74B0E-543B-48DC-BCB9-DBDCE26FAA01}">
    <text>Parasyta i TIVIS, kad vis tiek nesutinka</text>
  </threadedComment>
  <threadedComment ref="E252" dT="2025-07-18T06:11:48.81" personId="{275467A3-C35B-408D-BC09-980133BF36D1}" id="{251B68E7-AC23-4EEA-B259-1EFB753788AD}" parentId="{56F74B0E-543B-48DC-BCB9-DBDCE26FAA01}">
    <text>Keičiam sprendinius pagal eso prašymą</text>
  </threadedComment>
  <threadedComment ref="E252" dT="2025-07-18T11:22:10.54" personId="{A8D559AF-EDFF-4E5C-A9C6-041F763793B2}" id="{33F8A3B0-1D45-4DEF-A3C0-AD4A3D3F4243}" parentId="{56F74B0E-543B-48DC-BCB9-DBDCE26FAA01}">
    <text xml:space="preserve">Pakoreguoti BR1 ir BR2, būtų gerai pateikti ESO ar jiems tiks </text>
  </threadedComment>
  <threadedComment ref="E252" dT="2025-07-22T11:13:13.00" personId="{1AA69E5B-B443-4881-BBB8-C2908FF681E9}" id="{E5AF1D5A-8B06-4957-8C47-BCFC7D500765}" parentId="{56F74B0E-543B-48DC-BCB9-DBDCE26FAA01}">
    <text>Pateikti pirminiai po Maciuko komentaro, laukiam sprendimo</text>
  </threadedComment>
  <threadedComment ref="E252" dT="2025-07-28T04:45:53.95" personId="{A8D559AF-EDFF-4E5C-A9C6-041F763793B2}" id="{C2D3EA61-041C-43DA-A131-9A91E65467E6}" parentId="{56F74B0E-543B-48DC-BCB9-DBDCE26FAA01}">
    <text>Duota užklausa dėl suvyto kabelio</text>
  </threadedComment>
  <threadedComment ref="E252" dT="2025-08-05T06:27:41.53" personId="{1AA69E5B-B443-4881-BBB8-C2908FF681E9}" id="{127C0193-1702-4D30-840A-F4B3840EBAD5}" parentId="{56F74B0E-543B-48DC-BCB9-DBDCE26FAA01}">
    <text>Perduota info i tivis del kabelio uzsakymo</text>
  </threadedComment>
  <threadedComment ref="E252" dT="2025-08-11T05:56:11.11" personId="{1AA69E5B-B443-4881-BBB8-C2908FF681E9}" id="{18EF98A0-3C5C-45AB-A7A2-68D79450C6E0}" parentId="{56F74B0E-543B-48DC-BCB9-DBDCE26FAA01}">
    <text>Pateikti pirminiai po pastabu</text>
  </threadedComment>
  <threadedComment ref="E252" dT="2025-08-18T07:36:35.64" personId="{1AA69E5B-B443-4881-BBB8-C2908FF681E9}" id="{DC07D8DF-2680-49B8-8603-BFB0D0E1A8B1}" parentId="{56F74B0E-543B-48DC-BCB9-DBDCE26FAA01}">
    <text>Perderina su vainoru</text>
  </threadedComment>
  <threadedComment ref="E252" dT="2025-08-18T07:49:45.14" personId="{A8D559AF-EDFF-4E5C-A9C6-041F763793B2}" id="{F83A4D22-4E8F-4F81-99FB-420CD0738412}" parentId="{56F74B0E-543B-48DC-BCB9-DBDCE26FAA01}">
    <text>Pataisytas BR1 dėl vamzdžių ir prieduobių, išsiųsta Vainorui ir Telia pakartotinai</text>
  </threadedComment>
  <threadedComment ref="E252" dT="2025-08-22T06:14:30.40" personId="{A8D559AF-EDFF-4E5C-A9C6-041F763793B2}" id="{AC80A314-9750-41F8-8636-D2207A1E0EBD}" parentId="{56F74B0E-543B-48DC-BCB9-DBDCE26FAA01}">
    <text>Paruoštas medžiagų žiniaraštis, jeigu nesugalvos pastabų, siųsiu apskaičiuoti</text>
  </threadedComment>
  <threadedComment ref="E252" dT="2025-08-26T07:51:44.69" personId="{A8D559AF-EDFF-4E5C-A9C6-041F763793B2}" id="{8107955A-3B26-443A-B587-7ECB02A8A715}" parentId="{56F74B0E-543B-48DC-BCB9-DBDCE26FAA01}">
    <text>Gauti Telia ir savivaldybės derinimai, perduotas sąmatos skaičiavimui</text>
  </threadedComment>
  <threadedComment ref="E252" dT="2025-08-28T06:30:40.38" personId="{A8D559AF-EDFF-4E5C-A9C6-041F763793B2}" id="{12055F0D-1EF2-43D9-BA5A-CA10C452FCD0}" parentId="{56F74B0E-543B-48DC-BCB9-DBDCE26FAA01}">
    <text>Gauta sąmata, pateikta SUVA, paruošta byla be konkursinės</text>
  </threadedComment>
  <threadedComment ref="E252" dT="2025-08-29T09:10:08.81" personId="{1AA69E5B-B443-4881-BBB8-C2908FF681E9}" id="{2DE08155-37F1-4F5B-BBFF-3DE2B784B1F0}" parentId="{56F74B0E-543B-48DC-BCB9-DBDCE26FAA01}">
    <text>Pateiktas projektas be SUVA ir konkursines</text>
  </threadedComment>
  <threadedComment ref="E252" dT="2025-09-08T04:30:16.26" personId="{A8D559AF-EDFF-4E5C-A9C6-041F763793B2}" id="{AB2CF11D-7A31-464D-8255-13916A41DB11}" parentId="{56F74B0E-543B-48DC-BCB9-DBDCE26FAA01}">
    <text>Pataisytos pastabos, laukiam suvos</text>
  </threadedComment>
  <threadedComment ref="E252" dT="2025-09-15T11:18:28.94" personId="{1AA69E5B-B443-4881-BBB8-C2908FF681E9}" id="{B3B60795-4BCE-484B-9D8F-682CB47EE3A5}" parentId="{56F74B0E-543B-48DC-BCB9-DBDCE26FAA01}">
    <text>Pateiktas projektas su SUVA garantiniu</text>
  </threadedComment>
  <threadedComment ref="E252" dT="2025-09-18T07:36:08.91" personId="{275467A3-C35B-408D-BC09-980133BF36D1}" id="{B3857B78-4A3C-4277-92A7-6F041198F0E3}" parentId="{56F74B0E-543B-48DC-BCB9-DBDCE26FAA01}">
    <text>Projektas atmestas, trūksta tik SUVA</text>
  </threadedComment>
  <threadedComment ref="E252" dT="2025-09-29T06:38:47.34" personId="{A8D559AF-EDFF-4E5C-A9C6-041F763793B2}" id="{1DDDE144-8EA7-4E4A-A614-9B3ABDC4F78B}" parentId="{56F74B0E-543B-48DC-BCB9-DBDCE26FAA01}">
    <text xml:space="preserve">Teiksiu SUVA iš naujo, bet tikėtina Kauno savivaldybė iškart atmes, nes prašo teikt prisijungus ESO vardu  </text>
  </threadedComment>
  <threadedComment ref="E252" dT="2025-10-06T04:31:51.68" personId="{A8D559AF-EDFF-4E5C-A9C6-041F763793B2}" id="{29923128-B895-4016-A23F-DA53D597A3EC}" parentId="{56F74B0E-543B-48DC-BCB9-DBDCE26FAA01}">
    <text>Laukiam suvos ir bus galima teikt</text>
  </threadedComment>
  <threadedComment ref="E252" dT="2025-10-21T11:09:52.98" personId="{275467A3-C35B-408D-BC09-980133BF36D1}" id="{09B3E9ED-8199-4536-AC42-009B8B19FC24}" parentId="{56F74B0E-543B-48DC-BCB9-DBDCE26FAA01}">
    <text>Skambina dėl SUVA</text>
  </threadedComment>
  <threadedComment ref="E252" dT="2025-10-21T11:56:49.67" personId="{A8D559AF-EDFF-4E5C-A9C6-041F763793B2}" id="{B85BB1F9-E0DE-4D81-A5F4-3912E7068D00}" parentId="{56F74B0E-543B-48DC-BCB9-DBDCE26FAA01}">
    <text>Paskambinta savivaldybei dėl SUVA, sakė, jog projektas buvo pateiktas komisijai, kada gaus atsakymą nežino, paskubint negali irgi</text>
  </threadedComment>
  <threadedComment ref="E252" dT="2025-10-30T08:03:09.29" personId="{A8D559AF-EDFF-4E5C-A9C6-041F763793B2}" id="{D2DE8B5D-E8B5-4D3B-A2E8-5419C8DF0515}" parentId="{56F74B0E-543B-48DC-BCB9-DBDCE26FAA01}">
    <text>paruošta pilna byla su SUVA</text>
  </threadedComment>
  <threadedComment ref="E252" dT="2025-10-30T08:48:24.32" personId="{1AA69E5B-B443-4881-BBB8-C2908FF681E9}" id="{69319D4A-555C-4C82-A8EE-EC1A78727002}" parentId="{56F74B0E-543B-48DC-BCB9-DBDCE26FAA01}">
    <text>Pateiktas galutinis projektas su SUVA</text>
  </threadedComment>
  <threadedComment ref="E252" dT="2025-10-31T12:30:34.00" personId="{1AA69E5B-B443-4881-BBB8-C2908FF681E9}" id="{0DB19490-B2C2-4275-B387-84FF9EB91AB0}" parentId="{56F74B0E-543B-48DC-BCB9-DBDCE26FAA01}">
    <text>Taiso pastabas</text>
  </threadedComment>
  <threadedComment ref="E252" dT="2025-11-03T07:38:33.28" personId="{A8D559AF-EDFF-4E5C-A9C6-041F763793B2}" id="{08F93E30-A9C6-4D93-81F7-21EA9C20B2F4}" parentId="{56F74B0E-543B-48DC-BCB9-DBDCE26FAA01}">
    <text>Perduota sąmatos korekcijai</text>
  </threadedComment>
  <threadedComment ref="E252" dT="2025-11-03T11:57:22.82" personId="{A8D559AF-EDFF-4E5C-A9C6-041F763793B2}" id="{31B23E5E-26C0-41EE-83CB-4A0D8D966D69}" parentId="{56F74B0E-543B-48DC-BCB9-DBDCE26FAA01}">
    <text>gauta sąmata, pataisyta byla</text>
  </threadedComment>
  <threadedComment ref="E252" dT="2025-11-04T08:25:22.76" personId="{1AA69E5B-B443-4881-BBB8-C2908FF681E9}" id="{45246F56-6EA6-4AAE-AB21-BBA4D34C5A4D}" parentId="{56F74B0E-543B-48DC-BCB9-DBDCE26FAA01}">
    <text>Pateiktas pakoreguotas projektas</text>
  </threadedComment>
  <threadedComment ref="E252" dT="2025-11-06T11:44:22.43" personId="{1AA69E5B-B443-4881-BBB8-C2908FF681E9}" id="{9B8C0A4B-B11F-458B-9A33-A1C264C43B75}" parentId="{56F74B0E-543B-48DC-BCB9-DBDCE26FAA01}">
    <text>Pateitkas projektas po pastabu</text>
  </threadedComment>
  <threadedComment ref="E252" dT="2025-11-13T07:40:02.85" personId="{275467A3-C35B-408D-BC09-980133BF36D1}" id="{2E6F17F3-DE5E-4304-964A-39D38A2180E3}" parentId="{56F74B0E-543B-48DC-BCB9-DBDCE26FAA01}">
    <text>Pateikti įkainiai tvirtinimui</text>
  </threadedComment>
  <threadedComment ref="E252" dT="2026-01-05T07:12:04.72" personId="{275467A3-C35B-408D-BC09-980133BF36D1}" id="{FA869703-974F-4DCB-BCE0-BB28987C2A88}" parentId="{56F74B0E-543B-48DC-BCB9-DBDCE26FAA01}">
    <text>pateikti įkainiai</text>
  </threadedComment>
  <threadedComment ref="E252" dT="2026-01-06T06:23:50.39" personId="{275467A3-C35B-408D-BC09-980133BF36D1}" id="{41F58449-A0B0-4955-91D2-B9BDF8106430}" parentId="{56F74B0E-543B-48DC-BCB9-DBDCE26FAA01}">
    <text>Pateikta ADA</text>
  </threadedComment>
  <threadedComment ref="E252" dT="2026-01-06T11:12:20.65" personId="{275467A3-C35B-408D-BC09-980133BF36D1}" id="{DEA8C2E7-1AFE-4A9C-BAEE-F3CEE62DAE12}" parentId="{56F74B0E-543B-48DC-BCB9-DBDCE26FAA01}">
    <text>REIKIA DELSPINIGIŲ RAŠTO</text>
  </threadedComment>
  <threadedComment ref="W252" dT="2024-12-23T11:58:07.46" personId="{A8D559AF-EDFF-4E5C-A9C6-041F763793B2}" id="{CC8411EB-E95D-4C74-BA6C-9FA08CF0EE58}">
    <text>Jeigu Vainoras suderins, reiks derinti toliau, jeigu ne, ieškot naujų sprendinių</text>
  </threadedComment>
  <threadedComment ref="W252" dT="2025-01-09T05:43:40.84" personId="{A8D559AF-EDFF-4E5C-A9C6-041F763793B2}" id="{AEEB8928-0EDC-40CE-945B-FBD6E30B70C4}" parentId="{CC8411EB-E95D-4C74-BA6C-9FA08CF0EE58}">
    <text xml:space="preserve">Sklypo savininkė prie TR kategoriškai prieš
</text>
  </threadedComment>
  <threadedComment ref="X252" dT="2024-10-23T04:25:04.83" personId="{A8D559AF-EDFF-4E5C-A9C6-041F763793B2}" id="{EF97D362-F921-420A-928F-31151B90D7F2}">
    <text>Išsiųsta 10-22</text>
  </threadedComment>
  <threadedComment ref="X252" dT="2024-10-30T13:50:24.58" personId="{A8D559AF-EDFF-4E5C-A9C6-041F763793B2}" id="{CFEBDB15-CFF4-45C4-A581-ABDA29588304}" parentId="{EF97D362-F921-420A-928F-31151B90D7F2}">
    <text>Suderinta 10-30</text>
  </threadedComment>
  <threadedComment ref="X252" dT="2024-12-23T11:55:42.39" personId="{A8D559AF-EDFF-4E5C-A9C6-041F763793B2}" id="{474A0F56-C61A-4ECB-9465-6CC9628417A4}" parentId="{EF97D362-F921-420A-928F-31151B90D7F2}">
    <text>Kauno energija nederino, Vainorui siųsta pakartotinai (12-16 paskutinis)</text>
  </threadedComment>
  <threadedComment ref="Z252" dT="2024-10-23T04:25:51.46" personId="{A8D559AF-EDFF-4E5C-A9C6-041F763793B2}" id="{7C4704F7-B3FF-4AFC-AD50-AFC47F99220D}">
    <text>Išsiųsta 10-22</text>
  </threadedComment>
  <threadedComment ref="Z252" dT="2024-10-30T13:50:35.65" personId="{A8D559AF-EDFF-4E5C-A9C6-041F763793B2}" id="{C097E71C-CE47-448C-9327-7102A30471DF}" parentId="{7C4704F7-B3FF-4AFC-AD50-AFC47F99220D}">
    <text>Suderinta 10-30</text>
  </threadedComment>
  <threadedComment ref="Z252" dT="2024-12-31T06:31:52.28" personId="{A8D559AF-EDFF-4E5C-A9C6-041F763793B2}" id="{D6B1533D-6352-4452-A71A-D4C5F76B96E5}" parentId="{7C4704F7-B3FF-4AFC-AD50-AFC47F99220D}">
    <text>Išsiųstas atnaujintas brėžinys 12-31</text>
  </threadedComment>
  <threadedComment ref="AA252" dT="2024-10-23T04:25:33.51" personId="{A8D559AF-EDFF-4E5C-A9C6-041F763793B2}" id="{F09FBA1A-67E3-42C3-802B-51DE8CF9BC37}">
    <text>Išsiųsta 10-22</text>
  </threadedComment>
  <threadedComment ref="AA252" dT="2024-10-30T13:51:01.90" personId="{A8D559AF-EDFF-4E5C-A9C6-041F763793B2}" id="{D40D9B63-EDB4-41BF-9DB7-E71F74DF16F0}" parentId="{F09FBA1A-67E3-42C3-802B-51DE8CF9BC37}">
    <text>10-30 gautos pastabos, problemos su ryšių šulinių vietomis, pakoreguota ir išsiųsta vėl</text>
  </threadedComment>
  <threadedComment ref="AA252" dT="2024-12-23T11:57:10.16" personId="{A8D559AF-EDFF-4E5C-A9C6-041F763793B2}" id="{1FE59024-FD79-4C9C-9675-F998D1A32F8F}" parentId="{F09FBA1A-67E3-42C3-802B-51DE8CF9BC37}">
    <text>Telia nederina dėl ryšių šulinių, kurie nesutampa su faktine vieta, išsiuntus su naujais žymėjimais, gautos identiškos pastabos</text>
  </threadedComment>
  <threadedComment ref="AA252" dT="2025-01-09T05:44:14.28" personId="{A8D559AF-EDFF-4E5C-A9C6-041F763793B2}" id="{BAF1B968-39FA-4AE0-842B-1343BD8993F6}" parentId="{F09FBA1A-67E3-42C3-802B-51DE8CF9BC37}">
    <text>01-07 skambinta ir išsiųsta pakartotinai</text>
  </threadedComment>
  <threadedComment ref="AA252" dT="2025-02-10T11:34:45.95" personId="{A8D559AF-EDFF-4E5C-A9C6-041F763793B2}" id="{C2BA20A5-5F7E-4D0E-9005-5ED418CC1A19}" parentId="{F09FBA1A-67E3-42C3-802B-51DE8CF9BC37}">
    <text xml:space="preserve">02-06 išsiųsta pakartotinai, po to, kai Ovidujus buvo nuvykęs, 02-10 skambinta, nekelia </text>
  </threadedComment>
  <threadedComment ref="AA252" dT="2025-07-18T09:20:57.64" personId="{A8D559AF-EDFF-4E5C-A9C6-041F763793B2}" id="{A5645C2D-A2E5-459F-A38B-5C89350DF938}" parentId="{F09FBA1A-67E3-42C3-802B-51DE8CF9BC37}">
    <text>07-18 pakoreguotas išsiųstas</text>
  </threadedComment>
  <threadedComment ref="AB252" dT="2024-12-31T06:32:26.00" personId="{A8D559AF-EDFF-4E5C-A9C6-041F763793B2}" id="{36F85CEE-E234-481D-8412-ED63B2C13335}">
    <text>Išsiųstas atnaujintas brėžinys 12-31 su pjūviais</text>
  </threadedComment>
  <threadedComment ref="AD252" dT="2025-08-28T11:50:00.42" personId="{A8D559AF-EDFF-4E5C-A9C6-041F763793B2}" id="{E9FC42E9-B6FD-4348-851B-7D7FB118C4EB}">
    <text>Nr. 25SUT-3918</text>
  </threadedComment>
  <threadedComment ref="AD252" dT="2025-09-29T09:55:50.73" personId="{A8D559AF-EDFF-4E5C-A9C6-041F763793B2}" id="{D2847E51-2FB5-494D-9F0F-0B24DD71A3A3}" parentId="{E9FC42E9-B6FD-4348-851B-7D7FB118C4EB}">
    <text>25SUT-9836</text>
  </threadedComment>
  <threadedComment ref="E253" dT="2024-11-21T08:22:04.89" personId="{275467A3-C35B-408D-BC09-980133BF36D1}" id="{9D2B01BA-5E16-4C98-89FD-5C57EE6223A5}">
    <text>Derinama dėl MT vietos</text>
  </threadedComment>
  <threadedComment ref="E253" dT="2024-11-21T08:27:39.77" personId="{1AA69E5B-B443-4881-BBB8-C2908FF681E9}" id="{97D454E6-9482-480F-9F78-62A9226396C5}" parentId="{9D2B01BA-5E16-4C98-89FD-5C57EE6223A5}">
    <text>Issiusta institucijoms, Via Lietuva</text>
  </threadedComment>
  <threadedComment ref="E253" dT="2024-12-05T14:47:10.78" personId="{1AA69E5B-B443-4881-BBB8-C2908FF681E9}" id="{01317EBE-B716-4990-94CC-F7794E0A725E}" parentId="{9D2B01BA-5E16-4C98-89FD-5C57EE6223A5}">
    <text>Pateikti pirminiai</text>
  </threadedComment>
  <threadedComment ref="E253" dT="2025-01-06T12:51:09.92" personId="{1AA69E5B-B443-4881-BBB8-C2908FF681E9}" id="{06F421A6-73F2-4DB5-957F-C3CA9CB8BD69}" parentId="{9D2B01BA-5E16-4C98-89FD-5C57EE6223A5}">
    <text>Laukiam kol ESO pasirasys kelio prieda, kai gausim galutini Via suderinima teiksim SUVA</text>
  </threadedComment>
  <threadedComment ref="E253" dT="2025-01-07T08:30:13.56" personId="{275467A3-C35B-408D-BC09-980133BF36D1}" id="{CFB04D84-4D12-4495-866D-39ACAB762FBE}" parentId="{9D2B01BA-5E16-4C98-89FD-5C57EE6223A5}">
    <text>Tautvdas taiso kelių priedą.</text>
  </threadedComment>
  <threadedComment ref="E253" dT="2025-01-13T07:46:13.09" personId="{1AA69E5B-B443-4881-BBB8-C2908FF681E9}" id="{F614D84F-F74C-4283-9028-BC176D225750}" parentId="{9D2B01BA-5E16-4C98-89FD-5C57EE6223A5}">
    <text>Pateiktas Keliu priedas Via, gauta samata, galima formuoti bylą</text>
  </threadedComment>
  <threadedComment ref="E253" dT="2025-01-20T18:45:41.73" personId="{275467A3-C35B-408D-BC09-980133BF36D1}" id="{219AA8B6-E476-49EA-944F-FF8A8CB6EB19}" parentId="{9D2B01BA-5E16-4C98-89FD-5C57EE6223A5}">
    <text>SUVA yra ? Kas ir kada formuos bylą</text>
  </threadedComment>
  <threadedComment ref="E253" dT="2025-01-21T06:06:40.08" personId="{1AA69E5B-B443-4881-BBB8-C2908FF681E9}" id="{6B201F92-3FCA-435E-AE6B-9D3551EC5125}" parentId="{9D2B01BA-5E16-4C98-89FD-5C57EE6223A5}">
    <text>Ridas, kai pasidarys savo darbus</text>
  </threadedComment>
  <threadedComment ref="E253" dT="2025-01-27T05:13:13.89" personId="{8FC2F3C1-05F0-4E34-917F-7A355472C835}" id="{5ECD1BA5-4081-4C2E-9A85-64259CE1E93B}" parentId="{9D2B01BA-5E16-4C98-89FD-5C57EE6223A5}">
    <text>Byla ruošiama</text>
  </threadedComment>
  <threadedComment ref="E253" dT="2025-01-27T10:51:46.48" personId="{1AA69E5B-B443-4881-BBB8-C2908FF681E9}" id="{9B996E5D-58DD-4F1C-910E-C9A41F0E4AA3}" parentId="{9D2B01BA-5E16-4C98-89FD-5C57EE6223A5}">
    <text>01.27 bus pateiktas projektas ESO</text>
  </threadedComment>
  <threadedComment ref="E253" dT="2025-01-28T07:05:08.63" personId="{275467A3-C35B-408D-BC09-980133BF36D1}" id="{6E5B663A-A039-4682-BD4C-89628B93F9DC}" parentId="{9D2B01BA-5E16-4C98-89FD-5C57EE6223A5}">
    <text>VIA (psirašyti priedą) + SUVA</text>
  </threadedComment>
  <threadedComment ref="E253" dT="2025-01-31T15:09:24.73" personId="{1AA69E5B-B443-4881-BBB8-C2908FF681E9}" id="{AF566FB0-AF56-4618-B6D9-0E834AE93078}" parentId="{9D2B01BA-5E16-4C98-89FD-5C57EE6223A5}">
    <text>Issiusta Via pasirayti prieda</text>
  </threadedComment>
  <threadedComment ref="E253" dT="2025-02-05T06:38:33.47" personId="{275467A3-C35B-408D-BC09-980133BF36D1}" id="{89A58759-2500-4FEB-948B-F48A412487F9}" parentId="{9D2B01BA-5E16-4C98-89FD-5C57EE6223A5}">
    <text>Laukiu RC prisijuingimo prie sąskaitų</text>
  </threadedComment>
  <threadedComment ref="X253" dT="2024-11-20T08:26:43.37" personId="{65DA027D-5C49-4EE2-A34F-BC2FA0C6B7F3}" id="{0A60B069-8C17-4473-922A-4A0FEFFF2EA8}">
    <text>Nusiųsta į Kazlų Rūdos ir Prienų sav.</text>
  </threadedComment>
  <threadedComment ref="X253" dT="2024-12-31T05:24:50.59" personId="{65DA027D-5C49-4EE2-A34F-BC2FA0C6B7F3}" id="{DF41097A-3031-4B11-A4E4-3F8188D2C22C}" parentId="{0A60B069-8C17-4473-922A-4A0FEFFF2EA8}">
    <text>Kazlū Rūdos derinimo nebereikia, Prienų sav. sako, kad ant projektų nebepasirašinėja</text>
  </threadedComment>
  <threadedComment ref="AD253" dT="2024-12-12T07:24:42.08" personId="{65DA027D-5C49-4EE2-A34F-BC2FA0C6B7F3}" id="{5ECB8363-4891-4759-98B7-A4B60407EAC3}">
    <text>340133 12-12</text>
  </threadedComment>
  <threadedComment ref="AD253" dT="2024-12-23T11:02:35.42" personId="{65DA027D-5C49-4EE2-A34F-BC2FA0C6B7F3}" id="{5B867BF9-BE82-4839-9FD4-96F6B4C1754C}" parentId="{5ECB8363-4891-4759-98B7-A4B60407EAC3}">
    <text>12.13 Prienų sav. atmetė, reikia teikt į nžt. Bus teikiamas, kada bus gautas via lietuvos derinimas</text>
  </threadedComment>
  <threadedComment ref="AP253" dT="2024-11-20T08:37:10.20" personId="{65DA027D-5C49-4EE2-A34F-BC2FA0C6B7F3}" id="{79D48025-0C60-4A81-9D73-DC6CD8FF9EF1}">
    <text>Pateikta 11.20</text>
  </threadedComment>
  <threadedComment ref="AP253" dT="2024-12-04T05:10:00.76" personId="{65DA027D-5C49-4EE2-A34F-BC2FA0C6B7F3}" id="{FF41D05E-1063-4D29-86B9-C362ECA1F46E}" parentId="{79D48025-0C60-4A81-9D73-DC6CD8FF9EF1}">
    <text>Gautos pastabos 12.03</text>
  </threadedComment>
  <threadedComment ref="E254" dT="2024-11-13T10:40:19.68" personId="{1AA69E5B-B443-4881-BBB8-C2908FF681E9}" id="{F32C93AA-137C-44A7-9895-B15C3F68C97A}">
    <text>Pateikti pirminiai sprendiniai</text>
  </threadedComment>
  <threadedComment ref="E254" dT="2024-11-15T09:04:51.84" personId="{1AA69E5B-B443-4881-BBB8-C2908FF681E9}" id="{D1CF828F-A984-4562-97A3-303AAC2B54B4}" parentId="{F32C93AA-137C-44A7-9895-B15C3F68C97A}">
    <text>Bus atsauktas, jau darbai padaryti....</text>
  </threadedComment>
  <threadedComment ref="E255" dT="2025-07-01T05:42:31.81" personId="{8FC2F3C1-05F0-4E34-917F-7A355472C835}" id="{38698E5D-16CE-40A3-ACF2-CDB5F5F2A260}">
    <text>Nusibraižyta trasa, reikia 3 sutikimų dėl az, kitiems galima paleist informacinius, bandysiu derint nuotoliu</text>
  </threadedComment>
  <threadedComment ref="E255" dT="2025-07-08T06:46:00.57" personId="{1AA69E5B-B443-4881-BBB8-C2908FF681E9}" id="{75BCFA87-C829-46BE-B53F-9077D45D4671}" parentId="{38698E5D-16CE-40A3-ACF2-CDB5F5F2A260}">
    <text>Gauti kontaktai, skambina, derina</text>
  </threadedComment>
  <threadedComment ref="E255" dT="2025-07-16T12:42:53.07" personId="{8FC2F3C1-05F0-4E34-917F-7A355472C835}" id="{E5F5EE1A-4085-48CC-A7B3-C12AC16E4ABB}" parentId="{38698E5D-16CE-40A3-ACF2-CDB5F5F2A260}">
    <text xml:space="preserve">Dominykas važiuoja paimti viena derinima, jei pavyks, liks 1 sutikimas del AZ ir 1 informacinis. Principinė pradėta bet dėl derinimu neturėjimo nebaigta
</text>
  </threadedComment>
  <threadedComment ref="E255" dT="2025-07-24T07:02:13.42" personId="{1AA69E5B-B443-4881-BBB8-C2908FF681E9}" id="{23F2C3A9-EC0B-4DF3-B2B0-43C89FE0C30D}" parentId="{38698E5D-16CE-40A3-ACF2-CDB5F5F2A260}">
    <text>Kol kas planas 07.29 vaziuoti paimti sutikimus (vienas Utenoj) ir Augustui rysius pamatuot</text>
  </threadedComment>
  <threadedComment ref="E255" dT="2025-07-25T04:22:29.11" personId="{5710D45C-C18F-4E5A-842E-2E8E9F9A8EE2}" id="{9DA6A208-9633-45FF-A6D9-75D8B06EB9E3}" parentId="{38698E5D-16CE-40A3-ACF2-CDB5F5F2A260}">
    <text>Važiuot sutikimo nebėra plano, sklypo savininkė nesutinka</text>
  </threadedComment>
  <threadedComment ref="E255" dT="2025-08-06T09:14:10.65" personId="{1AA69E5B-B443-4881-BBB8-C2908FF681E9}" id="{76341268-5E5A-4172-B69C-26456D51CAE3}" parentId="{38698E5D-16CE-40A3-ACF2-CDB5F5F2A260}">
    <text>Parasytas pasiulymas trasos pakeitimo i tivis</text>
  </threadedComment>
  <threadedComment ref="E255" dT="2025-08-11T06:51:44.80" personId="{1AA69E5B-B443-4881-BBB8-C2908FF681E9}" id="{B8DE8617-80A1-43E6-9AB5-D28A0732A38D}" parentId="{38698E5D-16CE-40A3-ACF2-CDB5F5F2A260}">
    <text>Kontaktu nera, reikia nebent nuvaziuot i vieta paziuret ar ten gyvena kazkas, nes Gedas kaip suprantu nenori ilgint trasos</text>
  </threadedComment>
  <threadedComment ref="E255" dT="2025-08-11T12:20:57.11" personId="{275467A3-C35B-408D-BC09-980133BF36D1}" id="{72BCC0B6-DD9F-435C-B22E-7F644AFFB16E}" parentId="{38698E5D-16CE-40A3-ACF2-CDB5F5F2A260}">
    <text>08-13 važiuoja derinti su sklp sav.</text>
  </threadedComment>
  <threadedComment ref="E255" dT="2025-08-13T10:33:45.35" personId="{5710D45C-C18F-4E5A-842E-2E8E9F9A8EE2}" id="{6BB86E49-2EF8-42BE-B14F-23D685237240}" parentId="{38698E5D-16CE-40A3-ACF2-CDB5F5F2A260}">
    <text>Paskutinis parašas dėl apskaitos gautas. Išsiųstas paskutinis sutikimas sklypo savininkei, sakė pasitars su vyru</text>
  </threadedComment>
  <threadedComment ref="E255" dT="2025-08-14T07:55:07.59" personId="{5710D45C-C18F-4E5A-842E-2E8E9F9A8EE2}" id="{F74EECA3-B231-4C28-B3F8-307B6FEED81C}" parentId="{38698E5D-16CE-40A3-ACF2-CDB5F5F2A260}">
    <text>Pirminiai paruošti, laukiam atsakymo del paskutinio sutikimo</text>
  </threadedComment>
  <threadedComment ref="E255" dT="2025-08-18T07:57:45.34" personId="{1AA69E5B-B443-4881-BBB8-C2908FF681E9}" id="{034AA89D-641C-4714-9AFF-8AB7534C9C3B}" parentId="{38698E5D-16CE-40A3-ACF2-CDB5F5F2A260}">
    <text>Nekelia sklp savininke, dar pabandysim</text>
  </threadedComment>
  <threadedComment ref="E255" dT="2025-08-21T10:20:42.22" personId="{1AA69E5B-B443-4881-BBB8-C2908FF681E9}" id="{227BE014-7DDA-4132-BEA7-ED2AD137084D}" parentId="{38698E5D-16CE-40A3-ACF2-CDB5F5F2A260}">
    <text>Kol kas nekelia ir is kito nr pasukus, jei pirmadieni bus tas pats, tada rasysim Gedui</text>
  </threadedComment>
  <threadedComment ref="E255" dT="2025-09-01T09:53:42.80" personId="{1AA69E5B-B443-4881-BBB8-C2908FF681E9}" id="{1B452E0B-FFC3-41D9-86F3-6257F67866AA}" parentId="{38698E5D-16CE-40A3-ACF2-CDB5F5F2A260}">
    <text>Parasyta i tivis, kad nebekelia</text>
  </threadedComment>
  <threadedComment ref="E255" dT="2025-09-09T06:47:44.41" personId="{1AA69E5B-B443-4881-BBB8-C2908FF681E9}" id="{C45D95C1-ADDC-4394-A576-425D0BDCFA93}" parentId="{38698E5D-16CE-40A3-ACF2-CDB5F5F2A260}">
    <text>Pakartotas klausimas TIVIS</text>
  </threadedComment>
  <threadedComment ref="E255" dT="2025-10-03T10:03:23.39" personId="{5710D45C-C18F-4E5A-842E-2E8E9F9A8EE2}" id="{A6B906C2-19A4-4DCF-A447-9043D0679018}" parentId="{38698E5D-16CE-40A3-ACF2-CDB5F5F2A260}">
    <text>Paskambinta sodu 13 del kabelio pravedimo vienas sake sutiktu laukiam kito numerio</text>
  </threadedComment>
  <threadedComment ref="E255" dT="2025-10-08T11:43:45.47" personId="{1AA69E5B-B443-4881-BBB8-C2908FF681E9}" id="{1E878443-A76B-4B79-B648-089C0E57F677}" parentId="{38698E5D-16CE-40A3-ACF2-CDB5F5F2A260}">
    <text>Sugedo komentarai</text>
  </threadedComment>
  <threadedComment ref="E255" dT="2025-10-08T11:43:57.30" personId="{1AA69E5B-B443-4881-BBB8-C2908FF681E9}" id="{6BC727AF-B5CB-4AF0-91CF-B86072B216CB}" parentId="{38698E5D-16CE-40A3-ACF2-CDB5F5F2A260}">
    <text>Pateiktas galutinis projektas</text>
  </threadedComment>
  <threadedComment ref="E255" dT="2025-10-21T11:13:33.87" personId="{275467A3-C35B-408D-BC09-980133BF36D1}" id="{B4E0F82E-35E9-4FF8-A2B5-154A768B7934}" parentId="{38698E5D-16CE-40A3-ACF2-CDB5F5F2A260}">
    <text>pateikti įkainiai</text>
  </threadedComment>
  <threadedComment ref="E256" dT="2024-10-22T11:49:25.33" personId="{275467A3-C35B-408D-BC09-980133BF36D1}" id="{9656EB45-E1D2-494C-B943-31B3DC6071B2}">
    <text>Derinama su Vainoru</text>
  </threadedComment>
  <threadedComment ref="E256" dT="2024-11-20T06:53:26.35" personId="{A8D559AF-EDFF-4E5C-A9C6-041F763793B2}" id="{EFC42B44-25C6-4680-8C6D-8B785A30E2CB}" parentId="{9656EB45-E1D2-494C-B943-31B3DC6071B2}">
    <text>11-14 pakartotinai išsiųsta Vainorui su argumentais, o tiesiant per sklypus, vienas buto savininkas griežtai nesutinka</text>
  </threadedComment>
  <threadedComment ref="E256" dT="2024-11-27T06:53:54.32" personId="{A8D559AF-EDFF-4E5C-A9C6-041F763793B2}" id="{1E98BCB3-F831-4020-8C03-789F573AB40B}" parentId="{9656EB45-E1D2-494C-B943-31B3DC6071B2}">
    <text xml:space="preserve">11-27 išsiųsta pakartotinai
</text>
  </threadedComment>
  <threadedComment ref="E256" dT="2024-12-09T05:58:49.37" personId="{A8D559AF-EDFF-4E5C-A9C6-041F763793B2}" id="{365576B3-DB5B-4E80-BB33-58AD8D1690A7}" parentId="{9656EB45-E1D2-494C-B943-31B3DC6071B2}">
    <text>12-06 Vainoras atsiuntė suderintą, tęsiamas toliau</text>
  </threadedComment>
  <threadedComment ref="E256" dT="2024-12-31T08:57:45.64" personId="{1AA69E5B-B443-4881-BBB8-C2908FF681E9}" id="{44AF6002-4EF7-4D52-98AC-AF02699DCE79}" parentId="{9656EB45-E1D2-494C-B943-31B3DC6071B2}">
    <text>Pateikti pirminiai</text>
  </threadedComment>
  <threadedComment ref="E256" dT="2025-01-06T05:31:39.10" personId="{A8D559AF-EDFF-4E5C-A9C6-041F763793B2}" id="{B8EAA5F8-BBA5-4ABF-9D49-B85A054A9EAE}" parentId="{9656EB45-E1D2-494C-B943-31B3DC6071B2}">
    <text>Kalbėta su sklypo savininku, sako leistų tiest kabelius, jeigu iškels atramą iš jo sklypo, kitu atveju ne</text>
  </threadedComment>
  <threadedComment ref="E256" dT="2025-01-07T08:34:35.77" personId="{275467A3-C35B-408D-BC09-980133BF36D1}" id="{434718B7-55EE-441A-B248-8B6420F1CEAC}" parentId="{9656EB45-E1D2-494C-B943-31B3DC6071B2}">
    <text>Reikia atsakyti į ESO komentarą dėl PU keitimo, jeigu sutiks keisti PU reikės pildyti topo ir papildomų deirnimų</text>
  </threadedComment>
  <threadedComment ref="E256" dT="2025-01-07T12:04:38.49" personId="{1AA69E5B-B443-4881-BBB8-C2908FF681E9}" id="{EC939105-8C43-483F-8904-D158E7E422F9}" parentId="{9656EB45-E1D2-494C-B943-31B3DC6071B2}">
    <text>Kalbeta su Maciukevicium, sake jokiu linijos iskelimu, darysim po esama ir siusim informacini. Kai gausim energijos derinima vaziuosim i vieta su Maciukevicium apsiziureti vieta</text>
  </threadedComment>
  <threadedComment ref="E256" dT="2025-01-13T06:20:43.97" personId="{A8D559AF-EDFF-4E5C-A9C6-041F763793B2}" id="{14BF74E3-04FE-4E5F-A45C-722736DF91EC}" parentId="{9656EB45-E1D2-494C-B943-31B3DC6071B2}">
    <text xml:space="preserve">Padaryti šiluminių vamzdžių pjūviai, bet reikia koreguoti trasą </text>
  </threadedComment>
  <threadedComment ref="E256" dT="2025-01-20T08:52:18.32" personId="{275467A3-C35B-408D-BC09-980133BF36D1}" id="{81E3CF4C-7311-462A-887E-042E5992FC67}" parentId="{9656EB45-E1D2-494C-B943-31B3DC6071B2}">
    <text>01-21 dovydas apžiūri objektą vietoje. Siunčia derinti kauno energijai</text>
  </threadedComment>
  <threadedComment ref="E256" dT="2025-01-23T05:41:41.08" personId="{A8D559AF-EDFF-4E5C-A9C6-041F763793B2}" id="{460AFAE3-90BD-4233-8C88-F964D24CC4AC}" parentId="{9656EB45-E1D2-494C-B943-31B3DC6071B2}">
    <text xml:space="preserve">Pakoreguota trasa, padaryti pjūviai ir pririšimai, išsiųsta Kauno energijai </text>
  </threadedComment>
  <threadedComment ref="E256" dT="2025-01-27T05:30:12.02" personId="{A8D559AF-EDFF-4E5C-A9C6-041F763793B2}" id="{26C34E19-4E60-4868-A022-D8F339895EF8}" parentId="{9656EB45-E1D2-494C-B943-31B3DC6071B2}">
    <text>Laukiam energijos atsakymo, 01-30d reiks skambint</text>
  </threadedComment>
  <threadedComment ref="E256" dT="2025-01-30T05:25:05.84" personId="{A8D559AF-EDFF-4E5C-A9C6-041F763793B2}" id="{95F74112-E8F5-4AFF-B4BE-5E6B19629335}" parentId="{9656EB45-E1D2-494C-B943-31B3DC6071B2}">
    <text>Skambinsiu raginti derinimus</text>
  </threadedComment>
  <threadedComment ref="E256" dT="2025-01-30T13:30:35.38" personId="{A8D559AF-EDFF-4E5C-A9C6-041F763793B2}" id="{D21E498C-5439-4E88-995B-88FA715E7143}" parentId="{9656EB45-E1D2-494C-B943-31B3DC6071B2}">
    <text>Paskambinta Kauno energijai paraginti derinimą</text>
  </threadedComment>
  <threadedComment ref="E256" dT="2025-02-03T06:12:01.87" personId="{A8D559AF-EDFF-4E5C-A9C6-041F763793B2}" id="{0AA6FAC9-BDBE-4396-9361-C44BADAAA372}" parentId="{9656EB45-E1D2-494C-B943-31B3DC6071B2}">
    <text>Jurgita buvo atsidarius brėžinį po pastabų, bet derinimo dar negavau</text>
  </threadedComment>
  <threadedComment ref="E256" dT="2025-02-04T08:39:53.99" personId="{275467A3-C35B-408D-BC09-980133BF36D1}" id="{5725FD9D-8D18-4FCA-A3E0-35D95C1C8233}" parentId="{9656EB45-E1D2-494C-B943-31B3DC6071B2}">
    <text>Objektais laikina sustabdytas</text>
  </threadedComment>
  <threadedComment ref="E256" dT="2025-03-14T06:55:54.35" personId="{A8D559AF-EDFF-4E5C-A9C6-041F763793B2}" id="{9C63A10B-FCC0-49AC-BB8E-F10B3441DAC0}" parentId="{9656EB45-E1D2-494C-B943-31B3DC6071B2}">
    <text>Gavom derinimą Kauno energijos</text>
  </threadedComment>
  <threadedComment ref="E256" dT="2025-03-19T09:34:45.10" personId="{275467A3-C35B-408D-BC09-980133BF36D1}" id="{EE6633EF-8FCA-48A1-BAEA-A539312685E6}" parentId="{9656EB45-E1D2-494C-B943-31B3DC6071B2}">
    <text>ESO derina su sklp. Sav. ( Kostas turi perduoti Kauno energijos derinimą)</text>
  </threadedComment>
  <threadedComment ref="E256" dT="2025-04-04T05:39:55.02" personId="{275467A3-C35B-408D-BC09-980133BF36D1}" id="{C6C673A9-52EE-4D07-9ACB-74D3462652F4}" parentId="{9656EB45-E1D2-494C-B943-31B3DC6071B2}">
    <text>Keičia trasą po esama AZ, teikia SUVA, rengia MZ</text>
  </threadedComment>
  <threadedComment ref="E256" dT="2025-04-10T05:38:11.36" personId="{1AA69E5B-B443-4881-BBB8-C2908FF681E9}" id="{279F37F9-65C4-4040-B4E9-6EC3BA2F7ED2}" parentId="{9656EB45-E1D2-494C-B943-31B3DC6071B2}">
    <text>Pateiktas projektas be SUVA</text>
  </threadedComment>
  <threadedComment ref="E256" dT="2025-04-15T04:08:49.81" personId="{275467A3-C35B-408D-BC09-980133BF36D1}" id="{61B3FEE2-F461-4FCF-AE9D-00957A28359E}" parentId="{9656EB45-E1D2-494C-B943-31B3DC6071B2}">
    <text>Taiso pastabas, laukiam SUVA</text>
  </threadedComment>
  <threadedComment ref="E256" dT="2025-04-18T04:34:59.15" personId="{1AA69E5B-B443-4881-BBB8-C2908FF681E9}" id="{D340DAE4-BA24-4DE5-8554-C5CADB352D6C}" parentId="{9656EB45-E1D2-494C-B943-31B3DC6071B2}">
    <text>04.25 terminas</text>
  </threadedComment>
  <threadedComment ref="E256" dT="2025-05-06T11:21:50.59" personId="{5710D45C-C18F-4E5A-842E-2E8E9F9A8EE2}" id="{5CED35E3-80D1-4272-BAAC-5434BC0CE6B3}" parentId="{9656EB45-E1D2-494C-B943-31B3DC6071B2}">
    <text>Suva gauta, byla pataisyta</text>
  </threadedComment>
  <threadedComment ref="E256" dT="2025-05-06T14:46:36.07" personId="{1AA69E5B-B443-4881-BBB8-C2908FF681E9}" id="{DE055F26-E321-45AF-A94C-BE3FE38B718B}" parentId="{9656EB45-E1D2-494C-B943-31B3DC6071B2}">
    <text>Pateiktas galutinis projektas</text>
  </threadedComment>
  <threadedComment ref="E256" dT="2025-05-12T12:40:33.54" personId="{275467A3-C35B-408D-BC09-980133BF36D1}" id="{1220FA9F-1A3A-4D33-BDEE-84780D3E57A9}" parentId="{9656EB45-E1D2-494C-B943-31B3DC6071B2}">
    <text>Laukiam žymų</text>
  </threadedComment>
  <threadedComment ref="E256" dT="2025-05-13T10:56:07.67" personId="{275467A3-C35B-408D-BC09-980133BF36D1}" id="{963AFF02-D0CF-4D35-839F-F116889245C3}" parentId="{9656EB45-E1D2-494C-B943-31B3DC6071B2}">
    <text>Žymos pateiktos 05-13</text>
  </threadedComment>
  <threadedComment ref="E256" dT="2025-05-21T07:35:59.99" personId="{275467A3-C35B-408D-BC09-980133BF36D1}" id="{225F994F-BC38-4B57-8B87-BF30AFA855D2}" parentId="{9656EB45-E1D2-494C-B943-31B3DC6071B2}">
    <text>Pateikta ADA maciukevičiui</text>
  </threadedComment>
  <threadedComment ref="U256" dT="2025-04-08T09:43:02.80" personId="{5710D45C-C18F-4E5A-842E-2E8E9F9A8EE2}" id="{27651874-1CD6-4D75-830A-D17754AB016E}">
    <text>Išsiųsta skaičiuot</text>
  </threadedComment>
  <threadedComment ref="X256" dT="2024-12-23T11:54:07.24" personId="{A8D559AF-EDFF-4E5C-A9C6-041F763793B2}" id="{15830635-4F0D-434B-B140-20CC16571409}">
    <text>Vainoras suderino, trūksta Kauno energijos (12-10)</text>
  </threadedComment>
  <threadedComment ref="AB256" dT="2024-12-31T07:37:06.84" personId="{A8D559AF-EDFF-4E5C-A9C6-041F763793B2}" id="{7FACB9A7-B469-41F7-AFBF-44D5B3F773B3}">
    <text>trūksta Kauno energijos (siųsta 12-10)</text>
  </threadedComment>
  <threadedComment ref="AB256" dT="2025-01-09T05:54:41.78" personId="{A8D559AF-EDFF-4E5C-A9C6-041F763793B2}" id="{AB599643-F2FF-4E08-BBEF-03417102088F}" parentId="{7FACB9A7-B469-41F7-AFBF-44D5B3F773B3}">
    <text xml:space="preserve">Skambinta Kauno energijai, gauti trasos brėžiniai ir pastabos, reiks koreguoti trasą ir daryti pjūvius </text>
  </threadedComment>
  <threadedComment ref="AD256" dT="2024-12-23T11:53:16.18" personId="{A8D559AF-EDFF-4E5C-A9C6-041F763793B2}" id="{E512189C-8235-4A0B-B3FA-2AD2EF0BAB11}">
    <text>Vainoras suderino, trūksta Kauno energijos (12-10)</text>
  </threadedComment>
  <threadedComment ref="AD256" dT="2025-04-07T10:57:55.12" personId="{5710D45C-C18F-4E5A-842E-2E8E9F9A8EE2}" id="{B705275A-C22C-47DE-B4D6-148CC88E6849}" parentId="{E512189C-8235-4A0B-B3FA-2AD2EF0BAB11}">
    <text xml:space="preserve">354238 </text>
  </threadedComment>
  <threadedComment ref="AD256" dT="2025-04-11T11:02:55.52" personId="{5710D45C-C18F-4E5A-842E-2E8E9F9A8EE2}" id="{7D40BC7C-5B86-48C5-AF97-782C4502C38F}" parentId="{E512189C-8235-4A0B-B3FA-2AD2EF0BAB11}">
    <text xml:space="preserve">355108 
</text>
  </threadedComment>
  <threadedComment ref="E257" dT="2024-10-22T11:45:07.73" personId="{275467A3-C35B-408D-BC09-980133BF36D1}" id="{B5F7368B-47E6-4336-92AB-452CF4EFC91E}">
    <text>Derina su institucijoms</text>
  </threadedComment>
  <threadedComment ref="E257" dT="2025-01-07T08:36:05.14" personId="{275467A3-C35B-408D-BC09-980133BF36D1}" id="{C3AC302D-1484-423B-8F98-0F340018295B}" parentId="{B5F7368B-47E6-4336-92AB-452CF4EFC91E}">
    <text>SUVA + servitutai</text>
  </threadedComment>
  <threadedComment ref="E257" dT="2025-01-31T12:33:35.36" personId="{275467A3-C35B-408D-BC09-980133BF36D1}" id="{AE3B2A15-A4E1-4333-A051-2EE673417D4C}" parentId="{B5F7368B-47E6-4336-92AB-452CF4EFC91E}">
    <text>Servitutas, laukiam kol atsiųs pilną bylą</text>
  </threadedComment>
  <threadedComment ref="E257" dT="2025-02-05T05:48:02.29" personId="{1AA69E5B-B443-4881-BBB8-C2908FF681E9}" id="{25FD07A4-7326-4D9D-99EE-3E80F47CAA0E}" parentId="{B5F7368B-47E6-4336-92AB-452CF4EFC91E}">
    <text>Pateiktas projektas</text>
  </threadedComment>
  <threadedComment ref="E257" dT="2025-02-08T08:02:51.58" personId="{275467A3-C35B-408D-BC09-980133BF36D1}" id="{270DDC62-D4B4-4B72-80D0-5362831CC38D}" parentId="{B5F7368B-47E6-4336-92AB-452CF4EFC91E}">
    <text>ESO pateikė pastabas- pateikti pjūvius su realiom altitudėm. @Kostas Vilcinskas jeigu pirmadienį Audingas nepasirašys servitutų- paskambink jam ir paragink. Ačiū</text>
    <mentions>
      <mention mentionpersonId="{E53FFC70-CE29-47D1-9BF6-13A146E48CBD}" mentionId="{F5A0CEB3-438F-47AF-A44E-445C3B63B56C}" startIndex="61" length="18"/>
    </mentions>
  </threadedComment>
  <threadedComment ref="E257" dT="2025-02-12T07:47:25.56" personId="{275467A3-C35B-408D-BC09-980133BF36D1}" id="{B5EFBB6D-7463-4913-9209-CEE9FF302791}" parentId="{B5F7368B-47E6-4336-92AB-452CF4EFC91E}">
    <text>02-14 Rimantas turi pataisyti pastabas. Reikės teikti projektą su garantiniu raštu dėl servitutų</text>
  </threadedComment>
  <threadedComment ref="E257" dT="2025-02-12T13:37:22.36" personId="{A8D559AF-EDFF-4E5C-A9C6-041F763793B2}" id="{4B6D1F38-67AD-4FA7-8514-FD8AB1A2BFDE}" parentId="{B5F7368B-47E6-4336-92AB-452CF4EFC91E}">
    <text>Pateikti servitutai kompensacijoms</text>
  </threadedComment>
  <threadedComment ref="E257" dT="2025-02-17T10:11:39.41" personId="{1AA69E5B-B443-4881-BBB8-C2908FF681E9}" id="{9CC88AB1-25D2-4062-A4BD-718C73C02682}" parentId="{B5F7368B-47E6-4336-92AB-452CF4EFC91E}">
    <text>02.17 issiusti servitutai savivaldybei</text>
  </threadedComment>
  <threadedComment ref="E257" dT="2025-02-24T05:36:21.18" personId="{A8D559AF-EDFF-4E5C-A9C6-041F763793B2}" id="{EE5CFC64-EC9E-481E-8816-B7DEFE09B40D}" parentId="{B5F7368B-47E6-4336-92AB-452CF4EFC91E}">
    <text>Gautos servitutų pastabos, reikia perdaryt ant ortofoto</text>
  </threadedComment>
  <threadedComment ref="E257" dT="2025-02-24T08:55:38.35" personId="{275467A3-C35B-408D-BC09-980133BF36D1}" id="{06AC1AE5-F506-4C3C-8E06-A25A68613EF6}" parentId="{B5F7368B-47E6-4336-92AB-452CF4EFC91E}">
    <text>Derinamas aktavimas su garantiniu, pateikta info Žliobai</text>
  </threadedComment>
  <threadedComment ref="E257" dT="2025-02-25T18:38:59.86" personId="{275467A3-C35B-408D-BC09-980133BF36D1}" id="{0E37298F-26E3-4336-89F8-44CEF57400DF}" parentId="{B5F7368B-47E6-4336-92AB-452CF4EFC91E}">
    <text>Taiso pastabas</text>
  </threadedComment>
  <threadedComment ref="E257" dT="2025-03-04T11:02:16.96" personId="{275467A3-C35B-408D-BC09-980133BF36D1}" id="{AC8BACA1-EB74-48C2-A613-B36A5F35B3ED}" parentId="{B5F7368B-47E6-4336-92AB-452CF4EFC91E}">
    <text>Patvirtintas. Lauikiam servitutų kada aktuot galėsim</text>
  </threadedComment>
  <threadedComment ref="E257" dT="2025-03-27T12:56:42.46" personId="{A8D559AF-EDFF-4E5C-A9C6-041F763793B2}" id="{ABCC0BEF-0197-4047-859A-ED56039EC97A}" parentId="{B5F7368B-47E6-4336-92AB-452CF4EFC91E}">
    <text>vizuojami servitutai , 04-15 posėdis bus savivaldybėje, vienas sklypas KMS nuosavybė</text>
  </threadedComment>
  <threadedComment ref="E257" dT="2025-04-25T05:52:28.74" personId="{1AA69E5B-B443-4881-BBB8-C2908FF681E9}" id="{2A14103B-524E-4478-B798-5DCC2D2871A8}" parentId="{B5F7368B-47E6-4336-92AB-452CF4EFC91E}">
    <text>04.25 issiusta notarei ir KMS (uzklausta kada pasirasymas)</text>
  </threadedComment>
  <threadedComment ref="E257" dT="2025-04-30T07:08:07.07" personId="{1AA69E5B-B443-4881-BBB8-C2908FF681E9}" id="{AB66700A-474D-47F7-ACD2-89951C0AD3FB}" parentId="{B5F7368B-47E6-4336-92AB-452CF4EFC91E}">
    <text>Pasirasymas pas notare 05.06 14val.</text>
  </threadedComment>
  <threadedComment ref="E257" dT="2025-05-14T06:13:16.47" personId="{275467A3-C35B-408D-BC09-980133BF36D1}" id="{52FAC43E-BFD5-48BA-81A8-6C73D0F02B65}" parentId="{B5F7368B-47E6-4336-92AB-452CF4EFC91E}">
    <text>Pateikta ADA maciukevičiui, reikės po patvirtinimo teikti delspinigių pagrindimą</text>
  </threadedComment>
  <threadedComment ref="E257" dT="2025-05-15T12:05:59.72" personId="{275467A3-C35B-408D-BC09-980133BF36D1}" id="{9F92B245-BE5F-4C90-9C43-A08B63FBC09B}" parentId="{B5F7368B-47E6-4336-92AB-452CF4EFC91E}">
    <text>DELSPINIGIŲ GRINDIMAS</text>
  </threadedComment>
  <threadedComment ref="E258" dT="2025-01-28T07:08:01.59" personId="{275467A3-C35B-408D-BC09-980133BF36D1}" id="{556DAC76-C05F-488B-84E6-BFD7EBF35D05}">
    <text>Rengiami sprendiniai</text>
  </threadedComment>
  <threadedComment ref="E258" dT="2025-02-17T12:23:34.92" personId="{275467A3-C35B-408D-BC09-980133BF36D1}" id="{6B87631A-F3ED-4E50-93F3-6010A86526B9}" parentId="{556DAC76-C05F-488B-84E6-BFD7EBF35D05}">
    <text>Pakamaris matuoja papildymą</text>
  </threadedComment>
  <threadedComment ref="E258" dT="2025-03-06T18:12:47.81" personId="{275467A3-C35B-408D-BC09-980133BF36D1}" id="{6609B5B9-E369-4FE9-AFA2-C71682BFA3AE}" parentId="{556DAC76-C05F-488B-84E6-BFD7EBF35D05}">
    <text>Topo gauta</text>
  </threadedComment>
  <threadedComment ref="E258" dT="2025-03-19T14:21:47.86" personId="{275467A3-C35B-408D-BC09-980133BF36D1}" id="{39E8863B-5B14-44D0-8076-19DCE2CC21F2}" parentId="{556DAC76-C05F-488B-84E6-BFD7EBF35D05}">
    <text>Taiso pastabas</text>
  </threadedComment>
  <threadedComment ref="E258" dT="2025-04-08T06:54:02.79" personId="{275467A3-C35B-408D-BC09-980133BF36D1}" id="{912A433A-B480-4233-8612-0042109C548E}" parentId="{556DAC76-C05F-488B-84E6-BFD7EBF35D05}">
    <text>Taiso pastabas</text>
  </threadedComment>
  <threadedComment ref="E258" dT="2025-04-15T09:52:28.14" personId="{275467A3-C35B-408D-BC09-980133BF36D1}" id="{A3781281-E55E-4D03-AEB9-DD134C6EF6C8}" parentId="{556DAC76-C05F-488B-84E6-BFD7EBF35D05}">
    <text>Laukia kelininko, teiks SUVA</text>
  </threadedComment>
  <threadedComment ref="E258" dT="2025-05-19T06:45:18.88" personId="{275467A3-C35B-408D-BC09-980133BF36D1}" id="{D72D2D05-D347-4BBA-98D2-530C180D447C}" parentId="{556DAC76-C05F-488B-84E6-BFD7EBF35D05}">
    <text xml:space="preserve">Pateikta byla
</text>
  </threadedComment>
  <threadedComment ref="E258" dT="2025-05-21T06:36:31.82" personId="{275467A3-C35B-408D-BC09-980133BF36D1}" id="{CF6B8020-5E99-4FD2-8DCA-3CC9D3565CCF}" parentId="{556DAC76-C05F-488B-84E6-BFD7EBF35D05}">
    <text>Pateikta po pastabų</text>
  </threadedComment>
  <threadedComment ref="E258" dT="2025-05-26T07:31:57.48" personId="{275467A3-C35B-408D-BC09-980133BF36D1}" id="{5BB97C00-4203-417A-8834-689A861D792A}" parentId="{556DAC76-C05F-488B-84E6-BFD7EBF35D05}">
    <text>Turi pateikti po pastabų</text>
  </threadedComment>
  <threadedComment ref="E258" dT="2025-05-28T10:33:26.02" personId="{275467A3-C35B-408D-BC09-980133BF36D1}" id="{A0B0BE89-8411-46B4-BEE0-D86EFC7CFA1A}" parentId="{556DAC76-C05F-488B-84E6-BFD7EBF35D05}">
    <text>Registruoja AZ</text>
  </threadedComment>
  <threadedComment ref="E258" dT="2025-06-02T10:00:45.51" personId="{275467A3-C35B-408D-BC09-980133BF36D1}" id="{FAE3EA98-E842-4AFD-8868-A0791A1009F5}" parentId="{556DAC76-C05F-488B-84E6-BFD7EBF35D05}">
    <text>Perduoti įkainiai</text>
  </threadedComment>
  <threadedComment ref="AJ258" dT="2025-03-14T08:29:23.29" personId="{1AA69E5B-B443-4881-BBB8-C2908FF681E9}" id="{73E52CC6-0913-4871-9781-F6D86D45A8CE}">
    <text xml:space="preserve">1-25-7913 </text>
  </threadedComment>
  <threadedComment ref="AN258" dT="2025-03-14T09:28:12.31" personId="{1AA69E5B-B443-4881-BBB8-C2908FF681E9}" id="{A1E33C3C-0EE6-4311-A9CE-41C89606755B}">
    <text xml:space="preserve">Nr. G1-    666 </text>
  </threadedComment>
  <threadedComment ref="E259" dT="2025-01-08T06:34:59.94" personId="{275467A3-C35B-408D-BC09-980133BF36D1}" id="{C0FC76CB-F7B9-49BA-840D-DA878E786D25}">
    <text>Pateikė sprendinius- visiška nesamonė</text>
  </threadedComment>
  <threadedComment ref="E259" dT="2025-02-21T06:30:18.00" personId="{275467A3-C35B-408D-BC09-980133BF36D1}" id="{65F778EA-42E6-48FE-A17C-3A78B3EE9B1E}" parentId="{C0FC76CB-F7B9-49BA-840D-DA878E786D25}">
    <text>Pateikti pirminiai</text>
  </threadedComment>
  <threadedComment ref="E259" dT="2025-02-24T13:46:58.83" personId="{275467A3-C35B-408D-BC09-980133BF36D1}" id="{3C2B2EBF-005C-48D6-926E-B1FF0F1CC891}" parentId="{C0FC76CB-F7B9-49BA-840D-DA878E786D25}">
    <text>Taiso pirminių pastabas</text>
  </threadedComment>
  <threadedComment ref="E259" dT="2025-03-14T13:14:31.25" personId="{275467A3-C35B-408D-BC09-980133BF36D1}" id="{19A915B1-4A75-459D-B0B4-63BA9840CD64}" parentId="{C0FC76CB-F7B9-49BA-840D-DA878E786D25}">
    <text>Pateiks pirminius Kostas</text>
  </threadedComment>
  <threadedComment ref="E259" dT="2025-03-16T11:31:37.62" personId="{1AA69E5B-B443-4881-BBB8-C2908FF681E9}" id="{C344EE7A-2C73-422C-9C50-BA012F434398}" parentId="{C0FC76CB-F7B9-49BA-840D-DA878E786D25}">
    <text>Pateikta po pastabu</text>
  </threadedComment>
  <threadedComment ref="E259" dT="2025-03-19T13:50:21.61" personId="{275467A3-C35B-408D-BC09-980133BF36D1}" id="{3735BB32-C307-45E6-8F19-79A80E1B2458}" parentId="{C0FC76CB-F7B9-49BA-840D-DA878E786D25}">
    <text>Taiso pastabas</text>
  </threadedComment>
  <threadedComment ref="E259" dT="2025-03-31T07:49:54.75" personId="{1AA69E5B-B443-4881-BBB8-C2908FF681E9}" id="{BD36765B-F6D8-4CBD-BF76-B26F5755603C}" parentId="{C0FC76CB-F7B9-49BA-840D-DA878E786D25}">
    <text>Pateikti pirminiai po pastabu</text>
  </threadedComment>
  <threadedComment ref="E259" dT="2025-04-14T06:37:01.15" personId="{1AA69E5B-B443-4881-BBB8-C2908FF681E9}" id="{32DDCE5E-AEF0-4C1E-86E2-2AED5A480982}" parentId="{C0FC76CB-F7B9-49BA-840D-DA878E786D25}">
    <text>Pateiktos pastabos taisymui</text>
  </threadedComment>
  <threadedComment ref="E259" dT="2025-04-16T13:58:37.81" personId="{1AA69E5B-B443-4881-BBB8-C2908FF681E9}" id="{6B11B35A-F057-4395-91A6-37A1CBDA6A73}" parentId="{C0FC76CB-F7B9-49BA-840D-DA878E786D25}">
    <text>Pateikti pirminiai po pastabu</text>
  </threadedComment>
  <threadedComment ref="E259" dT="2025-06-03T06:01:07.69" personId="{275467A3-C35B-408D-BC09-980133BF36D1}" id="{F8B23369-94C8-42CF-B192-CDEF0D91E1AE}" parentId="{C0FC76CB-F7B9-49BA-840D-DA878E786D25}">
    <text>Perduotas teisininkei</text>
  </threadedComment>
  <threadedComment ref="E259" dT="2025-07-02T04:46:38.87" personId="{BF941DBC-49BC-4D35-B639-EC5DED99621C}" id="{511F52AA-5E93-4CA4-B25E-B7DE047E70AB}" parentId="{C0FC76CB-F7B9-49BA-840D-DA878E786D25}">
    <text>Pateikta viai, laukiam kol esrova atsiųs kontaktus, reikia du sklypus suderint.</text>
  </threadedComment>
  <threadedComment ref="E259" dT="2025-07-14T10:58:01.49" personId="{BF941DBC-49BC-4D35-B639-EC5DED99621C}" id="{19E57DA1-63F1-42C4-98AB-B77A210C1F9A}" parentId="{C0FC76CB-F7B9-49BA-840D-DA878E786D25}">
    <text>Kontaktus iš esrovos gavau, laukiu via atsakymo.</text>
  </threadedComment>
  <threadedComment ref="E259" dT="2025-07-15T07:52:36.00" personId="{BF941DBC-49BC-4D35-B639-EC5DED99621C}" id="{752E4C96-00F7-40BB-8797-9CD45E0A0D6E}" parentId="{C0FC76CB-F7B9-49BA-840D-DA878E786D25}">
    <text>Viai reikia tik priedą paruošt, bet laukiu KPD ir seniūnijos derinimų.</text>
  </threadedComment>
  <threadedComment ref="E259" dT="2025-07-16T10:45:55.51" personId="{BF941DBC-49BC-4D35-B639-EC5DED99621C}" id="{D2363F77-300B-4C95-A859-9174E7807DC6}" parentId="{C0FC76CB-F7B9-49BA-840D-DA878E786D25}">
    <text>Derinimai gauti, 16d viai išsiunčiau variantą su spinta jų sklype, nes nėra galimybės suderinti AZ.</text>
  </threadedComment>
  <threadedComment ref="E259" dT="2025-07-24T06:06:55.63" personId="{BF941DBC-49BC-4D35-B639-EC5DED99621C}" id="{10FFF978-C14D-4167-98C0-77539DDFD210}" parentId="{C0FC76CB-F7B9-49BA-840D-DA878E786D25}">
    <text>Sužiūrima kiek žmonių derinimų trūksta, planuosiu bendrą važiavimą kartu su 259 objektu.</text>
  </threadedComment>
  <threadedComment ref="E259" dT="2025-07-29T05:50:07.91" personId="{275467A3-C35B-408D-BC09-980133BF36D1}" id="{EB5DCD4F-2964-4389-B3DA-F347FA0252EE}" parentId="{C0FC76CB-F7B9-49BA-840D-DA878E786D25}">
    <text>Gyentojų derinimai yra</text>
  </threadedComment>
  <threadedComment ref="E259" dT="2025-07-30T04:29:46.80" personId="{BF941DBC-49BC-4D35-B639-EC5DED99621C}" id="{ACF88076-9C3B-45F4-978F-3784F7DD48DF}" parentId="{C0FC76CB-F7B9-49BA-840D-DA878E786D25}">
    <text>Vieną derinimą 07-31 Arvydas dar paims, kitiem Eso leido siųst informacinius, suruošti informaciniai. Trūksta tik VIA derinimo, pateikta ESO pasirašyt priedą.</text>
  </threadedComment>
  <threadedComment ref="E259" dT="2025-07-31T12:34:48.29" personId="{BF941DBC-49BC-4D35-B639-EC5DED99621C}" id="{7B4587B1-A108-473E-92C3-54EC372B700C}" parentId="{C0FC76CB-F7B9-49BA-840D-DA878E786D25}">
    <text xml:space="preserve">07-31 surinkti įmanomi parašai, pateikta viai, ESO leido siųst informacinius likusiems, 08-01 išsiunčiu suruoštus informacinius. </text>
  </threadedComment>
  <threadedComment ref="E259" dT="2025-08-07T06:01:08.93" personId="{BF941DBC-49BC-4D35-B639-EC5DED99621C}" id="{EBE5D659-8B0B-43CA-ABA1-B3E95C67B275}" parentId="{C0FC76CB-F7B9-49BA-840D-DA878E786D25}">
    <text xml:space="preserve">Vieno derinimo reikia dėl spintos vietos, 07-06 aptarėm vietoje, 07-07 skambinau, sakė šią sav. atsiųs. Iš derinimų trūksta tik via, informacinius išsiunčiau. </text>
  </threadedComment>
  <threadedComment ref="E259" dT="2025-08-11T06:10:45.39" personId="{1AA69E5B-B443-4881-BBB8-C2908FF681E9}" id="{264ACB08-85E7-4894-996F-1554619A918E}" parentId="{C0FC76CB-F7B9-49BA-840D-DA878E786D25}">
    <text>Sia savaite keliam byla be VIA ir SUVA</text>
  </threadedComment>
  <threadedComment ref="E259" dT="2025-08-12T11:01:53.83" personId="{1AA69E5B-B443-4881-BBB8-C2908FF681E9}" id="{952B063A-A25D-42E8-A307-AF115F435937}" parentId="{C0FC76CB-F7B9-49BA-840D-DA878E786D25}">
    <text>Pateiktas projektas be SUVA ir VIA</text>
  </threadedComment>
  <threadedComment ref="E259" dT="2025-08-18T04:35:05.58" personId="{BF941DBC-49BC-4D35-B639-EC5DED99621C}" id="{33118A5B-2CA2-459A-8540-F118F0656FF7}" parentId="{C0FC76CB-F7B9-49BA-840D-DA878E786D25}">
    <text>Pateikta SUVA, ištaisytos pastabos.</text>
  </threadedComment>
  <threadedComment ref="E259" dT="2025-08-25T04:42:35.94" personId="{275467A3-C35B-408D-BC09-980133BF36D1}" id="{CA47C72A-D477-4ED9-BCFA-5791FD0159F5}" parentId="{C0FC76CB-F7B9-49BA-840D-DA878E786D25}">
    <text>SUVA terminas 09-01</text>
  </threadedComment>
  <threadedComment ref="E259" dT="2025-09-03T07:09:52.83" personId="{1AA69E5B-B443-4881-BBB8-C2908FF681E9}" id="{BE25DB4E-734A-4608-B06F-5EDD5D22BFB3}" parentId="{C0FC76CB-F7B9-49BA-840D-DA878E786D25}">
    <text>Pateikta po pastabu be SUVA</text>
  </threadedComment>
  <threadedComment ref="E259" dT="2025-09-04T12:39:56.26" personId="{BF941DBC-49BC-4D35-B639-EC5DED99621C}" id="{92D0FCF9-CC37-4D1E-8E85-3A21E83EE582}" parentId="{C0FC76CB-F7B9-49BA-840D-DA878E786D25}">
    <text>Ištaisytos pastabos, trūksta SUVA</text>
  </threadedComment>
  <threadedComment ref="E259" dT="2025-09-09T06:33:42.01" personId="{BF941DBC-49BC-4D35-B639-EC5DED99621C}" id="{64844F02-69DE-4E8A-87A3-54DD5C2ADCB1}" parentId="{C0FC76CB-F7B9-49BA-840D-DA878E786D25}">
    <text>25SUT-2355 pateikta papildomi dok.</text>
  </threadedComment>
  <threadedComment ref="E259" dT="2025-09-12T12:43:31.92" personId="{1AA69E5B-B443-4881-BBB8-C2908FF681E9}" id="{0A191FA3-EAD7-45C4-8B6E-EFAB7D0464C3}" parentId="{C0FC76CB-F7B9-49BA-840D-DA878E786D25}">
    <text>Pateiktas projektas su SUVA garantiniu</text>
  </threadedComment>
  <threadedComment ref="E259" dT="2025-09-22T09:45:53.61" personId="{1AA69E5B-B443-4881-BBB8-C2908FF681E9}" id="{59282884-C4E0-4ED7-BC17-ECF385FC01ED}" parentId="{C0FC76CB-F7B9-49BA-840D-DA878E786D25}">
    <text xml:space="preserve">SS - nėra NŽT sutikimo </text>
  </threadedComment>
  <threadedComment ref="E259" dT="2025-09-29T05:08:51.91" personId="{BF941DBC-49BC-4D35-B639-EC5DED99621C}" id="{824C5FC9-16FE-4D14-9839-37BBA98A89E8}" parentId="{C0FC76CB-F7B9-49BA-840D-DA878E786D25}">
    <text>25SUT-9617 
09-29</text>
  </threadedComment>
  <threadedComment ref="E259" dT="2025-10-03T05:55:52.84" personId="{1AA69E5B-B443-4881-BBB8-C2908FF681E9}" id="{734B9866-E643-4F2F-990E-8682A2B2A656}" parentId="{C0FC76CB-F7B9-49BA-840D-DA878E786D25}">
    <text>Pateiktas projektas su SUVA</text>
  </threadedComment>
  <threadedComment ref="E259" dT="2025-10-03T11:28:26.66" personId="{275467A3-C35B-408D-BC09-980133BF36D1}" id="{96CDF105-D952-425B-AE49-89E85A45630B}" parentId="{C0FC76CB-F7B9-49BA-840D-DA878E786D25}">
    <text>patvirtintas</text>
  </threadedComment>
  <threadedComment ref="E259" dT="2025-10-08T10:45:10.18" personId="{275467A3-C35B-408D-BC09-980133BF36D1}" id="{B5F72207-E023-4D6A-8606-0C3773BA507B}" parentId="{C0FC76CB-F7B9-49BA-840D-DA878E786D25}">
    <text>Pateikti įkainiai</text>
  </threadedComment>
  <threadedComment ref="AE259" dT="2025-07-15T07:30:34.44" personId="{BF941DBC-49BC-4D35-B639-EC5DED99621C}" id="{4DED9BA2-18C1-470C-876C-F265D467767A}">
    <text>Apšvietimas kita linija iš pp-310 prijungtas, nereikia perjungt</text>
  </threadedComment>
  <threadedComment ref="AJ259" dT="2025-07-04T04:34:59.06" personId="{BF941DBC-49BC-4D35-B639-EC5DED99621C}" id="{57564931-DA27-4C1D-8183-44DC69C409D7}">
    <text>07-02 pateikta</text>
  </threadedComment>
  <threadedComment ref="E260" dT="2025-02-21T06:49:52.69" personId="{275467A3-C35B-408D-BC09-980133BF36D1}" id="{5E2CA10C-4274-48F5-8C75-69E944A467BB}">
    <text>Pateikti pirminiai</text>
  </threadedComment>
  <threadedComment ref="E260" dT="2025-02-24T14:47:22.22" personId="{275467A3-C35B-408D-BC09-980133BF36D1}" id="{6C27B772-1D68-41A2-BF3B-AB03DC7651C5}" parentId="{5E2CA10C-4274-48F5-8C75-69E944A467BB}">
    <text xml:space="preserve">Taiso pastabas
</text>
  </threadedComment>
  <threadedComment ref="E260" dT="2025-03-14T13:14:34.90" personId="{275467A3-C35B-408D-BC09-980133BF36D1}" id="{0FCE903E-560C-44F1-B6AE-CD72BFCB0403}" parentId="{5E2CA10C-4274-48F5-8C75-69E944A467BB}">
    <text xml:space="preserve">Pateiks pirminius Kostas
</text>
  </threadedComment>
  <threadedComment ref="E260" dT="2025-03-16T11:30:15.62" personId="{1AA69E5B-B443-4881-BBB8-C2908FF681E9}" id="{3B1B17AE-3123-4C2A-A29A-06160C59582B}" parentId="{5E2CA10C-4274-48F5-8C75-69E944A467BB}">
    <text>Pateikta po pastabu</text>
  </threadedComment>
  <threadedComment ref="E260" dT="2025-03-18T18:23:39.96" personId="{275467A3-C35B-408D-BC09-980133BF36D1}" id="{B73A4810-4D54-4984-8780-862CE453443C}" parentId="{5E2CA10C-4274-48F5-8C75-69E944A467BB}">
    <text>Pirminiai patvirtinti</text>
  </threadedComment>
  <threadedComment ref="E260" dT="2025-06-03T06:01:12.32" personId="{275467A3-C35B-408D-BC09-980133BF36D1}" id="{619FFFFC-3236-4CD1-9C11-06F875F79862}" parentId="{5E2CA10C-4274-48F5-8C75-69E944A467BB}">
    <text xml:space="preserve">Perduotas teisininkei
</text>
  </threadedComment>
  <threadedComment ref="E260" dT="2025-06-21T11:22:55.16" personId="{BF941DBC-49BC-4D35-B639-EC5DED99621C}" id="{87074B3C-A674-4619-8FE7-87D776AF3E24}" parentId="{5E2CA10C-4274-48F5-8C75-69E944A467BB}">
    <text>06-21 pakeisti sprendiniai ir pateikta Via ir Telia derinti.</text>
  </threadedComment>
  <threadedComment ref="E260" dT="2025-06-30T09:19:09.86" personId="{BF941DBC-49BC-4D35-B639-EC5DED99621C}" id="{119A0B7A-0245-433D-8AF2-69404BF19E25}" parentId="{5E2CA10C-4274-48F5-8C75-69E944A467BB}">
    <text>06-30 pateikta geoprojektam pildyt topo ryšių tinklais.</text>
  </threadedComment>
  <threadedComment ref="E260" dT="2025-07-10T05:51:26.89" personId="{BF941DBC-49BC-4D35-B639-EC5DED99621C}" id="{07A2CE8A-E68E-42A3-ADA1-DE693E3C43AF}" parentId="{5E2CA10C-4274-48F5-8C75-69E944A467BB}">
    <text>Via atmetė, pakeičiau trasą, nusiunčiau tiesiai derintojui, kad pasižėtų, jei viskas tiks, paruošiu priedą ir pateiksiu per naujo bendru paštu derint.</text>
  </threadedComment>
  <threadedComment ref="E260" dT="2025-07-11T10:11:10.75" personId="{BF941DBC-49BC-4D35-B639-EC5DED99621C}" id="{62702027-7972-4F99-A62E-09D74105482C}" parentId="{5E2CA10C-4274-48F5-8C75-69E944A467BB}">
    <text>Ištaisytos VIA pastabos, laukiu ryšių papildomo prieš teikdamas viai per naujo.</text>
  </threadedComment>
  <threadedComment ref="E260" dT="2025-07-14T10:58:23.62" personId="{BF941DBC-49BC-4D35-B639-EC5DED99621C}" id="{FDDFD7DE-1613-4A58-A86D-59CB89B671F9}" parentId="{5E2CA10C-4274-48F5-8C75-69E944A467BB}">
    <text xml:space="preserve">Trūksta topo, perduota geoprojektai 06-30, rašyta papildomai, Tomas skambino, atsakymo nėra.
Reikia vieno AZ sutikimo, ESO pateikti kontaktai ne tų žmonių. Kai papildys topo ir jei ryšiai nemaišys, bandysiu ieškot per kaimynus.
</text>
  </threadedComment>
  <threadedComment ref="E260" dT="2025-07-18T06:55:38.06" personId="{275467A3-C35B-408D-BC09-980133BF36D1}" id="{C9BBCDB9-74DD-4756-82EB-CD346FD52D36}" parentId="{5E2CA10C-4274-48F5-8C75-69E944A467BB}">
    <text>Pateiktas papildymas</text>
  </threadedComment>
  <threadedComment ref="E260" dT="2025-07-18T07:24:03.05" personId="{BF941DBC-49BC-4D35-B639-EC5DED99621C}" id="{FA004C78-29FB-4682-8B1A-63FC5FE49AC7}" parentId="{5E2CA10C-4274-48F5-8C75-69E944A467BB}">
    <text>Topo papildyme trūksta pusės pastabose pažymėtų tinklų, paklausta ar buvo matuota.</text>
  </threadedComment>
  <threadedComment ref="E260" dT="2025-07-21T09:40:04.46" personId="{BF941DBC-49BC-4D35-B639-EC5DED99621C}" id="{166B8987-9B95-4118-A58A-A2E86BACBFE0}" parentId="{5E2CA10C-4274-48F5-8C75-69E944A467BB}">
    <text>Telia suderino, pateikta Viai 07-21</text>
  </threadedComment>
  <threadedComment ref="E260" dT="2025-07-24T06:07:06.38" personId="{BF941DBC-49BC-4D35-B639-EC5DED99621C}" id="{85583735-7E96-4CE9-B2AA-A192F3539A19}" parentId="{5E2CA10C-4274-48F5-8C75-69E944A467BB}">
    <text xml:space="preserve">Sužiūrima kiek žmonių derinimų trūksta, planuosiu bendrą važiavimą kartu su 258 objektu.
</text>
  </threadedComment>
  <threadedComment ref="E260" dT="2025-07-29T05:50:29.21" personId="{275467A3-C35B-408D-BC09-980133BF36D1}" id="{B6BCF053-2675-4221-BFAA-9AB029F6386E}" parentId="{5E2CA10C-4274-48F5-8C75-69E944A467BB}">
    <text>Laukiam kontaktų iš ESO</text>
  </threadedComment>
  <threadedComment ref="E260" dT="2025-07-29T12:49:28.77" personId="{BF941DBC-49BC-4D35-B639-EC5DED99621C}" id="{14E5E1E4-04D9-4470-B62F-2B199D8D23E9}" parentId="{5E2CA10C-4274-48F5-8C75-69E944A467BB}">
    <text>08-05 važiuoju į vietą likusių derinimų susirinkt.</text>
  </threadedComment>
  <threadedComment ref="E260" dT="2025-08-05T12:21:17.02" personId="{BF941DBC-49BC-4D35-B639-EC5DED99621C}" id="{81FCF35A-E3A7-4FD5-B371-C5D5C75A0B49}" parentId="{5E2CA10C-4274-48F5-8C75-69E944A467BB}">
    <text>Gauti trūkstami parašai, iki penktadienio turėtų atsiųst AZ sutikimus vieno sklypo ir bus viskas.</text>
  </threadedComment>
  <threadedComment ref="E260" dT="2025-08-07T06:02:54.64" personId="{BF941DBC-49BC-4D35-B639-EC5DED99621C}" id="{E332F891-A1BF-4086-B5EC-D47FB8F08CC8}" parentId="{5E2CA10C-4274-48F5-8C75-69E944A467BB}">
    <text>Pagal realią situaciją pakeisti sprendiniai, nes žmonės prieštaravo prieš tai buvusiems esrovos sprendiniams. 08-07 gavau AZ sutikimus, pateiksiu perderint Telia ir savivaldybe.</text>
  </threadedComment>
  <threadedComment ref="E260" dT="2025-08-12T10:53:21.39" personId="{BF941DBC-49BC-4D35-B639-EC5DED99621C}" id="{04E8B963-1212-4DC1-A850-8C855D474800}" parentId="{5E2CA10C-4274-48F5-8C75-69E944A467BB}">
    <text>Pateikta skaičiuot sąmatą, trūksta savivaldybės derinimo.</text>
  </threadedComment>
  <threadedComment ref="E260" dT="2025-08-13T13:00:58.78" personId="{BF941DBC-49BC-4D35-B639-EC5DED99621C}" id="{155A7084-E428-4036-8FD1-97EA4A250B68}" parentId="{5E2CA10C-4274-48F5-8C75-69E944A467BB}">
    <text>Sudėta visa byla, laukiam savivaldybės derinimo.</text>
  </threadedComment>
  <threadedComment ref="E260" dT="2025-08-21T11:28:27.58" personId="{BF941DBC-49BC-4D35-B639-EC5DED99621C}" id="{B1C4BC4A-4808-43AB-9BE4-F153C8254483}" parentId="{5E2CA10C-4274-48F5-8C75-69E944A467BB}">
    <text>08-17 skambinau kelininkui, atostogavo, sakė šią sav turėtumėm gaut, bandysiu pasiskambint dar, jei šiandien neatsiųs.</text>
  </threadedComment>
  <threadedComment ref="E260" dT="2025-08-22T10:43:22.27" personId="{BF941DBC-49BC-4D35-B639-EC5DED99621C}" id="{D26C29E3-E7F2-48F5-9D47-E1761CFBA090}" parentId="{5E2CA10C-4274-48F5-8C75-69E944A467BB}">
    <text>08-22 skambinau kelininkui, neatsiliepia.</text>
  </threadedComment>
  <threadedComment ref="E260" dT="2025-08-25T04:44:06.35" personId="{275467A3-C35B-408D-BC09-980133BF36D1}" id="{D22FD299-77C0-4D9B-B061-59E1E4B1E8B1}" parentId="{5E2CA10C-4274-48F5-8C75-69E944A467BB}">
    <text>Trūksta tik SUVA ir kelininko</text>
  </threadedComment>
  <threadedComment ref="E260" dT="2025-08-25T10:55:22.39" personId="{BF941DBC-49BC-4D35-B639-EC5DED99621C}" id="{1305F80E-F5DF-494B-BB5C-4590088A4C5C}" parentId="{5E2CA10C-4274-48F5-8C75-69E944A467BB}">
    <text>08-25 Kelininkas du kartus neatsiliepė</text>
  </threadedComment>
  <threadedComment ref="E260" dT="2025-08-29T11:22:53.12" personId="{BF941DBC-49BC-4D35-B639-EC5DED99621C}" id="{96D62947-D305-4689-9F24-317C49BF366A}" parentId="{5E2CA10C-4274-48F5-8C75-69E944A467BB}">
    <text>08-29 pateikta SUVA 25SUT-4579. Paruošta byla įkėlimui be SUVA.</text>
  </threadedComment>
  <threadedComment ref="E260" dT="2025-08-29T12:02:36.53" personId="{1AA69E5B-B443-4881-BBB8-C2908FF681E9}" id="{54D0D1F7-C0DC-4D12-BAF9-746996F1D4F8}" parentId="{5E2CA10C-4274-48F5-8C75-69E944A467BB}">
    <text>Pateiktas projektas</text>
  </threadedComment>
  <threadedComment ref="E260" dT="2025-09-03T12:57:23.71" personId="{BF941DBC-49BC-4D35-B639-EC5DED99621C}" id="{CB28E4A3-9840-4CA5-A91C-D5C7F0C093B5}" parentId="{5E2CA10C-4274-48F5-8C75-69E944A467BB}">
    <text>Pastabos ištaisytos, paruošta konkursinė, laukiam SUVA.</text>
  </threadedComment>
  <threadedComment ref="E260" dT="2025-09-09T06:34:08.88" personId="{BF941DBC-49BC-4D35-B639-EC5DED99621C}" id="{AA481395-6EF8-4AB4-A374-C9C2C7065459}" parentId="{5E2CA10C-4274-48F5-8C75-69E944A467BB}">
    <text>25SUT-4579</text>
  </threadedComment>
  <threadedComment ref="E260" dT="2025-09-12T12:53:21.56" personId="{1AA69E5B-B443-4881-BBB8-C2908FF681E9}" id="{63F60A2F-5FD3-4308-8437-7FCD468B810B}" parentId="{5E2CA10C-4274-48F5-8C75-69E944A467BB}">
    <text>Pateiktas projektas su SUVA garantiniu</text>
  </threadedComment>
  <threadedComment ref="E260" dT="2025-09-22T09:46:36.57" personId="{1AA69E5B-B443-4881-BBB8-C2908FF681E9}" id="{12DE7F3D-97B9-439B-B023-830436DE3347}" parentId="{5E2CA10C-4274-48F5-8C75-69E944A467BB}">
    <text xml:space="preserve">SS - nėra NŽT sutikimo </text>
  </threadedComment>
  <threadedComment ref="E260" dT="2025-09-29T05:15:38.51" personId="{BF941DBC-49BC-4D35-B639-EC5DED99621C}" id="{38610198-FBBB-4E42-AB36-4ECE5D02DEC2}" parentId="{5E2CA10C-4274-48F5-8C75-69E944A467BB}">
    <text>25SUT-9626
09-29</text>
  </threadedComment>
  <threadedComment ref="E260" dT="2025-10-07T04:49:09.76" personId="{1AA69E5B-B443-4881-BBB8-C2908FF681E9}" id="{DFD4ABA5-EEAF-40BC-B025-EEE3B7F6B4F3}" parentId="{5E2CA10C-4274-48F5-8C75-69E944A467BB}">
    <text>Pateiktas projektas su SUVA</text>
  </threadedComment>
  <threadedComment ref="E260" dT="2025-10-08T13:08:03.23" personId="{275467A3-C35B-408D-BC09-980133BF36D1}" id="{4277EE60-BC2B-4668-BBDA-738AA02D1BD3}" parentId="{5E2CA10C-4274-48F5-8C75-69E944A467BB}">
    <text>patvirtintas</text>
  </threadedComment>
  <threadedComment ref="AA260" dT="2025-08-07T10:06:21.22" personId="{BF941DBC-49BC-4D35-B639-EC5DED99621C}" id="{98175754-8877-46AC-B306-5778C14CD4E3}">
    <text>Atsakė kad tinka senasis derinimas.</text>
  </threadedComment>
  <threadedComment ref="E261" dT="2024-11-26T06:43:13.86" personId="{8FC2F3C1-05F0-4E34-917F-7A355472C835}" id="{78D1E94D-0747-44AC-BCBE-68F5D84FA935}">
    <text>11/26 vykstu derinti su vartotojais</text>
  </threadedComment>
  <threadedComment ref="E261" dT="2024-12-04T12:31:55.90" personId="{1AA69E5B-B443-4881-BBB8-C2908FF681E9}" id="{A6FA81D4-317D-4834-A2AF-33D5050E7DED}" parentId="{78D1E94D-0747-44AC-BCBE-68F5D84FA935}">
    <text>Pateikti pirminiai</text>
  </threadedComment>
  <threadedComment ref="E261" dT="2024-12-05T06:16:25.21" personId="{8FC2F3C1-05F0-4E34-917F-7A355472C835}" id="{06BE708E-26BE-4979-B6B6-A9E1E174A89C}" parentId="{78D1E94D-0747-44AC-BCBE-68F5D84FA935}">
    <text>Derinama su institucijom 12/04</text>
  </threadedComment>
  <threadedComment ref="E261" dT="2024-12-06T05:54:31.45" personId="{8FC2F3C1-05F0-4E34-917F-7A355472C835}" id="{60250468-25C8-4CCD-8207-B3CC9353CEA8}" parentId="{78D1E94D-0747-44AC-BCBE-68F5D84FA935}">
    <text>Reikia melioracijos projekto</text>
  </threadedComment>
  <threadedComment ref="E261" dT="2024-12-12T12:40:02.81" personId="{1AA69E5B-B443-4881-BBB8-C2908FF681E9}" id="{B52DE1E6-9B30-4F62-99E8-59987E3804AE}" parentId="{78D1E94D-0747-44AC-BCBE-68F5D84FA935}">
    <text>Uzsakytas mel projektas</text>
  </threadedComment>
  <threadedComment ref="E261" dT="2024-12-23T10:32:33.92" personId="{8FC2F3C1-05F0-4E34-917F-7A355472C835}" id="{A97159A4-466E-48DF-B9DD-9763D90EED8A}" parentId="{78D1E94D-0747-44AC-BCBE-68F5D84FA935}">
    <text>Trūksta sutikimo iš parko g. 13 (kontaktuota 12/19) ir sklypo kur numatoma  MT (siųsta 12/23)</text>
  </threadedComment>
  <threadedComment ref="E261" dT="2024-12-23T10:57:18.06" personId="{8FC2F3C1-05F0-4E34-917F-7A355472C835}" id="{4E389F7B-EBB1-4174-9B70-5D9AB3D15854}" parentId="{78D1E94D-0747-44AC-BCBE-68F5D84FA935}">
    <text>Seniųnija turi pateikti prašymą dėl atramų gatvių apšvietimui</text>
  </threadedComment>
  <threadedComment ref="E261" dT="2025-01-06T09:07:40.30" personId="{8FC2F3C1-05F0-4E34-917F-7A355472C835}" id="{1C7FAE1C-A0B0-475F-B2B4-3DAFE1165501}" parentId="{78D1E94D-0747-44AC-BCBE-68F5D84FA935}">
    <text>01-06 skambinau parko g. 13 ir MT sklypo savininkei, sutikimus pažadėjo atsiųsti</text>
  </threadedComment>
  <threadedComment ref="E261" dT="2025-01-06T10:35:05.28" personId="{8FC2F3C1-05F0-4E34-917F-7A355472C835}" id="{44E5C180-8552-46E3-BADD-42DAC99A69F5}" parentId="{78D1E94D-0747-44AC-BCBE-68F5D84FA935}">
    <text xml:space="preserve">Gautas seniūnijos prašymas dėl atramų </text>
  </threadedComment>
  <threadedComment ref="E261" dT="2025-01-06T11:23:35.39" personId="{8FC2F3C1-05F0-4E34-917F-7A355472C835}" id="{D9C7E8ED-2F1A-4D09-A856-60C4C727B04A}" parentId="{78D1E94D-0747-44AC-BCBE-68F5D84FA935}">
    <text>01-06 kontaktuota su ViaLietuva, dokumentas nagrinėjamas, terminas jų teigimu iki sausio 21 d.</text>
  </threadedComment>
  <threadedComment ref="E261" dT="2025-01-06T13:05:51.46" personId="{8FC2F3C1-05F0-4E34-917F-7A355472C835}" id="{93C9E1AA-D98A-44F8-B66A-69A4C8CF1B78}" parentId="{78D1E94D-0747-44AC-BCBE-68F5D84FA935}">
    <text>Parko g. 13 gautas sutikimas</text>
  </threadedComment>
  <threadedComment ref="E261" dT="2025-01-14T11:16:49.59" personId="{8FC2F3C1-05F0-4E34-917F-7A355472C835}" id="{1ACC1E6E-6B70-4BD9-AA9A-D4D1C5B5B446}" parentId="{78D1E94D-0747-44AC-BCBE-68F5D84FA935}">
    <text>Gautos pastabos is ViaLietuva</text>
  </threadedComment>
  <threadedComment ref="E261" dT="2025-01-14T14:39:27.69" personId="{1AA69E5B-B443-4881-BBB8-C2908FF681E9}" id="{54335C6B-BCF0-4A69-8C1D-94ABFFB15696}" parentId="{78D1E94D-0747-44AC-BCBE-68F5D84FA935}">
    <text>Pateiktas kelio priedas ESO pasirasymui</text>
  </threadedComment>
  <threadedComment ref="E261" dT="2025-01-16T06:39:31.30" personId="{8FC2F3C1-05F0-4E34-917F-7A355472C835}" id="{B89B3157-7BED-49A8-911B-31D95D48B1F1}" parentId="{78D1E94D-0747-44AC-BCBE-68F5D84FA935}">
    <text>Išsiųsta Via Lietuva pakartotinai</text>
  </threadedComment>
  <threadedComment ref="E261" dT="2025-01-20T12:58:58.05" personId="{8FC2F3C1-05F0-4E34-917F-7A355472C835}" id="{24ABFCE0-A6A2-4047-940E-EF0A3C6FE163}" parentId="{78D1E94D-0747-44AC-BCBE-68F5D84FA935}">
    <text>Gautas sutikimas iš MT sklypo savininkės</text>
  </threadedComment>
  <threadedComment ref="E261" dT="2025-01-20T12:59:59.83" personId="{8FC2F3C1-05F0-4E34-917F-7A355472C835}" id="{32B52AD4-C38A-4095-84FD-AA2B59E3E5FD}" parentId="{78D1E94D-0747-44AC-BCBE-68F5D84FA935}">
    <text>Ruošiamas MZDZ</text>
  </threadedComment>
  <threadedComment ref="E261" dT="2025-01-24T07:03:52.69" personId="{8FC2F3C1-05F0-4E34-917F-7A355472C835}" id="{04FA51EB-A11A-4230-BACA-27F13E02CA03}" parentId="{78D1E94D-0747-44AC-BCBE-68F5D84FA935}">
    <text>ViaLietuva suderinta</text>
  </threadedComment>
  <threadedComment ref="E261" dT="2025-01-27T05:11:02.49" personId="{8FC2F3C1-05F0-4E34-917F-7A355472C835}" id="{89B4B827-8F01-4F82-8E3C-7446C1044888}" parentId="{78D1E94D-0747-44AC-BCBE-68F5D84FA935}">
    <text>Pradėta rengti byla</text>
  </threadedComment>
  <threadedComment ref="E261" dT="2025-01-27T11:12:16.53" personId="{1AA69E5B-B443-4881-BBB8-C2908FF681E9}" id="{3CAAED79-EDAA-47FA-B554-612DAF6A8FF0}" parentId="{78D1E94D-0747-44AC-BCBE-68F5D84FA935}">
    <text>Gavus Mel. Projekta, reikti SUVA, kelti byla</text>
  </threadedComment>
  <threadedComment ref="E261" dT="2025-01-28T11:34:32.44" personId="{8FC2F3C1-05F0-4E34-917F-7A355472C835}" id="{06435555-8524-483C-B6FC-CFD7DF71B3D5}" parentId="{78D1E94D-0747-44AC-BCBE-68F5D84FA935}">
    <text>Gauta samata</text>
  </threadedComment>
  <threadedComment ref="E261" dT="2025-02-08T08:14:11.84" personId="{275467A3-C35B-408D-BC09-980133BF36D1}" id="{721F78C7-5416-4272-AE61-DDF039B522AE}" parentId="{78D1E94D-0747-44AC-BCBE-68F5D84FA935}">
    <text>Liko SUVA ir Mel. projektas</text>
  </threadedComment>
  <threadedComment ref="E261" dT="2025-02-11T12:44:01.06" personId="{1AA69E5B-B443-4881-BBB8-C2908FF681E9}" id="{4063060D-0EC6-4B04-9083-2A6B72B113A7}" parentId="{78D1E94D-0747-44AC-BCBE-68F5D84FA935}">
    <text>Pateiktas projektas</text>
  </threadedComment>
  <threadedComment ref="E261" dT="2025-02-17T10:12:57.59" personId="{1AA69E5B-B443-4881-BBB8-C2908FF681E9}" id="{C7CA1F9F-C398-4426-B337-C0559C8E75CB}" parentId="{78D1E94D-0747-44AC-BCBE-68F5D84FA935}">
    <text>Parasytas priminimas, kad pateiktas projketas tvirtinimui</text>
  </threadedComment>
  <threadedComment ref="E261" dT="2025-02-17T11:16:31.87" personId="{8FC2F3C1-05F0-4E34-917F-7A355472C835}" id="{415D0F95-F9B5-4CDC-B606-AD830FC17259}" parentId="{78D1E94D-0747-44AC-BCBE-68F5D84FA935}">
    <text xml:space="preserve">SUVA teikta 02-11 
346529 </text>
  </threadedComment>
  <threadedComment ref="E261" dT="2025-02-19T07:22:53.51" personId="{275467A3-C35B-408D-BC09-980133BF36D1}" id="{6D3780D7-D6FC-4E65-B71E-5000F53811D7}" parentId="{78D1E94D-0747-44AC-BCBE-68F5D84FA935}">
    <text>Atmetė SUVA</text>
  </threadedComment>
  <threadedComment ref="E261" dT="2025-02-19T10:37:13.24" personId="{8FC2F3C1-05F0-4E34-917F-7A355472C835}" id="{7577286B-119F-4676-9668-27C51E65D497}" parentId="{78D1E94D-0747-44AC-BCBE-68F5D84FA935}">
    <text>Pakoreguoti sprendiniai pagal NŽT pastabas
Nusiųsta MT sklypo savininkei naujų sprendinių derinimui
Gautas derinimas iš sklypo, SUVA pateikta pakartotinai
02-19</text>
  </threadedComment>
  <threadedComment ref="E261" dT="2025-02-20T10:51:23.43" personId="{8FC2F3C1-05F0-4E34-917F-7A355472C835}" id="{7EC347DF-EF38-4032-976E-BBD2D51C1B16}" parentId="{78D1E94D-0747-44AC-BCBE-68F5D84FA935}">
    <text>Derinimai pataisyti ir sukelti į bylą
Melioracijos projektas pataisytas</text>
  </threadedComment>
  <threadedComment ref="E261" dT="2025-02-20T14:03:23.67" personId="{275467A3-C35B-408D-BC09-980133BF36D1}" id="{0A1B4205-0F73-4984-86BE-B844C94A3716}" parentId="{78D1E94D-0747-44AC-BCBE-68F5D84FA935}">
    <text>Laukiam SUVA</text>
  </threadedComment>
  <threadedComment ref="E261" dT="2025-02-27T07:48:11.40" personId="{275467A3-C35B-408D-BC09-980133BF36D1}" id="{937D9EC1-06B2-4BA0-B79D-E4101D15C8D7}" parentId="{78D1E94D-0747-44AC-BCBE-68F5D84FA935}">
    <text>Kostas registruoja žymas</text>
  </threadedComment>
  <threadedComment ref="E261" dT="2025-02-27T13:37:11.45" personId="{275467A3-C35B-408D-BC09-980133BF36D1}" id="{D5BE2AEB-6747-47E5-817C-F325E20DE97E}" parentId="{78D1E94D-0747-44AC-BCBE-68F5D84FA935}">
    <text>Laukiam įkainiu atmetimo</text>
  </threadedComment>
  <threadedComment ref="W261" dT="2024-12-23T10:44:10.89" personId="{8FC2F3C1-05F0-4E34-917F-7A355472C835}" id="{71725271-C625-4690-A03C-A83AED593E3E}">
    <text>Trūksta parko g. 13 az sutikimo (kontaktuota 12/19 )</text>
  </threadedComment>
  <threadedComment ref="W261" dT="2024-12-23T11:48:18.11" personId="{8FC2F3C1-05F0-4E34-917F-7A355472C835}" id="{3B3BB5C0-BDE8-4FB6-A474-35C00283DB36}" parentId="{71725271-C625-4690-A03C-A83AED593E3E}">
    <text>12/23 siųstas sutikimas dėl az, sklypo, kur numtoma MT, savininkei.</text>
  </threadedComment>
  <threadedComment ref="W261" dT="2025-01-20T12:59:23.50" personId="{8FC2F3C1-05F0-4E34-917F-7A355472C835}" id="{ADC19F65-29F2-4919-906E-0FB579F756A1}" parentId="{71725271-C625-4690-A03C-A83AED593E3E}">
    <text>Gautas MT sklypo savininkės sutikimas</text>
  </threadedComment>
  <threadedComment ref="X261" dT="2024-12-05T06:13:48.30" personId="{8FC2F3C1-05F0-4E34-917F-7A355472C835}" id="{9A0B6711-60D5-4092-AACA-2A01D13C1EF5}">
    <text>Išsiųsta 12/04</text>
  </threadedComment>
  <threadedComment ref="Y261" dT="2024-12-05T06:14:16.38" personId="{8FC2F3C1-05F0-4E34-917F-7A355472C835}" id="{7C02F109-8A1F-4DF6-80C6-E14932DAE5C7}">
    <text xml:space="preserve">Išsiųsta 12/04
</text>
  </threadedComment>
  <threadedComment ref="Y261" dT="2024-12-23T09:00:38.84" personId="{8FC2F3C1-05F0-4E34-917F-7A355472C835}" id="{A532C8D1-2969-447B-ACEE-40EE9A1B7F87}" parentId="{7C02F109-8A1F-4DF6-80C6-E14932DAE5C7}">
    <text xml:space="preserve">Turi pateikti prašymą dėl atramų
</text>
  </threadedComment>
  <threadedComment ref="Z261" dT="2024-12-05T06:14:28.49" personId="{8FC2F3C1-05F0-4E34-917F-7A355472C835}" id="{F3D6AAF1-A48E-48DC-BAD1-FC9A117AB286}">
    <text xml:space="preserve">Išsiųsta 12/04
</text>
  </threadedComment>
  <threadedComment ref="AA261" dT="2024-12-05T06:14:36.63" personId="{8FC2F3C1-05F0-4E34-917F-7A355472C835}" id="{08EB03BB-6A4B-453D-9285-190BBBC2F5FA}">
    <text xml:space="preserve">Išsiųsta 12/04
</text>
  </threadedComment>
  <threadedComment ref="AE261" dT="2024-12-31T07:40:06.14" personId="{8FC2F3C1-05F0-4E34-917F-7A355472C835}" id="{CBC5CD93-FE84-464A-96F8-830A92235589}">
    <text>Seniūnija turi pateikti prašymą dėl atramų išpirkimo gatvių apšvietimui</text>
  </threadedComment>
  <threadedComment ref="AE261" dT="2025-01-06T10:35:53.38" personId="{8FC2F3C1-05F0-4E34-917F-7A355472C835}" id="{3FFECB5E-ADD8-4781-804B-6C5815EBCB83}" parentId="{CBC5CD93-FE84-464A-96F8-830A92235589}">
    <text>Prašymas gautas</text>
  </threadedComment>
  <threadedComment ref="AG261" dT="2024-12-05T06:14:49.86" personId="{8FC2F3C1-05F0-4E34-917F-7A355472C835}" id="{CDDF12F6-AE2C-4AC6-8A0B-4342AC7E451C}">
    <text xml:space="preserve">Išsiųsta 12/04
</text>
  </threadedComment>
  <threadedComment ref="AH261" dT="2024-12-06T05:55:00.12" personId="{8FC2F3C1-05F0-4E34-917F-7A355472C835}" id="{44451D4A-6AC5-4798-92B6-997FBB843AF9}">
    <text>Reikia daryti</text>
  </threadedComment>
  <threadedComment ref="AH261" dT="2024-12-31T08:06:40.37" personId="{1AA69E5B-B443-4881-BBB8-C2908FF681E9}" id="{A6EFA3CF-AE99-4BF0-8696-D7E35FB01A4E}" parentId="{44451D4A-6AC5-4798-92B6-997FBB843AF9}">
    <text>12.12 uzsakytas mel projektas</text>
  </threadedComment>
  <threadedComment ref="AJ261" dT="2024-12-05T06:15:04.62" personId="{8FC2F3C1-05F0-4E34-917F-7A355472C835}" id="{A2E335AE-1DD9-435C-9577-FF632F6A998A}">
    <text xml:space="preserve">Išsiųsta 12/04
</text>
  </threadedComment>
  <threadedComment ref="E262" dT="2024-10-22T12:08:25.68" personId="{275467A3-C35B-408D-BC09-980133BF36D1}" id="{E494314C-4468-4953-83F8-C63FA62F43EF}">
    <text>Kostas padarys RAA 10-23</text>
  </threadedComment>
  <threadedComment ref="E262" dT="2024-10-30T05:30:07.51" personId="{275467A3-C35B-408D-BC09-980133BF36D1}" id="{F6972433-773A-4065-A1A9-2E2E19A1DDA8}" parentId="{E494314C-4468-4953-83F8-C63FA62F43EF}">
    <text xml:space="preserve">Taiso pastabas </text>
  </threadedComment>
  <threadedComment ref="E263" dT="2025-02-05T15:01:21.04" personId="{275467A3-C35B-408D-BC09-980133BF36D1}" id="{22ED840A-B687-48DB-AE8F-A86D051F5663}">
    <text>Derinama su vartotojais</text>
  </threadedComment>
  <threadedComment ref="E263" dT="2025-03-06T18:14:13.82" personId="{275467A3-C35B-408D-BC09-980133BF36D1}" id="{BFED26CA-AFEF-49B7-9E0E-3CE95A5AFBA0}" parentId="{22ED840A-B687-48DB-AE8F-A86D051F5663}">
    <text>Servitutai, MŽ</text>
  </threadedComment>
  <threadedComment ref="E263" dT="2025-03-25T05:56:33.58" personId="{275467A3-C35B-408D-BC09-980133BF36D1}" id="{9222615B-3E2E-463D-A905-0DE6861CD18B}" parentId="{22ED840A-B687-48DB-AE8F-A86D051F5663}">
    <text>Servitutai pateikti savivaldybei</text>
  </threadedComment>
  <threadedComment ref="E263" dT="2025-04-28T07:47:15.90" personId="{275467A3-C35B-408D-BC09-980133BF36D1}" id="{66C81815-51C0-4B51-B5B9-4BD3FC6A965C}" parentId="{22ED840A-B687-48DB-AE8F-A86D051F5663}">
    <text>Servitutai, KPD, informaciniai, SUVA</text>
  </threadedComment>
  <threadedComment ref="E263" dT="2025-06-02T11:40:05.23" personId="{275467A3-C35B-408D-BC09-980133BF36D1}" id="{839A1106-6A7B-4DD5-BF8C-4EA18C43A7B1}" parentId="{22ED840A-B687-48DB-AE8F-A86D051F5663}">
    <text>Laukiam servitutų</text>
  </threadedComment>
  <threadedComment ref="E263" dT="2025-06-21T07:35:15.93" personId="{275467A3-C35B-408D-BC09-980133BF36D1}" id="{EBB15F77-BC86-435B-9CCF-2B10499B06D9}" parentId="{22ED840A-B687-48DB-AE8F-A86D051F5663}">
    <text>Pateiktas pilnas projektas</text>
  </threadedComment>
  <threadedComment ref="E263" dT="2025-06-27T11:10:06.17" personId="{275467A3-C35B-408D-BC09-980133BF36D1}" id="{6B41F0F1-3EA9-4390-8BA2-75B644DF706E}" parentId="{22ED840A-B687-48DB-AE8F-A86D051F5663}">
    <text>Registruojam žymas</text>
  </threadedComment>
  <threadedComment ref="E263" dT="2025-07-01T05:11:38.13" personId="{275467A3-C35B-408D-BC09-980133BF36D1}" id="{5EAE5CD4-59A0-46FA-BF80-805793B40E8B}" parentId="{22ED840A-B687-48DB-AE8F-A86D051F5663}">
    <text>ESO tvirtina AZ</text>
  </threadedComment>
  <threadedComment ref="E264" dT="2025-01-07T08:39:02.95" personId="{275467A3-C35B-408D-BC09-980133BF36D1}" id="{273D85CE-401B-4659-A3AF-C420240CADD3}">
    <text>Niekas nedaryta kol kas</text>
  </threadedComment>
  <threadedComment ref="E264" dT="2025-01-20T18:49:19.73" personId="{275467A3-C35B-408D-BC09-980133BF36D1}" id="{FC573F3E-5245-4011-A52C-A4250302F74D}" parentId="{273D85CE-401B-4659-A3AF-C420240CADD3}">
    <text>Kada planas pradėti ?</text>
  </threadedComment>
  <threadedComment ref="E264" dT="2025-01-21T06:11:18.86" personId="{A8D559AF-EDFF-4E5C-A9C6-041F763793B2}" id="{B4C70FC2-1723-4CEE-8E1A-37E476FB7148}" parentId="{273D85CE-401B-4659-A3AF-C420240CADD3}">
    <text>01mėn. 23-24 d., sutvarkius esamus objektus, bus derinama MT vieta ir projektuojama toliau</text>
  </threadedComment>
  <threadedComment ref="E264" dT="2025-01-28T07:09:12.75" personId="{275467A3-C35B-408D-BC09-980133BF36D1}" id="{B6A45512-C3F9-4D65-A89A-36442B5EDF31}" parentId="{273D85CE-401B-4659-A3AF-C420240CADD3}">
    <text>Niekas nedaryta</text>
  </threadedComment>
  <threadedComment ref="E264" dT="2025-02-04T08:46:27.15" personId="{275467A3-C35B-408D-BC09-980133BF36D1}" id="{13DB88BF-89B3-49B2-8C8D-6399253130FF}" parentId="{273D85CE-401B-4659-A3AF-C420240CADD3}">
    <text>Laikinai stabdom</text>
  </threadedComment>
  <threadedComment ref="E264" dT="2025-05-19T04:24:54.24" personId="{A8D559AF-EDFF-4E5C-A9C6-041F763793B2}" id="{E2DBB889-CE42-4A72-AB71-81B16A9429F2}" parentId="{273D85CE-401B-4659-A3AF-C420240CADD3}">
    <text>Surasta preliminari MT vieta, pagalvotos spintų vietos</text>
  </threadedComment>
  <threadedComment ref="E264" dT="2025-05-26T07:58:50.67" personId="{275467A3-C35B-408D-BC09-980133BF36D1}" id="{CA1EDD2F-C4D5-44B0-B79F-0558E638D8D3}" parentId="{273D85CE-401B-4659-A3AF-C420240CADD3}">
    <text>29 važiuoja derinti</text>
  </threadedComment>
  <threadedComment ref="E264" dT="2025-05-27T08:44:49.06" personId="{A8D559AF-EDFF-4E5C-A9C6-041F763793B2}" id="{78830A7E-B41A-4E4C-8F11-FC39895C2C1C}" parentId="{273D85CE-401B-4659-A3AF-C420240CADD3}">
    <text>Nusiųsta info topo geodezams patikslinti sklypų ribas</text>
  </threadedComment>
  <threadedComment ref="E264" dT="2025-06-02T04:20:59.03" personId="{A8D559AF-EDFF-4E5C-A9C6-041F763793B2}" id="{6FDE45A1-634A-4BF3-B498-23359C8D2947}" parentId="{273D85CE-401B-4659-A3AF-C420240CADD3}">
    <text>Buvau derinti, koreguojamas brėžinys pagal gyventojų norus</text>
  </threadedComment>
  <threadedComment ref="E264" dT="2025-06-05T04:17:44.12" personId="{A8D559AF-EDFF-4E5C-A9C6-041F763793B2}" id="{9B8DFA8C-FFA7-4659-8637-15C1B45E97BF}" parentId="{273D85CE-401B-4659-A3AF-C420240CADD3}">
    <text>BR1 pilnai užbaigtas, dar išsiųsti sprendiniai keturiems gyventojams el. paštu, išsiųsta Via Lietuvai, ruošiamas BR2</text>
  </threadedComment>
  <threadedComment ref="E264" dT="2025-06-09T04:21:46.38" personId="{A8D559AF-EDFF-4E5C-A9C6-041F763793B2}" id="{142AF66A-7A75-4EA7-BF2E-324F18F45B55}" parentId="{273D85CE-401B-4659-A3AF-C420240CADD3}">
    <text>Gauti dar pora derinimų el. paštu, likę keli informaciniai, 06-09 pateiksim pirminius</text>
  </threadedComment>
  <threadedComment ref="E264" dT="2025-06-09T10:48:02.79" personId="{1AA69E5B-B443-4881-BBB8-C2908FF681E9}" id="{FE23D745-4B14-43D3-BFCF-CF4F457CEF61}" parentId="{273D85CE-401B-4659-A3AF-C420240CADD3}">
    <text>Pateikti pirminiai</text>
  </threadedComment>
  <threadedComment ref="E264" dT="2025-06-10T12:52:05.08" personId="{A8D559AF-EDFF-4E5C-A9C6-041F763793B2}" id="{756C692A-92C3-4586-B287-6A65A87C4993}" parentId="{273D85CE-401B-4659-A3AF-C420240CADD3}">
    <text>Pataisytos pastabos</text>
  </threadedComment>
  <threadedComment ref="E264" dT="2025-06-10T12:56:19.52" personId="{1AA69E5B-B443-4881-BBB8-C2908FF681E9}" id="{F3F405BE-9585-4E4D-958D-F8F190AD79A1}" parentId="{273D85CE-401B-4659-A3AF-C420240CADD3}">
    <text>Pateikta po pastabu</text>
  </threadedComment>
  <threadedComment ref="E264" dT="2025-06-12T04:10:59.10" personId="{A8D559AF-EDFF-4E5C-A9C6-041F763793B2}" id="{477F9DB8-3955-463C-95EA-12DBA445AEE8}" parentId="{273D85CE-401B-4659-A3AF-C420240CADD3}">
    <text xml:space="preserve">Pataisytos pastabos, parašyti argumentai BR1 sprendiniams </text>
  </threadedComment>
  <threadedComment ref="E264" dT="2025-06-12T04:46:44.98" personId="{1AA69E5B-B443-4881-BBB8-C2908FF681E9}" id="{6360DC33-D65F-4B0F-8335-CBB65D4EFCE8}" parentId="{273D85CE-401B-4659-A3AF-C420240CADD3}">
    <text>Pateikta po pastabu</text>
  </threadedComment>
  <threadedComment ref="E264" dT="2025-06-16T04:31:05.06" personId="{A8D559AF-EDFF-4E5C-A9C6-041F763793B2}" id="{D6FA1AFD-C2B3-4922-96DA-941A24613133}" parentId="{273D85CE-401B-4659-A3AF-C420240CADD3}">
    <text>Vis tiek nurodė sumažinti KS/KAS kiekį, planas 06/16 perderinti su gyventojais, perbraižyti ir pateikti</text>
  </threadedComment>
  <threadedComment ref="E264" dT="2025-06-19T04:43:12.79" personId="{A8D559AF-EDFF-4E5C-A9C6-041F763793B2}" id="{3EA810E9-6AD4-419E-8030-08B7C00243D5}" parentId="{273D85CE-401B-4659-A3AF-C420240CADD3}">
    <text>Turėtų ant dienų pareit Via Lietuva atsakymas, jei nebus rimtų pastabų, bus ruošiamas žiniaraštis</text>
  </threadedComment>
  <threadedComment ref="E264" dT="2025-06-19T13:03:24.68" personId="{A8D559AF-EDFF-4E5C-A9C6-041F763793B2}" id="{3390F0AB-DA9E-4360-83E3-3C9DE9FAEB16}" parentId="{273D85CE-401B-4659-A3AF-C420240CADD3}">
    <text>Išsiųsta derinti visom institucijom</text>
  </threadedComment>
  <threadedComment ref="E264" dT="2025-06-20T13:49:23.11" personId="{A8D559AF-EDFF-4E5C-A9C6-041F763793B2}" id="{DA0ED79D-2B98-4849-9B4C-F507681806EF}" parentId="{273D85CE-401B-4659-A3AF-C420240CADD3}">
    <text>Gautas Via Lietuva atsakymas, didelių pastabų trasai nėra, ruošiamas kelių priedas, gauti statybos ir žemės ūkio skyrių derinimai</text>
  </threadedComment>
  <threadedComment ref="E264" dT="2025-06-27T04:39:36.19" personId="{A8D559AF-EDFF-4E5C-A9C6-041F763793B2}" id="{574FE727-BDC7-43EA-8105-359362FF36A3}" parentId="{273D85CE-401B-4659-A3AF-C420240CADD3}">
    <text xml:space="preserve">Laukiam pasirašyto priedo, perduotas sąmatos skaičiavimui </text>
  </threadedComment>
  <threadedComment ref="E264" dT="2025-07-03T12:57:48.39" personId="{A8D559AF-EDFF-4E5C-A9C6-041F763793B2}" id="{9507B547-1C7B-466A-BF8F-8B6701496C5C}" parentId="{273D85CE-401B-4659-A3AF-C420240CADD3}">
    <text>Gavom sąmatą, reikia gaut pasirašytą priedą ir nusiųsti via lietuva</text>
  </threadedComment>
  <threadedComment ref="E264" dT="2025-07-08T05:06:49.37" personId="{1AA69E5B-B443-4881-BBB8-C2908FF681E9}" id="{9F290659-A2BC-4DF5-A2C3-327C2BBFCAD2}" parentId="{273D85CE-401B-4659-A3AF-C420240CADD3}">
    <text>Pateikta byla be VIA, SUVA</text>
  </threadedComment>
  <threadedComment ref="E264" dT="2025-07-08T10:55:17.13" personId="{A8D559AF-EDFF-4E5C-A9C6-041F763793B2}" id="{9B3C2ABC-B2C2-4BCA-966C-2765E106424E}" parentId="{273D85CE-401B-4659-A3AF-C420240CADD3}">
    <text>Išsiųsta Via Lietuvai su pasirašytu priedu, dar dėl visa ko išsiųsta ir Telia</text>
  </threadedComment>
  <threadedComment ref="E264" dT="2025-07-14T04:31:23.05" personId="{A8D559AF-EDFF-4E5C-A9C6-041F763793B2}" id="{54E38E5F-94FA-4ED0-AEC7-1BDAA5EB7195}" parentId="{273D85CE-401B-4659-A3AF-C420240CADD3}">
    <text>Gautas pasirašytas kelių priedas, bus teikiama SUVA, ruošiama konkursinė medžiaga</text>
  </threadedComment>
  <threadedComment ref="E264" dT="2025-07-16T11:33:30.19" personId="{A8D559AF-EDFF-4E5C-A9C6-041F763793B2}" id="{6DB8CD8B-B1C4-490E-826E-B79837C021DB}" parentId="{273D85CE-401B-4659-A3AF-C420240CADD3}">
    <text>Pateiktos dvi suva, nes persipina ribos, parengta konkursinė medžiaga, sulaukus suvos bus galima kelti bylą</text>
  </threadedComment>
  <threadedComment ref="E264" dT="2025-07-16T12:17:23.94" personId="{A8D559AF-EDFF-4E5C-A9C6-041F763793B2}" id="{81964792-ADDC-4C96-B10E-56F243E832A1}" parentId="{273D85CE-401B-4659-A3AF-C420240CADD3}">
    <text>Susisiekta su apšvietimo įmone, sakė elektrikas peržiūrai priskirtas</text>
  </threadedComment>
  <threadedComment ref="E264" dT="2025-07-17T11:34:10.42" personId="{A8D559AF-EDFF-4E5C-A9C6-041F763793B2}" id="{E28315DF-0977-4A67-92E5-E9279016297B}" parentId="{273D85CE-401B-4659-A3AF-C420240CADD3}">
    <text>Gauta SUVA iš NŽT, reikia nuspręst ar kelti bylą taip, ar palaukti dar savivaldybės suvos. Gautas apšvietimo derinimas</text>
  </threadedComment>
  <threadedComment ref="E264" dT="2025-07-22T07:23:12.98" personId="{275467A3-C35B-408D-BC09-980133BF36D1}" id="{0E4764EF-5AF0-4437-A408-E01DA784B7EC}" parentId="{273D85CE-401B-4659-A3AF-C420240CADD3}">
    <text>Keliam bylą</text>
  </threadedComment>
  <threadedComment ref="E264" dT="2025-07-22T10:29:56.19" personId="{1AA69E5B-B443-4881-BBB8-C2908FF681E9}" id="{6A22CBC3-9263-4A76-A589-1CE73C47EDEA}" parentId="{273D85CE-401B-4659-A3AF-C420240CADD3}">
    <text>Pateiktas projektas be vienos SUVA</text>
  </threadedComment>
  <threadedComment ref="E264" dT="2025-07-25T10:03:41.37" personId="{1AA69E5B-B443-4881-BBB8-C2908FF681E9}" id="{659F39F8-5C27-4181-AF93-6FE5C57EC4AB}" parentId="{273D85CE-401B-4659-A3AF-C420240CADD3}">
    <text>Pateikta po pastabu</text>
  </threadedComment>
  <threadedComment ref="E264" dT="2025-07-29T05:38:49.70" personId="{275467A3-C35B-408D-BC09-980133BF36D1}" id="{B4FD826D-998F-40E8-9156-F820BA984BAF}" parentId="{273D85CE-401B-4659-A3AF-C420240CADD3}">
    <text>Grindžiam delspinigius</text>
  </threadedComment>
  <threadedComment ref="E264" dT="2025-07-31T11:56:33.75" personId="{275467A3-C35B-408D-BC09-980133BF36D1}" id="{630B910D-671A-4BEB-9C86-ADAEF69A3A19}" parentId="{273D85CE-401B-4659-A3AF-C420240CADD3}">
    <text>Tikslina delspinigių raštą</text>
  </threadedComment>
  <threadedComment ref="X264" dT="2025-06-19T13:04:17.47" personId="{A8D559AF-EDFF-4E5C-A9C6-041F763793B2}" id="{A2C9A98B-69BA-42EA-B4F3-7FB59C16864D}">
    <text>06-19</text>
  </threadedComment>
  <threadedComment ref="Y264" dT="2025-06-19T13:05:51.65" personId="{A8D559AF-EDFF-4E5C-A9C6-041F763793B2}" id="{E9A8739D-33B4-4E64-8C65-CF4223CF3484}">
    <text>06-19</text>
  </threadedComment>
  <threadedComment ref="AD264" dT="2025-07-15T05:03:01.22" personId="{A8D559AF-EDFF-4E5C-A9C6-041F763793B2}" id="{1A667BBB-4D39-46FE-B21C-AA390FDD36DB}">
    <text xml:space="preserve">07-15 savivaldybė
368198 </text>
  </threadedComment>
  <threadedComment ref="AD264" dT="2025-07-16T04:51:40.13" personId="{A8D559AF-EDFF-4E5C-A9C6-041F763793B2}" id="{C51F220F-2527-4274-AD09-ED1E2E844353}" parentId="{1A667BBB-4D39-46FE-B21C-AA390FDD36DB}">
    <text xml:space="preserve">07-16 nzt
368202 </text>
  </threadedComment>
  <threadedComment ref="AE264" dT="2025-06-30T06:19:54.28" personId="{A8D559AF-EDFF-4E5C-A9C6-041F763793B2}" id="{5E66E665-CA43-48D1-81D3-FB7128AEC82C}">
    <text>06-27 pakartotinai</text>
  </threadedComment>
  <threadedComment ref="AJ264" dT="2025-06-05T04:34:03.16" personId="{A8D559AF-EDFF-4E5C-A9C6-041F763793B2}" id="{86A9D604-4EC0-4FB5-9435-A69ADA6E20D8}">
    <text>06-04</text>
  </threadedComment>
  <threadedComment ref="AJ264" dT="2025-07-08T10:54:22.01" personId="{A8D559AF-EDFF-4E5C-A9C6-041F763793B2}" id="{7726D6E7-ED91-43D0-BE48-253A7681C549}" parentId="{86A9D604-4EC0-4FB5-9435-A69ADA6E20D8}">
    <text xml:space="preserve">07-08 su pasirašytu priedu
</text>
  </threadedComment>
  <threadedComment ref="E265" dT="2025-01-07T08:39:33.89" personId="{275467A3-C35B-408D-BC09-980133BF36D1}" id="{764C2172-E339-40B2-9D9F-B1963029CA45}">
    <text>01-08 derina su gyventojais + daro foto</text>
  </threadedComment>
  <threadedComment ref="E265" dT="2025-01-09T05:08:29.27" personId="{8FC2F3C1-05F0-4E34-917F-7A355472C835}" id="{7634A9C8-5228-491E-BDA4-CF91252380F3}" parentId="{764C2172-E339-40B2-9D9F-B1963029CA45}">
    <text>Trūksta 3 parašų, 2 iš jų eina susisiekti, todėl tęsim el. paštu, 1 moteris atsisako pasirašyti, nes savininkė dukra, kuri gyvena Norvegijoje, viena iš kaimo gyventojų sutiko paprašyti kontaktų ir atsiųsti man.</text>
  </threadedComment>
  <threadedComment ref="E265" dT="2025-01-09T11:06:21.34" personId="{8FC2F3C1-05F0-4E34-917F-7A355472C835}" id="{838ACEF5-8D0B-4FE1-A754-1F8B410F045F}" parentId="{764C2172-E339-40B2-9D9F-B1963029CA45}">
    <text>Koreguojamas planas pagal derinimus</text>
  </threadedComment>
  <threadedComment ref="E265" dT="2025-01-13T13:19:53.03" personId="{1AA69E5B-B443-4881-BBB8-C2908FF681E9}" id="{E3569203-F8F9-4FB3-8AEC-736675E7EB9B}" parentId="{764C2172-E339-40B2-9D9F-B1963029CA45}">
    <text>Koreguojama trasa pagal pastabas</text>
  </threadedComment>
  <threadedComment ref="E265" dT="2025-01-16T06:40:51.53" personId="{8FC2F3C1-05F0-4E34-917F-7A355472C835}" id="{051AA797-0A6B-4E73-8CD0-471F72598D46}" parentId="{764C2172-E339-40B2-9D9F-B1963029CA45}">
    <text>Trasa pakoreguota, siunčiami derinimai el. paštu, laukiama kontaktų iš dirbamos žemės sklypų</text>
  </threadedComment>
  <threadedComment ref="E265" dT="2025-01-16T13:55:54.94" personId="{8FC2F3C1-05F0-4E34-917F-7A355472C835}" id="{873E023E-A24D-488E-8A3B-B0AF53A8917F}" parentId="{764C2172-E339-40B2-9D9F-B1963029CA45}">
    <text>Derinimai el. paštu pradėti, informaciniai išsiųsti, laukiam info. ką daryti dėl atramų, kurias vartotojas nori pasilikti sau.</text>
  </threadedComment>
  <threadedComment ref="E265" dT="2025-01-17T11:36:55.11" personId="{8FC2F3C1-05F0-4E34-917F-7A355472C835}" id="{AE88C7E6-0AF7-4405-9983-EC509532CDA8}" parentId="{764C2172-E339-40B2-9D9F-B1963029CA45}">
    <text>Išsiųsta institucijoms</text>
  </threadedComment>
  <threadedComment ref="E265" dT="2025-01-20T08:42:18.08" personId="{8FC2F3C1-05F0-4E34-917F-7A355472C835}" id="{8D0B07A4-7FF9-4D5B-983E-E0879058ACA5}" parentId="{764C2172-E339-40B2-9D9F-B1963029CA45}">
    <text>Gautas atsakymas iš telia- reikia pildyti tinklus</text>
  </threadedComment>
  <threadedComment ref="E265" dT="2025-01-20T09:03:20.61" personId="{8FC2F3C1-05F0-4E34-917F-7A355472C835}" id="{4146CDE8-C049-4659-A385-8AF070EB0AC3}" parentId="{764C2172-E339-40B2-9D9F-B1963029CA45}">
    <text>Gautas atsakymas iš melioracijos, reikia projekto</text>
  </threadedComment>
  <threadedComment ref="E265" dT="2025-01-20T18:51:30.61" personId="{275467A3-C35B-408D-BC09-980133BF36D1}" id="{AE3CEB6D-0CED-4984-9F15-F5122C14EBB1}" parentId="{764C2172-E339-40B2-9D9F-B1963029CA45}">
    <text>Ar trasa galutinė ?</text>
  </threadedComment>
  <threadedComment ref="E265" dT="2025-01-21T05:07:16.95" personId="{8FC2F3C1-05F0-4E34-917F-7A355472C835}" id="{7D1501B7-6970-404B-96D7-0B65DE9EA056}" parentId="{764C2172-E339-40B2-9D9F-B1963029CA45}">
    <text>Galutinė</text>
  </threadedComment>
  <threadedComment ref="E265" dT="2025-01-27T05:09:55.60" personId="{8FC2F3C1-05F0-4E34-917F-7A355472C835}" id="{BCF95802-6101-4CB7-9A02-367B8E0718CA}" parentId="{764C2172-E339-40B2-9D9F-B1963029CA45}">
    <text>Gauti dar du parašai, liko paskutinis gyventojas, prašymas dėl atramų gautas.</text>
  </threadedComment>
  <threadedComment ref="E265" dT="2025-01-27T07:30:24.65" personId="{8FC2F3C1-05F0-4E34-917F-7A355472C835}" id="{893F784C-A99C-45E0-91E8-3BFAABA6D5DB}" parentId="{764C2172-E339-40B2-9D9F-B1963029CA45}">
    <text>Ruošiama kabelių lentelė</text>
  </threadedComment>
  <threadedComment ref="E265" dT="2025-01-27T11:18:34.08" personId="{1AA69E5B-B443-4881-BBB8-C2908FF681E9}" id="{CD188951-ECB2-4D6D-B150-6E263B771176}" parentId="{764C2172-E339-40B2-9D9F-B1963029CA45}">
    <text>Reikia pildyti Telia, ar pateikta topografam?</text>
  </threadedComment>
  <threadedComment ref="E265" dT="2025-03-04T11:23:17.49" personId="{275467A3-C35B-408D-BC09-980133BF36D1}" id="{BCD1CDC4-88E4-4AB9-A553-7EA68F420C57}" parentId="{764C2172-E339-40B2-9D9F-B1963029CA45}">
    <text>03-04 perduota geoprojektams papildyti tinklus</text>
  </threadedComment>
  <threadedComment ref="E265" dT="2025-03-19T08:38:53.69" personId="{275467A3-C35B-408D-BC09-980133BF36D1}" id="{1295C902-DA93-4B01-9E4E-AE9747108F02}" parentId="{764C2172-E339-40B2-9D9F-B1963029CA45}">
    <text>Gautas papildymas</text>
  </threadedComment>
  <threadedComment ref="E265" dT="2025-03-19T13:42:30.05" personId="{8FC2F3C1-05F0-4E34-917F-7A355472C835}" id="{64115934-5D9A-48FA-8C17-F60421D51E62}" parentId="{764C2172-E339-40B2-9D9F-B1963029CA45}">
    <text>Išsiųsta derinti institucijoms</text>
  </threadedComment>
  <threadedComment ref="E265" dT="2025-03-20T07:14:47.46" personId="{8FC2F3C1-05F0-4E34-917F-7A355472C835}" id="{DED4859C-A25E-49DB-904A-B854AAC647E0}" parentId="{764C2172-E339-40B2-9D9F-B1963029CA45}">
    <text>Gautas telia derinimas, laukiam savivaldybės derinimo, tada užsakom melioracijos projektą.</text>
  </threadedComment>
  <threadedComment ref="E265" dT="2025-03-21T05:44:56.92" personId="{275467A3-C35B-408D-BC09-980133BF36D1}" id="{EA422CE7-AD87-426C-BBAA-6CED7863AA0F}" parentId="{764C2172-E339-40B2-9D9F-B1963029CA45}">
    <text>Rengia MZ. Mel proj užsakytas</text>
  </threadedComment>
  <threadedComment ref="E265" dT="2025-03-25T12:58:43.93" personId="{1AA69E5B-B443-4881-BBB8-C2908FF681E9}" id="{B371A3AE-8BE0-48C1-8F00-E157C85E9167}" parentId="{764C2172-E339-40B2-9D9F-B1963029CA45}">
    <text>Pateikti pirminiai</text>
  </threadedComment>
  <threadedComment ref="E265" dT="2025-04-01T09:44:48.97" personId="{1AA69E5B-B443-4881-BBB8-C2908FF681E9}" id="{69B9778C-6EBA-42DF-93A0-82DA68B180F0}" parentId="{764C2172-E339-40B2-9D9F-B1963029CA45}">
    <text>Pateikti pirminiai po pastabu</text>
  </threadedComment>
  <threadedComment ref="E265" dT="2025-04-03T12:18:30.72" personId="{275467A3-C35B-408D-BC09-980133BF36D1}" id="{1DA9A07A-CAAA-4F5F-84C1-46833A15B2FE}" parentId="{764C2172-E339-40B2-9D9F-B1963029CA45}">
    <text>Taiso pastabas</text>
  </threadedComment>
  <threadedComment ref="E265" dT="2025-04-04T05:08:22.93" personId="{8FC2F3C1-05F0-4E34-917F-7A355472C835}" id="{3915CB27-EBC8-4AD1-9506-B5D41E9CFDBD}" parentId="{764C2172-E339-40B2-9D9F-B1963029CA45}">
    <text>pataisyta</text>
  </threadedComment>
  <threadedComment ref="E265" dT="2025-04-04T10:39:22.68" personId="{1AA69E5B-B443-4881-BBB8-C2908FF681E9}" id="{7C1B615F-41C2-4CFD-BD88-0BC35E7930B1}" parentId="{764C2172-E339-40B2-9D9F-B1963029CA45}">
    <text>Pateikti pirminiai po pastabu</text>
  </threadedComment>
  <threadedComment ref="E265" dT="2025-04-07T04:45:36.70" personId="{275467A3-C35B-408D-BC09-980133BF36D1}" id="{8E115CD4-07AA-4DE8-A88A-0910B0A0D4B3}" parentId="{764C2172-E339-40B2-9D9F-B1963029CA45}">
    <text>Pirminiai patvirtinti</text>
  </threadedComment>
  <threadedComment ref="E265" dT="2025-04-08T07:00:53.63" personId="{275467A3-C35B-408D-BC09-980133BF36D1}" id="{959545B2-785B-4246-8D78-9529026F9AE6}" parentId="{764C2172-E339-40B2-9D9F-B1963029CA45}">
    <text>MŽ + sąmata + SUVA</text>
  </threadedComment>
  <threadedComment ref="E265" dT="2025-04-10T06:16:28.15" personId="{8FC2F3C1-05F0-4E34-917F-7A355472C835}" id="{8E451C38-8072-44F0-AD94-FC9D0815F8F6}" parentId="{764C2172-E339-40B2-9D9F-B1963029CA45}">
    <text>Suva pateikta, MZ padaryta, nusiųsta sąmatai</text>
  </threadedComment>
  <threadedComment ref="E265" dT="2025-04-10T07:53:42.51" personId="{8FC2F3C1-05F0-4E34-917F-7A355472C835}" id="{8B51CDB5-FA8B-475C-834B-8DAD9FD3A0F5}" parentId="{764C2172-E339-40B2-9D9F-B1963029CA45}">
    <text xml:space="preserve">Sąmata gauta
</text>
  </threadedComment>
  <threadedComment ref="E265" dT="2025-04-10T12:35:16.34" personId="{8FC2F3C1-05F0-4E34-917F-7A355472C835}" id="{2388680F-FB60-47A3-A678-9B35F434CEB0}" parentId="{764C2172-E339-40B2-9D9F-B1963029CA45}">
    <text>Reikia suderint su dviem sklypų savininkėm dėl spintų apjungimo į vieną. Viena iš jų neatsiliepia kita prieštarauja- nori turėti savo asmeninę spinta, sako reikia atvažiuoti į vietą ir tartis, galbūt sutiktų, bet telefonu nesivelia į kalbas.</text>
  </threadedComment>
  <threadedComment ref="E265" dT="2025-04-11T05:47:15.65" personId="{8FC2F3C1-05F0-4E34-917F-7A355472C835}" id="{433C3C50-DB0F-4A09-AD38-6B6260BD7883}" parentId="{764C2172-E339-40B2-9D9F-B1963029CA45}">
    <text>Kitas variantas išsiųsti informacinius ir laukti, spinta į jokį sklypą nepatenka.</text>
  </threadedComment>
  <threadedComment ref="E265" dT="2025-04-11T05:51:13.64" personId="{1AA69E5B-B443-4881-BBB8-C2908FF681E9}" id="{393EFB7B-6E43-4D1F-9AA0-A9D9F4CB89E2}" parentId="{764C2172-E339-40B2-9D9F-B1963029CA45}">
    <text>Spintas apjungti i viena liepe Slicius, manau siunciam informacini ir viskas. Turim samata, darom byla ir keliam be SUVA (24d terminas)</text>
  </threadedComment>
  <threadedComment ref="E265" dT="2025-04-14T10:43:23.12" personId="{8FC2F3C1-05F0-4E34-917F-7A355472C835}" id="{02D4F412-3148-405A-9280-BDA96E320E3F}" parentId="{764C2172-E339-40B2-9D9F-B1963029CA45}">
    <text>Byla paruošta</text>
  </threadedComment>
  <threadedComment ref="E265" dT="2025-04-14T13:07:10.55" personId="{1AA69E5B-B443-4881-BBB8-C2908FF681E9}" id="{261F2FCB-8EEE-4060-B0C5-6DE291E7B9C6}" parentId="{764C2172-E339-40B2-9D9F-B1963029CA45}">
    <text>Pateiktas projektas</text>
  </threadedComment>
  <threadedComment ref="E265" dT="2025-04-15T09:59:43.99" personId="{275467A3-C35B-408D-BC09-980133BF36D1}" id="{448825C1-86C9-4CB0-8E92-6FD57A24CE43}" parentId="{764C2172-E339-40B2-9D9F-B1963029CA45}">
    <text>SUVA atmetė, reikia ESO derinimo, Kostas užprašė</text>
  </threadedComment>
  <threadedComment ref="E265" dT="2025-04-15T12:13:25.59" personId="{8FC2F3C1-05F0-4E34-917F-7A355472C835}" id="{C48DF3B5-81B9-4EE5-A950-AE6D8650A43A}" parentId="{764C2172-E339-40B2-9D9F-B1963029CA45}">
    <text>Pateikta iš naujo suva</text>
  </threadedComment>
  <threadedComment ref="E265" dT="2025-04-16T08:32:51.92" personId="{275467A3-C35B-408D-BC09-980133BF36D1}" id="{BB671730-8AAE-4630-BD51-DE57256BFA4F}" parentId="{764C2172-E339-40B2-9D9F-B1963029CA45}">
    <text>Atmestas projektas. Reikia SUVA ir konkursinės</text>
  </threadedComment>
  <threadedComment ref="E265" dT="2025-04-17T12:54:26.65" personId="{8FC2F3C1-05F0-4E34-917F-7A355472C835}" id="{4DE32331-8CC2-4E3C-8248-A63762E6EE5D}" parentId="{764C2172-E339-40B2-9D9F-B1963029CA45}">
    <text>Suva terminas 04-29, konkursinė bus ruošiama</text>
  </threadedComment>
  <threadedComment ref="E265" dT="2025-04-18T10:36:05.96" personId="{8FC2F3C1-05F0-4E34-917F-7A355472C835}" id="{F1B238F9-6979-404A-8B40-5B3CF27DEBCF}" parentId="{764C2172-E339-40B2-9D9F-B1963029CA45}">
    <text>Konkursinė paruošta, trūksta tik suvos</text>
  </threadedComment>
  <threadedComment ref="E265" dT="2025-04-22T04:32:32.85" personId="{8FC2F3C1-05F0-4E34-917F-7A355472C835}" id="{014F6230-E34B-4AD5-8A61-2A300D8AE795}" parentId="{764C2172-E339-40B2-9D9F-B1963029CA45}">
    <text>Suva turim, atiduoti projektą</text>
  </threadedComment>
  <threadedComment ref="E265" dT="2025-04-22T05:31:33.34" personId="{1AA69E5B-B443-4881-BBB8-C2908FF681E9}" id="{B15DB30F-82F7-4942-9746-4F1F1E0F3694}" parentId="{764C2172-E339-40B2-9D9F-B1963029CA45}">
    <text>Pateiktas pilnas projektas</text>
  </threadedComment>
  <threadedComment ref="E265" dT="2025-04-25T11:06:27.07" personId="{275467A3-C35B-408D-BC09-980133BF36D1}" id="{DC29DFD2-597A-493A-864E-ADD40D8CC81F}" parentId="{764C2172-E339-40B2-9D9F-B1963029CA45}">
    <text>Delspinigių raštas</text>
  </threadedComment>
  <threadedComment ref="U265" dT="2025-03-25T11:13:53.92" personId="{8FC2F3C1-05F0-4E34-917F-7A355472C835}" id="{FCE22747-3A4D-44F8-A356-9913B7AA30FD}">
    <text>ruošiamas</text>
  </threadedComment>
  <threadedComment ref="U265" dT="2025-04-03T09:56:56.73" personId="{8FC2F3C1-05F0-4E34-917F-7A355472C835}" id="{3898EADE-43D0-426F-A310-9F118F4D910E}" parentId="{FCE22747-3A4D-44F8-A356-9913B7AA30FD}">
    <text>Reikės pakoreguot</text>
  </threadedComment>
  <threadedComment ref="X265" dT="2025-01-17T11:38:04.74" personId="{8FC2F3C1-05F0-4E34-917F-7A355472C835}" id="{71571CC0-633B-409E-A4BC-95FF603FDA78}">
    <text>01-17 siųsta</text>
  </threadedComment>
  <threadedComment ref="X265" dT="2025-03-19T13:43:28.25" personId="{8FC2F3C1-05F0-4E34-917F-7A355472C835}" id="{7F9833CA-0A42-49B5-AC5F-EA02A6D5C0F4}" parentId="{71571CC0-633B-409E-A4BC-95FF603FDA78}">
    <text>03-19 naujai</text>
  </threadedComment>
  <threadedComment ref="Y265" dT="2025-01-17T11:38:09.61" personId="{8FC2F3C1-05F0-4E34-917F-7A355472C835}" id="{EED348B7-DCD0-4D96-A65F-2B15DFD39847}">
    <text xml:space="preserve">01-17 siųsta
</text>
  </threadedComment>
  <threadedComment ref="Y265" dT="2025-03-19T13:43:34.31" personId="{8FC2F3C1-05F0-4E34-917F-7A355472C835}" id="{E4AD763C-3B97-4333-BC81-D735EF4F2490}" parentId="{EED348B7-DCD0-4D96-A65F-2B15DFD39847}">
    <text>03-19 naujai</text>
  </threadedComment>
  <threadedComment ref="Z265" dT="2025-01-17T11:38:13.28" personId="{8FC2F3C1-05F0-4E34-917F-7A355472C835}" id="{FA9CC8A8-5F44-4F8D-BF95-2D9F1876D865}">
    <text xml:space="preserve">01-17 siųsta
</text>
  </threadedComment>
  <threadedComment ref="Z265" dT="2025-01-21T05:04:34.56" personId="{8FC2F3C1-05F0-4E34-917F-7A355472C835}" id="{ACC6D3F8-24BA-435B-B9E6-F74182FF011B}" parentId="{FA9CC8A8-5F44-4F8D-BF95-2D9F1876D865}">
    <text>Gautas 01-21</text>
  </threadedComment>
  <threadedComment ref="AA265" dT="2025-01-17T11:38:17.17" personId="{8FC2F3C1-05F0-4E34-917F-7A355472C835}" id="{CFC73FB9-72AD-4CB7-B592-ABDA9E02F9A5}">
    <text xml:space="preserve">01-17 siųsta
</text>
  </threadedComment>
  <threadedComment ref="AA265" dT="2025-01-20T08:42:38.05" personId="{8FC2F3C1-05F0-4E34-917F-7A355472C835}" id="{C122F28A-6D17-4563-8D66-18EF8B80E3EB}" parentId="{CFC73FB9-72AD-4CB7-B592-ABDA9E02F9A5}">
    <text>Pildyti tinklus</text>
  </threadedComment>
  <threadedComment ref="AA265" dT="2025-03-19T13:43:41.25" personId="{8FC2F3C1-05F0-4E34-917F-7A355472C835}" id="{2843D129-9D7E-49FD-B6C0-5EBB02354A84}" parentId="{CFC73FB9-72AD-4CB7-B592-ABDA9E02F9A5}">
    <text>03-19 naujai</text>
  </threadedComment>
  <threadedComment ref="AD265" dT="2025-04-10T06:20:37.01" personId="{8FC2F3C1-05F0-4E34-917F-7A355472C835}" id="{791019E9-EDF6-4C99-AA4B-734EF940AF56}">
    <text xml:space="preserve">354445 </text>
  </threadedComment>
  <threadedComment ref="AD265" dT="2025-04-15T12:13:02.42" personId="{8FC2F3C1-05F0-4E34-917F-7A355472C835}" id="{F8A06C00-A4FB-47B1-80E5-FA8D5C6A5300}" parentId="{791019E9-EDF6-4C99-AA4B-734EF940AF56}">
    <text xml:space="preserve">355527 </text>
  </threadedComment>
  <threadedComment ref="AG265" dT="2025-01-17T11:38:22.92" personId="{8FC2F3C1-05F0-4E34-917F-7A355472C835}" id="{7764A429-2B1D-4A52-B412-6E1420078927}">
    <text xml:space="preserve">01-17 siųsta
</text>
  </threadedComment>
  <threadedComment ref="AG265" dT="2025-01-20T09:03:41.10" personId="{8FC2F3C1-05F0-4E34-917F-7A355472C835}" id="{5266A37B-88ED-4B76-ADBA-54058A9A09AB}" parentId="{7764A429-2B1D-4A52-B412-6E1420078927}">
    <text>Nederina, reikia projekto</text>
  </threadedComment>
  <threadedComment ref="AH265" dT="2025-01-20T09:04:34.72" personId="{8FC2F3C1-05F0-4E34-917F-7A355472C835}" id="{76D04402-7CA3-4E44-9F12-2C962B61B716}">
    <text>Reikia užsakyti</text>
  </threadedComment>
  <threadedComment ref="AH265" dT="2025-03-21T12:40:04.34" personId="{8FC2F3C1-05F0-4E34-917F-7A355472C835}" id="{408D7E8D-86E5-4522-93F7-994E80319254}" parentId="{76D04402-7CA3-4E44-9F12-2C962B61B716}">
    <text>Užsakyta 03-21</text>
  </threadedComment>
  <threadedComment ref="E266" dT="2025-01-13T08:29:11.95" personId="{F5283759-9946-4865-A022-E520B30F9158}" id="{9844F30F-3281-46E7-B9C6-153559C0CBA8}">
    <text>Braižoma trasa</text>
  </threadedComment>
  <threadedComment ref="E266" dT="2025-01-17T12:29:38.45" personId="{F5283759-9946-4865-A022-E520B30F9158}" id="{629C8D62-E754-461F-8581-8B7AF5A2F104}" parentId="{9844F30F-3281-46E7-B9C6-153559C0CBA8}">
    <text xml:space="preserve">Pirmadieni skambinu žmonėm antradieni arba trečdn. važiuoju </text>
  </threadedComment>
  <threadedComment ref="E266" dT="2025-01-21T08:54:46.10" personId="{F5283759-9946-4865-A022-E520B30F9158}" id="{A7C1C350-7E79-43C1-B29F-AB54A0EC518A}" parentId="{9844F30F-3281-46E7-B9C6-153559C0CBA8}">
    <text xml:space="preserve">Trečiadienį važiuoju
</text>
  </threadedComment>
  <threadedComment ref="E266" dT="2025-01-24T08:55:42.51" personId="{F5283759-9946-4865-A022-E520B30F9158}" id="{4E1536C3-493E-44AC-ABB2-7FA3C3FAB681}" parentId="{9844F30F-3281-46E7-B9C6-153559C0CBA8}">
    <text>01-30 važiuoju likusių parašų</text>
  </threadedComment>
  <threadedComment ref="E266" dT="2025-01-27T11:23:15.06" personId="{F5283759-9946-4865-A022-E520B30F9158}" id="{944A2354-E882-4FB0-AA14-280ED5E0E740}" parentId="{9844F30F-3281-46E7-B9C6-153559C0CBA8}">
    <text>Liko 65 proc. Parašų, bet kažkiek nebus nes nėra kontaktų/negyvena</text>
  </threadedComment>
  <threadedComment ref="E266" dT="2025-02-03T07:49:16.80" personId="{F5283759-9946-4865-A022-E520B30F9158}" id="{AC25FA31-62C6-4B26-8C38-E9AF378C8DB8}" parentId="{9844F30F-3281-46E7-B9C6-153559C0CBA8}">
    <text>Šiom dienom pasibaigsiu iki galo trasos korekcijas po derinimų ir bus galima pasiteikt pirminius.</text>
  </threadedComment>
  <threadedComment ref="E266" dT="2025-03-14T06:54:54.82" personId="{F5283759-9946-4865-A022-E520B30F9158}" id="{E47A2EA4-A4FE-49E9-84DF-6BB947B8744E}" parentId="{9844F30F-3281-46E7-B9C6-153559C0CBA8}">
    <text>Baigiau tvarkytis BR01
Darausi KL, principinę ir teiksim pirminius.</text>
  </threadedComment>
  <threadedComment ref="E266" dT="2025-03-17T14:25:02.32" personId="{F5283759-9946-4865-A022-E520B30F9158}" id="{194CD2FE-AB9E-451E-969D-5AD1E55B1754}" parentId="{9844F30F-3281-46E7-B9C6-153559C0CBA8}">
    <text>Liko susirašyt ilgius BR02, abonentų , trumpus pasiskaičiuot ir bus galima teikt pirminius.</text>
  </threadedComment>
  <threadedComment ref="E266" dT="2025-03-22T09:57:24.39" personId="{F5283759-9946-4865-A022-E520B30F9158}" id="{92240366-25A4-420B-98E8-973B811B67FB}" parentId="{9844F30F-3281-46E7-B9C6-153559C0CBA8}">
    <text>Reik pateikt pirminius</text>
  </threadedComment>
  <threadedComment ref="E266" dT="2025-03-24T10:34:56.77" personId="{275467A3-C35B-408D-BC09-980133BF36D1}" id="{E5ECC061-6E42-40FB-B143-F8CCA7CB11A0}" parentId="{9844F30F-3281-46E7-B9C6-153559C0CBA8}">
    <text>Pateikti pirminiai</text>
  </threadedComment>
  <threadedComment ref="E266" dT="2025-03-27T06:43:31.59" personId="{F5283759-9946-4865-A022-E520B30F9158}" id="{2CC15CFF-576B-492F-A1DC-6F9A20377D48}" parentId="{9844F30F-3281-46E7-B9C6-153559C0CBA8}">
    <text>Išsiųsta institucijoms</text>
  </threadedComment>
  <threadedComment ref="E266" dT="2025-04-10T12:37:29.05" personId="{F5283759-9946-4865-A022-E520B30F9158}" id="{D698E7DD-D2FF-48F0-84F7-670734BF4409}" parentId="{9844F30F-3281-46E7-B9C6-153559C0CBA8}">
    <text>Trūksta vandenų, ViaLT suderinimo.
Kai gausiu tada rengsiu servitutą, SUVA, informacinius likusius ir t.t.</text>
  </threadedComment>
  <threadedComment ref="E266" dT="2025-04-11T05:51:03.07" personId="{F5283759-9946-4865-A022-E520B30F9158}" id="{C1AAB25D-14B7-4D86-B4A7-C3DB515DA169}" parentId="{9844F30F-3281-46E7-B9C6-153559C0CBA8}">
    <text xml:space="preserve">Vandenys suderino, Via derinimas nėra reikalingas, todėl nelaukiu jų.
Parengti du servitutai, perduota Kostui, kad įkeltų į TIVI pasirašymui. Su vienu nuomininku reiks suderinti. </text>
  </threadedComment>
  <threadedComment ref="E266" dT="2025-04-11T06:00:59.32" personId="{1AA69E5B-B443-4881-BBB8-C2908FF681E9}" id="{CC968EFB-D644-4E42-BD97-E43F9640E58A}" parentId="{9844F30F-3281-46E7-B9C6-153559C0CBA8}">
    <text>Reikia parengt informacinius ir SUVA pateikt</text>
  </threadedComment>
  <threadedComment ref="E266" dT="2025-04-14T07:44:09.52" personId="{F5283759-9946-4865-A022-E520B30F9158}" id="{22CF1CF9-9BD1-4E69-8494-3F6ECDCFD485}" parentId="{9844F30F-3281-46E7-B9C6-153559C0CBA8}">
    <text>Informacinius išsiunčiau, SUVA pateikiau, servitutus padariau ir perdaviau Kostui kad įkeltų į TIVĮ pasirašymui, man atrodo, kad įkėlė.</text>
  </threadedComment>
  <threadedComment ref="E266" dT="2025-04-14T12:48:50.74" personId="{F5283759-9946-4865-A022-E520B30F9158}" id="{FB4CB44D-A44E-4486-B2E3-FBEBE0ABBCDE}" parentId="{9844F30F-3281-46E7-B9C6-153559C0CBA8}">
    <text>Dėl servituto reik suderint su nuominku vieną, skambinau seniūnei, kad duotų kontaktą, nekėlė, ryt skambinsiu vėl.</text>
  </threadedComment>
  <threadedComment ref="E266" dT="2025-04-15T06:18:02.95" personId="{F5283759-9946-4865-A022-E520B30F9158}" id="{DA57AE79-03CE-45FD-B3A7-5225FE077B9B}" parentId="{9844F30F-3281-46E7-B9C6-153559C0CBA8}">
    <text>Nuomininkę radau, servitutą išsiunčiau el. paštu. ESO servitutus pasirašė, pateikiau kompensacijoms.</text>
  </threadedComment>
  <threadedComment ref="E266" dT="2025-04-15T06:59:04.05" personId="{F5283759-9946-4865-A022-E520B30F9158}" id="{ED7F6EB5-23B4-4B44-81CB-2B91CC589B42}" parentId="{9844F30F-3281-46E7-B9C6-153559C0CBA8}">
    <text>Trūksta Via suderinimo dar. 
Skambinau šiandien, terminas Gegužės 2d.</text>
  </threadedComment>
  <threadedComment ref="E266" dT="2025-04-15T07:04:22.32" personId="{1AA69E5B-B443-4881-BBB8-C2908FF681E9}" id="{1671E857-AF7C-4214-9B07-A470E107967D}" parentId="{9844F30F-3281-46E7-B9C6-153559C0CBA8}">
    <text>Gavus Via daryti MZDZ, byla</text>
  </threadedComment>
  <threadedComment ref="E266" dT="2025-04-18T04:29:47.19" personId="{F5283759-9946-4865-A022-E520B30F9158}" id="{39BAD3AB-9922-48E7-AC0F-3A6487EFEA97}" parentId="{9844F30F-3281-46E7-B9C6-153559C0CBA8}">
    <text>Via gavau, baiginėju MZDZ, rengiu dokus bylai.
Nuomininkė pasirašys servitutą po švenčių, tada teikiu Rokiškio savivaldybei abu servitutus.</text>
  </threadedComment>
  <threadedComment ref="E266" dT="2025-04-18T06:49:57.85" personId="{F5283759-9946-4865-A022-E520B30F9158}" id="{DE931077-02F4-47EA-B7A1-0496A3020CD3}" parentId="{9844F30F-3281-46E7-B9C6-153559C0CBA8}">
    <text>Pateiktas MZDZ sąmatai.</text>
  </threadedComment>
  <threadedComment ref="E266" dT="2025-04-18T11:10:07.49" personId="{F5283759-9946-4865-A022-E520B30F9158}" id="{1098B6DB-BE6F-409C-9923-D4ED6536673C}" parentId="{9844F30F-3281-46E7-B9C6-153559C0CBA8}">
    <text>Viskas paruošta, likę SUVA ir servitutai.</text>
  </threadedComment>
  <threadedComment ref="E266" dT="2025-04-23T10:34:32.61" personId="{F5283759-9946-4865-A022-E520B30F9158}" id="{3D9A2B5D-144C-4499-9F21-D03319131008}" parentId="{9844F30F-3281-46E7-B9C6-153559C0CBA8}">
    <text>Servitutai pateikti savivaldybei 04-23</text>
  </threadedComment>
  <threadedComment ref="E266" dT="2025-04-24T09:40:04.91" personId="{F5283759-9946-4865-A022-E520B30F9158}" id="{BC106672-BF75-41E6-B9FD-8C84BCC45C81}" parentId="{9844F30F-3281-46E7-B9C6-153559C0CBA8}">
    <text>04-24 pateikti servitutai po pastabų. Buvau pamiršęs prašymus prikabint ADOC'e.
Kostui perduota, kad gali pateikt pilną bylą be servitutų.</text>
  </threadedComment>
  <threadedComment ref="E266" dT="2025-04-24T12:04:35.90" personId="{1AA69E5B-B443-4881-BBB8-C2908FF681E9}" id="{547DDF23-A329-4D31-9B84-AB6967AAB0FB}" parentId="{9844F30F-3281-46E7-B9C6-153559C0CBA8}">
    <text>Pateiktas projektas be servitutu</text>
  </threadedComment>
  <threadedComment ref="E266" dT="2025-04-29T06:47:21.83" personId="{275467A3-C35B-408D-BC09-980133BF36D1}" id="{9FB84AC5-77DF-4274-990B-FFB83D7E763E}" parentId="{9844F30F-3281-46E7-B9C6-153559C0CBA8}">
    <text>Taiso pastabas</text>
  </threadedComment>
  <threadedComment ref="E266" dT="2025-04-29T11:11:10.09" personId="{1AA69E5B-B443-4881-BBB8-C2908FF681E9}" id="{D0C24973-F41C-42AD-8B69-CFC563102F21}" parentId="{9844F30F-3281-46E7-B9C6-153559C0CBA8}">
    <text>Pateiktas po pastabu</text>
  </threadedComment>
  <threadedComment ref="E266" dT="2025-05-06T12:49:09.45" personId="{F5283759-9946-4865-A022-E520B30F9158}" id="{7CAC3740-FA8E-48A1-8D13-5986257DCF4A}" parentId="{9844F30F-3281-46E7-B9C6-153559C0CBA8}">
    <text>Servitutai pateikti po pastabų 05-06</text>
  </threadedComment>
  <threadedComment ref="E266" dT="2025-05-12T11:57:05.87" personId="{F5283759-9946-4865-A022-E520B30F9158}" id="{52ED7456-5620-43A1-A05B-FF3CCBA2B059}" parentId="{9844F30F-3281-46E7-B9C6-153559C0CBA8}">
    <text>Skambinsiuos ryt techniniui, koreguot šiek tiek trasą reik.</text>
  </threadedComment>
  <threadedComment ref="E266" dT="2025-05-15T06:28:10.46" personId="{F5283759-9946-4865-A022-E520B30F9158}" id="{0AC6DFA7-D770-47F7-9787-70FB1A759313}" parentId="{9844F30F-3281-46E7-B9C6-153559C0CBA8}">
    <text xml:space="preserve">ESO techninis iki 19d atostogose, jį pavaduoja bet jis nieko nežino, tai pirmadieni skambinsiuos techniniui vėl išsiaiškint situacija. </text>
  </threadedComment>
  <threadedComment ref="E266" dT="2025-05-19T12:41:07.93" personId="{F5283759-9946-4865-A022-E520B30F9158}" id="{5EA6EAFD-028C-44D9-A53A-2C96842D0671}" parentId="{9844F30F-3281-46E7-B9C6-153559C0CBA8}">
    <text>Šiandien paskambinau, pasirodo iki ketvirtadienio atostogose, DALIUS VAIŽMUŽIS, 8 686 99145. 
Sakė ketvirtadieni bus prie kompo tada pasižiūrėsim.</text>
  </threadedComment>
  <threadedComment ref="E266" dT="2025-05-22T10:57:21.62" personId="{F5283759-9946-4865-A022-E520B30F9158}" id="{7E1DD112-0439-4D7D-966B-F16057C5D3A1}" parentId="{9844F30F-3281-46E7-B9C6-153559C0CBA8}">
    <text>Skambinau techniniui, rytoj nuvažiuos į vietą, pirmadienį sakė pasiskambinam.</text>
  </threadedComment>
  <threadedComment ref="E266" dT="2025-05-26T07:32:41.75" personId="{F5283759-9946-4865-A022-E520B30F9158}" id="{1D442F0E-2723-464C-9727-4B624DD18299}" parentId="{9844F30F-3281-46E7-B9C6-153559C0CBA8}">
    <text>Su techniniui „išsiaiškinom“, išsiunčiau sprendinius savivaldybės atstovui. 
Bus likęs vienas servitutas, kuris pateiktas savivaldybei, reikia sulaukt derintojo suderinimo.</text>
  </threadedComment>
  <threadedComment ref="E266" dT="2025-05-27T06:53:37.29" personId="{F5283759-9946-4865-A022-E520B30F9158}" id="{E2108B24-17FE-44D5-89BA-A81C178F279D}" parentId="{9844F30F-3281-46E7-B9C6-153559C0CBA8}">
    <text>Savivaldybės atstovas turėjo pastabų, pakoregavau sprendinius ir pateikiau atgal jam</text>
  </threadedComment>
  <threadedComment ref="E266" dT="2025-05-28T15:25:10.37" personId="{F5283759-9946-4865-A022-E520B30F9158}" id="{639117AE-6D5B-4EAC-889D-9DF06DEF64C4}" parentId="{9844F30F-3281-46E7-B9C6-153559C0CBA8}">
    <text>Savivaldybė suderino sprendinius. 
Pateikiau servitutą kompensacijoms, tada pateiksiu savivaldybei.
Reikės pasikoreguot pilną bylą, atsirado pora papildomų gręžimų ir pan.</text>
  </threadedComment>
  <threadedComment ref="E266" dT="2025-06-02T10:04:02.86" personId="{F5283759-9946-4865-A022-E520B30F9158}" id="{53180638-3FC7-4346-81C9-D3DE8E015405}" parentId="{9844F30F-3281-46E7-B9C6-153559C0CBA8}">
    <text>Servitutą pateikiau savivaldybei.</text>
  </threadedComment>
  <threadedComment ref="E266" dT="2025-06-05T06:39:22.30" personId="{F5283759-9946-4865-A022-E520B30F9158}" id="{BF32F3CB-AB69-42F4-8A5E-436FEDA6BBF4}" parentId="{9844F30F-3281-46E7-B9C6-153559C0CBA8}">
    <text>Viskas sutvarkyta, likęs servitutas</text>
  </threadedComment>
  <threadedComment ref="E266" dT="2025-06-06T07:51:12.49" personId="{F5283759-9946-4865-A022-E520B30F9158}" id="{1CA61716-AE9B-420B-A7B0-FFAA3CB8B0A9}" parentId="{9844F30F-3281-46E7-B9C6-153559C0CBA8}">
    <text>Šiandien/pirmadieni atsiųs teigiamą atsakymą dėl servituto. Pasiteiksiu kompensacijoms kad apmokėtų ir kreipsimės į notarę Ritą Šabanskienę</text>
  </threadedComment>
  <threadedComment ref="E266" dT="2025-06-09T09:26:06.09" personId="{F5283759-9946-4865-A022-E520B30F9158}" id="{BFFA2CAD-B8D7-4E63-8EB5-4855C77CB0AD}" parentId="{9844F30F-3281-46E7-B9C6-153559C0CBA8}">
    <text>Iš savivaldybės pritarimą gavau, perdaviau kompensacijoms kad apmokėtų.</text>
  </threadedComment>
  <threadedComment ref="E266" dT="2025-06-09T10:38:42.51" personId="{F5283759-9946-4865-A022-E520B30F9158}" id="{6D88B5E1-9A11-4E80-B33C-D3408C2FCA5F}" parentId="{9844F30F-3281-46E7-B9C6-153559C0CBA8}">
    <text>Mokėjimą padarys 12d ir įkels į TIVĮ</text>
  </threadedComment>
  <threadedComment ref="E266" dT="2025-06-10T04:52:09.24" personId="{1AA69E5B-B443-4881-BBB8-C2908FF681E9}" id="{81798782-F360-4A14-A9B0-255739EB938E}" parentId="{9844F30F-3281-46E7-B9C6-153559C0CBA8}">
    <text>Gedas nori palaukt kol bus zinoma pasirasymo data, tik tada tvirtins garantini rasta</text>
  </threadedComment>
  <threadedComment ref="E266" dT="2025-06-13T05:28:02.79" personId="{F5283759-9946-4865-A022-E520B30F9158}" id="{E9828D5C-3B51-49A8-A419-00B6BFB75382}" parentId="{9844F30F-3281-46E7-B9C6-153559C0CBA8}">
    <text>Servitutas pateiktas notarams, pirmadieni pasisuksiu pasiklaust dėl pasirašymo laiko.</text>
  </threadedComment>
  <threadedComment ref="E266" dT="2025-06-16T10:30:02.07" personId="{F5283759-9946-4865-A022-E520B30F9158}" id="{E44DAEF6-FF08-4195-9354-09A5D07D2F9D}" parentId="{9844F30F-3281-46E7-B9C6-153559C0CBA8}">
    <text>Skambinau notarei, sakė dokai tinkami, per 5d.d. paruoš sutartį, ją pateikti reikės savivaldybei, ir tada beliks laikus susiderint</text>
  </threadedComment>
  <threadedComment ref="E266" dT="2025-06-20T07:45:59.13" personId="{F5283759-9946-4865-A022-E520B30F9158}" id="{0FAA5190-C122-4CBF-8E3B-3190FD913FE1}" parentId="{9844F30F-3281-46E7-B9C6-153559C0CBA8}">
    <text>Su savivaldybe ir viskas suderinta. Likę susiderint pasirašymo laiką. Notarė nederina, reikės man, davė laikus kada ji gali, dabar derinu su savivaldybe, poto su ESO atstovu.</text>
  </threadedComment>
  <threadedComment ref="E266" dT="2025-06-20T11:22:33.23" personId="{F5283759-9946-4865-A022-E520B30F9158}" id="{1DEECF06-2AED-4487-A7B0-48646B6B98BF}" parentId="{9844F30F-3281-46E7-B9C6-153559C0CBA8}">
    <text xml:space="preserve">06-30 11:00 pasirašomi servitutai pas notarę Rita Šabanskienė </text>
  </threadedComment>
  <threadedComment ref="E266" dT="2025-06-25T10:14:39.75" personId="{1AA69E5B-B443-4881-BBB8-C2908FF681E9}" id="{047B2573-BEE1-43CE-B1A5-B9C5128C249B}" parentId="{9844F30F-3281-46E7-B9C6-153559C0CBA8}">
    <text>Pateikta su garantiniu rastu</text>
  </threadedComment>
  <threadedComment ref="E266" dT="2025-06-26T06:34:38.77" personId="{1AA69E5B-B443-4881-BBB8-C2908FF681E9}" id="{B5C9BE92-EC86-4783-9A3E-04343C8EA39D}" parentId="{9844F30F-3281-46E7-B9C6-153559C0CBA8}">
    <text>Atmete del didelio kiekio nesuderintu vartotoju</text>
  </threadedComment>
  <threadedComment ref="E266" dT="2025-06-26T11:05:02.13" personId="{275467A3-C35B-408D-BC09-980133BF36D1}" id="{7E5EC1AF-431C-4365-AFFE-3057FFF6B506}" parentId="{9844F30F-3281-46E7-B9C6-153559C0CBA8}">
    <text>Augustas 30d. Važiuoja derinti</text>
  </threadedComment>
  <threadedComment ref="E266" dT="2025-07-01T05:08:51.36" personId="{1AA69E5B-B443-4881-BBB8-C2908FF681E9}" id="{7E2BBC05-5204-4F52-A618-F06C9E01F2F6}" parentId="{9844F30F-3281-46E7-B9C6-153559C0CBA8}">
    <text xml:space="preserve">Gedo komentaras: “Mindaugo vadovas Vilius Grigaliūnas. Tai dar palaukime 😊” </text>
  </threadedComment>
  <threadedComment ref="E266" dT="2025-07-02T06:36:17.94" personId="{275467A3-C35B-408D-BC09-980133BF36D1}" id="{3691BCCA-43C9-404D-B1B4-772C038541B9}" parentId="{9844F30F-3281-46E7-B9C6-153559C0CBA8}">
    <text>Teiks projektą pakartotinai su paaiškinimais</text>
  </threadedComment>
  <threadedComment ref="E266" dT="2025-07-08T05:07:29.26" personId="{1AA69E5B-B443-4881-BBB8-C2908FF681E9}" id="{1395FA76-33B3-47B8-8F21-9CF8378B829E}" parentId="{9844F30F-3281-46E7-B9C6-153559C0CBA8}">
    <text>ESO nori suderinti su zmonemis, atsiunte kontaktus, Augustas skambins</text>
  </threadedComment>
  <threadedComment ref="E266" dT="2025-07-11T06:17:35.03" personId="{F5283759-9946-4865-A022-E520B30F9158}" id="{006C511F-CBA1-4DA5-A8E2-9C30F6917904}" parentId="{9844F30F-3281-46E7-B9C6-153559C0CBA8}">
    <text>Kontaktai tie patys, kurie buvo prieš tai. Lyg sakėt, kad atrašysit į TIVI</text>
  </threadedComment>
  <threadedComment ref="E266" dT="2025-07-22T10:30:16.89" personId="{1AA69E5B-B443-4881-BBB8-C2908FF681E9}" id="{7F755473-7FB7-4EBD-96A1-E68D2D33359E}" parentId="{9844F30F-3281-46E7-B9C6-153559C0CBA8}">
    <text>Ketvirtadieni Augustas vaziuoja pora parasu paimt</text>
  </threadedComment>
  <threadedComment ref="E266" dT="2025-07-25T12:28:24.38" personId="{1AA69E5B-B443-4881-BBB8-C2908FF681E9}" id="{BEE24D07-0A85-4755-96DF-45D681753A60}" parentId="{9844F30F-3281-46E7-B9C6-153559C0CBA8}">
    <text>Pateiktas projektas po papildomo vaziavimo su papildyta derinimo suvestine</text>
  </threadedComment>
  <threadedComment ref="E266" dT="2025-07-31T11:56:40.03" personId="{275467A3-C35B-408D-BC09-980133BF36D1}" id="{7F23AC17-22B7-45C9-93C7-DC5E3D79A4DD}" parentId="{9844F30F-3281-46E7-B9C6-153559C0CBA8}">
    <text>Tikslina delspinigių raštą</text>
  </threadedComment>
  <threadedComment ref="T266" dT="2025-04-24T09:04:43.74" personId="{F5283759-9946-4865-A022-E520B30F9158}" id="{5837D8C0-9D44-4AF0-833A-2C738E871E97}">
    <text>04-23 perduota adm.</text>
  </threadedComment>
  <threadedComment ref="X266" dT="2025-03-27T06:20:28.33" personId="{F5283759-9946-4865-A022-E520B30F9158}" id="{2F527D05-11D1-4164-A978-40873967C954}">
    <text>03-26 išsiųsta</text>
  </threadedComment>
  <threadedComment ref="Y266" dT="2025-03-27T06:20:28.33" personId="{F5283759-9946-4865-A022-E520B30F9158}" id="{A6DDB7A2-B622-40A7-91B4-55AB88C83240}">
    <text>03-26 išsiųsta l.zolubiene@rokiskis.lt</text>
    <extLst>
      <x:ext xmlns:xltc2="http://schemas.microsoft.com/office/spreadsheetml/2020/threadedcomments2" uri="{F7C98A9C-CBB3-438F-8F68-D28B6AF4A901}">
        <xltc2:checksum>3574575234</xltc2:checksum>
        <xltc2:hyperlink startIndex="15" length="23" url="l.zolubiene@rokiskis.lt"/>
      </x:ext>
    </extLst>
  </threadedComment>
  <threadedComment ref="Y266" dT="2025-03-27T12:35:33.00" personId="{F5283759-9946-4865-A022-E520B30F9158}" id="{107052A0-7EFD-457F-9944-CCF71A8D044D}" parentId="{A6DDB7A2-B622-40A7-91B4-55AB88C83240}">
    <text>03-27 suderinta</text>
  </threadedComment>
  <threadedComment ref="Z266" dT="2025-03-27T06:20:28.33" personId="{F5283759-9946-4865-A022-E520B30F9158}" id="{BAD1DDB8-FAF0-4690-B05B-264E62E4FC0D}">
    <text>03-26 išsiųsta</text>
  </threadedComment>
  <threadedComment ref="Z266" dT="2025-04-10T12:36:49.73" personId="{F5283759-9946-4865-A022-E520B30F9158}" id="{BE74254F-BDFB-49A3-B9D3-AB2053508E79}" parentId="{BAD1DDB8-FAF0-4690-B05B-264E62E4FC0D}">
    <text>04-09 persiunčiau į kitą emailą.</text>
  </threadedComment>
  <threadedComment ref="Z266" dT="2025-04-11T04:08:11.03" personId="{F5283759-9946-4865-A022-E520B30F9158}" id="{8CF1582F-4F0F-46D3-8F3C-C7002A35EB80}" parentId="{BAD1DDB8-FAF0-4690-B05B-264E62E4FC0D}">
    <text>04-10 suderinta</text>
  </threadedComment>
  <threadedComment ref="AD266" dT="2025-04-11T07:37:32.75" personId="{F5283759-9946-4865-A022-E520B30F9158}" id="{257646F8-8A54-4EAC-9059-17D084103C87}">
    <text>355035
04-11 pateikta</text>
  </threadedComment>
  <threadedComment ref="AD266" dT="2025-04-23T13:00:05.21" personId="{F5283759-9946-4865-A022-E520B30F9158}" id="{39612AA2-81F3-475E-8D91-15ACBA215C76}" parentId="{257646F8-8A54-4EAC-9059-17D084103C87}">
    <text>04-23 suderinta</text>
  </threadedComment>
  <threadedComment ref="AE266" dT="2025-03-27T06:21:20.39" personId="{F5283759-9946-4865-A022-E520B30F9158}" id="{947902B7-5E48-4E24-83E0-532136E70166}">
    <text>Išsiųsta seniūnijai</text>
  </threadedComment>
  <threadedComment ref="AF266" dT="2025-01-29T12:55:23.66" personId="{F5283759-9946-4865-A022-E520B30F9158}" id="{9F701A94-5A9E-4F0E-84FE-F6AFB558F958}">
    <text>2 servitutai su Rokiškio sav.
+reiks vieno parašo iš nuomininko</text>
  </threadedComment>
  <threadedComment ref="AF266" dT="2025-04-16T07:35:03.79" personId="{F5283759-9946-4865-A022-E520B30F9158}" id="{F5A07FA2-C707-43A6-8038-DA32306514DB}" parentId="{9F701A94-5A9E-4F0E-84FE-F6AFB558F958}">
    <text>Nuomininkė pasirašys po vėlykų, viskas jai tinka, tik neturi galimybės dabar nes yra užsienyje. Kai gausiu jos parašą, abu servitutus pateiksiu Rokiškio raj. sav.</text>
  </threadedComment>
  <threadedComment ref="AF266" dT="2025-04-23T13:00:12.72" personId="{F5283759-9946-4865-A022-E520B30F9158}" id="{DEA96C98-FA30-41E6-8DFB-21E014087213}" parentId="{9F701A94-5A9E-4F0E-84FE-F6AFB558F958}">
    <text>04-23 pateikta savivaldybei.</text>
  </threadedComment>
  <threadedComment ref="AF266" dT="2025-05-06T12:49:20.39" personId="{F5283759-9946-4865-A022-E520B30F9158}" id="{E153089D-2A42-403D-8A82-5ED50C14AB7B}" parentId="{9F701A94-5A9E-4F0E-84FE-F6AFB558F958}">
    <text>Servitutai pateikti po pastabų 05-06</text>
  </threadedComment>
  <threadedComment ref="AI266" dT="2025-03-27T06:20:28.33" personId="{F5283759-9946-4865-A022-E520B30F9158}" id="{D5DAA7E3-865A-4FA7-926D-0D55933292A5}">
    <text>03-26 išsiųsta</text>
  </threadedComment>
  <threadedComment ref="AI266" dT="2025-03-27T12:35:48.51" personId="{F5283759-9946-4865-A022-E520B30F9158}" id="{70C027A9-9F57-4C74-A4A4-40AFF6C275FF}" parentId="{D5DAA7E3-865A-4FA7-926D-0D55933292A5}">
    <text>03-27 suderinta su pastaba</text>
  </threadedComment>
  <threadedComment ref="AJ266" dT="2025-03-27T06:20:28.33" personId="{F5283759-9946-4865-A022-E520B30F9158}" id="{58C43FD4-F800-47DC-9C37-36D402061534}">
    <text>03-26 išsiųsta</text>
  </threadedComment>
  <threadedComment ref="AJ266" dT="2025-04-15T06:58:33.29" personId="{F5283759-9946-4865-A022-E520B30F9158}" id="{80B1E98D-8B2A-4D40-937E-C029A04BE099}" parentId="{58C43FD4-F800-47DC-9C37-36D402061534}">
    <text>Skambinau, terminas Gegužės 2d, projektas pas specialistą</text>
  </threadedComment>
  <threadedComment ref="AJ266" dT="2025-04-17T06:04:56.18" personId="{F5283759-9946-4865-A022-E520B30F9158}" id="{22427F38-D084-45C4-9E86-0A9F36A3F7BE}" parentId="{58C43FD4-F800-47DC-9C37-36D402061534}">
    <text>04-17 suderinta</text>
  </threadedComment>
  <threadedComment ref="AL266" dT="2025-03-27T06:20:28.33" personId="{F5283759-9946-4865-A022-E520B30F9158}" id="{701EABBB-4074-416A-B35F-89991C805785}">
    <text>03-26 išsiųsta</text>
  </threadedComment>
  <threadedComment ref="AL266" dT="2025-04-07T06:50:12.41" personId="{F5283759-9946-4865-A022-E520B30F9158}" id="{2A055468-70D4-475B-AB14-16FFEC473979}" parentId="{701EABBB-4074-416A-B35F-89991C805785}">
    <text>Nereikia derintis.</text>
  </threadedComment>
  <threadedComment ref="E267" dT="2025-01-13T08:30:27.96" personId="{F5283759-9946-4865-A022-E520B30F9158}" id="{AEE3CE7A-34E0-465F-A0F5-3421B17957BD}">
    <text>Susisiekta su moterim dėl ST pas ją sklype. Neprieštarauja, trasa +- preliminari yra pabraižyta, bandysiu derintis su žmonėm laikus, tuo pačiu ir su 265 obj (nes netoli vienas kito). Dabar braižausi trasą 265.</text>
  </threadedComment>
  <threadedComment ref="E267" dT="2025-01-17T12:29:41.30" personId="{F5283759-9946-4865-A022-E520B30F9158}" id="{E5EE6976-EF9A-42D9-82C0-72643A71BB44}" parentId="{AEE3CE7A-34E0-465F-A0F5-3421B17957BD}">
    <text xml:space="preserve">Pirmadieni skambinu žmonėm antradieni arba trečdn. važiuoju </text>
  </threadedComment>
  <threadedComment ref="E267" dT="2025-01-21T08:54:48.90" personId="{F5283759-9946-4865-A022-E520B30F9158}" id="{D0B0725A-09D1-41A9-8DBA-BBF116487D60}" parentId="{AEE3CE7A-34E0-465F-A0F5-3421B17957BD}">
    <text>Trečiadienį važiuoju</text>
  </threadedComment>
  <threadedComment ref="E267" dT="2025-01-24T08:55:27.92" personId="{F5283759-9946-4865-A022-E520B30F9158}" id="{3B68EFA2-36F5-41B0-B126-ACAE54F051A2}" parentId="{AEE3CE7A-34E0-465F-A0F5-3421B17957BD}">
    <text>Galima pateikt pirminiams.</text>
  </threadedComment>
  <threadedComment ref="E267" dT="2025-01-24T08:56:02.53" personId="{F5283759-9946-4865-A022-E520B30F9158}" id="{4D418FED-FBAC-478E-9434-A8985CCF0F78}" parentId="{AEE3CE7A-34E0-465F-A0F5-3421B17957BD}">
    <text xml:space="preserve">01-30 važiuoju likusio parašo
</text>
  </threadedComment>
  <threadedComment ref="E267" dT="2025-01-27T11:22:12.92" personId="{F5283759-9946-4865-A022-E520B30F9158}" id="{A90CD060-06DA-4450-AC2E-5DD1711F59D3}" parentId="{AEE3CE7A-34E0-465F-A0F5-3421B17957BD}">
    <text>Liko 20 proc parašų</text>
  </threadedComment>
  <threadedComment ref="E267" dT="2025-01-27T11:27:40.49" personId="{1AA69E5B-B443-4881-BBB8-C2908FF681E9}" id="{300846E7-3ADD-4593-B2BF-A11C603AA7CE}" parentId="{AEE3CE7A-34E0-465F-A0F5-3421B17957BD}">
    <text>Pirminiai pateikti</text>
  </threadedComment>
  <threadedComment ref="E267" dT="2025-01-31T08:57:47.00" personId="{F5283759-9946-4865-A022-E520B30F9158}" id="{EA282C82-054A-4C92-824A-E3FF750AE50C}" parentId="{AEE3CE7A-34E0-465F-A0F5-3421B17957BD}">
    <text>Likę dviejų sklypų sutikimai (mama ir sūnus).
Sūnus pasirašys el. parašu, mamai nuveš popierinius variantus ir atsiųs man, bet gyvena skirtinguose miestuose, sakė pasirašys ne greičiau nei per 2 sav.</text>
  </threadedComment>
  <threadedComment ref="E267" dT="2025-02-03T07:49:47.99" personId="{F5283759-9946-4865-A022-E520B30F9158}" id="{47247D0B-0493-4A3B-8169-B2F64C28DCA6}" parentId="{AEE3CE7A-34E0-465F-A0F5-3421B17957BD}">
    <text>Sutikimų nelauksiu, yra pastabų dėl pirminių, pasidarysiu demontavimo schemą iki ryt ir galima bus kelt po postabų.</text>
  </threadedComment>
  <threadedComment ref="E267" dT="2025-02-04T07:58:19.73" personId="{F5283759-9946-4865-A022-E520B30F9158}" id="{1F4DB816-0919-4783-927F-1C9C27F67915}" parentId="{AEE3CE7A-34E0-465F-A0F5-3421B17957BD}">
    <text>Kostas įkels pirminius po pastabų.</text>
  </threadedComment>
  <threadedComment ref="E267" dT="2025-02-07T12:45:51.52" personId="{F5283759-9946-4865-A022-E520B30F9158}" id="{B38AB770-5B43-4891-BFA9-06E290F40801}" parentId="{AEE3CE7A-34E0-465F-A0F5-3421B17957BD}">
    <text>Reikės topo papildymo, nes ESO nori ST ant kitos atramos nei kad buvo numatyta sąlygose.</text>
  </threadedComment>
  <threadedComment ref="E267" dT="2025-03-13T08:33:28.25" personId="{F5283759-9946-4865-A022-E520B30F9158}" id="{924F0D80-C824-4A38-A8CC-F92F2F982C48}" parentId="{AEE3CE7A-34E0-465F-A0F5-3421B17957BD}">
    <text>Pakoreguoti sprendiniai dėl stulpinės ir išsiųsti sklypo savininkui. Su juo kalbėjau telefonu, kaip ir viskas ok, tik užtruks pasirašymas, nes turi vežt atsispaudinęs dokus mamai, nežino kada tiksliai su ja susitiks, pats pasirašys el. parašu.</text>
  </threadedComment>
  <threadedComment ref="E267" dT="2025-03-13T10:18:40.75" personId="{F5283759-9946-4865-A022-E520B30F9158}" id="{B84D4111-E56A-4FB0-A98C-DD868E0B829E}" parentId="{AEE3CE7A-34E0-465F-A0F5-3421B17957BD}">
    <text>Galima pateikt pirminius po pastabų</text>
  </threadedComment>
  <threadedComment ref="E267" dT="2025-03-13T10:23:19.38" personId="{1AA69E5B-B443-4881-BBB8-C2908FF681E9}" id="{6403DD29-C065-4117-94E6-B5C770CBE78E}" parentId="{AEE3CE7A-34E0-465F-A0F5-3421B17957BD}">
    <text>Pateikta po pastabu</text>
  </threadedComment>
  <threadedComment ref="E267" dT="2025-03-18T05:41:01.77" personId="{275467A3-C35B-408D-BC09-980133BF36D1}" id="{AEDF3205-FE69-4105-AF90-FD4B0DE227AD}" parentId="{AEE3CE7A-34E0-465F-A0F5-3421B17957BD}">
    <text>Patvirtinti pirminiai</text>
  </threadedComment>
  <threadedComment ref="E267" dT="2025-03-18T13:47:44.64" personId="{F5283759-9946-4865-A022-E520B30F9158}" id="{2196756A-637E-490A-A009-362E49177510}" parentId="{AEE3CE7A-34E0-465F-A0F5-3421B17957BD}">
    <text>Išsiųsta institucijoms.</text>
  </threadedComment>
  <threadedComment ref="E267" dT="2025-03-27T06:43:21.23" personId="{F5283759-9946-4865-A022-E520B30F9158}" id="{2829F5BF-DCFA-4175-899F-D5F4DC9F0663}" parentId="{AEE3CE7A-34E0-465F-A0F5-3421B17957BD}">
    <text>Pateikta SUVA. Likęs sutikimas iš privataus sklypo, bylos dokumentai, sąmata.</text>
  </threadedComment>
  <threadedComment ref="E267" dT="2025-03-28T09:17:31.33" personId="{F5283759-9946-4865-A022-E520B30F9158}" id="{265A090A-D8EB-4479-A43F-254B0E13DDF8}" parentId="{AEE3CE7A-34E0-465F-A0F5-3421B17957BD}">
    <text>Vėliausiai pirmadienį pasirašys ir atsius dokus.</text>
  </threadedComment>
  <threadedComment ref="E267" dT="2025-04-04T05:08:36.04" personId="{275467A3-C35B-408D-BC09-980133BF36D1}" id="{9356C4C3-0E5B-4ADD-94E7-2F0546A18826}" parentId="{AEE3CE7A-34E0-465F-A0F5-3421B17957BD}">
    <text>Laukiam tik mel projekto</text>
  </threadedComment>
  <threadedComment ref="E267" dT="2025-04-04T05:12:56.66" personId="{275467A3-C35B-408D-BC09-980133BF36D1}" id="{ED6BA93B-903E-4570-8707-19B961DEA5DD}" parentId="{AEE3CE7A-34E0-465F-A0F5-3421B17957BD}">
    <text>Galim teikti pilną bylą</text>
  </threadedComment>
  <threadedComment ref="E267" dT="2025-04-08T07:08:31.24" personId="{1AA69E5B-B443-4881-BBB8-C2908FF681E9}" id="{772FAA1A-3E73-4BFA-A860-53EC0011268E}" parentId="{AEE3CE7A-34E0-465F-A0F5-3421B17957BD}">
    <text>Pateikta byla pilna</text>
  </threadedComment>
  <threadedComment ref="E267" dT="2025-04-11T04:41:50.55" personId="{1AA69E5B-B443-4881-BBB8-C2908FF681E9}" id="{BC809FBD-40CA-40B9-B35C-F835DFC62285}" parentId="{AEE3CE7A-34E0-465F-A0F5-3421B17957BD}">
    <text>Pateikta po pastabu</text>
  </threadedComment>
  <threadedComment ref="E267" dT="2025-04-14T10:46:13.78" personId="{F5283759-9946-4865-A022-E520B30F9158}" id="{1FE51A39-C300-4E7A-974B-DD90EFAECF6B}" parentId="{AEE3CE7A-34E0-465F-A0F5-3421B17957BD}">
    <text>Atsiuntė pastabas. Pataisiau, reik pateikt konkursinę atgal, Kostui perdaviau.</text>
  </threadedComment>
  <threadedComment ref="E267" dT="2025-04-15T04:28:23.92" personId="{275467A3-C35B-408D-BC09-980133BF36D1}" id="{9E944FE0-F34D-4538-979D-E852DE63B7AA}" parentId="{AEE3CE7A-34E0-465F-A0F5-3421B17957BD}">
    <text>Taiso pastaba</text>
  </threadedComment>
  <threadedComment ref="E267" dT="2025-04-15T07:14:29.63" personId="{1AA69E5B-B443-4881-BBB8-C2908FF681E9}" id="{0B4EFB76-3EFC-487B-943D-7018752B11D1}" parentId="{AEE3CE7A-34E0-465F-A0F5-3421B17957BD}">
    <text>Pateiktas projektas po pastabu</text>
  </threadedComment>
  <threadedComment ref="E267" dT="2025-04-16T08:36:32.03" personId="{275467A3-C35B-408D-BC09-980133BF36D1}" id="{96A98350-C842-4404-B80F-04DDC40ED146}" parentId="{AEE3CE7A-34E0-465F-A0F5-3421B17957BD}">
    <text>Pateiktos žymos ESO</text>
  </threadedComment>
  <threadedComment ref="T267" dT="2025-03-27T13:18:19.53" personId="{F5283759-9946-4865-A022-E520B30F9158}" id="{7F2D511C-35EA-4955-855C-30C18E558EC6}">
    <text>Perduota išsiuntimui 03-27</text>
  </threadedComment>
  <threadedComment ref="X267" dT="2025-03-18T13:23:58.36" personId="{F5283759-9946-4865-A022-E520B30F9158}" id="{5D7034A1-C044-4CEE-B58D-8284ECCA4150}">
    <text xml:space="preserve">03-18 išsiųsta
</text>
  </threadedComment>
  <threadedComment ref="X267" dT="2025-03-18T13:38:14.77" personId="{F5283759-9946-4865-A022-E520B30F9158}" id="{8553E054-AFD6-4C40-8835-A079CF175860}" parentId="{5D7034A1-C044-4CEE-B58D-8284ECCA4150}">
    <text xml:space="preserve">GD-1148
</text>
  </threadedComment>
  <threadedComment ref="X267" dT="2025-03-21T10:42:56.43" personId="{F5283759-9946-4865-A022-E520B30F9158}" id="{C7BBD1AE-D835-44B4-9D80-8CB290E05676}" parentId="{5D7034A1-C044-4CEE-B58D-8284ECCA4150}">
    <text>03-21 suderinta</text>
  </threadedComment>
  <threadedComment ref="Y267" dT="2025-03-18T13:23:58.36" personId="{F5283759-9946-4865-A022-E520B30F9158}" id="{5FC820D3-BA9D-4B57-8D61-20BA7289C99F}">
    <text xml:space="preserve">03-18 išsiųsta
</text>
  </threadedComment>
  <threadedComment ref="Y267" dT="2025-03-18T13:51:36.59" personId="{F5283759-9946-4865-A022-E520B30F9158}" id="{59D0C10E-389A-465A-868B-C7E441D14C01}" parentId="{5FC820D3-BA9D-4B57-8D61-20BA7289C99F}">
    <text>03-18 suderinta</text>
  </threadedComment>
  <threadedComment ref="AD267" dT="2025-03-27T06:17:51.45" personId="{F5283759-9946-4865-A022-E520B30F9158}" id="{0291EABC-E727-4278-B1FE-9CED70C9661F}">
    <text>352494 03-26</text>
  </threadedComment>
  <threadedComment ref="AD267" dT="2025-04-07T12:13:50.58" personId="{F5283759-9946-4865-A022-E520B30F9158}" id="{E4BD8F06-75F2-40BB-8542-EBB39EEB2106}" parentId="{0291EABC-E727-4278-B1FE-9CED70C9661F}">
    <text>04-07 gauta</text>
  </threadedComment>
  <threadedComment ref="E268" dT="2025-01-05T08:42:29.06" personId="{275467A3-C35B-408D-BC09-980133BF36D1}" id="{B3FB4A0C-5D94-4A5E-8FAF-23A524895B7C}">
    <text xml:space="preserve">Užklausta dėl informacijos </text>
  </threadedComment>
  <threadedComment ref="E268" dT="2025-02-08T09:47:57.98" personId="{275467A3-C35B-408D-BC09-980133BF36D1}" id="{45E50966-541E-4076-80EB-DB7C7DAE6A21}" parentId="{B3FB4A0C-5D94-4A5E-8FAF-23A524895B7C}">
    <text>Pateikta visa info rangovui. Laukiam sprrendinių</text>
  </threadedComment>
  <threadedComment ref="E268" dT="2025-04-25T09:45:38.47" personId="{1AA69E5B-B443-4881-BBB8-C2908FF681E9}" id="{1654D645-62E5-498F-89FE-93CDE0D27CAB}" parentId="{B3FB4A0C-5D94-4A5E-8FAF-23A524895B7C}">
    <text>04.28 pateiks medziaga pirminiams</text>
  </threadedComment>
  <threadedComment ref="E268" dT="2025-05-27T05:29:38.08" personId="{1AA69E5B-B443-4881-BBB8-C2908FF681E9}" id="{7B8CA7E1-C6DB-435C-BDB7-DDB34383CAC7}" parentId="{B3FB4A0C-5D94-4A5E-8FAF-23A524895B7C}">
    <text>05.27 pateiks dokus</text>
  </threadedComment>
  <threadedComment ref="E268" dT="2025-08-11T12:39:01.54" personId="{275467A3-C35B-408D-BC09-980133BF36D1}" id="{613C1CD3-E046-4C26-909A-ABABE4A84530}" parentId="{B3FB4A0C-5D94-4A5E-8FAF-23A524895B7C}">
    <text>Kostas peržiūri sprendinius, teikia pastabas</text>
  </threadedComment>
  <threadedComment ref="E268" dT="2025-08-28T09:42:05.45" personId="{1AA69E5B-B443-4881-BBB8-C2908FF681E9}" id="{A3037838-DDA5-49C5-839E-2E2B9A4DACCB}" parentId="{B3FB4A0C-5D94-4A5E-8FAF-23A524895B7C}">
    <text>Pateikti pirminiai</text>
  </threadedComment>
  <threadedComment ref="E268" dT="2025-09-09T11:07:24.91" personId="{275467A3-C35B-408D-BC09-980133BF36D1}" id="{D825FBB5-F98D-44EA-B711-3EC63554A7BA}" parentId="{B3FB4A0C-5D94-4A5E-8FAF-23A524895B7C}">
    <text>Taiso pastabas</text>
  </threadedComment>
  <threadedComment ref="E268" dT="2025-09-22T06:25:42.65" personId="{1AA69E5B-B443-4881-BBB8-C2908FF681E9}" id="{8F920850-3C8F-4F5F-838E-312F72594E0A}" parentId="{B3FB4A0C-5D94-4A5E-8FAF-23A524895B7C}">
    <text>Pateikti pirminiai po pastabu</text>
  </threadedComment>
  <threadedComment ref="E268" dT="2025-09-23T12:59:36.89" personId="{275467A3-C35B-408D-BC09-980133BF36D1}" id="{DF515BDB-7009-4DFB-B1AF-758CEF9A0DD8}" parentId="{B3FB4A0C-5D94-4A5E-8FAF-23A524895B7C}">
    <text>Taiso pastabas</text>
  </threadedComment>
  <threadedComment ref="E268" dT="2025-10-01T06:38:34.85" personId="{1AA69E5B-B443-4881-BBB8-C2908FF681E9}" id="{F62F3E09-3940-4F51-8F13-68C6501562BA}" parentId="{B3FB4A0C-5D94-4A5E-8FAF-23A524895B7C}">
    <text>Vis dar taiso pastabas</text>
  </threadedComment>
  <threadedComment ref="E268" dT="2025-10-09T10:16:58.55" personId="{1AA69E5B-B443-4881-BBB8-C2908FF681E9}" id="{C3830655-F564-4B25-AE4A-F701D2238286}" parentId="{B3FB4A0C-5D94-4A5E-8FAF-23A524895B7C}">
    <text>Pateikta po pastabu</text>
  </threadedComment>
  <threadedComment ref="E268" dT="2025-10-22T04:46:13.41" personId="{1AA69E5B-B443-4881-BBB8-C2908FF681E9}" id="{7EF9F1AA-3AD1-46D5-96A3-BD8B1FF564A3}" parentId="{B3FB4A0C-5D94-4A5E-8FAF-23A524895B7C}">
    <text>Pateikti pirminiai po pastabu, pateiktas Via priedas ESO pasirasyti</text>
  </threadedComment>
  <threadedComment ref="E268" dT="2025-10-27T06:51:57.89" personId="{1AA69E5B-B443-4881-BBB8-C2908FF681E9}" id="{66A3EDB3-DA74-4F60-9703-6753211E8FFA}" parentId="{B3FB4A0C-5D94-4A5E-8FAF-23A524895B7C}">
    <text>Derina su sklypais del trasos keitimo (ne per piliakalni)</text>
  </threadedComment>
  <threadedComment ref="E268" dT="2025-11-05T06:39:12.53" personId="{1AA69E5B-B443-4881-BBB8-C2908FF681E9}" id="{A4B0D2AD-CF38-464A-8FBC-B9C2346CCD49}" parentId="{B3FB4A0C-5D94-4A5E-8FAF-23A524895B7C}">
    <text>Vis dar derina...</text>
  </threadedComment>
  <threadedComment ref="E268" dT="2025-12-02T10:15:15.48" personId="{1AA69E5B-B443-4881-BBB8-C2908FF681E9}" id="{067B7D94-18D0-436F-910D-E54FDB1247F9}" parentId="{B3FB4A0C-5D94-4A5E-8FAF-23A524895B7C}">
    <text>12.08 susitinka su savininku</text>
  </threadedComment>
  <threadedComment ref="E268" dT="2025-12-09T13:51:46.94" personId="{1AA69E5B-B443-4881-BBB8-C2908FF681E9}" id="{403C65DB-DD66-4918-A0C4-73AC1FAA2DB3}" parentId="{B3FB4A0C-5D94-4A5E-8FAF-23A524895B7C}">
    <text>Reikia uzsakyti papildyma, gavo zmoniu sutikimus</text>
  </threadedComment>
  <threadedComment ref="E268" dT="2026-01-05T06:40:18.82" personId="{1AA69E5B-B443-4881-BBB8-C2908FF681E9}" id="{CE8585F4-1217-40E9-B646-B53376F3F8AA}" parentId="{B3FB4A0C-5D94-4A5E-8FAF-23A524895B7C}">
    <text>Pateikti pirminiai po pastabu</text>
  </threadedComment>
  <threadedComment ref="E268" dT="2026-01-07T07:54:34.33" personId="{1AA69E5B-B443-4881-BBB8-C2908FF681E9}" id="{26078029-4796-4878-A6EE-1C4D14FC4853}" parentId="{B3FB4A0C-5D94-4A5E-8FAF-23A524895B7C}">
    <text>Pateiktos pastabos</text>
  </threadedComment>
  <threadedComment ref="E268" dT="2026-01-19T07:33:53.63" personId="{1AA69E5B-B443-4881-BBB8-C2908FF681E9}" id="{4482C316-85DB-4222-B722-BDDE710BD703}" parentId="{B3FB4A0C-5D94-4A5E-8FAF-23A524895B7C}">
    <text>Topo papildymas subraizytas 01.09, laukiam</text>
  </threadedComment>
  <threadedComment ref="E268" dT="2026-01-28T10:29:21.21" personId="{1AA69E5B-B443-4881-BBB8-C2908FF681E9}" id="{973696FB-6409-4DBA-A556-17D4E9B857D0}" parentId="{B3FB4A0C-5D94-4A5E-8FAF-23A524895B7C}">
    <text>Pateiktas projektas tvirtinimui</text>
  </threadedComment>
  <threadedComment ref="E268" dT="2026-01-30T12:30:39.97" personId="{1AA69E5B-B443-4881-BBB8-C2908FF681E9}" id="{4321C33B-1706-4355-9AA0-D1B62F0C7768}" parentId="{B3FB4A0C-5D94-4A5E-8FAF-23A524895B7C}">
    <text>Pateikta po pastabu</text>
  </threadedComment>
  <threadedComment ref="E268" dT="2026-02-24T13:01:25.70" personId="{1AA69E5B-B443-4881-BBB8-C2908FF681E9}" id="{E40DBD54-921C-40D3-8687-D20CE50C8745}" parentId="{B3FB4A0C-5D94-4A5E-8FAF-23A524895B7C}">
    <text>Uzklausta mel projekto, deimonas sake jau nedaug liko</text>
  </threadedComment>
  <threadedComment ref="E268" dT="2026-03-24T07:44:45.90" personId="{275467A3-C35B-408D-BC09-980133BF36D1}" id="{F926B48C-3E4F-4552-869B-D93A0E38F4DD}" parentId="{B3FB4A0C-5D94-4A5E-8FAF-23A524895B7C}">
    <text>turim parengti MŽ</text>
  </threadedComment>
  <threadedComment ref="E268" dT="2026-04-14T06:53:40.40" personId="{1AA69E5B-B443-4881-BBB8-C2908FF681E9}" id="{AF6358E1-CAA4-456A-89B1-61A809E28874}" parentId="{B3FB4A0C-5D94-4A5E-8FAF-23A524895B7C}">
    <text>Eimutis daro mzdz</text>
  </threadedComment>
  <threadedComment ref="E268" dT="2026-04-21T09:56:57.08" personId="{1AA69E5B-B443-4881-BBB8-C2908FF681E9}" id="{4FB1D05F-414C-4492-BCA9-C11D89D42488}" parentId="{B3FB4A0C-5D94-4A5E-8FAF-23A524895B7C}">
    <text>Ana skaiciuoja pagal nauja MZDZ</text>
  </threadedComment>
  <threadedComment ref="E268" dT="2026-05-07T08:00:11.63" personId="{1AA69E5B-B443-4881-BBB8-C2908FF681E9}" id="{29DDBF6D-F5B5-431B-ADE8-153FD2B12668}" parentId="{B3FB4A0C-5D94-4A5E-8FAF-23A524895B7C}">
    <text>Pateiktas projektas</text>
  </threadedComment>
  <threadedComment ref="E268" dT="2026-05-13T06:28:10.45" personId="{1AA69E5B-B443-4881-BBB8-C2908FF681E9}" id="{1E449167-D836-4F58-BC18-9720BAE23CD0}" parentId="{B3FB4A0C-5D94-4A5E-8FAF-23A524895B7C}">
    <text>Persiustos pastabos deimonui</text>
  </threadedComment>
  <threadedComment ref="E268" dT="2026-06-16T07:10:00.00" personId="{1AA69E5B-B443-4881-BBB8-C2908FF681E9}" id="{0957A99E-7688-4C4C-953F-67CF35B39784}" parentId="{B3FB4A0C-5D94-4A5E-8FAF-23A524895B7C}">
    <text>Ana taiso samata, Ziede sukels</text>
  </threadedComment>
  <threadedComment ref="E268" dT="2026-06-25T06:40:39.44" personId="{1AA69E5B-B443-4881-BBB8-C2908FF681E9}" id="{12374D07-8A3C-497E-AA24-E8EAD0ED132B}" parentId="{B3FB4A0C-5D94-4A5E-8FAF-23A524895B7C}">
    <text>Deimonas renka parasus ant sutikimu</text>
  </threadedComment>
  <threadedComment ref="I268" dT="2026-02-26T10:20:20.99" personId="{1AA69E5B-B443-4881-BBB8-C2908FF681E9}" id="{9556F768-1AC6-42C4-9408-49DC39B836A2}">
    <text>uzsakyta</text>
  </threadedComment>
  <threadedComment ref="I268" dT="2026-03-09T07:25:17.80" personId="{1AA69E5B-B443-4881-BBB8-C2908FF681E9}" id="{4D7E55D4-B149-4559-BECA-052F86508B80}" parentId="{9556F768-1AC6-42C4-9408-49DC39B836A2}">
    <text>padarytas</text>
  </threadedComment>
  <threadedComment ref="E269" dT="2025-06-18T10:57:27.33" personId="{F5283759-9946-4865-A022-E520B30F9158}" id="{A00391A9-13A9-4E5A-90DF-ADB5D95DDF05}">
    <text>Kostas parašė į TIVI dėl išpildomosios (05mėn daryti darbai aplink transformatorines).</text>
  </threadedComment>
  <threadedComment ref="E269" dT="2025-06-23T07:26:15.35" personId="{F5283759-9946-4865-A022-E520B30F9158}" id="{9D9EFD18-B7A8-4818-B28F-F4C951B9F141}" parentId="{A00391A9-13A9-4E5A-90DF-ADB5D95DDF05}">
    <text>Skambinau vienam sklypo nuomininkui, kurio reikės parašo ant servituto, bet nekelia.</text>
  </threadedComment>
  <threadedComment ref="E269" dT="2025-06-25T12:25:30.71" personId="{F5283759-9946-4865-A022-E520B30F9158}" id="{E1F10512-2A59-4D2F-AFEA-0A8302E2D8BB}" parentId="{A00391A9-13A9-4E5A-90DF-ADB5D95DDF05}">
    <text xml:space="preserve">Susisiekiau su sklp. savininko turbūt, kad žmona. Nusiunčiau jiem laišką, atskambino, sakė lyg planuoja parduot tą sklypą, kitos savaitės pradžioj pateiks atsakymą, nes galimai sprendinius reiks pasiderint su naujais sklypo savininkais. 
Jei nesulaukiu atsakymo 30d, antros dienos pusėj skambinu +37060323587 
</text>
  </threadedComment>
  <threadedComment ref="E269" dT="2025-07-01T10:23:45.13" personId="{F5283759-9946-4865-A022-E520B30F9158}" id="{AE934C9B-3A6F-4211-B080-8D645D1A62E4}" parentId="{A00391A9-13A9-4E5A-90DF-ADB5D95DDF05}">
    <text>Nebevažiuoju pirmadieni, ruošiu sprendinius pirminiams, turbūt kažkas iš plačiajuosčio prasuks ryšius pamatuot</text>
  </threadedComment>
  <threadedComment ref="E269" dT="2025-07-03T13:00:11.60" personId="{F5283759-9946-4865-A022-E520B30F9158}" id="{57B460FB-F0F1-47B2-9EE1-4BDBFE1A9DAB}" parentId="{A00391A9-13A9-4E5A-90DF-ADB5D95DDF05}">
    <text>Pirminius pateiksim 07-04 darbo gale, arba 07-07 pirmos dienos pusėj</text>
  </threadedComment>
  <threadedComment ref="E269" dT="2025-07-04T09:51:11.15" personId="{F5283759-9946-4865-A022-E520B30F9158}" id="{A0F31F8E-6135-46D7-AA44-2650FC5AFD89}" parentId="{A00391A9-13A9-4E5A-90DF-ADB5D95DDF05}">
    <text>Išsiųsti preliminarūs sprendiniai sklypo nuomininkui. Galimai reikės pildyt topo (arba pačiam pasipiešt).</text>
  </threadedComment>
  <threadedComment ref="E269" dT="2025-07-07T10:51:17.69" personId="{F5283759-9946-4865-A022-E520B30F9158}" id="{B94C50BF-3A72-4711-A41A-A865AB71B7EF}" parentId="{A00391A9-13A9-4E5A-90DF-ADB5D95DDF05}">
    <text>Šiandien skambinau nuomininkui, nekėlė.</text>
  </threadedComment>
  <threadedComment ref="E269" dT="2025-07-08T12:41:29.93" personId="{F5283759-9946-4865-A022-E520B30F9158}" id="{8E5454EC-5E98-4C11-A524-924922F45C66}" parentId="{A00391A9-13A9-4E5A-90DF-ADB5D95DDF05}">
    <text>Pateikti pakoreguoti sprendiniai sklp. nuominkui, nes pradžioj galvojo, kad kalbam apie kitą sklypą ☺️. Sakė į savaitės galą bandyt pasiskambint.</text>
  </threadedComment>
  <threadedComment ref="E269" dT="2025-07-11T09:37:11.29" personId="{F5283759-9946-4865-A022-E520B30F9158}" id="{395F5BDC-623F-4B4B-856D-547890179A32}" parentId="{A00391A9-13A9-4E5A-90DF-ADB5D95DDF05}">
    <text>Padarytas servitutas, nusiųstas sklp. nuomininkui pasirašyti. Jei pasirašys, ruošiuosi sprendinius pirminių pateikimui.</text>
  </threadedComment>
  <threadedComment ref="E269" dT="2025-07-16T04:44:41.57" personId="{F5283759-9946-4865-A022-E520B30F9158}" id="{FB7E5622-106D-4755-AE9C-A8ABFE2E57A9}" parentId="{A00391A9-13A9-4E5A-90DF-ADB5D95DDF05}">
    <text>Šiandien pasuksiu nuominkui, nes parašo taip ir negavau dar kolkas.</text>
  </threadedComment>
  <threadedComment ref="E269" dT="2025-07-16T10:12:42.39" personId="{F5283759-9946-4865-A022-E520B30F9158}" id="{B5AC5231-5525-4DA7-8FE0-29231507B249}" parentId="{A00391A9-13A9-4E5A-90DF-ADB5D95DDF05}">
    <text>Nuomininkui skambinau, sakė iki savaitės galo turėtų atsiųst pasirašytą. 100proc. dar nėra, bet ruošiuosi sprendinius iki galo pirminių pateikimui.</text>
  </threadedComment>
  <threadedComment ref="E269" dT="2025-07-16T12:02:14.69" personId="{F5283759-9946-4865-A022-E520B30F9158}" id="{EC1D1E01-DA31-4570-89FB-34FFB2984D20}" parentId="{A00391A9-13A9-4E5A-90DF-ADB5D95DDF05}">
    <text>Rytoj (07-17) pirmos dienos pusėj bus galima pateikti pirminius.</text>
  </threadedComment>
  <threadedComment ref="E269" dT="2025-07-17T11:38:42.45" personId="{F5283759-9946-4865-A022-E520B30F9158}" id="{778A62CE-E627-4EC6-A8B1-6C4F5711220A}" parentId="{A00391A9-13A9-4E5A-90DF-ADB5D95DDF05}">
    <text>Perduota Kostui, kad pateiktų pirminius.</text>
  </threadedComment>
  <threadedComment ref="E269" dT="2025-07-17T12:23:56.69" personId="{1AA69E5B-B443-4881-BBB8-C2908FF681E9}" id="{6E2E23E9-7613-48A3-8456-5CA8EDF37A16}" parentId="{A00391A9-13A9-4E5A-90DF-ADB5D95DDF05}">
    <text>Pateikti pirminiai</text>
  </threadedComment>
  <threadedComment ref="E269" dT="2025-07-18T11:17:51.91" personId="{275467A3-C35B-408D-BC09-980133BF36D1}" id="{E287F781-C6CE-4B95-8B8F-4BDD4D1E85AA}" parentId="{A00391A9-13A9-4E5A-90DF-ADB5D95DDF05}">
    <text>Taiso pirminių pastabas</text>
  </threadedComment>
  <threadedComment ref="E269" dT="2025-07-21T07:22:59.09" personId="{F5283759-9946-4865-A022-E520B30F9158}" id="{6B6EE229-3FAC-43D6-B6DB-AF5618D2399F}" parentId="{A00391A9-13A9-4E5A-90DF-ADB5D95DDF05}">
    <text>Pastabos sutvarkytos, bet reik pasimatuot ryšius.
Marijus važiuos pro šoną, dar nežino kada, bet turbūt ketvirtadienį arba kitos sav. pradžioj.</text>
  </threadedComment>
  <threadedComment ref="E269" dT="2025-07-22T07:30:16.67" personId="{F5283759-9946-4865-A022-E520B30F9158}" id="{D5152545-26FB-4D7A-961F-3E63E9FD96F4}" parentId="{A00391A9-13A9-4E5A-90DF-ADB5D95DDF05}">
    <text>Skambinau sklp. nuomininkui, nekelia.</text>
  </threadedComment>
  <threadedComment ref="E269" dT="2025-07-23T07:28:20.47" personId="{F5283759-9946-4865-A022-E520B30F9158}" id="{0B4A62F5-2073-4010-AAAA-2DFDC76BF7A7}" parentId="{A00391A9-13A9-4E5A-90DF-ADB5D95DDF05}">
    <text>Skambinau sklp. nuomininkui, nekelia.</text>
  </threadedComment>
  <threadedComment ref="E269" dT="2025-07-23T07:34:14.89" personId="{F5283759-9946-4865-A022-E520B30F9158}" id="{318B0389-6596-493D-96B3-893D3BE08731}" parentId="{A00391A9-13A9-4E5A-90DF-ADB5D95DDF05}">
    <text>Atrašė sms, kad bandys snd pažiūrėt/pasirašyti</text>
  </threadedComment>
  <threadedComment ref="E269" dT="2025-07-23T12:57:51.87" personId="{F5283759-9946-4865-A022-E520B30F9158}" id="{C14E7428-DA0C-407A-AF14-A576EACB8CAB}" parentId="{A00391A9-13A9-4E5A-90DF-ADB5D95DDF05}">
    <text>Nuomininkas pasirašė.
Reik sulaukt kol Marijus pamatuos ryšius, pasidarysiu signalų sąrašą ir teiksim pirminius po pastabų</text>
  </threadedComment>
  <threadedComment ref="E269" dT="2025-07-28T05:45:32.71" personId="{F5283759-9946-4865-A022-E520B30F9158}" id="{71C20CA2-94FF-423A-80DA-BB9B84EB839F}" parentId="{A00391A9-13A9-4E5A-90DF-ADB5D95DDF05}">
    <text>Sprendinius išsiunčiau institucijoms, trečiadieni Kasparas važiuos į Ignaliną, pamatuos ryšius. Tada bus galima pasiteikti pirminiams.</text>
  </threadedComment>
  <threadedComment ref="E269" dT="2025-07-31T04:45:07.86" personId="{F5283759-9946-4865-A022-E520B30F9158}" id="{1C267473-B289-4A44-B61B-4AEB0808CE7C}" parentId="{A00391A9-13A9-4E5A-90DF-ADB5D95DDF05}">
    <text>Galima pateikt pirminius, perduota Kostui.</text>
  </threadedComment>
  <threadedComment ref="E269" dT="2025-07-31T10:25:08.62" personId="{1AA69E5B-B443-4881-BBB8-C2908FF681E9}" id="{45877486-5D4B-4CD4-B988-B5C4A06479EB}" parentId="{A00391A9-13A9-4E5A-90DF-ADB5D95DDF05}">
    <text>Pateikti pirminiai po pastabu</text>
  </threadedComment>
  <threadedComment ref="E269" dT="2025-08-05T06:30:54.49" personId="{1AA69E5B-B443-4881-BBB8-C2908FF681E9}" id="{35161F31-83B7-44C8-8A34-1625908BFB3B}" parentId="{A00391A9-13A9-4E5A-90DF-ADB5D95DDF05}">
    <text>08.05 teiksim pirminius po pastabu</text>
  </threadedComment>
  <threadedComment ref="E269" dT="2025-08-06T06:32:28.97" personId="{F5283759-9946-4865-A022-E520B30F9158}" id="{997941E5-C49E-4D6F-8CE3-D70B1BE61983}" parentId="{A00391A9-13A9-4E5A-90DF-ADB5D95DDF05}">
    <text>Galima pateikt pirminius po pastabų, Kostui perduota.</text>
  </threadedComment>
  <threadedComment ref="E269" dT="2025-08-06T09:13:53.79" personId="{1AA69E5B-B443-4881-BBB8-C2908FF681E9}" id="{FE4BAA55-E173-4585-9E3A-11A85C586F47}" parentId="{A00391A9-13A9-4E5A-90DF-ADB5D95DDF05}">
    <text>Pateikti pirminiai po pastabu</text>
  </threadedComment>
  <threadedComment ref="E269" dT="2025-08-11T06:09:12.84" personId="{1AA69E5B-B443-4881-BBB8-C2908FF681E9}" id="{CEF3C722-D6FC-4E3A-AEA0-A9A7DE482DC8}" parentId="{A00391A9-13A9-4E5A-90DF-ADB5D95DDF05}">
    <text>Taisomi pirminiai</text>
  </threadedComment>
  <threadedComment ref="E269" dT="2025-08-11T06:18:07.53" personId="{F5283759-9946-4865-A022-E520B30F9158}" id="{702CA047-B51A-48BF-B685-68419FD445ED}" parentId="{A00391A9-13A9-4E5A-90DF-ADB5D95DDF05}">
    <text>Galima pateikti pirminius po pastabų.</text>
  </threadedComment>
  <threadedComment ref="E269" dT="2025-08-11T07:13:27.26" personId="{1AA69E5B-B443-4881-BBB8-C2908FF681E9}" id="{745DEF0D-31A1-47C0-A602-06EF3937DEBD}" parentId="{A00391A9-13A9-4E5A-90DF-ADB5D95DDF05}">
    <text>Pateikta po pastabu</text>
  </threadedComment>
  <threadedComment ref="E269" dT="2025-08-12T07:18:15.07" personId="{F5283759-9946-4865-A022-E520B30F9158}" id="{8EB73973-13F7-4AC7-A47C-B4E65BA6875C}" parentId="{A00391A9-13A9-4E5A-90DF-ADB5D95DDF05}">
    <text>Skambinau savivaldybei/seniūnijai.
Savivaldybė prašė kitu el. paštu pateikti sprendinius, seniūnas tuoj susižiūrės ir perskambins.</text>
  </threadedComment>
  <threadedComment ref="E269" dT="2025-08-20T12:54:11.59" personId="{F5283759-9946-4865-A022-E520B30F9158}" id="{55CA39CF-034B-4462-9FF5-54C75264DC28}" parentId="{A00391A9-13A9-4E5A-90DF-ADB5D95DDF05}">
    <text>Liko SUVA (pateikta);
Du servitutai, vienas su NŽT, kitas su savivaldybe (nieko negalim daryt dabar su jais);
Ir likę ruoštis pilną bylą.</text>
  </threadedComment>
  <threadedComment ref="E269" dT="2025-08-21T07:04:33.63" personId="{1AA69E5B-B443-4881-BBB8-C2908FF681E9}" id="{3021EF31-53FE-4271-A35B-107B9DA63611}" parentId="{A00391A9-13A9-4E5A-90DF-ADB5D95DDF05}">
    <text>Reikia mel. projekto</text>
  </threadedComment>
  <threadedComment ref="E269" dT="2025-08-27T07:36:58.67" personId="{F5283759-9946-4865-A022-E520B30F9158}" id="{AE411B5F-64B5-4B3C-A446-4E5EB7FEE97D}" parentId="{A00391A9-13A9-4E5A-90DF-ADB5D95DDF05}">
    <text>Ruošiu žiniaraštį, šiandien pateiksiu. 
Likęs mel. projektas, SUVA (du prašymai, numeriukai nurodyti prie komentarų) ir 2 servitutai (NŽT/savivaldybė).</text>
  </threadedComment>
  <threadedComment ref="E269" dT="2025-08-29T06:17:53.47" personId="{BF941DBC-49BC-4D35-B639-EC5DED99621C}" id="{38B0F5BB-233A-4B2C-84A2-553A5E56EC0E}" parentId="{A00391A9-13A9-4E5A-90DF-ADB5D95DDF05}">
    <text>Gautas sutikimas Suva 25SUT-3013</text>
  </threadedComment>
  <threadedComment ref="E269" dT="2025-09-01T07:30:52.52" personId="{1AA69E5B-B443-4881-BBB8-C2908FF681E9}" id="{1185B8A6-827F-4FA1-BB5B-A352BCB2EBB2}" parentId="{A00391A9-13A9-4E5A-90DF-ADB5D95DDF05}">
    <text>Gaunam MP ir teikiam projekta i tivis</text>
  </threadedComment>
  <threadedComment ref="E269" dT="2025-09-08T06:50:29.58" personId="{F5283759-9946-4865-A022-E520B30F9158}" id="{F606F537-81E7-490D-8DC4-52B1EC8790D0}" parentId="{A00391A9-13A9-4E5A-90DF-ADB5D95DDF05}">
    <text>Trūksta dar SUVA vieno sutikimo (buvo du teikti, vienas gautas, kitas dar ne).</text>
  </threadedComment>
  <threadedComment ref="E269" dT="2025-09-10T07:44:37.00" personId="{F5283759-9946-4865-A022-E520B30F9158}" id="{B061282F-4076-4021-BE47-14087638D4A5}" parentId="{A00391A9-13A9-4E5A-90DF-ADB5D95DDF05}">
    <text>Reik nuasmeninti mel. projektą, įkelti į konkursinę ir galima pateikti pilną bylą be SUVA ir servitutų.</text>
  </threadedComment>
  <threadedComment ref="E269" dT="2025-09-10T09:20:28.32" personId="{1AA69E5B-B443-4881-BBB8-C2908FF681E9}" id="{89662A23-5A71-481A-82D0-6B54F73B67FD}" parentId="{A00391A9-13A9-4E5A-90DF-ADB5D95DDF05}">
    <text>Pateiktas projektas be SUVA ir servitutu</text>
  </threadedComment>
  <threadedComment ref="E269" dT="2025-09-13T09:18:07.05" personId="{275467A3-C35B-408D-BC09-980133BF36D1}" id="{319D511C-C3E9-4F12-97D5-2C3819D5166F}" parentId="{A00391A9-13A9-4E5A-90DF-ADB5D95DDF05}">
    <text>Projektas atmestas</text>
  </threadedComment>
  <threadedComment ref="E269" dT="2025-09-15T04:49:33.42" personId="{1AA69E5B-B443-4881-BBB8-C2908FF681E9}" id="{58A569D2-613A-4104-A972-31E6EE28F134}" parentId="{A00391A9-13A9-4E5A-90DF-ADB5D95DDF05}">
    <text>Negalim dar pateikt servitutu, laukiam karanis kol garantinus patvirtins</text>
  </threadedComment>
  <threadedComment ref="E269" dT="2025-09-15T05:09:08.40" personId="{F5283759-9946-4865-A022-E520B30F9158}" id="{744B0DC5-48A5-4563-A25F-90ADA737D57E}" parentId="{A00391A9-13A9-4E5A-90DF-ADB5D95DDF05}">
    <text>Pataisysiu per šiandien pastabas likusias</text>
  </threadedComment>
  <threadedComment ref="E269" dT="2025-09-15T12:52:41.81" personId="{F5283759-9946-4865-A022-E520B30F9158}" id="{D473252C-3BFB-4D77-BAAA-BF9DD8075473}" parentId="{A00391A9-13A9-4E5A-90DF-ADB5D95DDF05}">
    <text>Reiks su Kostu peržiūrėt KL ir BR02, ESO sako, kad nesutampa ilgiai, pagal mane viskas sutampa.</text>
  </threadedComment>
  <threadedComment ref="E269" dT="2025-09-16T07:07:26.78" personId="{275467A3-C35B-408D-BC09-980133BF36D1}" id="{9C3C7B7D-6633-466E-9FF7-AEFCE95E2BD1}" parentId="{A00391A9-13A9-4E5A-90DF-ADB5D95DDF05}">
    <text>Laukiam servituto</text>
  </threadedComment>
  <threadedComment ref="E269" dT="2025-09-16T07:25:52.54" personId="{F5283759-9946-4865-A022-E520B30F9158}" id="{E1D0CB48-9CA5-4D5B-AB81-A3067BD34956}" parentId="{A00391A9-13A9-4E5A-90DF-ADB5D95DDF05}">
    <text>Kostas pateiks servitutus į TIVI pasirašymui. Tada teiksiu abu NŽT el. paštu.</text>
  </threadedComment>
  <threadedComment ref="E269" dT="2025-09-17T04:38:14.04" personId="{F5283759-9946-4865-A022-E520B30F9158}" id="{F853062E-C78A-48B0-8DA7-A6E064E6264E}" parentId="{A00391A9-13A9-4E5A-90DF-ADB5D95DDF05}">
    <text>Servitutus pateikiau kompensacijoms, kai gausiu, teikiu juos į NŽT, paštu.</text>
  </threadedComment>
  <threadedComment ref="E269" dT="2025-09-25T11:16:17.86" personId="{F5283759-9946-4865-A022-E520B30F9158}" id="{1CA7B0DA-CA4B-4488-8E00-7ED697414521}" parentId="{A00391A9-13A9-4E5A-90DF-ADB5D95DDF05}">
    <text xml:space="preserve">Servitutai pateikti NŽT 09-25 1GD-77007 1GD-77010
</text>
  </threadedComment>
  <threadedComment ref="E269" dT="2025-10-03T10:17:44.22" personId="{F5283759-9946-4865-A022-E520B30F9158}" id="{F3FC16F9-57CE-4305-9102-A1B710D23502}" parentId="{A00391A9-13A9-4E5A-90DF-ADB5D95DDF05}">
    <text>4400-4283-4015 jau pasirašė pas notarus servitutą, kitas dar kaba pas NŽT. 10-03
1GD-77007 šitas liko</text>
  </threadedComment>
  <threadedComment ref="E269" dT="2025-10-15T11:39:06.41" personId="{F5283759-9946-4865-A022-E520B30F9158}" id="{C9F10DB4-10D9-47A7-A18C-385E24C60442}" parentId="{A00391A9-13A9-4E5A-90DF-ADB5D95DDF05}">
    <text>10-10 paprašė pridėti papildomai komp. raštą, pridėjau ir nusiunčiau tikrintojai atgal.</text>
  </threadedComment>
  <threadedComment ref="E269" dT="2025-10-16T09:29:21.01" personId="{F5283759-9946-4865-A022-E520B30F9158}" id="{0EC16990-E1D6-48E3-8A65-7DE96017E874}" parentId="{A00391A9-13A9-4E5A-90DF-ADB5D95DDF05}">
    <text>Iš NŽT gavau teigiamą atsakymą antram servitutui. Perdaviau ESO, kad apmokėtų kompensaciją. Gavęs komp. kreipsiuosi į notarus.</text>
  </threadedComment>
  <threadedComment ref="E269" dT="2025-10-17T07:22:08.17" personId="{F5283759-9946-4865-A022-E520B30F9158}" id="{C9BC6EA3-3D02-48F9-92E7-3E24AA844DD4}" parentId="{A00391A9-13A9-4E5A-90DF-ADB5D95DDF05}">
    <text>23d apmokės kompensaciją ir į TIVĮ įkels apmokėjimo kopiją.</text>
  </threadedComment>
  <threadedComment ref="E269" dT="2025-10-24T05:06:03.16" personId="{F5283759-9946-4865-A022-E520B30F9158}" id="{8D37DD9C-3528-4248-A6F0-7A9669480201}" parentId="{A00391A9-13A9-4E5A-90DF-ADB5D95DDF05}">
    <text>Antro servituto dokai pateikti notarams. SUVA buvo pastabų, pridėjau papildomus dokus, tikrina.</text>
  </threadedComment>
  <threadedComment ref="E269" dT="2025-10-29T07:22:31.17" personId="{F5283759-9946-4865-A022-E520B30F9158}" id="{F3683BDB-60EC-4E89-9835-C776BE647033}" parentId="{A00391A9-13A9-4E5A-90DF-ADB5D95DDF05}">
    <text>Sakė bandys derinti pasirašymo laiką kitai savaitei (lapkričio mėn. pirma sav.)</text>
  </threadedComment>
  <threadedComment ref="E269" dT="2025-10-29T07:25:40.14" personId="{F5283759-9946-4865-A022-E520B30F9158}" id="{409FBF1B-F25F-4B34-8992-F586BB11AE9E}" parentId="{A00391A9-13A9-4E5A-90DF-ADB5D95DDF05}">
    <text>Suva matau, kad teigiamas, šiom dienom turėtų ADOC'as būt.</text>
  </threadedComment>
  <threadedComment ref="E269" dT="2025-10-31T07:10:12.88" personId="{F5283759-9946-4865-A022-E520B30F9158}" id="{D934EBA3-D86D-4354-BCF5-8C02DB00E4EB}" parentId="{A00391A9-13A9-4E5A-90DF-ADB5D95DDF05}">
    <text>SUVA gavau, likęs servitutas kuris yra pas notarus. Sakė bandys derinti pasirašymo laiką kitai savaitei (lapkričio mėn. pirma sav.)</text>
  </threadedComment>
  <threadedComment ref="E269" dT="2025-11-05T07:21:56.97" personId="{1AA69E5B-B443-4881-BBB8-C2908FF681E9}" id="{D1AAF4CB-55BA-4D63-9422-7C5CF53159F9}" parentId="{A00391A9-13A9-4E5A-90DF-ADB5D95DDF05}">
    <text>Notare snd skambina NZT ir derina pasirasymo laika</text>
  </threadedComment>
  <threadedComment ref="E269" dT="2025-11-06T13:18:33.78" personId="{F5283759-9946-4865-A022-E520B30F9158}" id="{5813282D-C8A9-491E-9035-A690C1069726}" parentId="{A00391A9-13A9-4E5A-90DF-ADB5D95DDF05}">
    <text>Nesuderino laiko, sakė turbūt reikės koreguot sutartį. Parašiau, kad kai kažką susiderins, duotų žinot.</text>
  </threadedComment>
  <threadedComment ref="E269" dT="2025-11-11T08:32:19.85" personId="{F5283759-9946-4865-A022-E520B30F9158}" id="{4798EBD4-55D5-47C4-9180-1C04CEB4A8D8}" parentId="{A00391A9-13A9-4E5A-90DF-ADB5D95DDF05}">
    <text>11-11 paklausiau notarės el. paštu dėl situacijos. Sakė neužilgo baigs sutarties projektą ir tarsis dėl pasirašymo laiko. Kai susitars, informuos.</text>
  </threadedComment>
  <threadedComment ref="E269" dT="2025-11-13T11:26:42.45" personId="{F5283759-9946-4865-A022-E520B30F9158}" id="{3C472196-88C5-4DED-9FBB-92E2D047831C}" parentId="{A00391A9-13A9-4E5A-90DF-ADB5D95DDF05}">
    <text>11-18 pasirašo servitutą, bet turit pasispręst ten dėl tų a.z. sutikimų ar ko su nžt (nes servitute nebus a.z. ploto ar pan).</text>
  </threadedComment>
  <threadedComment ref="E269" dT="2025-11-14T12:47:39.25" personId="{F5283759-9946-4865-A022-E520B30F9158}" id="{4E4E160B-E8F3-41B3-A92A-3E6F0054D29F}" parentId="{A00391A9-13A9-4E5A-90DF-ADB5D95DDF05}">
    <text>Padarytas sutikimas dėl a.z., perduota Kostui, turi nusisiųst jis per savo el. paštą.</text>
  </threadedComment>
  <threadedComment ref="E269" dT="2025-11-14T13:18:33.84" personId="{1AA69E5B-B443-4881-BBB8-C2908FF681E9}" id="{DC7742EE-3F7E-4F1B-8C4F-77BB7FFBF10A}" parentId="{A00391A9-13A9-4E5A-90DF-ADB5D95DDF05}">
    <text>Pateiktas prasymas sutikimui NZT</text>
  </threadedComment>
  <threadedComment ref="E269" dT="2025-11-17T10:01:44.06" personId="{1AA69E5B-B443-4881-BBB8-C2908FF681E9}" id="{852158A7-B2E8-4D05-ABB7-AFA8A4E419D7}" parentId="{A00391A9-13A9-4E5A-90DF-ADB5D95DDF05}">
    <text>Data 2025-11-17 Nr. 1GD-94369</text>
  </threadedComment>
  <threadedComment ref="E269" dT="2025-12-12T07:50:05.40" personId="{1AA69E5B-B443-4881-BBB8-C2908FF681E9}" id="{F5A7379C-FB50-40EE-9A91-611C020D9D6F}" parentId="{A00391A9-13A9-4E5A-90DF-ADB5D95DDF05}">
    <text>Pateiktas projektas tvirtinimui</text>
  </threadedComment>
  <threadedComment ref="E269" dT="2025-12-12T07:52:20.92" personId="{A8D559AF-EDFF-4E5C-A9C6-041F763793B2}" id="{E009A57D-1823-4E82-81E5-9845D6780A00}" parentId="{A00391A9-13A9-4E5A-90DF-ADB5D95DDF05}">
    <text>25SUT-22247
25SUT-22254
25SUT-22262</text>
  </threadedComment>
  <threadedComment ref="E269" dT="2025-12-15T06:39:26.05" personId="{A8D559AF-EDFF-4E5C-A9C6-041F763793B2}" id="{37B54983-5E82-45E8-9BF7-E69F8133ACBD}" parentId="{A00391A9-13A9-4E5A-90DF-ADB5D95DDF05}">
    <text>Servitutai yra pasirašyti, perteikiau SUVAS normaliai, pataisiau bylą</text>
  </threadedComment>
  <threadedComment ref="E269" dT="2025-12-29T07:19:27.49" personId="{275467A3-C35B-408D-BC09-980133BF36D1}" id="{72D20A83-ACE5-4525-B624-4A5D3B9D50B9}" parentId="{A00391A9-13A9-4E5A-90DF-ADB5D95DDF05}">
    <text>laukiam žymų įregistravimo</text>
  </threadedComment>
  <threadedComment ref="E269" dT="2026-01-06T11:23:21.77" personId="{275467A3-C35B-408D-BC09-980133BF36D1}" id="{D9CCE615-2ADB-49AE-A682-AFB71275BDD8}" parentId="{A00391A9-13A9-4E5A-90DF-ADB5D95DDF05}">
    <text>perduoti įkainiai tvirtinti</text>
  </threadedComment>
  <threadedComment ref="E269" dT="2026-01-06T13:23:28.32" personId="{275467A3-C35B-408D-BC09-980133BF36D1}" id="{E00BA72C-A671-49A0-9C07-BCB3636DF552}" parentId="{A00391A9-13A9-4E5A-90DF-ADB5D95DDF05}">
    <text>Pateikta ADA</text>
  </threadedComment>
  <threadedComment ref="E269" dT="2026-01-06T13:47:26.04" personId="{275467A3-C35B-408D-BC09-980133BF36D1}" id="{7AA8295C-83AC-4F58-BD68-08352CFA8468}" parentId="{A00391A9-13A9-4E5A-90DF-ADB5D95DDF05}">
    <text>REIKIA DELSPINIGIŲ RAŠTO</text>
  </threadedComment>
  <threadedComment ref="T269" dT="2025-09-09T11:28:31.98" personId="{F5283759-9946-4865-A022-E520B30F9158}" id="{B8E3674F-7056-4B19-AB1B-4F40B559A4C3}">
    <text>09-09 išsiųsta</text>
  </threadedComment>
  <threadedComment ref="X269" dT="2025-07-28T05:37:44.18" personId="{F5283759-9946-4865-A022-E520B30F9158}" id="{B6A0DA6A-14DD-4B9C-8F88-CA91687C5691}">
    <text>07-28 išsiųsta</text>
  </threadedComment>
  <threadedComment ref="X269" dT="2025-08-14T04:54:16.88" personId="{F5283759-9946-4865-A022-E520B30F9158}" id="{B4400FA2-AAD8-4E43-84EE-DB86EFF2BA0D}" parentId="{B6A0DA6A-14DD-4B9C-8F88-CA91687C5691}">
    <text>08-13 suderinta</text>
  </threadedComment>
  <threadedComment ref="Y269" dT="2025-07-28T05:37:44.18" personId="{F5283759-9946-4865-A022-E520B30F9158}" id="{FB90CCCA-2254-4788-A207-E2AE84E709EF}">
    <text>07-28 išsiųsta</text>
  </threadedComment>
  <threadedComment ref="Y269" dT="2025-08-20T11:59:04.10" personId="{F5283759-9946-4865-A022-E520B30F9158}" id="{C809A239-1192-48BF-869D-AD4E125ACCBA}" parentId="{FB90CCCA-2254-4788-A207-E2AE84E709EF}">
    <text>08-20 suderinta</text>
  </threadedComment>
  <threadedComment ref="AD269" dT="2025-08-20T12:46:18.08" personId="{F5283759-9946-4865-A022-E520B30F9158}" id="{E5012F47-1064-47B3-815D-9AC185440DA5}">
    <text xml:space="preserve">25SUT-3013 
</text>
  </threadedComment>
  <threadedComment ref="AD269" dT="2025-08-20T12:53:30.09" personId="{F5283759-9946-4865-A022-E520B30F9158}" id="{AAF1AFB6-94B3-48BC-8B1C-15E6B0579D56}" parentId="{E5012F47-1064-47B3-815D-9AC185440DA5}">
    <text>25SUT-3022
Per vieną neišėjo sukelt dėl skirtingų adresų, teko kelt per du kartus.</text>
  </threadedComment>
  <threadedComment ref="AD269" dT="2025-09-25T11:17:24.31" personId="{F5283759-9946-4865-A022-E520B30F9158}" id="{39232B44-46DD-4BC2-959D-59A51CE7DEE4}" parentId="{E5012F47-1064-47B3-815D-9AC185440DA5}">
    <text xml:space="preserve">Reiks per nauja teikt </text>
  </threadedComment>
  <threadedComment ref="AD269" dT="2025-09-26T07:18:42.80" personId="{F5283759-9946-4865-A022-E520B30F9158}" id="{44AF13F2-9E6D-4E72-BB87-586851AEC70E}" parentId="{E5012F47-1064-47B3-815D-9AC185440DA5}">
    <text>25SUT-9149
Per nauja pateikta</text>
  </threadedComment>
  <threadedComment ref="AF269" dT="2025-09-25T11:16:56.83" personId="{F5283759-9946-4865-A022-E520B30F9158}" id="{025C317B-BDBE-4CA9-AFBF-1767A63A954D}">
    <text>09-25 pateikta NŽT</text>
  </threadedComment>
  <threadedComment ref="AJ269" dT="2025-07-28T05:37:44.18" personId="{F5283759-9946-4865-A022-E520B30F9158}" id="{E34C4D2F-9A75-4F00-97FB-D94F2BAA4091}">
    <text>07-28 išsiųsta</text>
  </threadedComment>
  <threadedComment ref="E270" dT="2025-06-19T04:13:40.46" personId="{A8D559AF-EDFF-4E5C-A9C6-041F763793B2}" id="{8621AF99-8E55-4D20-AFD3-149AC307BF0F}">
    <text>Per visą gatvę iš abiejų pusių lygiagrečiai eina mel. tinklas, o sklypas via Lietuvos, paskambinta ir nusiųsta užklausa žemės ūkio skyriui kokiu atstumu derintų projektą</text>
  </threadedComment>
  <threadedComment ref="E270" dT="2025-06-30T04:29:14.82" personId="{A8D559AF-EDFF-4E5C-A9C6-041F763793B2}" id="{152BE5EC-60D0-4E77-B686-22A3555CC21D}" parentId="{8621AF99-8E55-4D20-AFD3-149AC307BF0F}">
    <text>07-03 planas vykti į vietą</text>
  </threadedComment>
  <threadedComment ref="E270" dT="2025-07-03T12:59:22.81" personId="{A8D559AF-EDFF-4E5C-A9C6-041F763793B2}" id="{D88F3076-5889-4165-84A5-486A47DC90F8}" parentId="{8621AF99-8E55-4D20-AFD3-149AC307BF0F}">
    <text>Buvau gyvai, reiks pakoreguoti sprendinius ir pilnai paruošti pirminius, taip pat išsiųsta Pakamariui užklausa dėl nepažymėtų šulinių</text>
  </threadedComment>
  <threadedComment ref="E270" dT="2025-07-08T05:09:17.79" personId="{1AA69E5B-B443-4881-BBB8-C2908FF681E9}" id="{B8188C57-B1C7-4493-A02A-A4BAC62B3ACA}" parentId="{8621AF99-8E55-4D20-AFD3-149AC307BF0F}">
    <text>Taiso trasa, skambina Pakamariui</text>
  </threadedComment>
  <threadedComment ref="E270" dT="2025-07-09T07:15:56.91" personId="{A8D559AF-EDFF-4E5C-A9C6-041F763793B2}" id="{DF9B8023-DB52-4FE8-84E2-B031EE645FDA}" parentId="{8621AF99-8E55-4D20-AFD3-149AC307BF0F}">
    <text>Matuoja šulinius, dar peržiūrės kas TIIIS pateikta ir atsiųs pakoreguotą topo. Trūksta ir vandentiekio tinklų, sakė Pakamaris uždės.</text>
  </threadedComment>
  <threadedComment ref="E270" dT="2025-07-11T04:11:24.46" personId="{A8D559AF-EDFF-4E5C-A9C6-041F763793B2}" id="{73BD04A5-631D-4E68-8813-EC9A91A5F70E}" parentId="{8621AF99-8E55-4D20-AFD3-149AC307BF0F}">
    <text xml:space="preserve">Gauti tinklai ir šuliniai, koreguojamas brėžinys ir bus siunčiamas svarbiausioms institucijoms, via, telia </text>
  </threadedComment>
  <threadedComment ref="E270" dT="2025-07-14T04:33:19.05" personId="{A8D559AF-EDFF-4E5C-A9C6-041F763793B2}" id="{74699F1A-DD08-48C6-9656-3816D09598C9}" parentId="{8621AF99-8E55-4D20-AFD3-149AC307BF0F}">
    <text>Pakoreguotas BR1 ir išsiųstas svarbiausiom institucijom, 07-14 planas pateikti pirminius</text>
  </threadedComment>
  <threadedComment ref="E270" dT="2025-07-15T07:29:05.56" personId="{1AA69E5B-B443-4881-BBB8-C2908FF681E9}" id="{AE296128-6E48-4F91-9F02-9CF80ACD69C1}" parentId="{8621AF99-8E55-4D20-AFD3-149AC307BF0F}">
    <text>Pateikti pirminiai</text>
  </threadedComment>
  <threadedComment ref="E270" dT="2025-07-17T10:41:32.90" personId="{1AA69E5B-B443-4881-BBB8-C2908FF681E9}" id="{59A821CF-9815-4C82-ADB7-06C97445268E}" parentId="{8621AF99-8E55-4D20-AFD3-149AC307BF0F}">
    <text>Pateikti pirminiai po pastabu</text>
  </threadedComment>
  <threadedComment ref="E270" dT="2025-07-22T12:31:26.37" personId="{275467A3-C35B-408D-BC09-980133BF36D1}" id="{A4FD3994-050A-4FED-8629-B6487ED3B439}" parentId="{8621AF99-8E55-4D20-AFD3-149AC307BF0F}">
    <text>Taiso pastabas</text>
  </threadedComment>
  <threadedComment ref="E270" dT="2025-07-24T05:43:19.26" personId="{A8D559AF-EDFF-4E5C-A9C6-041F763793B2}" id="{18E221FE-1EF9-4E4F-AA79-09FF88FFB07D}" parentId="{8621AF99-8E55-4D20-AFD3-149AC307BF0F}">
    <text>Laukiam Via Lietuvos (turi būt ant dienų), kad vienu kartu ištaisyt visas pastabas dėl KS/KAS, taip pat gautos ir Ukmergės vandenų pastabos</text>
  </threadedComment>
  <threadedComment ref="E270" dT="2025-07-29T07:02:00.92" personId="{1AA69E5B-B443-4881-BBB8-C2908FF681E9}" id="{001150C8-4F5F-4E06-915D-00CF94D1704A}" parentId="{8621AF99-8E55-4D20-AFD3-149AC307BF0F}">
    <text>Taso pirminius</text>
  </threadedComment>
  <threadedComment ref="E270" dT="2025-07-31T04:24:30.51" personId="{A8D559AF-EDFF-4E5C-A9C6-041F763793B2}" id="{29F592E2-4F10-4E2D-B432-255454E322E6}" parentId="{8621AF99-8E55-4D20-AFD3-149AC307BF0F}">
    <text>Pataisytos ESO pastabos, Via Lietuvos pastabų dar negavom, terminas 20d.d.</text>
  </threadedComment>
  <threadedComment ref="E270" dT="2025-07-31T04:33:30.40" personId="{1AA69E5B-B443-4881-BBB8-C2908FF681E9}" id="{97C06287-A4BA-4ADE-A197-CC1B9C3C4815}" parentId="{8621AF99-8E55-4D20-AFD3-149AC307BF0F}">
    <text>Pateikti pirminiai po pastabu</text>
  </threadedComment>
  <threadedComment ref="E270" dT="2025-08-04T04:20:11.70" personId="{A8D559AF-EDFF-4E5C-A9C6-041F763793B2}" id="{3E6C4392-09AF-4EEF-959D-1B04B8808674}" parentId="{8621AF99-8E55-4D20-AFD3-149AC307BF0F}">
    <text>Susisiekta su vandenimis, pakoreguotas BR1 ir gautas derinimas, planas 08-07 vykti dar kartą, jei pavyks rasti žmonių vietoje</text>
  </threadedComment>
  <threadedComment ref="E270" dT="2025-08-07T05:08:03.85" personId="{A8D559AF-EDFF-4E5C-A9C6-041F763793B2}" id="{F660D165-6E44-45D1-9EFE-4E868DDAC258}" parentId="{8621AF99-8E55-4D20-AFD3-149AC307BF0F}">
    <text>Gautas Via Lietuva atsakymas, didelių pastabų nėra, planas gauti dar keletą derinimų, pataisyti pastabas ir paruošti kelių priedą</text>
  </threadedComment>
  <threadedComment ref="E270" dT="2025-08-08T09:00:12.81" personId="{A8D559AF-EDFF-4E5C-A9C6-041F763793B2}" id="{A937ABB7-3988-4DE4-8B8B-8F412CBFC3DF}" parentId="{8621AF99-8E55-4D20-AFD3-149AC307BF0F}">
    <text>Buvau dar kartą derinti, gavau dar keletą parašų, paruoštas kelių priedas, paskambinta seniūnijai, kad nusprestų su apšvietimo skydu ką nori daryt per ateinančią savaitę</text>
  </threadedComment>
  <threadedComment ref="E270" dT="2025-08-18T07:39:47.50" personId="{A8D559AF-EDFF-4E5C-A9C6-041F763793B2}" id="{AA32B8D3-BB49-4F25-B6C7-BB51589416BB}" parentId="{8621AF99-8E55-4D20-AFD3-149AC307BF0F}">
    <text xml:space="preserve">Savivaldybės kelių skyrius prašo visų derinimų, laukiam Via Lietuvos atsakymo, gavus derinimą, išsiųsiu savivaldybei su visais turimais derinimais. </text>
  </threadedComment>
  <threadedComment ref="E270" dT="2025-08-22T06:14:43.20" personId="{A8D559AF-EDFF-4E5C-A9C6-041F763793B2}" id="{24C9CEB3-0614-4BF7-BD34-8E05D66229C6}" parentId="{8621AF99-8E55-4D20-AFD3-149AC307BF0F}">
    <text>Paruoštas medžiagų žiniaraštis, jeigu nesugalvos pastabų, siųsiu apskaičiuoti</text>
  </threadedComment>
  <threadedComment ref="E270" dT="2025-08-22T08:58:01.09" personId="{A8D559AF-EDFF-4E5C-A9C6-041F763793B2}" id="{423FE129-8312-4B43-B3A1-6EB5E146559D}" parentId="{8621AF99-8E55-4D20-AFD3-149AC307BF0F}">
    <text xml:space="preserve">Rugsėjo mėnesį grįžta energetikas apšvietimo klausimams, preliminarūs sprendiniai aptarti 
 </text>
  </threadedComment>
  <threadedComment ref="E270" dT="2025-09-01T04:16:29.87" personId="{A8D559AF-EDFF-4E5C-A9C6-041F763793B2}" id="{039B4006-DB56-493A-82D5-A69098DEAC65}" parentId="{8621AF99-8E55-4D20-AFD3-149AC307BF0F}">
    <text xml:space="preserve">Gautas Via Lietuvos derinimas, išsiųstas projektas ukmergės kelininkui su visais turimais derinimais, bus perduota sąmatos apskaičiavimui </text>
  </threadedComment>
  <threadedComment ref="E270" dT="2025-09-03T12:17:52.93" personId="{1AA69E5B-B443-4881-BBB8-C2908FF681E9}" id="{C9DD962C-0EF5-4C97-96AB-AC9EBF84439E}" parentId="{8621AF99-8E55-4D20-AFD3-149AC307BF0F}">
    <text>Laukiam mel projekto</text>
  </threadedComment>
  <threadedComment ref="E270" dT="2025-09-08T04:30:27.82" personId="{A8D559AF-EDFF-4E5C-A9C6-041F763793B2}" id="{E51AABC3-DBCE-4E70-874B-3A6D1040A3F1}" parentId="{8621AF99-8E55-4D20-AFD3-149AC307BF0F}">
    <text>Išsiųsti informaciniai laiškai</text>
  </threadedComment>
  <threadedComment ref="E270" dT="2025-09-09T06:06:35.16" personId="{1AA69E5B-B443-4881-BBB8-C2908FF681E9}" id="{D2DDBADE-4A89-456D-B8F0-E5F6AD699C22}" parentId="{8621AF99-8E55-4D20-AFD3-149AC307BF0F}">
    <text>Milda paskaiciuoja mel proj samata ir keliam projekta</text>
  </threadedComment>
  <threadedComment ref="E270" dT="2025-09-09T13:12:31.73" personId="{1AA69E5B-B443-4881-BBB8-C2908FF681E9}" id="{566DA42C-0888-492C-A47D-0EC682EE7FB5}" parentId="{8621AF99-8E55-4D20-AFD3-149AC307BF0F}">
    <text>Pateiktas projektas be SUVA</text>
  </threadedComment>
  <threadedComment ref="E270" dT="2025-09-13T09:32:16.26" personId="{275467A3-C35B-408D-BC09-980133BF36D1}" id="{42F5E999-384A-43E1-9182-9514D2B40B23}" parentId="{8621AF99-8E55-4D20-AFD3-149AC307BF0F}">
    <text>Taiso pastabas</text>
  </threadedComment>
  <threadedComment ref="E270" dT="2025-09-15T05:10:03.93" personId="{A8D559AF-EDFF-4E5C-A9C6-041F763793B2}" id="{1EAB308C-9A7B-477C-B136-444FF6E1A434}" parentId="{8621AF99-8E55-4D20-AFD3-149AC307BF0F}">
    <text xml:space="preserve">Pastabos pataisytos iki suvos </text>
  </threadedComment>
  <threadedComment ref="E270" dT="2025-09-16T05:36:19.78" personId="{275467A3-C35B-408D-BC09-980133BF36D1}" id="{EC3DA897-4FBE-42C2-A082-E79DEFF0B964}" parentId="{8621AF99-8E55-4D20-AFD3-149AC307BF0F}">
    <text>Kostas derina su karanausku dėl garantinio/ teikia projektą</text>
  </threadedComment>
  <threadedComment ref="E270" dT="2025-09-22T09:48:55.07" personId="{1AA69E5B-B443-4881-BBB8-C2908FF681E9}" id="{0925DFD1-F76B-4E66-8941-9E882E5C0F23}" parentId="{8621AF99-8E55-4D20-AFD3-149AC307BF0F}">
    <text xml:space="preserve">SS - NŽT sutikimas </text>
  </threadedComment>
  <threadedComment ref="E270" dT="2025-09-29T06:39:15.75" personId="{A8D559AF-EDFF-4E5C-A9C6-041F763793B2}" id="{BDC09963-CBB5-4F6E-B069-96E11BC36283}" parentId="{8621AF99-8E55-4D20-AFD3-149AC307BF0F}">
    <text>Teiksiu SUVA pagal ESO informaciją</text>
  </threadedComment>
  <threadedComment ref="E270" dT="2025-10-06T04:32:00.86" personId="{A8D559AF-EDFF-4E5C-A9C6-041F763793B2}" id="{6284B3EC-211C-428F-8555-08ADE888135A}" parentId="{8621AF99-8E55-4D20-AFD3-149AC307BF0F}">
    <text>Laukiam suvos ir bus galima teikt</text>
  </threadedComment>
  <threadedComment ref="E270" dT="2025-10-13T04:48:43.75" personId="{1AA69E5B-B443-4881-BBB8-C2908FF681E9}" id="{44E13CED-E783-4842-ABF5-19975247F9FC}" parentId="{8621AF99-8E55-4D20-AFD3-149AC307BF0F}">
    <text>Pateiktas projektas su SUVA</text>
  </threadedComment>
  <threadedComment ref="E270" dT="2025-10-16T12:22:36.35" personId="{1AA69E5B-B443-4881-BBB8-C2908FF681E9}" id="{A90580A9-A5A0-4C68-AEF0-57AC1C3DCB48}" parentId="{8621AF99-8E55-4D20-AFD3-149AC307BF0F}">
    <text>Taiso pastabas</text>
  </threadedComment>
  <threadedComment ref="E270" dT="2025-10-21T07:33:33.42" personId="{A8D559AF-EDFF-4E5C-A9C6-041F763793B2}" id="{9221D4F9-1295-4758-9833-CDE323363B7E}" parentId="{8621AF99-8E55-4D20-AFD3-149AC307BF0F}">
    <text>pataisytos pastabos, paskambinta seniūnijai dėl apšvietimo</text>
  </threadedComment>
  <threadedComment ref="E270" dT="2025-10-21T07:42:46.46" personId="{1AA69E5B-B443-4881-BBB8-C2908FF681E9}" id="{BE27190F-A12F-4ED5-AF70-5A2CB8184293}" parentId="{8621AF99-8E55-4D20-AFD3-149AC307BF0F}">
    <text>Pateikta po pastabu</text>
  </threadedComment>
  <threadedComment ref="E270" dT="2025-10-23T10:53:05.52" personId="{275467A3-C35B-408D-BC09-980133BF36D1}" id="{7127B52C-5B43-4A08-A06B-50FE30097220}" parentId="{8621AF99-8E55-4D20-AFD3-149AC307BF0F}">
    <text>registruoja žymas</text>
  </threadedComment>
  <threadedComment ref="E270" dT="2025-11-10T12:07:25.05" personId="{275467A3-C35B-408D-BC09-980133BF36D1}" id="{77608BD3-09F1-45F8-B838-0C33187F953E}" parentId="{8621AF99-8E55-4D20-AFD3-149AC307BF0F}">
    <text>pateikeikti įkainiai</text>
  </threadedComment>
  <threadedComment ref="E270" dT="2025-11-13T07:20:28.72" personId="{275467A3-C35B-408D-BC09-980133BF36D1}" id="{466558CB-C75E-40FC-BA8B-B0E97C3BB066}" parentId="{8621AF99-8E55-4D20-AFD3-149AC307BF0F}">
    <text>pateikti įkainiai iš naujo</text>
  </threadedComment>
  <threadedComment ref="E270" dT="2026-01-05T10:47:34.70" personId="{275467A3-C35B-408D-BC09-980133BF36D1}" id="{B6081D71-8889-4C0E-83BF-C1CA59BD7C5D}" parentId="{8621AF99-8E55-4D20-AFD3-149AC307BF0F}">
    <text>DELSPINIGIAI</text>
  </threadedComment>
  <threadedComment ref="X270" dT="2025-08-08T09:42:02.37" personId="{A8D559AF-EDFF-4E5C-A9C6-041F763793B2}" id="{5FD7000C-7EEC-4878-A4E0-124C09B726D3}">
    <text>08-08</text>
  </threadedComment>
  <threadedComment ref="Y270" dT="2025-08-08T09:42:20.30" personId="{A8D559AF-EDFF-4E5C-A9C6-041F763793B2}" id="{DEF79ACD-A594-45DF-9C2A-5B66877EDF43}">
    <text>08-08</text>
  </threadedComment>
  <threadedComment ref="Z270" dT="2025-07-11T11:17:14.67" personId="{A8D559AF-EDFF-4E5C-A9C6-041F763793B2}" id="{4D6F2F7E-26C6-4D82-B4DF-B42595F0DB45}">
    <text>07-11</text>
  </threadedComment>
  <threadedComment ref="AA270" dT="2025-07-11T11:17:09.01" personId="{A8D559AF-EDFF-4E5C-A9C6-041F763793B2}" id="{F34EA589-B559-46AF-A783-321527E2F999}">
    <text>07-11</text>
  </threadedComment>
  <threadedComment ref="AD270" dT="2025-09-29T09:37:52.70" personId="{A8D559AF-EDFF-4E5C-A9C6-041F763793B2}" id="{3331B0CA-E436-450F-8CD1-8EC2CAACB2ED}">
    <text xml:space="preserve">25SUT-9754 </text>
  </threadedComment>
  <threadedComment ref="AJ270" dT="2025-07-11T10:45:29.89" personId="{A8D559AF-EDFF-4E5C-A9C6-041F763793B2}" id="{CAE83E43-DF0D-4FE1-AF8B-91C112C7E1A0}">
    <text>07-11</text>
  </threadedComment>
  <threadedComment ref="AJ270" dT="2025-08-11T09:18:35.70" personId="{1AA69E5B-B443-4881-BBB8-C2908FF681E9}" id="{568332CF-7241-4DC7-A979-D5EDE8DEC3F0}" parentId="{CAE83E43-DF0D-4FE1-AF8B-91C112C7E1A0}">
    <text xml:space="preserve">Nusiusta Via galutiniam pasirasymui 1-25-25376 </text>
  </threadedComment>
  <threadedComment ref="E271" dT="2025-07-02T05:19:51.97" personId="{461F44CA-1680-4430-87A0-06B8101DA29D}" id="{CEE9F351-A54B-4D9D-934F-5CEED19E65EF}">
    <text>Trasa koreguota po preliminaraus sudarymo</text>
  </threadedComment>
  <threadedComment ref="E271" dT="2025-07-08T05:09:39.89" personId="{1AA69E5B-B443-4881-BBB8-C2908FF681E9}" id="{B5230B58-102C-4FB6-8C65-D9E62EF7F1A2}" parentId="{CEE9F351-A54B-4D9D-934F-5CEED19E65EF}">
    <text>Gytis perduoda info is vaziavimo</text>
  </threadedComment>
  <threadedComment ref="E271" dT="2025-07-10T10:42:31.26" personId="{1AA69E5B-B443-4881-BBB8-C2908FF681E9}" id="{100B2291-3AA1-494E-8D4F-B3C038BC2D4C}" parentId="{CEE9F351-A54B-4D9D-934F-5CEED19E65EF}">
    <text>Siuncia Via, 07.11 keliam pirminius</text>
  </threadedComment>
  <threadedComment ref="E271" dT="2025-07-11T12:22:18.94" personId="{1AA69E5B-B443-4881-BBB8-C2908FF681E9}" id="{D29463AE-F36F-4D49-AF9A-7F33AB5D8D79}" parentId="{CEE9F351-A54B-4D9D-934F-5CEED19E65EF}">
    <text>Pateikti pirminiai</text>
  </threadedComment>
  <threadedComment ref="E271" dT="2025-07-15T09:25:55.81" personId="{461F44CA-1680-4430-87A0-06B8101DA29D}" id="{C0E2CFD3-C13A-4216-8263-7EE0A8686515}" parentId="{CEE9F351-A54B-4D9D-934F-5CEED19E65EF}">
    <text>07-15 išsiųsti derinimai, servitutas</text>
  </threadedComment>
  <threadedComment ref="E271" dT="2025-07-24T06:31:24.38" personId="{1AA69E5B-B443-4881-BBB8-C2908FF681E9}" id="{67FA490A-2141-4824-AC22-0EA72E4DDD5D}" parentId="{CEE9F351-A54B-4D9D-934F-5CEED19E65EF}">
    <text>Kol laukiam Via, derinam SB, mel projekta uzsakysim po Via</text>
  </threadedComment>
  <threadedComment ref="E271" dT="2025-07-29T07:30:02.45" personId="{1AA69E5B-B443-4881-BBB8-C2908FF681E9}" id="{22885A91-6958-4887-B621-4B000823FB40}" parentId="{CEE9F351-A54B-4D9D-934F-5CEED19E65EF}">
    <text>Laukiam Via, SB suderintas su nuomininku, teikia NZT</text>
  </threadedComment>
  <threadedComment ref="E271" dT="2025-07-29T07:43:36.67" personId="{461F44CA-1680-4430-87A0-06B8101DA29D}" id="{0B424FE9-88D4-4818-8A01-94AAA82C4461}" parentId="{CEE9F351-A54B-4D9D-934F-5CEED19E65EF}">
    <text>07-29 pateiktas servitutas į NŽT, taisomos Via pastabos, seniūno prašymu persiųsta pakartotinai</text>
  </threadedComment>
  <threadedComment ref="E271" dT="2025-08-01T11:14:07.33" personId="{461F44CA-1680-4430-87A0-06B8101DA29D}" id="{3B639647-4F26-46F6-951B-257BD59E053F}" parentId="{CEE9F351-A54B-4D9D-934F-5CEED19E65EF}">
    <text>08-01 pateikta Via su priedu po pastabų</text>
  </threadedComment>
  <threadedComment ref="E271" dT="2025-08-11T06:10:13.14" personId="{1AA69E5B-B443-4881-BBB8-C2908FF681E9}" id="{090A4B0D-8F0B-41C6-B790-755E9F23032D}" parentId="{CEE9F351-A54B-4D9D-934F-5CEED19E65EF}">
    <text>Gavus mel projekta, teiksim byla be SB ir VIA</text>
  </threadedComment>
  <threadedComment ref="E271" dT="2025-08-22T11:16:09.10" personId="{461F44CA-1680-4430-87A0-06B8101DA29D}" id="{18A7E658-38BF-4AEB-9AB9-B92503831E41}" parentId="{CEE9F351-A54B-4D9D-934F-5CEED19E65EF}">
    <text>08-22 gautas Via derinimas</text>
  </threadedComment>
  <threadedComment ref="E271" dT="2025-09-01T09:41:47.73" personId="{461F44CA-1680-4430-87A0-06B8101DA29D}" id="{8FEE18E9-9143-4CD2-83D6-4FDBAEAF7438}" parentId="{CEE9F351-A54B-4D9D-934F-5CEED19E65EF}">
    <text>09-01 trūkstamas nžt servitutas (užregistruotas 07-29), pora gyv. parašų, kurie nebuvo gyvai ir negali priimti info nuotoliu</text>
  </threadedComment>
  <threadedComment ref="E271" dT="2025-09-02T05:14:17.31" personId="{461F44CA-1680-4430-87A0-06B8101DA29D}" id="{9E9420A6-DDFB-4F51-97A1-27138369FEAE}" parentId="{CEE9F351-A54B-4D9D-934F-5CEED19E65EF}">
    <text>NŽT derinimas sudarytas 08-27 tačiau nusiųstas kladingu paštu, gautas 09-01</text>
  </threadedComment>
  <threadedComment ref="E271" dT="2025-09-05T05:06:22.74" personId="{461F44CA-1680-4430-87A0-06B8101DA29D}" id="{83926032-CA17-410C-9A15-4648BC5DA717}" parentId="{CEE9F351-A54B-4D9D-934F-5CEED19E65EF}">
    <text>09-05 išsiųsti informaciniai, paruošta byla</text>
  </threadedComment>
  <threadedComment ref="E271" dT="2025-09-05T11:50:02.35" personId="{1AA69E5B-B443-4881-BBB8-C2908FF681E9}" id="{61C96E05-E2F0-4CC3-A8F4-83AADFCA913D}" parentId="{CEE9F351-A54B-4D9D-934F-5CEED19E65EF}">
    <text>Pateiktas projektas be SUVA, servituto ir dvieju gyv parasu</text>
  </threadedComment>
  <threadedComment ref="E271" dT="2025-09-09T07:40:38.16" personId="{275467A3-C35B-408D-BC09-980133BF36D1}" id="{9BAF276A-9E7D-4278-B81A-931C1B3A8B7C}" parentId="{CEE9F351-A54B-4D9D-934F-5CEED19E65EF}">
    <text>Atmestas, laukiam SUVA</text>
  </threadedComment>
  <threadedComment ref="E271" dT="2025-09-15T10:22:04.94" personId="{461F44CA-1680-4430-87A0-06B8101DA29D}" id="{C9C0180C-765B-45B4-AA5D-52B866723329}" parentId="{CEE9F351-A54B-4D9D-934F-5CEED19E65EF}">
    <text>09-15 koreguota po pastabų</text>
  </threadedComment>
  <threadedComment ref="E271" dT="2025-09-15T11:51:48.39" personId="{1AA69E5B-B443-4881-BBB8-C2908FF681E9}" id="{B66DC4B9-F085-407E-9CB5-C60094075C6B}" parentId="{CEE9F351-A54B-4D9D-934F-5CEED19E65EF}">
    <text>Pateiktas projektas su garantiniu SUVA</text>
  </threadedComment>
  <threadedComment ref="E271" dT="2025-09-17T05:58:24.22" personId="{461F44CA-1680-4430-87A0-06B8101DA29D}" id="{7049BE6A-446E-42B1-BA34-A7552069E45E}" parentId="{CEE9F351-A54B-4D9D-934F-5CEED19E65EF}">
    <text>09-17 taisytos pastabos: kab. ilgiai pertikrinti, SDKŽ koreguotas, korekcijos perkeltos į bylą ir konkursinę, projektas lieka be SUVA</text>
  </threadedComment>
  <threadedComment ref="E271" dT="2025-09-23T05:52:06.18" personId="{461F44CA-1680-4430-87A0-06B8101DA29D}" id="{AF4B9451-B058-4E03-9A8A-815000B26229}" parentId="{CEE9F351-A54B-4D9D-934F-5CEED19E65EF}">
    <text>Praeitą savaitę nurodyta prelim. data spalio 7, 09-22 skambinta notarams, šiandien ketina patikslinti</text>
  </threadedComment>
  <threadedComment ref="E271" dT="2025-09-23T12:44:15.91" personId="{461F44CA-1680-4430-87A0-06B8101DA29D}" id="{ECBF2F37-1B3D-472F-9650-A7C62A24459B}" parentId="{CEE9F351-A54B-4D9D-934F-5CEED19E65EF}">
    <text>09-23 skambino, spalio 7 d. data kol kas nesikeitė, dar kart persiųstas NŽT atsakymas sutarties sudarymui</text>
  </threadedComment>
  <threadedComment ref="E271" dT="2025-09-30T05:54:25.35" personId="{461F44CA-1680-4430-87A0-06B8101DA29D}" id="{C5590044-F1E2-4B6C-B8E2-C738E3FA98C0}" parentId="{CEE9F351-A54B-4D9D-934F-5CEED19E65EF}">
    <text>09-30 praskambinta biurui, spalio 7 d. 11:00 numatyta, šiandien notaro padėjėjas pertikrina ir informuoja, jei ko trūksta iš anksto</text>
  </threadedComment>
  <threadedComment ref="E271" dT="2025-10-02T07:10:15.62" personId="{461F44CA-1680-4430-87A0-06B8101DA29D}" id="{7A44C91F-7ADC-4ECC-8EAD-E1C51E2FF4F4}" parentId="{CEE9F351-A54B-4D9D-934F-5CEED19E65EF}">
    <text xml:space="preserve">10-02 nauja tvarka perteikta SUVA </text>
  </threadedComment>
  <threadedComment ref="E271" dT="2025-10-06T04:24:17.67" personId="{461F44CA-1680-4430-87A0-06B8101DA29D}" id="{3A46AE7A-D0EB-4C0B-B42C-FB8BB688F07C}" parentId="{CEE9F351-A54B-4D9D-934F-5CEED19E65EF}">
    <text>Gauta SUVA, 10-07 pasirašinėjamas servitutas (ESO/NŽT)</text>
  </threadedComment>
  <threadedComment ref="E271" dT="2025-10-08T06:22:42.95" personId="{461F44CA-1680-4430-87A0-06B8101DA29D}" id="{E1B701EB-5415-435E-BC00-1E53236F7EA8}" parentId="{CEE9F351-A54B-4D9D-934F-5CEED19E65EF}">
    <text>10-07 servituto sutartis pasirašyta</text>
  </threadedComment>
  <threadedComment ref="E271" dT="2025-10-08T07:05:57.16" personId="{1AA69E5B-B443-4881-BBB8-C2908FF681E9}" id="{7185A19F-5860-42FD-B68D-B7A01F6B405F}" parentId="{CEE9F351-A54B-4D9D-934F-5CEED19E65EF}">
    <text>Pateitkas galutinis projektas</text>
  </threadedComment>
  <threadedComment ref="AB271" dT="2025-07-21T09:59:43.75" personId="{461F44CA-1680-4430-87A0-06B8101DA29D}" id="{4C33A757-A1D9-4B07-9F48-5F15DE10EB05}">
    <text>07-21 gautas ats., kad vietovėje neturi šilumos tinklų</text>
  </threadedComment>
  <threadedComment ref="AD271" dT="2025-09-03T06:40:21.94" personId="{461F44CA-1680-4430-87A0-06B8101DA29D}" id="{E49655B4-BDCB-447F-A564-B08E355367A0}">
    <text>25SUT-5192
09-03</text>
  </threadedComment>
  <threadedComment ref="AD271" dT="2025-10-02T07:09:44.12" personId="{461F44CA-1680-4430-87A0-06B8101DA29D}" id="{47C0550B-1405-42E8-8911-C0EBFEED7733}" parentId="{E49655B4-BDCB-447F-A564-B08E355367A0}">
    <text>Perteikta pagal naują tvarką 10-02
25SUT-10944</text>
  </threadedComment>
  <threadedComment ref="AD271" dT="2025-10-06T10:05:33.67" personId="{461F44CA-1680-4430-87A0-06B8101DA29D}" id="{740DC336-4E3F-441D-AA30-2FB9CA947CC1}" parentId="{E49655B4-BDCB-447F-A564-B08E355367A0}">
    <text>Gautas 10-06</text>
  </threadedComment>
  <threadedComment ref="AF271" dT="2025-07-15T10:36:23.31" personId="{461F44CA-1680-4430-87A0-06B8101DA29D}" id="{C8D5FA90-E7CA-4306-A511-EB7BE8EF6799}">
    <text>07-15 išsiųstas planas, arpetrenas@gmail.com, pas notarą galės</text>
    <extLst>
      <x:ext xmlns:xltc2="http://schemas.microsoft.com/office/spreadsheetml/2020/threadedcomments2" uri="{F7C98A9C-CBB3-438F-8F68-D28B6AF4A901}">
        <xltc2:checksum>1224608559</xltc2:checksum>
        <xltc2:hyperlink startIndex="24" length="20" url="arpetrenas@gmail.com"/>
      </x:ext>
    </extLst>
  </threadedComment>
  <threadedComment ref="AF271" dT="2025-07-25T04:36:29.75" personId="{461F44CA-1680-4430-87A0-06B8101DA29D}" id="{F368AC87-60B5-46ED-A0B6-CCCAC35CF4AE}" parentId="{C8D5FA90-E7CA-4306-A511-EB7BE8EF6799}">
    <text>Nuomininkas atsiuntė pasirašytą planą 07-25</text>
  </threadedComment>
  <threadedComment ref="AF271" dT="2025-10-06T10:06:13.54" personId="{461F44CA-1680-4430-87A0-06B8101DA29D}" id="{B1EDB04F-D8A0-4162-9DB2-D54CFE4E9E4F}" parentId="{C8D5FA90-E7CA-4306-A511-EB7BE8EF6799}">
    <text>Notarų biuras nurodęs spalio 7 d. pasirašymui, ESO ir NŽT atstovų kontaktai perduoti</text>
  </threadedComment>
  <threadedComment ref="AJ271" dT="2025-07-11T10:25:10.47" personId="{461F44CA-1680-4430-87A0-06B8101DA29D}" id="{8850546E-DBFA-49BD-8EA8-2D02578F3BE0}">
    <text>Pateikta 07.11</text>
  </threadedComment>
  <threadedComment ref="E272" dT="2025-06-26T07:19:39.37" personId="{1AA69E5B-B443-4881-BBB8-C2908FF681E9}" id="{482355C2-E4C8-4FD5-B879-0EE507299C52}">
    <text>Taiso trasa</text>
  </threadedComment>
  <threadedComment ref="E272" dT="2025-06-26T13:09:45.04" personId="{461F44CA-1680-4430-87A0-06B8101DA29D}" id="{E7BCCE72-F750-4F56-B80F-5C28D2B06A3B}" parentId="{482355C2-E4C8-4FD5-B879-0EE507299C52}">
    <text>Trasa pakoreguota, preliminari schema sudaryta</text>
  </threadedComment>
  <threadedComment ref="E272" dT="2025-07-08T05:09:57.51" personId="{1AA69E5B-B443-4881-BBB8-C2908FF681E9}" id="{2096C9CB-6BA0-4DAF-A778-0FE0F430288D}" parentId="{482355C2-E4C8-4FD5-B879-0EE507299C52}">
    <text>Gytis perduoda info is vaziavimo</text>
  </threadedComment>
  <threadedComment ref="E272" dT="2025-07-10T10:46:02.47" personId="{1AA69E5B-B443-4881-BBB8-C2908FF681E9}" id="{A7BE3461-AC54-4AE9-A575-D497E0EDE0C3}" parentId="{482355C2-E4C8-4FD5-B879-0EE507299C52}">
    <text>Vaziuot kol kas nereikia, like nemazai el pastu derinimu, yra pateikta KPD sprendiniai perziurai, pateiksim ir Via</text>
  </threadedComment>
  <threadedComment ref="E272" dT="2025-07-16T11:49:13.37" personId="{461F44CA-1680-4430-87A0-06B8101DA29D}" id="{F2C83391-908F-432A-A801-11F0FD2BF9D1}" parentId="{482355C2-E4C8-4FD5-B879-0EE507299C52}">
    <text>07.16 paruošti pirminiai</text>
  </threadedComment>
  <threadedComment ref="E272" dT="2025-07-17T06:55:21.71" personId="{1AA69E5B-B443-4881-BBB8-C2908FF681E9}" id="{56D91CDC-56D7-40DF-B9ED-FF2184899A3D}" parentId="{482355C2-E4C8-4FD5-B879-0EE507299C52}">
    <text>Pateikti pirminiai</text>
  </threadedComment>
  <threadedComment ref="E272" dT="2025-07-18T11:21:55.10" personId="{275467A3-C35B-408D-BC09-980133BF36D1}" id="{29FC04D3-40D5-4BB5-9FAB-69896A134C9D}" parentId="{482355C2-E4C8-4FD5-B879-0EE507299C52}">
    <text xml:space="preserve">Taiso pastabas
</text>
  </threadedComment>
  <threadedComment ref="E272" dT="2025-07-22T09:32:17.78" personId="{1AA69E5B-B443-4881-BBB8-C2908FF681E9}" id="{215C3CCF-9DAE-4E2C-8239-A8ED3C7FD0D7}" parentId="{482355C2-E4C8-4FD5-B879-0EE507299C52}">
    <text>Pateikta po pastabu</text>
  </threadedComment>
  <threadedComment ref="E272" dT="2025-07-23T10:46:07.87" personId="{461F44CA-1680-4430-87A0-06B8101DA29D}" id="{BADE9228-2081-4967-8A20-F347D3EC4CE7}" parentId="{482355C2-E4C8-4FD5-B879-0EE507299C52}">
    <text>07-23 išsiųsta derinimams ir į KPD po jų pastabų</text>
  </threadedComment>
  <threadedComment ref="E272" dT="2025-07-28T07:15:02.82" personId="{461F44CA-1680-4430-87A0-06B8101DA29D}" id="{81860688-3C37-4AA6-9FFF-F64186B36799}" parentId="{482355C2-E4C8-4FD5-B879-0EE507299C52}">
    <text>07-28 gautas KPD suderinimas</text>
  </threadedComment>
  <threadedComment ref="E272" dT="2025-07-29T07:31:48.43" personId="{1AA69E5B-B443-4881-BBB8-C2908FF681E9}" id="{686B3859-B918-45B4-9301-681D2CE7E756}" parentId="{482355C2-E4C8-4FD5-B879-0EE507299C52}">
    <text>Laukiam Via</text>
  </threadedComment>
  <threadedComment ref="E272" dT="2025-08-07T04:29:18.82" personId="{461F44CA-1680-4430-87A0-06B8101DA29D}" id="{5F0D1A0A-5B00-414E-B3AA-33BE602ADC8F}" parentId="{482355C2-E4C8-4FD5-B879-0EE507299C52}">
    <text>08-06 gautos pastabos, tvarkoma</text>
  </threadedComment>
  <threadedComment ref="E272" dT="2025-08-08T05:39:40.18" personId="{461F44CA-1680-4430-87A0-06B8101DA29D}" id="{D27A713A-D444-4F18-8B9E-5B1FD53B49DE}" parentId="{482355C2-E4C8-4FD5-B879-0EE507299C52}">
    <text>08-08 pateikta Via su kelių priedu po pastabų</text>
  </threadedComment>
  <threadedComment ref="E272" dT="2025-08-08T07:09:48.64" personId="{1AA69E5B-B443-4881-BBB8-C2908FF681E9}" id="{7970C164-B466-4B63-A98C-FE8F164F9CEE}" parentId="{482355C2-E4C8-4FD5-B879-0EE507299C52}">
    <text>Planas teikt projekta be VIA ir be SUVA</text>
  </threadedComment>
  <threadedComment ref="E272" dT="2025-08-18T08:03:02.56" personId="{461F44CA-1680-4430-87A0-06B8101DA29D}" id="{39EF8509-B47C-446E-A32B-10480DDB1A6C}" parentId="{482355C2-E4C8-4FD5-B879-0EE507299C52}">
    <text>Projektas teikiamas iki 08-19, derinama kiek informacinių bus leidžiama siųsti</text>
  </threadedComment>
  <threadedComment ref="E272" dT="2025-08-18T11:46:49.99" personId="{461F44CA-1680-4430-87A0-06B8101DA29D}" id="{3C9F6039-4739-4432-B239-CC7263F4C1B5}" parentId="{482355C2-E4C8-4FD5-B879-0EE507299C52}">
    <text>08-18 išsiųsti informaciniai, ruošiama byla</text>
  </threadedComment>
  <threadedComment ref="E272" dT="2025-08-21T07:34:35.60" personId="{1AA69E5B-B443-4881-BBB8-C2908FF681E9}" id="{CEE9F042-630C-46ED-A710-F4E3742CB3C5}" parentId="{482355C2-E4C8-4FD5-B879-0EE507299C52}">
    <text>Pateiktas projektas be VIA, SUVA ir vieno apskaitos paraso</text>
  </threadedComment>
  <threadedComment ref="E272" dT="2025-09-01T04:23:40.94" personId="{461F44CA-1680-4430-87A0-06B8101DA29D}" id="{2ACD0DFE-A304-4132-BA4D-3CD0E4B5B21C}" parentId="{482355C2-E4C8-4FD5-B879-0EE507299C52}">
    <text>VIA derinimas gautas, dėl papildomos spintos laukiama derinimo iš KPD</text>
  </threadedComment>
  <threadedComment ref="E272" dT="2025-09-15T10:22:43.01" personId="{461F44CA-1680-4430-87A0-06B8101DA29D}" id="{C27AD683-5309-41A5-ACC8-7101AF4B4C64}" parentId="{482355C2-E4C8-4FD5-B879-0EE507299C52}">
    <text>09-15 KPD artimiausiu metu peržiūri, esant reikalui skambint ir skubint leidžiasi</text>
  </threadedComment>
  <threadedComment ref="E272" dT="2025-09-22T04:52:21.69" personId="{461F44CA-1680-4430-87A0-06B8101DA29D}" id="{35728EAD-E95E-4F15-A501-34FCC8A49BFC}" parentId="{482355C2-E4C8-4FD5-B879-0EE507299C52}">
    <text>KPD atsakyta, kad suderinimas galioja, 09-22 perderinimas dėl papildomos spintos į Via</text>
  </threadedComment>
  <threadedComment ref="E272" dT="2025-09-23T13:05:31.52" personId="{461F44CA-1680-4430-87A0-06B8101DA29D}" id="{7AFBFCFE-566D-4B4F-A79C-C65B08058CB5}" parentId="{482355C2-E4C8-4FD5-B879-0EE507299C52}">
    <text>09-23 nusiųstas atnaujintas sprendinys į Via pertikrinimui</text>
  </threadedComment>
  <threadedComment ref="E272" dT="2025-10-13T12:57:56.87" personId="{461F44CA-1680-4430-87A0-06B8101DA29D}" id="{31170F20-3445-4484-8DDC-06EAC0A2D884}" parentId="{482355C2-E4C8-4FD5-B879-0EE507299C52}">
    <text>Via pastabų dėl papildomos KS/KAS neturi, gavus kelių priedą siunčiama perderinimui</text>
  </threadedComment>
  <threadedComment ref="E272" dT="2025-10-16T12:23:32.94" personId="{1AA69E5B-B443-4881-BBB8-C2908FF681E9}" id="{6958E8DA-5A0B-4275-A950-368117798225}" parentId="{482355C2-E4C8-4FD5-B879-0EE507299C52}">
    <text>ESO paraginta rasytis prieda</text>
  </threadedComment>
  <threadedComment ref="E272" dT="2025-10-20T05:00:44.61" personId="{461F44CA-1680-4430-87A0-06B8101DA29D}" id="{567416B9-5EA1-4422-BA9B-778C87EF5CC5}" parentId="{482355C2-E4C8-4FD5-B879-0EE507299C52}">
    <text>Kelių priedas gautas, išsiųsta galutiniam derinimui į Via</text>
  </threadedComment>
  <threadedComment ref="E272" dT="2025-10-22T04:05:07.92" personId="{461F44CA-1680-4430-87A0-06B8101DA29D}" id="{8B5D910F-5C74-4281-A805-D6A7239A9983}" parentId="{482355C2-E4C8-4FD5-B879-0EE507299C52}">
    <text>10-21 gautas galutinis Via derinimas, 10-22 pateikta suva</text>
  </threadedComment>
  <threadedComment ref="E272" dT="2025-11-03T09:05:20.73" personId="{461F44CA-1680-4430-87A0-06B8101DA29D}" id="{9C8AA5EC-80A5-44F2-B1A1-4C8DE703A53E}" parentId="{482355C2-E4C8-4FD5-B879-0EE507299C52}">
    <text>SUVA nagrinėjama, dar negauta/patikslinimų neprašyta</text>
  </threadedComment>
  <threadedComment ref="E272" dT="2025-11-06T06:10:31.31" personId="{461F44CA-1680-4430-87A0-06B8101DA29D}" id="{464A0D64-8389-455E-AD06-04D0E6DEAC02}" parentId="{482355C2-E4C8-4FD5-B879-0EE507299C52}">
    <text>SUVA gauta, pridėta prie paruoštos bylos</text>
  </threadedComment>
  <threadedComment ref="E272" dT="2025-11-06T07:19:09.88" personId="{1AA69E5B-B443-4881-BBB8-C2908FF681E9}" id="{719E0317-40B0-4D65-B9B6-F2E7FA59C342}" parentId="{482355C2-E4C8-4FD5-B879-0EE507299C52}">
    <text>Patiktas pilnas projektas po pastabu</text>
  </threadedComment>
  <threadedComment ref="E272" dT="2025-11-10T07:13:45.97" personId="{1AA69E5B-B443-4881-BBB8-C2908FF681E9}" id="{AF0BEE9F-EEB0-4CB3-B897-61855A4E7450}" parentId="{482355C2-E4C8-4FD5-B879-0EE507299C52}">
    <text>Paulina daro zymas</text>
  </threadedComment>
  <threadedComment ref="E272" dT="2025-11-13T07:42:08.16" personId="{275467A3-C35B-408D-BC09-980133BF36D1}" id="{1D89CD0F-6778-4015-B46C-9FF506D2FA6B}" parentId="{482355C2-E4C8-4FD5-B879-0EE507299C52}">
    <text>pateiktos žymos</text>
  </threadedComment>
  <threadedComment ref="E272" dT="2025-11-18T06:40:30.50" personId="{275467A3-C35B-408D-BC09-980133BF36D1}" id="{50964209-938C-47A2-A339-112DFEB30804}" parentId="{482355C2-E4C8-4FD5-B879-0EE507299C52}">
    <text>įkainiai tvirtinsis tik 2026-01</text>
  </threadedComment>
  <threadedComment ref="E272" dT="2026-01-05T10:51:05.09" personId="{275467A3-C35B-408D-BC09-980133BF36D1}" id="{74CC4552-3C4A-4BBA-8B1D-8E7FC88EAA35}" parentId="{482355C2-E4C8-4FD5-B879-0EE507299C52}">
    <text>DELSPINIGIAI</text>
  </threadedComment>
  <threadedComment ref="AD272" dT="2025-10-22T07:13:08.54" personId="{461F44CA-1680-4430-87A0-06B8101DA29D}" id="{A3BAFFAB-E465-4989-886E-5B2631260EFB}">
    <text>10-22 pateikta SUVA
25SUT-14787</text>
  </threadedComment>
  <threadedComment ref="AI272" dT="2025-07-10T07:57:33.86" personId="{461F44CA-1680-4430-87A0-06B8101DA29D}" id="{4C7A8D86-0A4E-4A15-86BD-E59E50FF060C}">
    <text>Išsiųsta 07-10</text>
  </threadedComment>
  <threadedComment ref="AI272" dT="2025-07-28T07:14:40.72" personId="{461F44CA-1680-4430-87A0-06B8101DA29D}" id="{98DF45BC-DF90-4C4D-A9CB-7A467C989374}" parentId="{4C7A8D86-0A4E-4A15-86BD-E59E50FF060C}">
    <text>07-28 suderintas</text>
  </threadedComment>
  <threadedComment ref="AI272" dT="2025-09-11T10:05:42.95" personId="{461F44CA-1680-4430-87A0-06B8101DA29D}" id="{F7FFB0B7-019B-4E82-A86C-CE7334BA3CEE}" parentId="{4C7A8D86-0A4E-4A15-86BD-E59E50FF060C}">
    <text>08-28 siųsta perderinimui dėl nutartos papildomos spintos, dar neatsakyta</text>
  </threadedComment>
  <threadedComment ref="AI272" dT="2025-09-16T04:31:13.96" personId="{461F44CA-1680-4430-87A0-06B8101DA29D}" id="{1979FECF-FF26-4203-8E5C-D305CF924ABB}" parentId="{4C7A8D86-0A4E-4A15-86BD-E59E50FF060C}">
    <text>09-15 skambinta, atsakinga tikrintoja tiesiai iš atostogų, laišką matė, patikrint, esant reikalui skambinti ir skubinti</text>
  </threadedComment>
  <threadedComment ref="AJ272" dT="2025-07-11T12:28:04.81" personId="{461F44CA-1680-4430-87A0-06B8101DA29D}" id="{FD6B6FD5-5A7C-4837-8D8B-776CF66EF551}">
    <text>Išsiųsta 07.11</text>
  </threadedComment>
  <threadedComment ref="AJ272" dT="2025-10-20T04:56:04.58" personId="{461F44CA-1680-4430-87A0-06B8101DA29D}" id="{1E3AA0BA-C94D-427B-A2F4-AD8F14C5234C}" parentId="{FD6B6FD5-5A7C-4837-8D8B-776CF66EF551}">
    <text>10-20 perteikta su atnaujintu kelių priedu po sprendinių keitimo</text>
  </threadedComment>
  <threadedComment ref="AJ272" dT="2025-10-22T04:04:29.44" personId="{461F44CA-1680-4430-87A0-06B8101DA29D}" id="{0A18881E-EE2A-4821-B7D7-3AAFC7ED8FA9}" parentId="{FD6B6FD5-5A7C-4837-8D8B-776CF66EF551}">
    <text>10-21 gautas po pakartotinio derinimo GALUTINIS</text>
  </threadedComment>
  <threadedComment ref="E273" dT="2025-01-13T13:17:19.01" personId="{1AA69E5B-B443-4881-BBB8-C2908FF681E9}" id="{A13166D7-18D8-4A6E-B2EB-62D62529C0FB}">
    <text>Rengiamas BR01</text>
  </threadedComment>
  <threadedComment ref="E273" dT="2025-01-27T08:24:47.50" personId="{C0ECFC5B-0A85-441B-983F-CE9A319143FD}" id="{B3D9B91C-8CE7-4BCD-9E20-B8B27CBE9675}" parentId="{A13166D7-18D8-4A6E-B2EB-62D62529C0FB}">
    <text>Buvau nuvažiavęs į vietą, padarytos foto</text>
  </threadedComment>
  <threadedComment ref="E273" dT="2025-01-27T08:25:26.94" personId="{C0ECFC5B-0A85-441B-983F-CE9A319143FD}" id="{5218C039-B9F7-4FB5-B5A5-74228400816E}" parentId="{A13166D7-18D8-4A6E-B2EB-62D62529C0FB}">
    <text>Tikslinamas brėžinys pagal tai kas pamatyta</text>
  </threadedComment>
  <threadedComment ref="E273" dT="2025-01-30T07:34:12.14" personId="{C0ECFC5B-0A85-441B-983F-CE9A319143FD}" id="{0BD9FA3D-8868-4223-8535-059E7E7B902F}" parentId="{A13166D7-18D8-4A6E-B2EB-62D62529C0FB}">
    <text xml:space="preserve">Pakoreguota pagal pastabas, ruošiamas derinimui </text>
  </threadedComment>
  <threadedComment ref="E273" dT="2025-02-04T08:32:43.48" personId="{275467A3-C35B-408D-BC09-980133BF36D1}" id="{111A9409-1A55-4431-85DF-7394619322EB}" parentId="{A13166D7-18D8-4A6E-B2EB-62D62529C0FB}">
    <text>Objektais laikina sustabdytas</text>
  </threadedComment>
  <threadedComment ref="E273" dT="2025-03-14T13:46:02.93" personId="{275467A3-C35B-408D-BC09-980133BF36D1}" id="{DBE57192-C3AE-4AA7-A5FB-48C18066E280}" parentId="{A13166D7-18D8-4A6E-B2EB-62D62529C0FB}">
    <text>Derina su gyventojais</text>
  </threadedComment>
  <threadedComment ref="E273" dT="2025-04-29T06:49:34.26" personId="{275467A3-C35B-408D-BC09-980133BF36D1}" id="{EF337C2F-8D79-4CC0-8ED8-01A05CFD1BBD}" parentId="{A13166D7-18D8-4A6E-B2EB-62D62529C0FB}">
    <text>Subraižyta tik trasa, reikia derinti su gyventojais</text>
  </threadedComment>
  <threadedComment ref="E273" dT="2025-05-12T12:19:27.00" personId="{5710D45C-C18F-4E5A-842E-2E8E9F9A8EE2}" id="{50093947-DA2D-4A0C-A342-038CF2A10F11}" parentId="{A13166D7-18D8-4A6E-B2EB-62D62529C0FB}">
    <text>05-13 važiuojam derint</text>
  </threadedComment>
  <threadedComment ref="E273" dT="2025-05-14T05:29:11.91" personId="{275467A3-C35B-408D-BC09-980133BF36D1}" id="{759E0E5F-8353-4752-8E75-D2AF6B6F2D91}" parentId="{A13166D7-18D8-4A6E-B2EB-62D62529C0FB}">
    <text>Važiuoti nebereikės. Taiso trasą.</text>
  </threadedComment>
  <threadedComment ref="E273" dT="2025-05-22T06:21:57.85" personId="{5710D45C-C18F-4E5A-842E-2E8E9F9A8EE2}" id="{7E86B4E3-59A9-48BB-9A03-C14489D0D73A}" parentId="{A13166D7-18D8-4A6E-B2EB-62D62529C0FB}">
    <text>Renkami sutikimai, laukiama topkes papildymo</text>
  </threadedComment>
  <threadedComment ref="E273" dT="2025-05-22T11:56:05.68" personId="{275467A3-C35B-408D-BC09-980133BF36D1}" id="{ABA61DF6-0FCA-48EA-94B9-0C78D876BCE0}" parentId="{A13166D7-18D8-4A6E-B2EB-62D62529C0FB}">
    <text>Topo užsakytas pas Donatą</text>
  </threadedComment>
  <threadedComment ref="E273" dT="2025-05-27T09:35:13.75" personId="{1AA69E5B-B443-4881-BBB8-C2908FF681E9}" id="{6B26400A-421D-466B-96BA-29461E494898}" parentId="{A13166D7-18D8-4A6E-B2EB-62D62529C0FB}">
    <text>Laukiam topo papildymo</text>
  </threadedComment>
  <threadedComment ref="E273" dT="2025-06-02T11:29:45.17" personId="{275467A3-C35B-408D-BC09-980133BF36D1}" id="{5AE708E2-234D-4136-B555-C275017F7A38}" parentId="{A13166D7-18D8-4A6E-B2EB-62D62529C0FB}">
    <text>Donatas matuoja</text>
  </threadedComment>
  <threadedComment ref="E273" dT="2025-06-26T11:31:02.34" personId="{275467A3-C35B-408D-BC09-980133BF36D1}" id="{D2FA70BC-8919-432C-B3A9-E85ADA2E298A}" parentId="{A13166D7-18D8-4A6E-B2EB-62D62529C0FB}">
    <text>Topo pateikta</text>
  </threadedComment>
  <threadedComment ref="E273" dT="2025-06-26T12:04:00.21" personId="{5710D45C-C18F-4E5A-842E-2E8E9F9A8EE2}" id="{271C7800-0F94-4B40-9D7A-71AE49B797CD}" parentId="{A13166D7-18D8-4A6E-B2EB-62D62529C0FB}">
    <text>Braižoma trasa</text>
  </threadedComment>
  <threadedComment ref="E273" dT="2025-06-27T11:29:28.55" personId="{5710D45C-C18F-4E5A-842E-2E8E9F9A8EE2}" id="{43BD5021-53C4-4CEA-AF2E-A0066D6DEAB5}" parentId="{A13166D7-18D8-4A6E-B2EB-62D62529C0FB}">
    <text>Pakoreguota trasa, laukiam likusių sutikimų, braižoma principinė</text>
  </threadedComment>
  <threadedComment ref="E273" dT="2025-07-01T05:08:25.38" personId="{5710D45C-C18F-4E5A-842E-2E8E9F9A8EE2}" id="{4C129F7C-538A-42C2-B0D1-41028EFDE954}" parentId="{A13166D7-18D8-4A6E-B2EB-62D62529C0FB}">
    <text>Iki 07-04 pateiksim pirminius</text>
  </threadedComment>
  <threadedComment ref="E273" dT="2025-07-01T05:12:40.44" personId="{5710D45C-C18F-4E5A-842E-2E8E9F9A8EE2}" id="{6DF25E61-D934-4416-A3EB-C85967BA197A}" parentId="{A13166D7-18D8-4A6E-B2EB-62D62529C0FB}">
    <text>Trūksta dviejų sutikimų, vienas išsiųstas registruotu paštu, kito neina su savininke susisiekt, paskambinta giminaičiui sakė jis pabandys</text>
  </threadedComment>
  <threadedComment ref="E273" dT="2025-07-02T04:25:42.03" personId="{1AA69E5B-B443-4881-BBB8-C2908FF681E9}" id="{30281002-E5AC-4A1A-A18F-CB2B678AA3A8}" parentId="{A13166D7-18D8-4A6E-B2EB-62D62529C0FB}">
    <text>Pateikti pirminiai</text>
  </threadedComment>
  <threadedComment ref="E273" dT="2025-07-04T04:20:17.56" personId="{5710D45C-C18F-4E5A-842E-2E8E9F9A8EE2}" id="{6F312B07-5C00-4D66-A6FC-1CE12BF99CC9}" parentId="{A13166D7-18D8-4A6E-B2EB-62D62529C0FB}">
    <text>Laukiam pirminių ir siųsim derint institucijom, šiandien turėtų moteris pranešt dėl sutikimo ar pirmadieni bus vietoj</text>
  </threadedComment>
  <threadedComment ref="E273" dT="2025-07-04T09:40:43.62" personId="{5710D45C-C18F-4E5A-842E-2E8E9F9A8EE2}" id="{96066129-6183-4443-937B-822AA17D56C8}" parentId="{A13166D7-18D8-4A6E-B2EB-62D62529C0FB}">
    <text>Pirmadieni važiuoju paimti likusių dviejų sutikimų</text>
  </threadedComment>
  <threadedComment ref="E273" dT="2025-07-07T06:44:15.16" personId="{5710D45C-C18F-4E5A-842E-2E8E9F9A8EE2}" id="{7333C9C8-EC51-44A2-9E6F-7770AF9303D1}" parentId="{A13166D7-18D8-4A6E-B2EB-62D62529C0FB}">
    <text>Viena sutikimą turėtų atsiust į paštą, del kito nežinau, neina pagaut sklypo savininkės</text>
  </threadedComment>
  <threadedComment ref="E273" dT="2025-07-07T12:40:34.48" personId="{275467A3-C35B-408D-BC09-980133BF36D1}" id="{8FD54BD7-E925-4852-9985-F40395107452}" parentId="{A13166D7-18D8-4A6E-B2EB-62D62529C0FB}">
    <text>Taiso pastabas</text>
  </threadedComment>
  <threadedComment ref="E273" dT="2025-07-08T05:55:12.92" personId="{5710D45C-C18F-4E5A-842E-2E8E9F9A8EE2}" id="{77AB8343-FA0D-4DC9-BE8A-18572F63BB78}" parentId="{A13166D7-18D8-4A6E-B2EB-62D62529C0FB}">
    <text>Pastabos pataisytos</text>
  </threadedComment>
  <threadedComment ref="E273" dT="2025-07-14T06:44:20.08" personId="{5710D45C-C18F-4E5A-842E-2E8E9F9A8EE2}" id="{3899498C-A6DA-419F-8CFF-351E6820F95E}" parentId="{A13166D7-18D8-4A6E-B2EB-62D62529C0FB}">
    <text>Truksta 3 parašų, dėl neivieno nebeatsiliepia</text>
  </threadedComment>
  <threadedComment ref="E273" dT="2025-07-15T11:00:07.60" personId="{5710D45C-C18F-4E5A-842E-2E8E9F9A8EE2}" id="{4094AFCC-4EE4-417C-9675-C7113B7DF276}" parentId="{A13166D7-18D8-4A6E-B2EB-62D62529C0FB}">
    <text>Pakeista trasa, išsiųsta perderint į VIA, rytoj dominyjas turėtų paimt paskutinį sutikimą, formuosim servitutą</text>
  </threadedComment>
  <threadedComment ref="E273" dT="2025-07-16T07:31:24.25" personId="{5710D45C-C18F-4E5A-842E-2E8E9F9A8EE2}" id="{E75BFD0D-485D-443B-91B0-CFBCF5091841}" parentId="{A13166D7-18D8-4A6E-B2EB-62D62529C0FB}">
    <text>Pataisytos pirminių pastabos, išsiuntinėta derint institucijoms</text>
  </threadedComment>
  <threadedComment ref="E273" dT="2025-07-16T07:47:17.59" personId="{1AA69E5B-B443-4881-BBB8-C2908FF681E9}" id="{231A402E-5E91-4038-BB46-26FF14E1FB24}" parentId="{A13166D7-18D8-4A6E-B2EB-62D62529C0FB}">
    <text>Pateikti pirminiai po pastabu</text>
  </threadedComment>
  <threadedComment ref="E273" dT="2025-07-17T04:13:49.26" personId="{5710D45C-C18F-4E5A-842E-2E8E9F9A8EE2}" id="{5DE86498-0D74-418B-8EB2-C0D2591DF94C}" parentId="{A13166D7-18D8-4A6E-B2EB-62D62529C0FB}">
    <text>Gautas paskutinis sutikimas</text>
  </threadedComment>
  <threadedComment ref="E273" dT="2025-07-22T07:24:49.36" personId="{275467A3-C35B-408D-BC09-980133BF36D1}" id="{82D9F93A-58DF-48AB-84AB-33A1433DD1F0}" parentId="{A13166D7-18D8-4A6E-B2EB-62D62529C0FB}">
    <text>Reikia taisyti trasą dėl vandenų nederinimo</text>
  </threadedComment>
  <threadedComment ref="E273" dT="2025-07-23T11:50:10.70" personId="{5710D45C-C18F-4E5A-842E-2E8E9F9A8EE2}" id="{17EAD130-B61F-4535-8DE0-C487BC0A19FE}" parentId="{A13166D7-18D8-4A6E-B2EB-62D62529C0FB}">
    <text>Pataisyta trasa, išsiųsta pirma vandenims pries persiderinant su žmonėm</text>
  </threadedComment>
  <threadedComment ref="E273" dT="2025-07-29T06:59:37.28" personId="{5710D45C-C18F-4E5A-842E-2E8E9F9A8EE2}" id="{708BB35A-3491-4CB5-8FB1-FD223BC04540}" parentId="{A13166D7-18D8-4A6E-B2EB-62D62529C0FB}">
    <text>Nusiųsta vandenims po pastabų 07-28</text>
  </threadedComment>
  <threadedComment ref="E273" dT="2025-07-30T04:25:14.45" personId="{5710D45C-C18F-4E5A-842E-2E8E9F9A8EE2}" id="{77DB6445-CB24-45DE-BDA4-E0CAA0E2969A}" parentId="{A13166D7-18D8-4A6E-B2EB-62D62529C0FB}">
    <text>07-30 kasparas važiuoja pro šalį, paims parašus po trasos pasikeitimo</text>
  </threadedComment>
  <threadedComment ref="E273" dT="2025-08-05T05:14:30.91" personId="{5710D45C-C18F-4E5A-842E-2E8E9F9A8EE2}" id="{08D3B852-CF63-4CA1-B2BF-21FC0DC9BF98}" parentId="{A13166D7-18D8-4A6E-B2EB-62D62529C0FB}">
    <text>Laukiam derinimų ir servituto, išsiųsta VIA'ai su kelių priedu.</text>
  </threadedComment>
  <threadedComment ref="E273" dT="2025-08-12T12:25:43.45" personId="{5710D45C-C18F-4E5A-842E-2E8E9F9A8EE2}" id="{BD2728A9-AEFF-401A-8731-F52C020FEB5E}" parentId="{A13166D7-18D8-4A6E-B2EB-62D62529C0FB}">
    <text>Savivaldybe iki 08/14 turetu pasirasyt</text>
  </threadedComment>
  <threadedComment ref="E273" dT="2025-08-13T05:02:38.55" personId="{5710D45C-C18F-4E5A-842E-2E8E9F9A8EE2}" id="{5D5D73DC-EFEB-4E41-9BD3-D8335B34214D}" parentId="{A13166D7-18D8-4A6E-B2EB-62D62529C0FB}">
    <text>Servituto pasirašymas 09-15 13h</text>
  </threadedComment>
  <threadedComment ref="E273" dT="2025-08-18T04:26:51.51" personId="{5710D45C-C18F-4E5A-842E-2E8E9F9A8EE2}" id="{4DA633E0-C319-416A-AE09-777ECA3EA3CB}" parentId="{A13166D7-18D8-4A6E-B2EB-62D62529C0FB}">
    <text>Išsiųsta skaičiuot sąmatą, teiksim byla be via suvos ir servituto</text>
  </threadedComment>
  <threadedComment ref="E273" dT="2025-08-18T06:08:02.57" personId="{5710D45C-C18F-4E5A-842E-2E8E9F9A8EE2}" id="{571C3D34-0365-4089-BF89-BDDAA750DD35}" parentId="{A13166D7-18D8-4A6E-B2EB-62D62529C0FB}">
    <text>Išsiųsta savivaldybei del perderinimo su ESO komentaru</text>
  </threadedComment>
  <threadedComment ref="E273" dT="2025-08-19T06:36:51.04" personId="{5710D45C-C18F-4E5A-842E-2E8E9F9A8EE2}" id="{47B1EEEC-1D36-42CF-B7D3-147232F91536}" parentId="{A13166D7-18D8-4A6E-B2EB-62D62529C0FB}">
    <text>Perskambinta del parašų žmonėms kuriems išsiųsti informaciniai, vienas turėtų atsiųst kitą savaitę</text>
  </threadedComment>
  <threadedComment ref="E273" dT="2025-08-19T10:08:22.07" personId="{5710D45C-C18F-4E5A-842E-2E8E9F9A8EE2}" id="{00048157-0B9A-4128-A4C8-EE57DF7EC6F1}" parentId="{A13166D7-18D8-4A6E-B2EB-62D62529C0FB}">
    <text>Padaryta byla. Trūksta servituto, Via derinimo, SUVA, vieno parašo del apskaitos, savivaldybės perderinimo</text>
  </threadedComment>
  <threadedComment ref="E273" dT="2025-08-21T06:59:04.09" personId="{1AA69E5B-B443-4881-BBB8-C2908FF681E9}" id="{2B6D284F-1BC0-4F00-B40B-1A34789033EA}" parentId="{A13166D7-18D8-4A6E-B2EB-62D62529C0FB}">
    <text>Savelis pirmadinei grizta is atostogu, reiks bandyt su juo kalbet del to reikalo, o tas kuris pastabas parase isejo atostogu iki rugsejo pradzios</text>
  </threadedComment>
  <threadedComment ref="E273" dT="2025-08-28T07:40:06.50" personId="{5710D45C-C18F-4E5A-842E-2E8E9F9A8EE2}" id="{1FCC9CD4-B320-490B-A6D4-326E71A81E64}" parentId="{A13166D7-18D8-4A6E-B2EB-62D62529C0FB}">
    <text>Gautas via derinimas</text>
  </threadedComment>
  <threadedComment ref="E273" dT="2025-08-28T09:23:05.76" personId="{A8D559AF-EDFF-4E5C-A9C6-041F763793B2}" id="{42CF978A-2161-47CD-8924-FF0B4230CD64}" parentId="{A13166D7-18D8-4A6E-B2EB-62D62529C0FB}">
    <text>Savivaldybė dėl GA nekeičia pastabų, kad klot vienoj tranšėjoj ir jų kabelį, nepaisant laiškų, kad taip niekas nedaro</text>
  </threadedComment>
  <threadedComment ref="E273" dT="2025-08-28T12:01:25.04" personId="{A8D559AF-EDFF-4E5C-A9C6-041F763793B2}" id="{0E8CE184-F2EE-4D4E-B3B7-FC69B20FC981}" parentId="{A13166D7-18D8-4A6E-B2EB-62D62529C0FB}">
    <text xml:space="preserve">Pateikta suva
</text>
  </threadedComment>
  <threadedComment ref="E273" dT="2025-09-01T07:29:46.98" personId="{1AA69E5B-B443-4881-BBB8-C2908FF681E9}" id="{573D8449-CBDE-479F-9376-1BFC21E3202D}" parentId="{A13166D7-18D8-4A6E-B2EB-62D62529C0FB}">
    <text>"Perduotas klausimas VIP vadybai, kad patikslintų ar tikrai taip buvo sutarta. Iki manęs tokia info neatėjo. "</text>
  </threadedComment>
  <threadedComment ref="E273" dT="2025-09-09T05:01:17.95" personId="{1AA69E5B-B443-4881-BBB8-C2908FF681E9}" id="{11AF220D-5572-47B4-AB63-DCF3B7E2E896}" parentId="{A13166D7-18D8-4A6E-B2EB-62D62529C0FB}">
    <text>"Nesenai grįžo iš atostogų, užklausiau pakartotinai "</text>
  </threadedComment>
  <threadedComment ref="E273" dT="2025-09-15T08:21:51.90" personId="{5710D45C-C18F-4E5A-842E-2E8E9F9A8EE2}" id="{AAB8049B-372E-4F74-A702-9FAF147E81A7}" parentId="{A13166D7-18D8-4A6E-B2EB-62D62529C0FB}">
    <text>Paskabinta i savyvaldybe, nieko jie nežino, pastabos keist nenori, sakė skambinsis dar į ESO ir duos žinot</text>
  </threadedComment>
  <threadedComment ref="E273" dT="2025-09-16T04:46:35.72" personId="{5710D45C-C18F-4E5A-842E-2E8E9F9A8EE2}" id="{864FC756-DC5E-476A-A456-6237009C1493}" parentId="{A13166D7-18D8-4A6E-B2EB-62D62529C0FB}">
    <text>Paruošta byla be SUVOS</text>
  </threadedComment>
  <threadedComment ref="E273" dT="2025-09-16T06:00:06.35" personId="{275467A3-C35B-408D-BC09-980133BF36D1}" id="{60390B11-A913-4F8D-A0CF-975BAB38572E}" parentId="{A13166D7-18D8-4A6E-B2EB-62D62529C0FB}">
    <text>Eso susiderino su savivaldybe. Teiksim pilną projektą be SUVA</text>
  </threadedComment>
  <threadedComment ref="E273" dT="2025-09-16T07:05:09.42" personId="{1AA69E5B-B443-4881-BBB8-C2908FF681E9}" id="{683EC06C-814F-4F99-917A-FFCFC30C307B}" parentId="{A13166D7-18D8-4A6E-B2EB-62D62529C0FB}">
    <text>Pateiktas pirminis projektas</text>
  </threadedComment>
  <threadedComment ref="E273" dT="2025-09-18T07:27:03.24" personId="{275467A3-C35B-408D-BC09-980133BF36D1}" id="{CA314366-A959-4280-856C-4C369AD9F205}" parentId="{A13166D7-18D8-4A6E-B2EB-62D62529C0FB}">
    <text>Taiso pastabas, trūksta SUVA</text>
  </threadedComment>
  <threadedComment ref="E273" dT="2025-09-18T09:58:20.15" personId="{5710D45C-C18F-4E5A-842E-2E8E9F9A8EE2}" id="{772099F5-3572-4F7C-BEEE-85E6966004F9}" parentId="{A13166D7-18D8-4A6E-B2EB-62D62529C0FB}">
    <text>Pataisytos pastabos, trūksta tik SUVA</text>
  </threadedComment>
  <threadedComment ref="E273" dT="2025-09-29T06:50:53.59" personId="{5710D45C-C18F-4E5A-842E-2E8E9F9A8EE2}" id="{C5AE4BBC-784C-463F-A2A8-B6DFED29EE44}" parentId="{A13166D7-18D8-4A6E-B2EB-62D62529C0FB}">
    <text>254. pateikta suva</text>
  </threadedComment>
  <threadedComment ref="E273" dT="2025-10-08T05:28:15.01" personId="{5710D45C-C18F-4E5A-842E-2E8E9F9A8EE2}" id="{9843A451-1018-4FB1-A5DD-57ADD0EA3ACC}" parentId="{A13166D7-18D8-4A6E-B2EB-62D62529C0FB}">
    <text>254. gauta suva</text>
  </threadedComment>
  <threadedComment ref="E273" dT="2025-10-10T06:58:37.00" personId="{5710D45C-C18F-4E5A-842E-2E8E9F9A8EE2}" id="{21A99558-9F2D-47CB-AB0B-5D975C6B150B}" parentId="{A13166D7-18D8-4A6E-B2EB-62D62529C0FB}">
    <text xml:space="preserve">truksta suvos </text>
  </threadedComment>
  <threadedComment ref="E273" dT="2025-10-10T09:14:26.56" personId="{5710D45C-C18F-4E5A-842E-2E8E9F9A8EE2}" id="{4B2FBD7E-3A29-4FDA-BC2E-53209CEEB763}" parentId="{A13166D7-18D8-4A6E-B2EB-62D62529C0FB}">
    <text>25SUT-12043</text>
  </threadedComment>
  <threadedComment ref="E273" dT="2025-10-10T09:57:42.15" personId="{5710D45C-C18F-4E5A-842E-2E8E9F9A8EE2}" id="{61B67482-7912-42A0-81FF-8E8BD10E91BB}" parentId="{A13166D7-18D8-4A6E-B2EB-62D62529C0FB}">
    <text>daroma byla</text>
  </threadedComment>
  <threadedComment ref="E273" dT="2025-10-13T07:59:06.73" personId="{5710D45C-C18F-4E5A-842E-2E8E9F9A8EE2}" id="{227A003D-1173-47CA-8D81-377120A940D4}" parentId="{A13166D7-18D8-4A6E-B2EB-62D62529C0FB}">
    <text>paruošta byla be SUVOS</text>
  </threadedComment>
  <threadedComment ref="E273" dT="2025-10-13T11:54:45.68" personId="{1AA69E5B-B443-4881-BBB8-C2908FF681E9}" id="{08B6B996-DD20-41E5-A3FE-CD04A620F8E0}" parentId="{A13166D7-18D8-4A6E-B2EB-62D62529C0FB}">
    <text>Pateiktas projektas be SUVA</text>
  </threadedComment>
  <threadedComment ref="E273" dT="2025-10-16T11:17:32.37" personId="{1AA69E5B-B443-4881-BBB8-C2908FF681E9}" id="{296FCC19-7DAE-4D9C-BBC8-98471F2B73DE}" parentId="{A13166D7-18D8-4A6E-B2EB-62D62529C0FB}">
    <text>Taiso pastabas</text>
  </threadedComment>
  <threadedComment ref="E273" dT="2025-10-20T05:57:43.88" personId="{5710D45C-C18F-4E5A-842E-2E8E9F9A8EE2}" id="{2AC7EF23-590A-4344-BC8A-C5C7AA3C36DF}" parentId="{A13166D7-18D8-4A6E-B2EB-62D62529C0FB}">
    <text>formuojamas servitutas</text>
  </threadedComment>
  <threadedComment ref="E273" dT="2025-10-20T07:13:42.68" personId="{5710D45C-C18F-4E5A-842E-2E8E9F9A8EE2}" id="{0CEDD661-2D06-4550-9728-FF388384EC2D}" parentId="{A13166D7-18D8-4A6E-B2EB-62D62529C0FB}">
    <text>pastabos patasytos apart servituto 4400-0307-3170 ir SUVOS</text>
  </threadedComment>
  <threadedComment ref="E273" dT="2025-10-22T08:09:50.59" personId="{5710D45C-C18F-4E5A-842E-2E8E9F9A8EE2}" id="{E6F2AE1C-F8E9-429C-B66D-217D5F6D9027}" parentId="{A13166D7-18D8-4A6E-B2EB-62D62529C0FB}">
    <text>suva gauta</text>
  </threadedComment>
  <threadedComment ref="E273" dT="2025-10-27T05:58:15.82" personId="{5710D45C-C18F-4E5A-842E-2E8E9F9A8EE2}" id="{D78A125F-5576-4B4C-9D43-AD7F5AE125A9}" parentId="{A13166D7-18D8-4A6E-B2EB-62D62529C0FB}">
    <text>išsiųsta servituto kompensacijai</text>
  </threadedComment>
  <threadedComment ref="E273" dT="2025-10-29T05:59:06.24" personId="{5710D45C-C18F-4E5A-842E-2E8E9F9A8EE2}" id="{B6A21C05-03EB-4953-982D-6D2C5892DD01}" parentId="{A13166D7-18D8-4A6E-B2EB-62D62529C0FB}">
    <text>gauta kompensacija, išsiųsta i nžt</text>
  </threadedComment>
  <threadedComment ref="E273" dT="2025-10-30T05:08:37.05" personId="{5710D45C-C18F-4E5A-842E-2E8E9F9A8EE2}" id="{0247BC6F-08BE-461C-A23F-7F56C2792D96}" parentId="{A13166D7-18D8-4A6E-B2EB-62D62529C0FB}">
    <text>1GD-88153</text>
  </threadedComment>
  <threadedComment ref="E273" dT="2025-11-21T06:47:06.35" personId="{5710D45C-C18F-4E5A-842E-2E8E9F9A8EE2}" id="{EB7E6B55-549B-4448-9C3E-6BADC6DCEECA}" parentId="{A13166D7-18D8-4A6E-B2EB-62D62529C0FB}">
    <text>Nzt terminas iki 11-27. vykdytoja Eimante Šalkauskaite +37070685652</text>
  </threadedComment>
  <threadedComment ref="E273" dT="2025-11-27T07:42:44.93" personId="{5710D45C-C18F-4E5A-842E-2E8E9F9A8EE2}" id="{89664EEB-BE28-4C6B-AC1B-CB2F16FCDCEF}" parentId="{A13166D7-18D8-4A6E-B2EB-62D62529C0FB}">
    <text>Nzt sake nusiunte viską notarui, laukia sandorio, atsius sutarti poto</text>
  </threadedComment>
  <threadedComment ref="E273" dT="2025-12-01T10:13:16.35" personId="{5710D45C-C18F-4E5A-842E-2E8E9F9A8EE2}" id="{C2135CF9-F379-4BA4-BCB5-A3C75CABFAA0}" parentId="{A13166D7-18D8-4A6E-B2EB-62D62529C0FB}">
    <text>Nzt pasirašė, sklypo savininkai nebekelia</text>
  </threadedComment>
  <threadedComment ref="E273" dT="2025-12-16T10:11:12.98" personId="{5710D45C-C18F-4E5A-842E-2E8E9F9A8EE2}" id="{6A584EFD-97DB-42F0-8400-A0511736B9B8}" parentId="{A13166D7-18D8-4A6E-B2EB-62D62529C0FB}">
    <text>vaidota.majute@notarai.lt 3 notaru biuras. Išsiųsti dokumentai ir perduotas kontaktinis tel. nr sklypo bendrasavininku</text>
    <extLst>
      <x:ext xmlns:xltc2="http://schemas.microsoft.com/office/spreadsheetml/2020/threadedcomments2" uri="{F7C98A9C-CBB3-438F-8F68-D28B6AF4A901}">
        <xltc2:checksum>1126620129</xltc2:checksum>
        <xltc2:hyperlink startIndex="0" length="25" url="vaidota.majute@notarai.lt"/>
      </x:ext>
    </extLst>
  </threadedComment>
  <threadedComment ref="E273" dT="2026-01-05T09:04:57.95" personId="{5710D45C-C18F-4E5A-842E-2E8E9F9A8EE2}" id="{1D9AFD31-CD0E-47A7-963D-6DAD22AD5727}" parentId="{A13166D7-18D8-4A6E-B2EB-62D62529C0FB}">
    <text>Notarė sakė per šią savaitę peržiūrės ir informuos</text>
  </threadedComment>
  <threadedComment ref="E273" dT="2026-01-16T12:08:22.72" personId="{1AA69E5B-B443-4881-BBB8-C2908FF681E9}" id="{83F7C2D9-BD98-427D-A993-9737156D8C08}" parentId="{A13166D7-18D8-4A6E-B2EB-62D62529C0FB}">
    <text>21d iki pietu pasiraso servituta</text>
  </threadedComment>
  <threadedComment ref="E273" dT="2026-01-21T11:43:08.26" personId="{1AA69E5B-B443-4881-BBB8-C2908FF681E9}" id="{6AEC7C75-2CAA-4923-A8F7-8070C7BA08C9}" parentId="{A13166D7-18D8-4A6E-B2EB-62D62529C0FB}">
    <text>Pateiktas projektas tvirtinimui</text>
  </threadedComment>
  <threadedComment ref="E273" dT="2026-01-22T10:53:25.07" personId="{1AA69E5B-B443-4881-BBB8-C2908FF681E9}" id="{78524710-D1D0-4279-8F37-5900972603D8}" parentId="{A13166D7-18D8-4A6E-B2EB-62D62529C0FB}">
    <text>Taiso pastabas</text>
  </threadedComment>
  <threadedComment ref="E273" dT="2026-01-23T07:15:14.11" personId="{1AA69E5B-B443-4881-BBB8-C2908FF681E9}" id="{337D7E94-BD9B-4301-AE4E-08AA39F3F40D}" parentId="{A13166D7-18D8-4A6E-B2EB-62D62529C0FB}">
    <text>Pateikta po pastabu</text>
  </threadedComment>
  <threadedComment ref="X273" dT="2025-07-16T05:32:20.16" personId="{5710D45C-C18F-4E5A-842E-2E8E9F9A8EE2}" id="{17AE9415-DC38-4CCF-9F9D-B5C6AA1D693B}">
    <text>Išsiųsta rimantas.savelis@moletai.lt keliai</text>
    <extLst>
      <x:ext xmlns:xltc2="http://schemas.microsoft.com/office/spreadsheetml/2020/threadedcomments2" uri="{F7C98A9C-CBB3-438F-8F68-D28B6AF4A901}">
        <xltc2:checksum>3089288121</xltc2:checksum>
        <xltc2:hyperlink startIndex="9" length="27" url="rimantas.savelis@moletai.lt"/>
      </x:ext>
    </extLst>
  </threadedComment>
  <threadedComment ref="X273" dT="2025-07-16T05:33:00.34" personId="{5710D45C-C18F-4E5A-842E-2E8E9F9A8EE2}" id="{7E0B6748-E30F-48A8-A057-F883F4FF0485}" parentId="{17AE9415-DC38-4CCF-9F9D-B5C6AA1D693B}">
    <text>Išsiųsta gediminas.putvinskas@moletai.lt architektas</text>
    <extLst>
      <x:ext xmlns:xltc2="http://schemas.microsoft.com/office/spreadsheetml/2020/threadedcomments2" uri="{F7C98A9C-CBB3-438F-8F68-D28B6AF4A901}">
        <xltc2:checksum>4285522107</xltc2:checksum>
        <xltc2:hyperlink startIndex="9" length="31" url="gediminas.putvinskas@moletai.lt"/>
      </x:ext>
    </extLst>
  </threadedComment>
  <threadedComment ref="X273" dT="2025-07-30T04:52:25.25" personId="{5710D45C-C18F-4E5A-842E-2E8E9F9A8EE2}" id="{7131F047-A1E0-4B38-B0AD-F586A5D6F873}" parentId="{17AE9415-DC38-4CCF-9F9D-B5C6AA1D693B}">
    <text xml:space="preserve">Išsiusta saveliui </text>
  </threadedComment>
  <threadedComment ref="X273" dT="2025-09-15T12:55:39.45" personId="{5710D45C-C18F-4E5A-842E-2E8E9F9A8EE2}" id="{08896C20-9F0C-41A6-BE37-52F57FA3B75C}" parentId="{17AE9415-DC38-4CCF-9F9D-B5C6AA1D693B}">
    <text>Perderinta 09-15</text>
  </threadedComment>
  <threadedComment ref="Y273" dT="2025-07-16T05:14:37.61" personId="{5710D45C-C18F-4E5A-842E-2E8E9F9A8EE2}" id="{2C80400B-8EA9-40B4-9C31-0C43BE6B77C9}">
    <text>Išsiųsta neringa.siauliene@moletai.lt</text>
    <extLst>
      <x:ext xmlns:xltc2="http://schemas.microsoft.com/office/spreadsheetml/2020/threadedcomments2" uri="{F7C98A9C-CBB3-438F-8F68-D28B6AF4A901}">
        <xltc2:checksum>692599906</xltc2:checksum>
        <xltc2:hyperlink startIndex="9" length="28" url="neringa.siauliene@moletai.lt"/>
      </x:ext>
    </extLst>
  </threadedComment>
  <threadedComment ref="Y273" dT="2025-07-16T07:07:08.99" personId="{5710D45C-C18F-4E5A-842E-2E8E9F9A8EE2}" id="{FD4D7B29-D344-41D2-8F0D-3A6ADCF0F252}" parentId="{2C80400B-8EA9-40B4-9C31-0C43BE6B77C9}">
    <text>suderinta</text>
  </threadedComment>
  <threadedComment ref="Z273" dT="2025-07-16T06:39:02.05" personId="{5710D45C-C18F-4E5A-842E-2E8E9F9A8EE2}" id="{8AFD9B43-993F-41CA-9D3B-4E2010625A62}">
    <text>išsiųsta 'info@moletuvanduo.lt'</text>
    <extLst>
      <x:ext xmlns:xltc2="http://schemas.microsoft.com/office/spreadsheetml/2020/threadedcomments2" uri="{F7C98A9C-CBB3-438F-8F68-D28B6AF4A901}">
        <xltc2:checksum>2487607964</xltc2:checksum>
        <xltc2:hyperlink startIndex="10" length="20" url="info@moletuvanduo.lt"/>
      </x:ext>
    </extLst>
  </threadedComment>
  <threadedComment ref="Z273" dT="2025-07-17T07:35:50.16" personId="{5710D45C-C18F-4E5A-842E-2E8E9F9A8EE2}" id="{82EF7977-7654-4675-AF8C-2DF9D1FC6E80}" parentId="{8AFD9B43-993F-41CA-9D3B-4E2010625A62}">
    <text>Išsiųsta po pastabų</text>
  </threadedComment>
  <threadedComment ref="Z273" dT="2025-07-29T12:51:21.43" personId="{5710D45C-C18F-4E5A-842E-2E8E9F9A8EE2}" id="{5FA3E05E-2278-41BD-B21D-06591B5C0E6F}" parentId="{8AFD9B43-993F-41CA-9D3B-4E2010625A62}">
    <text>Suderinta 07-29</text>
  </threadedComment>
  <threadedComment ref="AA273" dT="2025-07-16T06:46:35.42" personId="{5710D45C-C18F-4E5A-842E-2E8E9F9A8EE2}" id="{F6E7EA40-83AA-411F-9E67-A9E9D8A9AC05}">
    <text>Išsiųsta projektu_derinimas_moletai@telia.lt</text>
    <extLst>
      <x:ext xmlns:xltc2="http://schemas.microsoft.com/office/spreadsheetml/2020/threadedcomments2" uri="{F7C98A9C-CBB3-438F-8F68-D28B6AF4A901}">
        <xltc2:checksum>154183631</xltc2:checksum>
        <xltc2:hyperlink startIndex="9" length="35" url="projektu_derinimas_moletai@telia.lt"/>
      </x:ext>
    </extLst>
  </threadedComment>
  <threadedComment ref="AA273" dT="2025-07-17T11:45:44.16" personId="{5710D45C-C18F-4E5A-842E-2E8E9F9A8EE2}" id="{DD532FBC-AA43-49EA-8420-3F3B330CB000}" parentId="{F6E7EA40-83AA-411F-9E67-A9E9D8A9AC05}">
    <text>suderinta</text>
  </threadedComment>
  <threadedComment ref="AD273" dT="2025-08-28T12:01:36.29" personId="{A8D559AF-EDFF-4E5C-A9C6-041F763793B2}" id="{314E64CB-494E-4096-8506-DCDCB258FF75}">
    <text xml:space="preserve">25SUT-4342 </text>
  </threadedComment>
  <threadedComment ref="AD273" dT="2025-09-29T06:48:57.19" personId="{5710D45C-C18F-4E5A-842E-2E8E9F9A8EE2}" id="{CD9C0BD0-5053-482C-AE6E-CA5F86A10392}" parentId="{314E64CB-494E-4096-8506-DCDCB258FF75}">
    <text xml:space="preserve">25SUT-9702 </text>
  </threadedComment>
  <threadedComment ref="AE273" dT="2025-07-16T06:28:50.21" personId="{5710D45C-C18F-4E5A-842E-2E8E9F9A8EE2}" id="{99885BE9-A8D6-44A5-8B01-D47F2CEADC6C}">
    <text>Išsiųsta 'kestutis.grainys@moletai.lt'</text>
    <extLst>
      <x:ext xmlns:xltc2="http://schemas.microsoft.com/office/spreadsheetml/2020/threadedcomments2" uri="{F7C98A9C-CBB3-438F-8F68-D28B6AF4A901}">
        <xltc2:checksum>3811953311</xltc2:checksum>
        <xltc2:hyperlink startIndex="10" length="27" url="kestutis.grainys@moletai.lt"/>
      </x:ext>
    </extLst>
  </threadedComment>
  <threadedComment ref="AF273" dT="2025-07-16T12:33:28.05" personId="{5710D45C-C18F-4E5A-842E-2E8E9F9A8EE2}" id="{4CCE495B-25ED-4020-BCE2-971FB52EA8CB}">
    <text>Išsiųsta 'savivaldybe@moletai.lt' sudaryta panaudos sutartis</text>
    <extLst>
      <x:ext xmlns:xltc2="http://schemas.microsoft.com/office/spreadsheetml/2020/threadedcomments2" uri="{F7C98A9C-CBB3-438F-8F68-D28B6AF4A901}">
        <xltc2:checksum>3174672167</xltc2:checksum>
        <xltc2:hyperlink startIndex="10" length="22" url="savivaldybe@moletai.lt"/>
      </x:ext>
    </extLst>
  </threadedComment>
  <threadedComment ref="AF273" dT="2025-07-18T05:25:49.37" personId="{5710D45C-C18F-4E5A-842E-2E8E9F9A8EE2}" id="{EC6C83B3-5134-4B5A-83C5-F165F5C6646B}" parentId="{4CCE495B-25ED-4020-BCE2-971FB52EA8CB}">
    <text>Savivaldybė pasirašė</text>
  </threadedComment>
  <threadedComment ref="AF273" dT="2025-08-04T10:55:24.32" personId="{5710D45C-C18F-4E5A-842E-2E8E9F9A8EE2}" id="{14A4464E-7C6D-4907-917E-289E7747DBAC}" parentId="{4CCE495B-25ED-4020-BCE2-971FB52EA8CB}">
    <text xml:space="preserve">Išsiųsta kompensacijai
</text>
  </threadedComment>
  <threadedComment ref="AF273" dT="2025-08-05T04:59:29.37" personId="{5710D45C-C18F-4E5A-842E-2E8E9F9A8EE2}" id="{67CE4998-7279-4D0A-861D-0936206F9B01}" parentId="{4CCE495B-25ED-4020-BCE2-971FB52EA8CB}">
    <text>Išsiųsta nzt</text>
  </threadedComment>
  <threadedComment ref="AF273" dT="2025-08-05T09:18:39.46" personId="{5710D45C-C18F-4E5A-842E-2E8E9F9A8EE2}" id="{BAED25C3-3E72-45EB-9320-F994DB04EE43}" parentId="{4CCE495B-25ED-4020-BCE2-971FB52EA8CB}">
    <text xml:space="preserve">1GD-60237
</text>
  </threadedComment>
  <threadedComment ref="AF273" dT="2025-08-12T06:01:00.96" personId="{5710D45C-C18F-4E5A-842E-2E8E9F9A8EE2}" id="{AE1E20E7-1858-4698-9A95-416FD9816403}" parentId="{4CCE495B-25ED-4020-BCE2-971FB52EA8CB}">
    <text>08/11 išsiųsta notarei dalia.celkiene@notarai.lt</text>
    <extLst>
      <x:ext xmlns:xltc2="http://schemas.microsoft.com/office/spreadsheetml/2020/threadedcomments2" uri="{F7C98A9C-CBB3-438F-8F68-D28B6AF4A901}">
        <xltc2:checksum>2728623530</xltc2:checksum>
        <xltc2:hyperlink startIndex="23" length="25" url="dalia.celkiene@notarai.lt"/>
      </x:ext>
    </extLst>
  </threadedComment>
  <threadedComment ref="AG273" dT="2025-07-16T06:50:12.57" personId="{5710D45C-C18F-4E5A-842E-2E8E9F9A8EE2}" id="{30FF8E73-6794-4373-9B5D-31189DEE6515}">
    <text>Išsiųsta 'gintautas.ziukas@moletai.lt'</text>
    <extLst>
      <x:ext xmlns:xltc2="http://schemas.microsoft.com/office/spreadsheetml/2020/threadedcomments2" uri="{F7C98A9C-CBB3-438F-8F68-D28B6AF4A901}">
        <xltc2:checksum>1875935690</xltc2:checksum>
        <xltc2:hyperlink startIndex="10" length="27" url="gintautas.ziukas@moletai.lt"/>
      </x:ext>
    </extLst>
  </threadedComment>
  <threadedComment ref="AG273" dT="2025-07-16T09:06:42.80" personId="{5710D45C-C18F-4E5A-842E-2E8E9F9A8EE2}" id="{AEB104EA-5B3A-487D-9067-CED1A007E9DC}" parentId="{30FF8E73-6794-4373-9B5D-31189DEE6515}">
    <text>suderinta</text>
  </threadedComment>
  <threadedComment ref="AJ273" dT="2025-06-30T06:46:17.44" personId="{5710D45C-C18F-4E5A-842E-2E8E9F9A8EE2}" id="{79D36467-9667-4EB4-A73B-611BAD9F8771}">
    <text>Išsiųsta be priedo 06-30</text>
  </threadedComment>
  <threadedComment ref="AJ273" dT="2025-06-30T09:06:16.37" personId="{5710D45C-C18F-4E5A-842E-2E8E9F9A8EE2}" id="{DEC0760B-7462-4EED-91C8-957DE6F8DCE7}" parentId="{79D36467-9667-4EB4-A73B-611BAD9F8771}">
    <text xml:space="preserve">1-25-20182
</text>
  </threadedComment>
  <threadedComment ref="AJ273" dT="2025-07-15T10:58:37.97" personId="{5710D45C-C18F-4E5A-842E-2E8E9F9A8EE2}" id="{1D8AF66E-F200-483A-8E3D-938CE280D196}" parentId="{79D36467-9667-4EB4-A73B-611BAD9F8771}">
    <text>Pakoreguota trasa, išsiųsta į VIA iš naujo</text>
  </threadedComment>
  <threadedComment ref="AJ273" dT="2025-08-05T05:09:29.81" personId="{5710D45C-C18F-4E5A-842E-2E8E9F9A8EE2}" id="{2AACC8C2-5073-4BD1-8CFB-B0B3200CAC43}" parentId="{79D36467-9667-4EB4-A73B-611BAD9F8771}">
    <text>Išsiųsta po pastabų</text>
  </threadedComment>
  <threadedComment ref="AJ273" dT="2025-08-05T11:21:16.67" personId="{5710D45C-C18F-4E5A-842E-2E8E9F9A8EE2}" id="{456C83F9-815E-4609-A94B-164C7F805180}" parentId="{79D36467-9667-4EB4-A73B-611BAD9F8771}">
    <text xml:space="preserve">1-25-24646. 
</text>
  </threadedComment>
  <threadedComment ref="AJ273" dT="2025-08-19T12:48:45.45" personId="{5710D45C-C18F-4E5A-842E-2E8E9F9A8EE2}" id="{477D043D-ABB0-4A56-B8C8-890A6317C7D3}" parentId="{79D36467-9667-4EB4-A73B-611BAD9F8771}">
    <text>Terminas 3</text>
  </threadedComment>
  <threadedComment ref="E274" dT="2024-11-26T06:47:56.60" personId="{8FC2F3C1-05F0-4E34-917F-7A355472C835}" id="{7C716364-7538-42A2-AD86-5D2F95E0C586}">
    <text>Trūksta parašų iš 7 vartotojų, su 2 iš jų neina susisiekti, likusiems išsiųstą el. paštu.
Informaciniai laiškai paruošti, bet neišsiųsti.
Telia nepateikė tinklų plano.
Savivaldybei nesiųsta, kol nėra suderinta su kitais</text>
  </threadedComment>
  <threadedComment ref="E274" dT="2024-12-04T10:39:24.47" personId="{8FC2F3C1-05F0-4E34-917F-7A355472C835}" id="{E599EC17-F748-4272-A02E-A3598F75989C}" parentId="{7C716364-7538-42A2-AD86-5D2F95E0C586}">
    <text>Trūksta 5 parašų iš vartotojų</text>
  </threadedComment>
  <threadedComment ref="E274" dT="2024-12-04T12:06:14.10" personId="{1AA69E5B-B443-4881-BBB8-C2908FF681E9}" id="{1B48575F-91EC-4414-B527-A17BC43C7F47}" parentId="{7C716364-7538-42A2-AD86-5D2F95E0C586}">
    <text>Pateikti priminiai sprendiniai. Reikia pildyti Telia tinklus, vandenys yra , melioracija yra, reikia seniunijos, kai viska turesim kelininkui siusim.</text>
  </threadedComment>
  <threadedComment ref="E274" dT="2024-12-23T10:41:51.59" personId="{8FC2F3C1-05F0-4E34-917F-7A355472C835}" id="{E3F93397-C1E2-4E9D-904F-0EA34F22FECC}" parentId="{7C716364-7538-42A2-AD86-5D2F95E0C586}">
    <text xml:space="preserve">Informaciniai išsiųsti, trūksta sutikimo dėl az iš ukmergės g. 10, susisiekti neina 12/12 siųstas pakartotinai siųstas laiškas, el. paštu </text>
  </threadedComment>
  <threadedComment ref="E274" dT="2025-01-05T08:04:41.03" personId="{275467A3-C35B-408D-BC09-980133BF36D1}" id="{4DA24000-719D-45D0-9E96-7F4CE2F0AA6F}" parentId="{7C716364-7538-42A2-AD86-5D2F95E0C586}">
    <text>Kokia situacija dėl AZ ?
Telia užsakyta pas Simą 01-07</text>
  </threadedComment>
  <threadedComment ref="E274" dT="2025-01-06T08:56:54.06" personId="{8FC2F3C1-05F0-4E34-917F-7A355472C835}" id="{3012710C-D465-4437-B446-902EFAC0C395}" parentId="{7C716364-7538-42A2-AD86-5D2F95E0C586}">
    <text>Nesusisiekiu, paskutinis skambutis darytas šiandien 01-06</text>
  </threadedComment>
  <threadedComment ref="E274" dT="2025-01-06T14:05:16.29" personId="{8FC2F3C1-05F0-4E34-917F-7A355472C835}" id="{D2252938-992B-4490-B01C-265ED58F16E2}" parentId="{7C716364-7538-42A2-AD86-5D2F95E0C586}">
    <text>01-06 vis dar laukiu kitų 2 sklypų parašų ant brėžinio, abiem asmeniškai priminiau jau 3 kartą, žada atsiųsti iš karto, bet vis nesulaukiu.</text>
  </threadedComment>
  <threadedComment ref="E274" dT="2025-01-07T08:46:57.16" personId="{275467A3-C35B-408D-BC09-980133BF36D1}" id="{5F7FFA40-AEC8-4776-948F-77989E1B5A1F}" parentId="{7C716364-7538-42A2-AD86-5D2F95E0C586}">
    <text>Simas telia pildo + trūksta vienos abonentės sutikimo</text>
  </threadedComment>
  <threadedComment ref="E274" dT="2025-01-09T11:07:54.61" personId="{8FC2F3C1-05F0-4E34-917F-7A355472C835}" id="{FA51E17E-3696-465D-A27A-62E1A3E1471D}" parentId="{7C716364-7538-42A2-AD86-5D2F95E0C586}">
    <text>Sąmata gauta, MZDZ yra</text>
  </threadedComment>
  <threadedComment ref="E274" dT="2025-01-13T07:26:53.75" personId="{8FC2F3C1-05F0-4E34-917F-7A355472C835}" id="{A0334B42-ABAF-4190-8C03-DF3E5689539E}" parentId="{7C716364-7538-42A2-AD86-5D2F95E0C586}">
    <text>Koreguojama trasa po telia papildymo</text>
  </threadedComment>
  <threadedComment ref="E274" dT="2025-01-13T08:49:46.25" personId="{8FC2F3C1-05F0-4E34-917F-7A355472C835}" id="{49A00086-3DD8-4077-9B14-A130ACB2BABA}" parentId="{7C716364-7538-42A2-AD86-5D2F95E0C586}">
    <text>Nusiųsta į telia derinimui, gavus atsakymą siųsim savivaldybei</text>
  </threadedComment>
  <threadedComment ref="E274" dT="2025-01-13T09:03:15.00" personId="{8FC2F3C1-05F0-4E34-917F-7A355472C835}" id="{5B877E2D-BBC0-4084-ADA4-1B225EED84C0}" parentId="{7C716364-7538-42A2-AD86-5D2F95E0C586}">
    <text>Telia suderinta siunčiam savivaldybei</text>
  </threadedComment>
  <threadedComment ref="E274" dT="2025-01-16T06:41:18.49" personId="{8FC2F3C1-05F0-4E34-917F-7A355472C835}" id="{920B628A-F432-451C-B4AB-065973B7F3E3}" parentId="{7C716364-7538-42A2-AD86-5D2F95E0C586}">
    <text>Laukiama atsakymo iš savivaldybės</text>
  </threadedComment>
  <threadedComment ref="E274" dT="2025-01-17T11:24:15.40" personId="{8FC2F3C1-05F0-4E34-917F-7A355472C835}" id="{76C0B673-B6A5-4F68-910B-BCD609335AC2}" parentId="{7C716364-7538-42A2-AD86-5D2F95E0C586}">
    <text>Gautas savivaldybės derinimas, vis dar trūksta vienos gyventojos sutikimo, bandysiu skambint kaimo gyventojui, galbūt galės pakalbėti su ja asmeniškai</text>
  </threadedComment>
  <threadedComment ref="E274" dT="2025-01-20T09:59:46.44" personId="{8FC2F3C1-05F0-4E34-917F-7A355472C835}" id="{CF97AF73-2EC4-47B6-875D-094D097849FF}" parentId="{7C716364-7538-42A2-AD86-5D2F95E0C586}">
    <text>Kalbėjau su kaimo gyventoju, ukmergės g. 10 savininkai ten negyvena tik atvažiuoja vasarą, davė tel. nr. kurį jau turim, daugiau niekuo padėti negali</text>
  </threadedComment>
  <threadedComment ref="E274" dT="2025-01-20T11:32:58.73" personId="{8FC2F3C1-05F0-4E34-917F-7A355472C835}" id="{51C3A815-A5A2-45EB-BE1E-BBB44A0066B6}" parentId="{7C716364-7538-42A2-AD86-5D2F95E0C586}">
    <text>Išsiųstas laiškas el. paštu, perspėjom apie galimus demontavimo darbus jei nepavyks suderinti sprendinių.</text>
  </threadedComment>
  <threadedComment ref="E274" dT="2025-01-27T12:04:46.22" personId="{1AA69E5B-B443-4881-BBB8-C2908FF681E9}" id="{33E42A78-3444-41F0-89ED-1A1A9E59ED45}" parentId="{7C716364-7538-42A2-AD86-5D2F95E0C586}">
    <text>Savininke kreipesi i Energetikos ministerija, kalbeta su Karaniu, sake laukiam atsakymo, papildomai parasyta i TIVIS, Reikia teikti SUVA</text>
  </threadedComment>
  <threadedComment ref="E274" dT="2025-01-28T05:30:16.86" personId="{8FC2F3C1-05F0-4E34-917F-7A355472C835}" id="{A429545F-5AB2-4245-BAF8-097DB0AEFF8E}" parentId="{7C716364-7538-42A2-AD86-5D2F95E0C586}">
    <text>Pateikta suva</text>
  </threadedComment>
  <threadedComment ref="E274" dT="2025-01-28T07:14:39.37" personId="{275467A3-C35B-408D-BC09-980133BF36D1}" id="{5A843CA1-088A-4131-8F91-BD360D0660B9}" parentId="{7C716364-7538-42A2-AD86-5D2F95E0C586}">
    <text>Laukiam atsakymo iki tol kol gausim SUVA, jeigu nebus atsakymo- apskaitą kelti į kitą gatvės pusę arba sumovuoti KL</text>
  </threadedComment>
  <threadedComment ref="E274" dT="2025-02-03T07:58:33.72" personId="{8FC2F3C1-05F0-4E34-917F-7A355472C835}" id="{E98DA5CA-77F2-454A-8A64-6CDF695142B2}" parentId="{7C716364-7538-42A2-AD86-5D2F95E0C586}">
    <text>Gauta SUVA, pakoreguota trasa, br2, kabeliu lentelė, MZDZ, nusiųsta perskaičiuoti sąmatą, siųsim informacinius
informaciniai išsiųsti
byla paruošta tik nebaigta, laukiam lydraščio iš paskutinių informacinių, taip pat  sąmatos korekcijos. Gavus viską, byla bus užbaigta</text>
  </threadedComment>
  <threadedComment ref="E274" dT="2025-02-04T06:04:56.08" personId="{8FC2F3C1-05F0-4E34-917F-7A355472C835}" id="{DEFC6B73-E267-4CB6-A00D-3D6670F51D60}" parentId="{7C716364-7538-42A2-AD86-5D2F95E0C586}">
    <text>Gauta sąmata, byla baigta</text>
  </threadedComment>
  <threadedComment ref="E274" dT="2025-02-04T07:09:13.81" personId="{1AA69E5B-B443-4881-BBB8-C2908FF681E9}" id="{1C17D483-2D09-40A0-9B26-30A07D78EECA}" parentId="{7C716364-7538-42A2-AD86-5D2F95E0C586}">
    <text>Pateiktas projektas</text>
  </threadedComment>
  <threadedComment ref="E274" dT="2025-02-05T14:07:20.94" personId="{275467A3-C35B-408D-BC09-980133BF36D1}" id="{799483A4-317B-4FBB-9BD9-3BCDCA67F796}" parentId="{7C716364-7538-42A2-AD86-5D2F95E0C586}">
    <text>02-06 patekta byla po pastabų</text>
  </threadedComment>
  <threadedComment ref="E274" dT="2025-02-06T07:12:27.29" personId="{1AA69E5B-B443-4881-BBB8-C2908FF681E9}" id="{AE3B8F61-8157-47E2-B4C8-92169F7E9709}" parentId="{7C716364-7538-42A2-AD86-5D2F95E0C586}">
    <text>Pateiktas projektas po pastabu</text>
  </threadedComment>
  <threadedComment ref="E274" dT="2025-02-08T08:18:14.05" personId="{275467A3-C35B-408D-BC09-980133BF36D1}" id="{20CA3C92-244D-48FD-8EC6-CF3509482D19}" parentId="{7C716364-7538-42A2-AD86-5D2F95E0C586}">
    <text>02-10 teiks projektą po pastabų</text>
  </threadedComment>
  <threadedComment ref="E274" dT="2025-02-10T05:49:39.72" personId="{1AA69E5B-B443-4881-BBB8-C2908FF681E9}" id="{774AC747-2575-437B-906A-1AABD6124731}" parentId="{7C716364-7538-42A2-AD86-5D2F95E0C586}">
    <text>Pateikta po pastabu</text>
  </threadedComment>
  <threadedComment ref="W274" dT="2024-11-26T06:40:04.65" personId="{8FC2F3C1-05F0-4E34-917F-7A355472C835}" id="{969B08CE-78B9-4086-89BA-437FB746B2E5}">
    <text>Su kuo pavyko susisiekti išsiųsta</text>
  </threadedComment>
  <threadedComment ref="W274" dT="2024-12-23T10:44:54.39" personId="{8FC2F3C1-05F0-4E34-917F-7A355472C835}" id="{AAF1A3D8-F9DD-4B45-A763-C206E33FB409}" parentId="{969B08CE-78B9-4086-89BA-437FB746B2E5}">
    <text>Trūkstą sutikimo dėl az iš ukmergės g. 10 (neprisikambinu, siųstas laiškas el. paštu 12/12), likusiems išsiųsti informaciniai laiškai (12/16)</text>
  </threadedComment>
  <threadedComment ref="X274" dT="2024-11-26T06:49:12.52" personId="{8FC2F3C1-05F0-4E34-917F-7A355472C835}" id="{043E1D0F-449A-4369-8126-FB01D4917EE4}">
    <text>Nesiųsta</text>
  </threadedComment>
  <threadedComment ref="X274" dT="2025-01-13T09:44:33.61" personId="{8FC2F3C1-05F0-4E34-917F-7A355472C835}" id="{E419F6A8-8FF4-4519-A45C-FB1A324AB377}" parentId="{043E1D0F-449A-4369-8126-FB01D4917EE4}">
    <text>Siųsta 01-13</text>
  </threadedComment>
  <threadedComment ref="X274" dT="2025-01-17T11:36:20.67" personId="{8FC2F3C1-05F0-4E34-917F-7A355472C835}" id="{A12F0880-411E-4890-83A1-3A5E4D4343F1}" parentId="{043E1D0F-449A-4369-8126-FB01D4917EE4}">
    <text>Gauta</text>
  </threadedComment>
  <threadedComment ref="Y274" dT="2024-11-26T06:31:33.94" personId="{8FC2F3C1-05F0-4E34-917F-7A355472C835}" id="{7E6416E7-6241-4D92-A764-80226D92C80B}">
    <text>11/21 išsiųsta</text>
  </threadedComment>
  <threadedComment ref="AA274" dT="2024-11-26T06:49:02.56" personId="{8FC2F3C1-05F0-4E34-917F-7A355472C835}" id="{BA11A816-B68D-4D87-A317-09055829C57D}">
    <text>Nepateikė tinklų plano</text>
  </threadedComment>
  <threadedComment ref="AA274" dT="2024-12-31T08:00:25.77" personId="{1AA69E5B-B443-4881-BBB8-C2908FF681E9}" id="{3B56D5C3-0A19-4523-822B-8290F212A714}" parentId="{BA11A816-B68D-4D87-A317-09055829C57D}">
    <text>Topografai pildo tinklus</text>
  </threadedComment>
  <threadedComment ref="AA274" dT="2025-01-13T08:56:44.86" personId="{8FC2F3C1-05F0-4E34-917F-7A355472C835}" id="{9AAE2E8A-B477-4235-B7A6-445BF64D839E}" parentId="{BA11A816-B68D-4D87-A317-09055829C57D}">
    <text>Išsiųsta pakartotinai su telia tinklais 01-13</text>
  </threadedComment>
  <threadedComment ref="AA274" dT="2025-01-13T09:03:27.05" personId="{8FC2F3C1-05F0-4E34-917F-7A355472C835}" id="{F60D7F10-FA98-4294-A932-C387FA86E47B}" parentId="{BA11A816-B68D-4D87-A317-09055829C57D}">
    <text>suderinta</text>
  </threadedComment>
  <threadedComment ref="AD274" dT="2025-01-28T05:20:44.34" personId="{8FC2F3C1-05F0-4E34-917F-7A355472C835}" id="{45697691-2A0E-4D8E-8617-DF54CC468F4F}">
    <text>Nr. 344652 
Prašymo reg. Nr. 1GST-942 
01-28</text>
  </threadedComment>
  <threadedComment ref="E275" dT="2025-01-05T08:22:40.76" personId="{275467A3-C35B-408D-BC09-980133BF36D1}" id="{993C0341-887D-4D3E-88E1-C9F3B1789FC2}">
    <text>Taisyti trasą</text>
  </threadedComment>
  <threadedComment ref="E275" dT="2025-01-13T13:20:48.27" personId="{1AA69E5B-B443-4881-BBB8-C2908FF681E9}" id="{A0A90B39-EE34-497E-A635-9DD3B4EDD9D4}" parentId="{993C0341-887D-4D3E-88E1-C9F3B1789FC2}">
    <text>01.14 vaziuoja derinti</text>
  </threadedComment>
  <threadedComment ref="E275" dT="2025-01-20T18:54:43.05" personId="{275467A3-C35B-408D-BC09-980133BF36D1}" id="{F91560C2-FBF7-47B5-9C1B-A37F9C77EF5F}" parentId="{993C0341-887D-4D3E-88E1-C9F3B1789FC2}">
    <text xml:space="preserve">Ar suderinta su gyventojais ? </text>
  </threadedComment>
  <threadedComment ref="E275" dT="2025-01-21T06:14:43.11" personId="{C0ECFC5B-0A85-441B-983F-CE9A319143FD}" id="{3A4002E2-975C-4B92-B519-8E0CD27C4F57}" parentId="{993C0341-887D-4D3E-88E1-C9F3B1789FC2}">
    <text>Dar ne su visais, derinama</text>
  </threadedComment>
  <threadedComment ref="E275" dT="2025-01-21T06:18:40.69" personId="{C0ECFC5B-0A85-441B-983F-CE9A319143FD}" id="{D783F235-F1CB-47E8-A2C8-A155BA6CB206}" parentId="{993C0341-887D-4D3E-88E1-C9F3B1789FC2}">
    <text>24m. Gruodžio pabaigoje pakeistos sklypų ribos suformuotas išplėstas kelio sklypas</text>
  </threadedComment>
  <threadedComment ref="E275" dT="2025-01-27T08:27:29.12" personId="{C0ECFC5B-0A85-441B-983F-CE9A319143FD}" id="{F588AC65-074A-494A-B837-345A5B05DFC5}" parentId="{993C0341-887D-4D3E-88E1-C9F3B1789FC2}">
    <text>Gauta dauguma gyventojų derinimų</text>
  </threadedComment>
  <threadedComment ref="E275" dT="2025-01-27T08:36:16.03" personId="{C0ECFC5B-0A85-441B-983F-CE9A319143FD}" id="{0782ACA7-2235-4AAF-9833-493999626083}" parentId="{993C0341-887D-4D3E-88E1-C9F3B1789FC2}">
    <text>Dar ne visi atsiuntė derinimus el. būdu, liko informaciniai laiškai</text>
  </threadedComment>
  <threadedComment ref="E275" dT="2025-01-30T07:35:43.18" personId="{C0ECFC5B-0A85-441B-983F-CE9A319143FD}" id="{BF9CC0F2-C3C3-4089-8137-AC381F3177D0}" parentId="{993C0341-887D-4D3E-88E1-C9F3B1789FC2}">
    <text>Išsiųstas kelių priedas ESO derinimui su VIA 0130</text>
  </threadedComment>
  <threadedComment ref="E275" dT="2025-01-30T07:36:13.86" personId="{C0ECFC5B-0A85-441B-983F-CE9A319143FD}" id="{33C962ED-B67F-4856-8D45-BF9A9102FA47}" parentId="{993C0341-887D-4D3E-88E1-C9F3B1789FC2}">
    <text>Derinama su gyventojais</text>
  </threadedComment>
  <threadedComment ref="E275" dT="2025-02-03T07:55:16.24" personId="{C0ECFC5B-0A85-441B-983F-CE9A319143FD}" id="{457309B7-C5BD-4006-8D77-CC1A4E3333F7}" parentId="{993C0341-887D-4D3E-88E1-C9F3B1789FC2}">
    <text>Ruošiama schema</text>
  </threadedComment>
  <threadedComment ref="E275" dT="2025-02-12T13:47:03.28" personId="{C0ECFC5B-0A85-441B-983F-CE9A319143FD}" id="{313096CE-43A2-44D1-8659-A019F38EB80A}" parentId="{993C0341-887D-4D3E-88E1-C9F3B1789FC2}">
    <text>Schema paruošta, trūksta kelių derinimų</text>
  </threadedComment>
  <threadedComment ref="E275" dT="2025-02-12T13:49:37.51" personId="{C0ECFC5B-0A85-441B-983F-CE9A319143FD}" id="{096D6533-A8C6-4257-9D8C-C3157B0CF49D}" parentId="{993C0341-887D-4D3E-88E1-C9F3B1789FC2}">
    <text>Laikinai pristabdyta</text>
  </threadedComment>
  <threadedComment ref="E275" dT="2025-02-13T08:48:37.28" personId="{C0ECFC5B-0A85-441B-983F-CE9A319143FD}" id="{0309DDB7-1B88-4939-AB35-6F7FDAE54C4C}" parentId="{993C0341-887D-4D3E-88E1-C9F3B1789FC2}">
    <text>Gautas Ukmergės sav. derinimas</text>
  </threadedComment>
  <threadedComment ref="E275" dT="2025-03-14T13:46:47.65" personId="{275467A3-C35B-408D-BC09-980133BF36D1}" id="{121EAED7-ADE5-4B3C-A0EC-92C38E48E05C}" parentId="{993C0341-887D-4D3E-88E1-C9F3B1789FC2}">
    <text>Ruošia principinę, derina su gyventojais</text>
  </threadedComment>
  <threadedComment ref="E275" dT="2025-04-29T09:37:56.80" personId="{C0ECFC5B-0A85-441B-983F-CE9A319143FD}" id="{E033B965-8FCF-4B32-9A55-55E1567972A2}" parentId="{993C0341-887D-4D3E-88E1-C9F3B1789FC2}">
    <text>Pasitikrinti sklypu ribas</text>
  </threadedComment>
  <threadedComment ref="E275" dT="2025-05-05T10:08:01.84" personId="{1AA69E5B-B443-4881-BBB8-C2908FF681E9}" id="{4A2FB527-F323-45F7-83C3-C8652D786FF6}" parentId="{993C0341-887D-4D3E-88E1-C9F3B1789FC2}">
    <text>Perdaryti sprendiniai, 05.06 vaziuojam persiderint su gyventojais naujas spintu vietas</text>
  </threadedComment>
  <threadedComment ref="E275" dT="2025-05-12T18:45:48.89" personId="{1AA69E5B-B443-4881-BBB8-C2908FF681E9}" id="{8F7C4560-E26D-41DA-A6B0-755FFABB50F4}" parentId="{993C0341-887D-4D3E-88E1-C9F3B1789FC2}">
    <text>Koreguojama trasa po pirminiu derinimu, reikes dar vieno vaziavimo susirinkti likusius sutikimus</text>
  </threadedComment>
  <threadedComment ref="E275" dT="2025-05-13T11:05:40.02" personId="{275467A3-C35B-408D-BC09-980133BF36D1}" id="{C5A9FEF9-4214-42BB-A518-BA41110F5A6F}" parentId="{993C0341-887D-4D3E-88E1-C9F3B1789FC2}">
    <text>Kada bus pateikti pirminiai ?</text>
  </threadedComment>
  <threadedComment ref="E275" dT="2025-05-27T09:39:47.16" personId="{1AA69E5B-B443-4881-BBB8-C2908FF681E9}" id="{6E9A1F66-BC11-43D5-B552-87399DE44E7D}" parentId="{993C0341-887D-4D3E-88E1-C9F3B1789FC2}">
    <text>Reikia pildyti telia</text>
  </threadedComment>
  <threadedComment ref="E275" dT="2025-06-03T04:55:38.57" personId="{275467A3-C35B-408D-BC09-980133BF36D1}" id="{401BFBD8-7E9F-4B2B-8CA7-DDF6E3910A97}" parentId="{993C0341-887D-4D3E-88E1-C9F3B1789FC2}">
    <text>Užsakyta pas pakamarį telia pildymas</text>
  </threadedComment>
  <threadedComment ref="E275" dT="2025-06-04T11:59:15.43" personId="{1AA69E5B-B443-4881-BBB8-C2908FF681E9}" id="{434F39E0-2703-4341-B0A7-57AD9257129A}" parentId="{993C0341-887D-4D3E-88E1-C9F3B1789FC2}">
    <text>Pateikti pirminiai</text>
  </threadedComment>
  <threadedComment ref="E275" dT="2025-06-09T05:03:47.59" personId="{1AA69E5B-B443-4881-BBB8-C2908FF681E9}" id="{790D99F7-DFA0-4E73-B6AD-462ACEAD5467}" parentId="{993C0341-887D-4D3E-88E1-C9F3B1789FC2}">
    <text>Taiso pirminius</text>
  </threadedComment>
  <threadedComment ref="E275" dT="2025-06-13T12:01:50.66" personId="{1AA69E5B-B443-4881-BBB8-C2908FF681E9}" id="{F06EF850-7FF7-4204-B766-D0742D66B096}" parentId="{993C0341-887D-4D3E-88E1-C9F3B1789FC2}">
    <text>Taiso pirminius</text>
  </threadedComment>
  <threadedComment ref="E275" dT="2025-06-18T06:05:04.86" personId="{275467A3-C35B-408D-BC09-980133BF36D1}" id="{3062FBD3-9241-4273-B72F-8F17C7C9239E}" parentId="{993C0341-887D-4D3E-88E1-C9F3B1789FC2}">
    <text>06-16 pateikti pirminiai po pastabų</text>
  </threadedComment>
  <threadedComment ref="E275" dT="2025-07-01T06:54:53.14" personId="{E80BD089-F0D1-9A47-8F7C-7C2F77045E1A}" id="{90751CA3-10FA-4EBA-ADB4-85F689DAA0E5}" parentId="{993C0341-887D-4D3E-88E1-C9F3B1789FC2}">
    <text>Vienas iš sklypų savininkų nesutinka pasirašyti, nes jam netinka pačio sutikimo forma. 2025-07-01 bandysiu dar kartą suderinti. Jei nesutiks, teks KS/KAS iškelti į kelio sklypą suderinus su VIA Lietuva</text>
  </threadedComment>
  <threadedComment ref="E275" dT="2025-07-04T05:54:42.93" personId="{275467A3-C35B-408D-BC09-980133BF36D1}" id="{FE75095D-2E1E-4B68-AD66-53F0DDC92AD2}" parentId="{993C0341-887D-4D3E-88E1-C9F3B1789FC2}">
    <text>Suderinimo dar negavo</text>
  </threadedComment>
  <threadedComment ref="E275" dT="2025-07-08T05:15:58.36" personId="{1AA69E5B-B443-4881-BBB8-C2908FF681E9}" id="{7209215E-8069-4361-A031-414BB4F51945}" parentId="{993C0341-887D-4D3E-88E1-C9F3B1789FC2}">
    <text>Ketvirtadieni Marijus paims sutikima jei iki tol neatsius, Kasparas siuncia Via prieda ir BR perderinimui</text>
  </threadedComment>
  <threadedComment ref="E275" dT="2025-07-16T12:51:00.98" personId="{E80BD089-F0D1-9A47-8F7C-7C2F77045E1A}" id="{B08488D9-CD19-480E-91A9-52BDD5D19A0B}" parentId="{993C0341-887D-4D3E-88E1-C9F3B1789FC2}">
    <text>VIA Lietuvos priedo negalime teikti, nes taisoma trasa</text>
  </threadedComment>
  <threadedComment ref="E275" dT="2025-07-22T10:35:53.76" personId="{1AA69E5B-B443-4881-BBB8-C2908FF681E9}" id="{13ECC76D-F3B2-4FB2-8A07-D43E6C206C31}" parentId="{993C0341-887D-4D3E-88E1-C9F3B1789FC2}">
    <text>07.21 Via issiustas kelio priedas pasirasymui, gavus via teiksim savivaldybes kelininkui, tada SUVA. Reikia pakoreguot KL ir MZDZ</text>
  </threadedComment>
  <threadedComment ref="E275" dT="2025-08-05T07:08:03.68" personId="{1AA69E5B-B443-4881-BBB8-C2908FF681E9}" id="{D23FDC42-8EB5-4DB7-8031-EA0C853D7F71}" parentId="{993C0341-887D-4D3E-88E1-C9F3B1789FC2}">
    <text>Kelininkas dar neatsiunte</text>
  </threadedComment>
  <threadedComment ref="E275" dT="2025-08-07T10:07:06.75" personId="{1AA69E5B-B443-4881-BBB8-C2908FF681E9}" id="{DB4BB19F-FCA8-48F5-BBEB-990FD29A7738}" parentId="{993C0341-887D-4D3E-88E1-C9F3B1789FC2}">
    <text>Teikti SUVA, daryti/teikti byla, samata yra</text>
  </threadedComment>
  <threadedComment ref="E275" dT="2025-08-12T07:09:15.63" personId="{F5283759-9946-4865-A022-E520B30F9158}" id="{E923F33F-3612-409D-9832-54A91D1E9812}" parentId="{993C0341-887D-4D3E-88E1-C9F3B1789FC2}">
    <text>08-12 25SUT-1718 pateikta SUVA</text>
  </threadedComment>
  <threadedComment ref="E275" dT="2025-08-21T10:14:39.98" personId="{1AA69E5B-B443-4881-BBB8-C2908FF681E9}" id="{86D1C16C-FE58-4D5C-BF77-085679B9E9CE}" parentId="{993C0341-887D-4D3E-88E1-C9F3B1789FC2}">
    <text>Pateiktas projektas be SUVA</text>
  </threadedComment>
  <threadedComment ref="E275" dT="2025-08-25T05:24:19.95" personId="{275467A3-C35B-408D-BC09-980133BF36D1}" id="{DEDD1E39-D912-4ED7-A0D5-2B41BA1E16FB}" parentId="{993C0341-887D-4D3E-88E1-C9F3B1789FC2}">
    <text>SUVA terminas 08-26</text>
  </threadedComment>
  <threadedComment ref="E275" dT="2025-08-29T09:21:28.42" personId="{1AA69E5B-B443-4881-BBB8-C2908FF681E9}" id="{DD72C04D-2687-4154-9A22-E603AF1E6EE5}" parentId="{993C0341-887D-4D3E-88E1-C9F3B1789FC2}">
    <text>Pateiktas galutinis po pastabu</text>
  </threadedComment>
  <threadedComment ref="E275" dT="2025-09-09T06:12:28.56" personId="{1AA69E5B-B443-4881-BBB8-C2908FF681E9}" id="{501BA0C9-27BA-4D80-8EDD-3CF53817F621}" parentId="{993C0341-887D-4D3E-88E1-C9F3B1789FC2}">
    <text>"SS - sutikimų tekstai yra derinami su savivaldybe, sutikimo gavėjas, nurodytas sutikime turi būti ESO. "</text>
  </threadedComment>
  <threadedComment ref="E275" dT="2025-09-15T10:19:46.53" personId="{1AA69E5B-B443-4881-BBB8-C2908FF681E9}" id="{06179C0B-6230-4D81-83A2-A9667BEEB61E}" parentId="{993C0341-887D-4D3E-88E1-C9F3B1789FC2}">
    <text>Pateiktas projektas su SUVA garantiniu</text>
  </threadedComment>
  <threadedComment ref="E275" dT="2025-09-22T10:06:21.96" personId="{1AA69E5B-B443-4881-BBB8-C2908FF681E9}" id="{AC8D935E-C037-4094-B79F-A4F3DF0A6E38}" parentId="{993C0341-887D-4D3E-88E1-C9F3B1789FC2}">
    <text>Liko tik SUVA</text>
  </threadedComment>
  <threadedComment ref="E275" dT="2025-09-30T04:57:59.65" personId="{E80BD089-F0D1-9A47-8F7C-7C2F77045E1A}" id="{C0303653-B9DE-44A5-848F-C83EFD804370}" parentId="{993C0341-887D-4D3E-88E1-C9F3B1789FC2}">
    <text>SUVA pateikta 2025-10-08 
25SUT-12053</text>
  </threadedComment>
  <threadedComment ref="E275" dT="2025-10-21T05:47:56.62" personId="{1AA69E5B-B443-4881-BBB8-C2908FF681E9}" id="{69D91243-9430-417B-B23D-2430B2B4E15D}" parentId="{993C0341-887D-4D3E-88E1-C9F3B1789FC2}">
    <text>Pateiktas projektas su SUVA</text>
  </threadedComment>
  <threadedComment ref="E275" dT="2025-10-22T12:29:13.51" personId="{275467A3-C35B-408D-BC09-980133BF36D1}" id="{41B53887-6759-4901-8AB6-FA0F2EE5E8A3}" parentId="{993C0341-887D-4D3E-88E1-C9F3B1789FC2}">
    <text>rengia žymas</text>
  </threadedComment>
  <threadedComment ref="E275" dT="2025-10-29T07:51:31.11" personId="{275467A3-C35B-408D-BC09-980133BF36D1}" id="{534EE3EB-7E71-431F-880A-E63507F0DEC2}" parentId="{993C0341-887D-4D3E-88E1-C9F3B1789FC2}">
    <text>perduoti įkainiai</text>
  </threadedComment>
  <threadedComment ref="E275" dT="2025-10-30T07:51:29.34" personId="{275467A3-C35B-408D-BC09-980133BF36D1}" id="{A39E32CD-B691-4849-B21B-86FF376236EF}" parentId="{993C0341-887D-4D3E-88E1-C9F3B1789FC2}">
    <text>grindžiam delspinigius</text>
  </threadedComment>
  <threadedComment ref="W275" dT="2025-05-13T07:50:02.54" personId="{E80BD089-F0D1-9A47-8F7C-7C2F77045E1A}" id="{227CED24-54A7-47F0-B408-FD8E124D2A7F}">
    <text xml:space="preserve">Dalis sutikimų yra gauta, 05-27 dar kartą važiuoju derinti su likusiais, tačiau manau, kad reiks dar vieno važiavimo
</text>
  </threadedComment>
  <threadedComment ref="W275" dT="2025-05-29T06:14:38.37" personId="{E80BD089-F0D1-9A47-8F7C-7C2F77045E1A}" id="{881F82A7-01C9-436E-8CF7-3B2B1DB5D9BB}" parentId="{227CED24-54A7-47F0-B408-FD8E124D2A7F}">
    <text>Daugumą sutikimų gavau, keletą sklypo savininkų yra užsienyje, kurie turėtų grįžti apie 06-10</text>
  </threadedComment>
  <threadedComment ref="X275" dT="2025-07-31T12:11:57.55" personId="{E80BD089-F0D1-9A47-8F7C-7C2F77045E1A}" id="{D78F10A5-8632-46EC-9DE7-BE84F9E15E5B}">
    <text>Išsiųsta 2025-07-31</text>
  </threadedComment>
  <threadedComment ref="Y275" dT="2025-05-14T10:48:50.47" personId="{E80BD089-F0D1-9A47-8F7C-7C2F77045E1A}" id="{70529405-5807-412C-B1FE-6DF226DF47E1}">
    <text>Topografiniame brėžinyje trūksta ryšių kabelių linijų. Laukiu papildymo</text>
  </threadedComment>
  <threadedComment ref="Z275" dT="2025-05-14T10:49:03.70" personId="{E80BD089-F0D1-9A47-8F7C-7C2F77045E1A}" id="{88DAE060-3F53-49F0-98BF-6118271AF1C1}">
    <text xml:space="preserve">Derinimas išsiųstas 2025-05-14
</text>
  </threadedComment>
  <threadedComment ref="AD275" dT="2025-08-12T07:10:11.40" personId="{F5283759-9946-4865-A022-E520B30F9158}" id="{76B7D9EF-CA02-4511-931D-4855A8B55777}">
    <text>25SUT-1718 08-12 pateikta</text>
  </threadedComment>
  <threadedComment ref="AG275" dT="2025-05-14T10:49:23.87" personId="{E80BD089-F0D1-9A47-8F7C-7C2F77045E1A}" id="{661D11E5-9C12-44CF-9585-DE0759F725A1}">
    <text>Derinimas išsiųstas 2025-05-14</text>
  </threadedComment>
  <threadedComment ref="AJ275" dT="2025-05-14T10:51:50.17" personId="{E80BD089-F0D1-9A47-8F7C-7C2F77045E1A}" id="{2AE6AEDF-EAB4-42ED-97BA-F1608A674382}">
    <text>Išsiųsta 2025-05-29</text>
  </threadedComment>
  <threadedComment ref="AJ275" dT="2025-06-25T06:41:04.31" personId="{E80BD089-F0D1-9A47-8F7C-7C2F77045E1A}" id="{778FB765-413E-4797-9466-1E7B7355A1F7}" parentId="{2AE6AEDF-EAB4-42ED-97BA-F1608A674382}">
    <text>Pakoreguotas brėžinys bei pasirašytas kelių priedas  išsiųstas 2025-06-25</text>
  </threadedComment>
  <threadedComment ref="AJ275" dT="2025-07-21T12:38:39.85" personId="{E80BD089-F0D1-9A47-8F7C-7C2F77045E1A}" id="{F3D09525-6BD4-497F-BB53-8AE83F867962}" parentId="{2AE6AEDF-EAB4-42ED-97BA-F1608A674382}">
    <text>Pakoreguotas brėžinys bei pasirašytas kelių priedas  išsiųstas 2025-07-21</text>
  </threadedComment>
  <threadedComment ref="E276" dT="2025-07-21T11:58:42.40" personId="{E80BD089-F0D1-9A47-8F7C-7C2F77045E1A}" id="{9F83B7B8-A1F4-482F-B901-C5A3F549DA30}">
    <text>2025-07-21 Išsiųsta kultūros paveldui</text>
  </threadedComment>
  <threadedComment ref="E276" dT="2025-07-24T06:45:59.19" personId="{1AA69E5B-B443-4881-BBB8-C2908FF681E9}" id="{76F7B861-F7CF-4DA9-80C4-BB59058DAE20}" parentId="{9F83B7B8-A1F4-482F-B901-C5A3F549DA30}">
    <text>KPD pritaria, 07.30 vaziuoja derint su zmonem</text>
  </threadedComment>
  <threadedComment ref="E276" dT="2025-08-05T07:24:54.00" personId="{1AA69E5B-B443-4881-BBB8-C2908FF681E9}" id="{C0BCBF9D-3304-4AA2-AAF6-21544644CF6D}" parentId="{9F83B7B8-A1F4-482F-B901-C5A3F549DA30}">
    <text>Kaimo komendantas renka sutikimus, daromos schemas, planas 08.07 pateikti pirminius</text>
  </threadedComment>
  <threadedComment ref="E276" dT="2025-08-07T10:07:35.12" personId="{1AA69E5B-B443-4881-BBB8-C2908FF681E9}" id="{D8553EEF-26B5-40BC-8897-6B6FD90E6AE7}" parentId="{9F83B7B8-A1F4-482F-B901-C5A3F549DA30}">
    <text xml:space="preserve">Reikia pasiderinti su sklp savininku del MGT vietos, nekelia kol kas. </text>
  </threadedComment>
  <threadedComment ref="E276" dT="2025-08-21T07:35:24.30" personId="{1AA69E5B-B443-4881-BBB8-C2908FF681E9}" id="{597013AC-DA8B-47C3-ADD3-C2815000B127}" parentId="{9F83B7B8-A1F4-482F-B901-C5A3F549DA30}">
    <text>08.22 vaziuoja imti sutikimu likusiu ir pasiziuret esamas maitinimo situacijas</text>
  </threadedComment>
  <threadedComment ref="E276" dT="2025-08-25T05:36:11.04" personId="{275467A3-C35B-408D-BC09-980133BF36D1}" id="{6348BB44-337E-469D-9630-AFAB66203A97}" parentId="{9F83B7B8-A1F4-482F-B901-C5A3F549DA30}">
    <text>Liko derinimus gauti tik el. paštu</text>
  </threadedComment>
  <threadedComment ref="E276" dT="2025-08-28T11:58:17.04" personId="{1AA69E5B-B443-4881-BBB8-C2908FF681E9}" id="{7BCF051F-4D56-460E-8872-97A15902C94F}" parentId="{9F83B7B8-A1F4-482F-B901-C5A3F549DA30}">
    <text>Pateikti pirminiai</text>
  </threadedComment>
  <threadedComment ref="E276" dT="2025-09-01T06:07:11.29" personId="{E80BD089-F0D1-9A47-8F7C-7C2F77045E1A}" id="{7AD7ACFB-3644-446C-886A-AFDCE150D3CE}" parentId="{9F83B7B8-A1F4-482F-B901-C5A3F549DA30}">
    <text>Dauguma sutikimų iš žmonių gauta. Likusieji turėtų pasirašyti nuotoliniu būdu.</text>
  </threadedComment>
  <threadedComment ref="E276" dT="2025-09-03T07:25:03.33" personId="{1AA69E5B-B443-4881-BBB8-C2908FF681E9}" id="{B3853092-6C55-4470-9CE1-3B54F3C34497}" parentId="{9F83B7B8-A1F4-482F-B901-C5A3F549DA30}">
    <text>Pateikti pirminiai po pastabu</text>
  </threadedComment>
  <threadedComment ref="E276" dT="2025-09-05T10:13:29.14" personId="{1AA69E5B-B443-4881-BBB8-C2908FF681E9}" id="{AD986E9E-805E-4B8D-91FE-4B963E074757}" parentId="{9F83B7B8-A1F4-482F-B901-C5A3F549DA30}">
    <text>Pateikti pirminiai po pastabu</text>
  </threadedComment>
  <threadedComment ref="E276" dT="2025-09-13T09:20:07.52" personId="{275467A3-C35B-408D-BC09-980133BF36D1}" id="{86FE1298-567C-4E46-8AA2-81CF37006D23}" parentId="{9F83B7B8-A1F4-482F-B901-C5A3F549DA30}">
    <text>Taiso pastabas</text>
  </threadedComment>
  <threadedComment ref="E276" dT="2025-09-15T10:25:26.02" personId="{1AA69E5B-B443-4881-BBB8-C2908FF681E9}" id="{C6B0CC3E-9157-4075-B69B-F0909F62E7FB}" parentId="{9F83B7B8-A1F4-482F-B901-C5A3F549DA30}">
    <text>Pateikta po pastabu</text>
  </threadedComment>
  <threadedComment ref="E276" dT="2025-09-18T07:11:30.25" personId="{275467A3-C35B-408D-BC09-980133BF36D1}" id="{B61D12B7-6098-46C0-BCFB-FFC1F25DE16B}" parentId="{9F83B7B8-A1F4-482F-B901-C5A3F549DA30}">
    <text>Taiso pastabas</text>
  </threadedComment>
  <threadedComment ref="E276" dT="2025-09-19T12:13:13.90" personId="{275467A3-C35B-408D-BC09-980133BF36D1}" id="{9FBDFAA2-62BE-4A43-A84F-9C80510E1E55}" parentId="{9F83B7B8-A1F4-482F-B901-C5A3F549DA30}">
    <text xml:space="preserve">Pateikta po pastabų
</text>
  </threadedComment>
  <threadedComment ref="E276" dT="2025-09-23T12:26:41.97" personId="{275467A3-C35B-408D-BC09-980133BF36D1}" id="{D462312A-1B37-44B5-822F-A0DA678EB48A}" parentId="{9F83B7B8-A1F4-482F-B901-C5A3F549DA30}">
    <text>Patvirtinti pirminiai, derinama su inst.</text>
  </threadedComment>
  <threadedComment ref="E276" dT="2025-09-29T11:23:18.19" personId="{E80BD089-F0D1-9A47-8F7C-7C2F77045E1A}" id="{B9B52023-0EF2-4A54-BF8D-BA4013853658}" parentId="{9F83B7B8-A1F4-482F-B901-C5A3F549DA30}">
    <text>Išsiųsta derinimui Via Lietuvai su pasirašytu kelių priedu.</text>
  </threadedComment>
  <threadedComment ref="E276" dT="2025-10-16T12:25:19.52" personId="{1AA69E5B-B443-4881-BBB8-C2908FF681E9}" id="{A0C4463F-CD06-479F-B26E-035EC87149BF}" parentId="{9F83B7B8-A1F4-482F-B901-C5A3F549DA30}">
    <text>Teiksim byla be Via ir SUVA</text>
  </threadedComment>
  <threadedComment ref="E276" dT="2025-10-24T05:13:13.48" personId="{E80BD089-F0D1-9A47-8F7C-7C2F77045E1A}" id="{CB432890-5B20-4D8C-8F59-A42D7FB7F225}" parentId="{9F83B7B8-A1F4-482F-B901-C5A3F549DA30}">
    <text>Pateikta SUVA 2025-10-24 25SUT-15166. Trūksta sąmatos.</text>
  </threadedComment>
  <threadedComment ref="E276" dT="2025-10-24T12:05:17.84" personId="{1AA69E5B-B443-4881-BBB8-C2908FF681E9}" id="{9073DE2C-3BCF-4C9B-94CB-F9452F015915}" parentId="{9F83B7B8-A1F4-482F-B901-C5A3F549DA30}">
    <text>Pateiktas projektas be SUVA</text>
  </threadedComment>
  <threadedComment ref="E276" dT="2025-10-29T08:11:04.46" personId="{1AA69E5B-B443-4881-BBB8-C2908FF681E9}" id="{15C54E55-59AA-4A4D-935B-74D2F555275B}" parentId="{9F83B7B8-A1F4-482F-B901-C5A3F549DA30}">
    <text>Taiso pastabas</text>
  </threadedComment>
  <threadedComment ref="E276" dT="2025-10-30T11:49:15.35" personId="{1AA69E5B-B443-4881-BBB8-C2908FF681E9}" id="{20EEDF74-C15E-4418-BC63-D0DA43A360E5}" parentId="{9F83B7B8-A1F4-482F-B901-C5A3F549DA30}">
    <text>Pateiktas projektas po pastaby</text>
  </threadedComment>
  <threadedComment ref="E276" dT="2025-11-05T06:19:46.47" personId="{275467A3-C35B-408D-BC09-980133BF36D1}" id="{224826CD-9615-41C8-A95D-00D7315D33BD}" parentId="{9F83B7B8-A1F4-482F-B901-C5A3F549DA30}">
    <text>taiso pastabas</text>
  </threadedComment>
  <threadedComment ref="E276" dT="2025-11-05T07:38:06.14" personId="{1AA69E5B-B443-4881-BBB8-C2908FF681E9}" id="{F8CDB891-9686-4D65-8926-9B261A4D8F84}" parentId="{9F83B7B8-A1F4-482F-B901-C5A3F549DA30}">
    <text>Pateitka po pastabu</text>
  </threadedComment>
  <threadedComment ref="E276" dT="2025-11-13T07:42:43.01" personId="{275467A3-C35B-408D-BC09-980133BF36D1}" id="{6841ED7C-0ACB-4451-B66F-04055E8A9878}" parentId="{9F83B7B8-A1F4-482F-B901-C5A3F549DA30}">
    <text>pateiktos žymos</text>
  </threadedComment>
  <threadedComment ref="E276" dT="2025-11-17T12:57:09.13" personId="{275467A3-C35B-408D-BC09-980133BF36D1}" id="{D88C844F-B525-4979-AA2B-7983EA04D6B9}" parentId="{9F83B7B8-A1F4-482F-B901-C5A3F549DA30}">
    <text xml:space="preserve">laukiam sausio mėn
</text>
  </threadedComment>
  <threadedComment ref="E276" dT="2026-01-05T05:48:23.91" personId="{275467A3-C35B-408D-BC09-980133BF36D1}" id="{5A99CBED-630E-44D1-8B64-D6E04186911E}" parentId="{9F83B7B8-A1F4-482F-B901-C5A3F549DA30}">
    <text>perduoti pataisyti įkainiai</text>
  </threadedComment>
  <threadedComment ref="E276" dT="2026-01-06T13:29:02.98" personId="{275467A3-C35B-408D-BC09-980133BF36D1}" id="{C692E5DF-473E-4600-9D80-1FF1E0728A6B}" parentId="{9F83B7B8-A1F4-482F-B901-C5A3F549DA30}">
    <text>REIKIA DELSPINIGIŲ RAŠTO</text>
  </threadedComment>
  <threadedComment ref="W276" dT="2025-08-28T12:07:18.69" personId="{E80BD089-F0D1-9A47-8F7C-7C2F77045E1A}" id="{829844AD-36B5-4F59-8BF4-2417C2A783E6}">
    <text>Dauguma sutikimų gauta. Likusieji turėtų pasirašyti nuotoliniu būdu.</text>
  </threadedComment>
  <threadedComment ref="X276" dT="2025-08-28T12:00:34.75" personId="{E80BD089-F0D1-9A47-8F7C-7C2F77045E1A}" id="{D42204DC-4646-4FBF-A7F9-60875B2A02B2}">
    <text xml:space="preserve">Išsiųsta 2025-08-28
</text>
  </threadedComment>
  <threadedComment ref="Y276" dT="2025-08-28T12:00:21.26" personId="{E80BD089-F0D1-9A47-8F7C-7C2F77045E1A}" id="{9159F0A3-906F-4618-930D-A58C3BCEAFF4}">
    <text>Išsiųsta 2025-08-28</text>
  </threadedComment>
  <threadedComment ref="Z276" dT="2025-08-28T12:00:10.41" personId="{E80BD089-F0D1-9A47-8F7C-7C2F77045E1A}" id="{F1F5D9F5-17EB-43D5-8E5E-7D03DDD0C253}">
    <text>Išsiųsta 2025-08-28</text>
  </threadedComment>
  <threadedComment ref="AA276" dT="2025-08-28T12:00:03.08" personId="{E80BD089-F0D1-9A47-8F7C-7C2F77045E1A}" id="{88DB503E-9BA8-4F28-B6C6-A5349313533E}">
    <text>Išsiųsta 2025-08-28</text>
  </threadedComment>
  <threadedComment ref="AI276" dT="2025-07-21T11:58:12.71" personId="{E80BD089-F0D1-9A47-8F7C-7C2F77045E1A}" id="{CCE45D9A-E5C1-4496-8108-2A23C243C5C9}">
    <text>Išsiųsta 2025-07-21</text>
  </threadedComment>
  <threadedComment ref="AJ276" dT="2025-07-23T09:22:22.61" personId="{E80BD089-F0D1-9A47-8F7C-7C2F77045E1A}" id="{89677662-388D-4794-9D95-DFD658EEC475}">
    <text xml:space="preserve">Pakoreguota ir išsiųsta 2025-09-01
</text>
  </threadedComment>
  <threadedComment ref="E277" dT="2025-01-05T08:10:04.42" personId="{275467A3-C35B-408D-BC09-980133BF36D1}" id="{0F32D08E-D6CF-4DED-AD79-7F060E7AADAA}">
    <text>Užklausta subrangos kas vyksta</text>
  </threadedComment>
  <threadedComment ref="E277" dT="2025-01-21T05:36:12.62" personId="{275467A3-C35B-408D-BC09-980133BF36D1}" id="{28E6F1B7-A055-44E3-A9EE-ABB84B6BD526}" parentId="{0F32D08E-D6CF-4DED-AD79-7F060E7AADAA}">
    <text>Derina su vartotojais</text>
  </threadedComment>
  <threadedComment ref="E277" dT="2025-02-08T08:24:01.43" personId="{275467A3-C35B-408D-BC09-980133BF36D1}" id="{C2D090C9-DDBA-420E-8363-D17BD4749F4A}" parentId="{0F32D08E-D6CF-4DED-AD79-7F060E7AADAA}">
    <text>Pateiktos pastabos schemai. Sprendinius derina su institucijomis</text>
  </threadedComment>
  <threadedComment ref="E277" dT="2025-02-14T13:48:39.91" personId="{1AA69E5B-B443-4881-BBB8-C2908FF681E9}" id="{E38CDB0A-A12D-47DC-B552-A9DBA3B2BA00}" parentId="{0F32D08E-D6CF-4DED-AD79-7F060E7AADAA}">
    <text>Pateikti sprendiniai po pastabu</text>
  </threadedComment>
  <threadedComment ref="E277" dT="2025-02-26T14:49:13.77" personId="{275467A3-C35B-408D-BC09-980133BF36D1}" id="{E1296D1A-E8FA-4F16-87F0-A7852D52C3E4}" parentId="{0F32D08E-D6CF-4DED-AD79-7F060E7AADAA}">
    <text>Pateikta po pastabų</text>
  </threadedComment>
  <threadedComment ref="E277" dT="2025-02-27T11:13:42.93" personId="{275467A3-C35B-408D-BC09-980133BF36D1}" id="{00414747-9D67-4702-A146-B35035238EBE}" parentId="{0F32D08E-D6CF-4DED-AD79-7F060E7AADAA}">
    <text>Taiso pastabas</text>
  </threadedComment>
  <threadedComment ref="E277" dT="2025-03-04T11:17:22.10" personId="{275467A3-C35B-408D-BC09-980133BF36D1}" id="{9E356977-707B-477F-A6D2-1872C25C53A8}" parentId="{0F32D08E-D6CF-4DED-AD79-7F060E7AADAA}">
    <text>Sukelta po pastabų</text>
  </threadedComment>
  <threadedComment ref="E277" dT="2025-03-04T13:42:35.71" personId="{275467A3-C35B-408D-BC09-980133BF36D1}" id="{FDEC7DF5-BAA6-4A0F-BA3F-07E8C97F4158}" parentId="{0F32D08E-D6CF-4DED-AD79-7F060E7AADAA}">
    <text>Patvirtino pirminius</text>
  </threadedComment>
  <threadedComment ref="E277" dT="2025-03-06T12:28:35.94" personId="{275467A3-C35B-408D-BC09-980133BF36D1}" id="{93B5F0BF-731A-4802-98B3-DBC80E0DCFFF}" parentId="{0F32D08E-D6CF-4DED-AD79-7F060E7AADAA}">
    <text>03-10 teiks pilną projektą</text>
  </threadedComment>
  <threadedComment ref="E277" dT="2025-03-08T08:47:20.78" personId="{275467A3-C35B-408D-BC09-980133BF36D1}" id="{48C598FD-B1F0-4338-989A-BF0A53D3514C}" parentId="{0F32D08E-D6CF-4DED-AD79-7F060E7AADAA}">
    <text>Galima sukelti projektą kai patvirtins pratęsimą</text>
  </threadedComment>
  <threadedComment ref="E277" dT="2025-03-14T12:39:35.01" personId="{275467A3-C35B-408D-BC09-980133BF36D1}" id="{928D3D12-E86E-4696-AA22-E4F94C9441C2}" parentId="{0F32D08E-D6CF-4DED-AD79-7F060E7AADAA}">
    <text>Sukeltas projektas</text>
  </threadedComment>
  <threadedComment ref="E277" dT="2025-03-19T09:24:08.26" personId="{275467A3-C35B-408D-BC09-980133BF36D1}" id="{F085A7CD-1C2B-4C87-9E74-AC976D674DE4}" parentId="{0F32D08E-D6CF-4DED-AD79-7F060E7AADAA}">
    <text>Laukiam SUVA</text>
  </threadedComment>
  <threadedComment ref="E277" dT="2025-04-04T06:07:29.83" personId="{275467A3-C35B-408D-BC09-980133BF36D1}" id="{E73F39BB-1A87-42A6-AA39-3C68C92AB887}" parentId="{0F32D08E-D6CF-4DED-AD79-7F060E7AADAA}">
    <text>Teiksim bylą</text>
  </threadedComment>
  <threadedComment ref="E277" dT="2025-04-04T09:04:22.22" personId="{1AA69E5B-B443-4881-BBB8-C2908FF681E9}" id="{19939839-2B0B-4197-8D4D-BA0F4673E17F}" parentId="{0F32D08E-D6CF-4DED-AD79-7F060E7AADAA}">
    <text>pateikta</text>
  </threadedComment>
  <threadedComment ref="E277" dT="2025-04-08T12:35:17.51" personId="{275467A3-C35B-408D-BC09-980133BF36D1}" id="{BD98E039-FDF3-4742-B862-F359067EE785}" parentId="{0F32D08E-D6CF-4DED-AD79-7F060E7AADAA}">
    <text>Taiso pastabas</text>
  </threadedComment>
  <threadedComment ref="E277" dT="2025-04-14T12:16:32.58" personId="{1AA69E5B-B443-4881-BBB8-C2908FF681E9}" id="{1189BDD5-11BB-4732-A16E-D994371DC414}" parentId="{0F32D08E-D6CF-4DED-AD79-7F060E7AADAA}">
    <text>Pateikta po pastabu</text>
  </threadedComment>
  <threadedComment ref="E277" dT="2025-04-14T12:35:48.55" personId="{275467A3-C35B-408D-BC09-980133BF36D1}" id="{D143B88F-51D9-4D8A-92ED-DA08824F56DA}" parentId="{0F32D08E-D6CF-4DED-AD79-7F060E7AADAA}">
    <text>Teikia žymas</text>
  </threadedComment>
  <threadedComment ref="E277" dT="2025-04-16T06:51:49.11" personId="{275467A3-C35B-408D-BC09-980133BF36D1}" id="{0B17057D-C995-46C2-906E-1197F7597594}" parentId="{0F32D08E-D6CF-4DED-AD79-7F060E7AADAA}">
    <text>Laukiam RC sąskaitų</text>
  </threadedComment>
  <threadedComment ref="E277" dT="2025-04-16T10:27:36.75" personId="{275467A3-C35B-408D-BC09-980133BF36D1}" id="{ED391D1B-B0A5-47C1-8D88-91362035C238}" parentId="{0F32D08E-D6CF-4DED-AD79-7F060E7AADAA}">
    <text>Reikia pateikti RC Sąskaitas ESO</text>
  </threadedComment>
  <threadedComment ref="E278" dT="2025-06-18T05:57:55.34" personId="{275467A3-C35B-408D-BC09-980133BF36D1}" id="{BC1BBB9C-D122-422B-81D8-134A64718739}">
    <text>Pirminius turim pateikti iki 06-30</text>
  </threadedComment>
  <threadedComment ref="E278" dT="2025-06-25T04:05:22.65" personId="{E80BD089-F0D1-9A47-8F7C-7C2F77045E1A}" id="{16B86BCF-2DE4-4AD4-B1DF-8CED9B1BBC27}" parentId="{BC1BBB9C-D122-422B-81D8-134A64718739}">
    <text>2025-06-26 važiuoju derinti su sklypų savininkais</text>
  </threadedComment>
  <threadedComment ref="E278" dT="2025-07-02T07:15:03.36" personId="{1AA69E5B-B443-4881-BBB8-C2908FF681E9}" id="{8476A05E-AE6B-4E0E-8EE3-D7714371B263}" parentId="{BC1BBB9C-D122-422B-81D8-134A64718739}">
    <text>Pateikti priminiai</text>
  </threadedComment>
  <threadedComment ref="E278" dT="2025-07-08T06:40:41.16" personId="{1AA69E5B-B443-4881-BBB8-C2908FF681E9}" id="{21E3B625-15BA-40BE-997C-EDD643043C23}" parentId="{BC1BBB9C-D122-422B-81D8-134A64718739}">
    <text>Taiso pastabas</text>
  </threadedComment>
  <threadedComment ref="E278" dT="2025-07-16T07:32:46.84" personId="{1AA69E5B-B443-4881-BBB8-C2908FF681E9}" id="{18FBDC9F-E44B-4955-947D-2574717B85D1}" parentId="{BC1BBB9C-D122-422B-81D8-134A64718739}">
    <text>Pateikti pirminiai po pastabu</text>
  </threadedComment>
  <threadedComment ref="E278" dT="2025-07-24T06:56:36.29" personId="{1AA69E5B-B443-4881-BBB8-C2908FF681E9}" id="{F85193F6-2D83-497B-8535-DCAD55FD5C3C}" parentId="{BC1BBB9C-D122-422B-81D8-134A64718739}">
    <text>Laukiam Via, kitu derinimu, nuotoliniu is zmoniu</text>
  </threadedComment>
  <threadedComment ref="E278" dT="2025-08-05T07:40:22.30" personId="{1AA69E5B-B443-4881-BBB8-C2908FF681E9}" id="{1A66A59A-D6B3-43B7-B1E6-E5A6A6BF3112}" parentId="{BC1BBB9C-D122-422B-81D8-134A64718739}">
    <text>Ragina zmones atsiust skolas, reikia perderint su institucijomis, laukiam Via</text>
  </threadedComment>
  <threadedComment ref="E278" dT="2025-08-21T07:40:41.01" personId="{1AA69E5B-B443-4881-BBB8-C2908FF681E9}" id="{7DD5B72D-A053-40EE-8F05-0CA0EA9E6015}" parentId="{BC1BBB9C-D122-422B-81D8-134A64718739}">
    <text>Du sutikimai (Atsius pastu), savelis suderins po atostogu, Via issiusta po pastabu, reikia daryti MZDZ</text>
  </threadedComment>
  <threadedComment ref="E278" dT="2025-08-25T05:37:22.58" personId="{275467A3-C35B-408D-BC09-980133BF36D1}" id="{85223211-143A-45BD-B93F-7F0815135C5F}" parentId="{BC1BBB9C-D122-422B-81D8-134A64718739}">
    <text>Kasparas skambina dėl sutikimų ir daro MŽDŽ</text>
  </threadedComment>
  <threadedComment ref="E278" dT="2025-09-01T06:06:08.30" personId="{E80BD089-F0D1-9A47-8F7C-7C2F77045E1A}" id="{698A5DDE-214C-44B6-8716-9DDAB40274A6}" parentId="{BC1BBB9C-D122-422B-81D8-134A64718739}">
    <text xml:space="preserve">Laukiu savivaldybės, gatvės apšvietimo  derinimo bei likusių sklypų savininkų sutikimų. Visi derinimai/sutikimai turėtų būti gauti šios savaitės eigoje (09-01 ; 09-05)    </text>
  </threadedComment>
  <threadedComment ref="E278" dT="2025-09-01T09:59:39.07" personId="{E80BD089-F0D1-9A47-8F7C-7C2F77045E1A}" id="{78A39C9C-A89B-440E-BC5D-7AFBEA4BF730}" parentId="{BC1BBB9C-D122-422B-81D8-134A64718739}">
    <text>Išsiųsta derinimui Via Lietuvai su pasirašytu  kelių priedu</text>
  </threadedComment>
  <threadedComment ref="E278" dT="2025-09-09T06:19:41.77" personId="{E80BD089-F0D1-9A47-8F7C-7C2F77045E1A}" id="{CCDA5FA3-A2AE-4E9C-A76C-C5F75E589781}" parentId="{BC1BBB9C-D122-422B-81D8-134A64718739}">
    <text>Laukiu kelininko derinimo/pastabų. Su likusiais sklypų savininkais neskubu, kadangi, dėl kelininko gali šiek tiek keistis KS/KAS vieta.</text>
  </threadedComment>
  <threadedComment ref="E278" dT="2025-09-11T10:05:08.99" personId="{E80BD089-F0D1-9A47-8F7C-7C2F77045E1A}" id="{2F7C3F94-3134-426A-B800-452B96E6B904}" parentId="{BC1BBB9C-D122-422B-81D8-134A64718739}">
    <text>Gautos pastabos iš kelininko. Pakoreguotas Br01 2025-09-11 išsiųstas kelininkui bei kitom institucijoms perderinimui</text>
  </threadedComment>
  <threadedComment ref="E278" dT="2025-09-22T10:09:39.46" personId="{E80BD089-F0D1-9A47-8F7C-7C2F77045E1A}" id="{851AAB12-7AEB-43C7-81CB-48E9CEE17A3B}" parentId="{BC1BBB9C-D122-422B-81D8-134A64718739}">
    <text>Gauti kelininko bei Via Lietuvos derinimai. Trūksta keletos sklypų savininkų derinimų</text>
  </threadedComment>
  <threadedComment ref="E278" dT="2025-09-26T05:04:40.73" personId="{1AA69E5B-B443-4881-BBB8-C2908FF681E9}" id="{D7B3FCC9-65ED-4E32-AF92-3CF88E62CEF9}" parentId="{BC1BBB9C-D122-422B-81D8-134A64718739}">
    <text>Pateiktas projektas be SUVA</text>
  </threadedComment>
  <threadedComment ref="E278" dT="2025-09-30T04:58:31.54" personId="{E80BD089-F0D1-9A47-8F7C-7C2F77045E1A}" id="{2E015E84-B915-4128-A1B9-F6E5CD081077}" parentId="{BC1BBB9C-D122-422B-81D8-134A64718739}">
    <text xml:space="preserve">SUVA pateikta 2025-09-29 
25SUT-10085 
</text>
  </threadedComment>
  <threadedComment ref="E278" dT="2025-10-24T05:55:56.30" personId="{1AA69E5B-B443-4881-BBB8-C2908FF681E9}" id="{E6BB717C-6420-4B0E-9A9B-F03712FCF07B}" parentId="{BC1BBB9C-D122-422B-81D8-134A64718739}">
    <text>Pateikta po pastabu su SUVA</text>
  </threadedComment>
  <threadedComment ref="E278" dT="2025-10-28T06:01:25.34" personId="{275467A3-C35B-408D-BC09-980133BF36D1}" id="{7BF86F75-5E6D-4F57-B473-7F30F767FE26}" parentId="{BC1BBB9C-D122-422B-81D8-134A64718739}">
    <text>registruojam žymas</text>
  </threadedComment>
  <threadedComment ref="E278" dT="2025-10-29T08:49:48.76" personId="{275467A3-C35B-408D-BC09-980133BF36D1}" id="{F3BA704C-D8BA-42EC-B8A8-639ADB098A34}" parentId="{BC1BBB9C-D122-422B-81D8-134A64718739}">
    <text>grindžiam delspinigius</text>
  </threadedComment>
  <threadedComment ref="W278" dT="2025-08-20T10:20:42.07" personId="{E80BD089-F0D1-9A47-8F7C-7C2F77045E1A}" id="{8510C6BF-359F-4F44-899C-4A560AC2C45C}">
    <text>Trūksta dviejų sklypo savininkų parašų</text>
  </threadedComment>
  <threadedComment ref="W278" dT="2025-08-28T12:03:20.56" personId="{E80BD089-F0D1-9A47-8F7C-7C2F77045E1A}" id="{D49053D5-62F7-409D-9967-7246A46F1C33}" parentId="{8510C6BF-359F-4F44-899C-4A560AC2C45C}">
    <text>Likusieji sklypų savininkai, kurie dar nepasirašę, žadėjo pasirašyti per sekančią sav. (09-01  -  09-07).</text>
  </threadedComment>
  <threadedComment ref="X278" dT="2025-07-18T08:52:45.39" personId="{E80BD089-F0D1-9A47-8F7C-7C2F77045E1A}" id="{1A6756BB-8537-4B20-B142-225CF024A5CC}">
    <text>Išsiųsta 2025-07-18</text>
  </threadedComment>
  <threadedComment ref="X278" dT="2025-08-20T10:19:30.72" personId="{E80BD089-F0D1-9A47-8F7C-7C2F77045E1A}" id="{EC0EE5E1-9D80-4B21-81E0-B6C6E5EE99D5}" parentId="{1A6756BB-8537-4B20-B142-225CF024A5CC}">
    <text>2025-08-23 dieną grįžta kelininkas, tuomet ir suderins</text>
  </threadedComment>
  <threadedComment ref="Y278" dT="2025-07-18T08:58:40.82" personId="{E80BD089-F0D1-9A47-8F7C-7C2F77045E1A}" id="{213831CD-B8F8-4123-A1D9-D2F797D515C9}">
    <text>Išsiųsta 2025-08-06</text>
  </threadedComment>
  <threadedComment ref="Z278" dT="2025-07-18T08:52:30.49" personId="{E80BD089-F0D1-9A47-8F7C-7C2F77045E1A}" id="{5A075E82-0AF2-48DD-B298-6A0761721A5A}">
    <text>Išsiųsta 2025-08-06</text>
  </threadedComment>
  <threadedComment ref="AA278" dT="2025-07-18T08:52:35.89" personId="{E80BD089-F0D1-9A47-8F7C-7C2F77045E1A}" id="{12FD5D82-EB22-4C45-B42D-51AA00A2BB07}">
    <text>Išsiųsta 2025-08-06</text>
  </threadedComment>
  <threadedComment ref="AE278" dT="2025-08-28T12:04:21.38" personId="{E80BD089-F0D1-9A47-8F7C-7C2F77045E1A}" id="{2E268163-DEF2-43AC-B6D9-A4B89FB34815}">
    <text>2025-09-01 derintojas grįžta iš atostogų ir pasirašys</text>
  </threadedComment>
  <threadedComment ref="AJ278" dT="2025-07-18T08:53:04.47" personId="{E80BD089-F0D1-9A47-8F7C-7C2F77045E1A}" id="{AC0DA132-9695-4F95-BE76-328259EBA6C5}">
    <text>Išsiųsta 2025-07-18</text>
  </threadedComment>
  <threadedComment ref="AJ278" dT="2025-08-06T04:48:45.84" personId="{E80BD089-F0D1-9A47-8F7C-7C2F77045E1A}" id="{A94CB200-06BE-472C-A536-E5A37B4BA65A}" parentId="{AC0DA132-9695-4F95-BE76-328259EBA6C5}">
    <text>Pakoreguotas brėžinys išsiųstas 2025-08-06</text>
  </threadedComment>
  <threadedComment ref="AJ278" dT="2025-08-20T10:16:01.36" personId="{E80BD089-F0D1-9A47-8F7C-7C2F77045E1A}" id="{A53400AE-AF33-491A-A821-095EE47F8FAA}" parentId="{AC0DA132-9695-4F95-BE76-328259EBA6C5}">
    <text>2025-08-20</text>
  </threadedComment>
  <threadedComment ref="AJ278" dT="2025-08-28T13:01:29.44" personId="{E80BD089-F0D1-9A47-8F7C-7C2F77045E1A}" id="{FC30BA14-01D9-49E9-BBF1-EE3596B1E144}" parentId="{AC0DA132-9695-4F95-BE76-328259EBA6C5}">
    <text>Sprendiniai tinkami. 2025-08-28 išsiųstas kelių priedas į ESO pasirašyti</text>
  </threadedComment>
  <threadedComment ref="E279" dT="2024-12-12T11:37:55.55" personId="{275467A3-C35B-408D-BC09-980133BF36D1}" id="{97DD94C9-94AE-4CAF-A7D8-45C8D03BB8CB}">
    <text>Užklausta Egidijaus</text>
  </threadedComment>
  <threadedComment ref="E279" dT="2024-12-13T07:29:37.65" personId="{275467A3-C35B-408D-BC09-980133BF36D1}" id="{3269F45F-375D-42B2-BF3B-F79845C678C0}" parentId="{97DD94C9-94AE-4CAF-A7D8-45C8D03BB8CB}">
    <text>12-31 Egidijus pateiks topo</text>
  </threadedComment>
  <threadedComment ref="E279" dT="2025-02-05T07:00:12.62" personId="{275467A3-C35B-408D-BC09-980133BF36D1}" id="{84E5DF82-6E62-4A69-86A4-C690661E3E5E}" parentId="{97DD94C9-94AE-4CAF-A7D8-45C8D03BB8CB}">
    <text>Objektas laikinai pristabdytas</text>
  </threadedComment>
  <threadedComment ref="E279" dT="2025-05-07T10:42:00.48" personId="{8FC2F3C1-05F0-4E34-917F-7A355472C835}" id="{30CFD0F2-5811-4B89-BADC-4CB747B0E284}" parentId="{97DD94C9-94AE-4CAF-A7D8-45C8D03BB8CB}">
    <text>Nepradėta</text>
  </threadedComment>
  <threadedComment ref="E279" dT="2025-05-14T05:55:53.97" personId="{8FC2F3C1-05F0-4E34-917F-7A355472C835}" id="{2C3A6BB0-6AE5-420D-B0A0-C60913283A6D}" parentId="{97DD94C9-94AE-4CAF-A7D8-45C8D03BB8CB}">
    <text>Peržiūrėjau užduotį, pasiruošiau daryti pirmą brėžinį</text>
  </threadedComment>
  <threadedComment ref="E279" dT="2025-05-19T04:24:46.37" personId="{8FC2F3C1-05F0-4E34-917F-7A355472C835}" id="{06427D51-129F-4A11-820B-C04E7268ED2C}" parentId="{97DD94C9-94AE-4CAF-A7D8-45C8D03BB8CB}">
    <text>Daromas pirmas brėžinys, excelyje surašyti ne visi linijos vartotojai, užduotis irgi suformuota netiksliai</text>
  </threadedComment>
  <threadedComment ref="E279" dT="2025-05-19T13:46:34.13" personId="{8FC2F3C1-05F0-4E34-917F-7A355472C835}" id="{A5247620-E3FE-4843-9C67-50C90A24C6AF}" parentId="{97DD94C9-94AE-4CAF-A7D8-45C8D03BB8CB}">
    <text>Lauiam patikslinimo iš ESO dėl PU ir vartotojų</text>
  </threadedComment>
  <threadedComment ref="E279" dT="2025-05-22T08:55:10.74" personId="{8FC2F3C1-05F0-4E34-917F-7A355472C835}" id="{94FC8C81-6EF0-459F-9BFC-AD3B762CFB96}" parentId="{97DD94C9-94AE-4CAF-A7D8-45C8D03BB8CB}">
    <text>05-22 važiuoju į vietą nuotraukų</text>
  </threadedComment>
  <threadedComment ref="E279" dT="2025-05-23T05:21:12.95" personId="{8FC2F3C1-05F0-4E34-917F-7A355472C835}" id="{574D5D62-355F-4C8D-9D32-FDC6B811C8B8}" parentId="{97DD94C9-94AE-4CAF-A7D8-45C8D03BB8CB}">
    <text>Braižomas BR_1</text>
  </threadedComment>
  <threadedComment ref="E279" dT="2025-05-26T05:02:01.76" personId="{8FC2F3C1-05F0-4E34-917F-7A355472C835}" id="{3BF50FB8-84F8-4641-A56C-ABD05A19CF37}" parentId="{97DD94C9-94AE-4CAF-A7D8-45C8D03BB8CB}">
    <text>Kol kas neskubu daryti, laukiam informacijos iš ESO</text>
  </threadedComment>
  <threadedComment ref="E279" dT="2025-05-26T08:46:34.20" personId="{275467A3-C35B-408D-BC09-980133BF36D1}" id="{65AA63E6-1E83-4ECD-88B8-DB54FE00940D}" parentId="{97DD94C9-94AE-4CAF-A7D8-45C8D03BB8CB}">
    <text>Informacija gauta, rengia sprendinius</text>
  </threadedComment>
  <threadedComment ref="E279" dT="2025-05-28T06:16:20.70" personId="{8FC2F3C1-05F0-4E34-917F-7A355472C835}" id="{5BFD9B0B-3462-4871-A09E-D3C1CD563595}" parentId="{97DD94C9-94AE-4CAF-A7D8-45C8D03BB8CB}">
    <text>Trūksta keletą adresų, bandysiu aiškintis vietoje</text>
  </threadedComment>
  <threadedComment ref="E279" dT="2025-06-06T07:23:18.43" personId="{8FC2F3C1-05F0-4E34-917F-7A355472C835}" id="{872099CA-79C4-4EDC-A1E6-BB2F12A049BF}" parentId="{97DD94C9-94AE-4CAF-A7D8-45C8D03BB8CB}">
    <text>06-12 važiuosiu derinti</text>
  </threadedComment>
  <threadedComment ref="E279" dT="2025-06-12T11:29:42.44" personId="{8FC2F3C1-05F0-4E34-917F-7A355472C835}" id="{F3274C03-8F9F-4188-AF2E-FDD93D7F4A2D}" parentId="{97DD94C9-94AE-4CAF-A7D8-45C8D03BB8CB}">
    <text>Gauta nedaug parašų, važiuosiu kitą savaitę vėl, yra derinančių el. paštu, gavau sodų pirmininko kontaktus</text>
  </threadedComment>
  <threadedComment ref="E279" dT="2025-06-16T11:32:49.90" personId="{8FC2F3C1-05F0-4E34-917F-7A355472C835}" id="{8979006D-9623-4B81-A755-1D24CE8ADC9E}" parentId="{97DD94C9-94AE-4CAF-A7D8-45C8D03BB8CB}">
    <text>06-20 vaziuoju vel</text>
  </threadedComment>
  <threadedComment ref="E279" dT="2025-06-26T07:25:55.03" personId="{8FC2F3C1-05F0-4E34-917F-7A355472C835}" id="{82BE97CB-2085-46F1-972B-124A31531F31}" parentId="{97DD94C9-94AE-4CAF-A7D8-45C8D03BB8CB}">
    <text>Gauta dar parašų, koreguojami sprendiniai pagal derinimus, kitą savaitę vykstu pakartotinai</text>
  </threadedComment>
  <threadedComment ref="E279" dT="2025-07-01T05:38:25.10" personId="{8FC2F3C1-05F0-4E34-917F-7A355472C835}" id="{22E25629-72AE-47AD-85C4-E1D391C9F44A}" parentId="{97DD94C9-94AE-4CAF-A7D8-45C8D03BB8CB}">
    <text>07-03 vykstu derinti, po to jau pradėsiu principinę schemą, per kitą savaitę planuoju padaryt pirminiams</text>
  </threadedComment>
  <threadedComment ref="E279" dT="2025-07-01T12:22:32.14" personId="{275467A3-C35B-408D-BC09-980133BF36D1}" id="{AD1037D3-A60A-4AC9-91F8-B17852B4EF46}" parentId="{97DD94C9-94AE-4CAF-A7D8-45C8D03BB8CB}">
    <text>Perduotas ESO dėl užduoties perkėlimo ant gretutinės sutarties</text>
  </threadedComment>
  <threadedComment ref="E279" dT="2025-07-08T06:03:55.31" personId="{8FC2F3C1-05F0-4E34-917F-7A355472C835}" id="{90DA4E9E-4376-4333-93C4-E8D387241679}" parentId="{97DD94C9-94AE-4CAF-A7D8-45C8D03BB8CB}">
    <text>Trasa pakoreguota pagal sprendinius, reikia galutinai nutart ar daryt principine neturint derinimu, 07-10 vykstu pakartotinai derinti</text>
  </threadedComment>
  <threadedComment ref="E279" dT="2025-07-16T12:43:59.05" personId="{8FC2F3C1-05F0-4E34-917F-7A355472C835}" id="{E78450CA-0EF4-4D66-8A63-883728B95799}" parentId="{97DD94C9-94AE-4CAF-A7D8-45C8D03BB8CB}">
    <text>Gauta 50% parašų, principinė pradėta bet nebaigta, informaciją kas turi būti daroma toliau perduosiu Dovydui</text>
  </threadedComment>
  <threadedComment ref="E279" dT="2025-07-18T05:59:15.27" personId="{275467A3-C35B-408D-BC09-980133BF36D1}" id="{A0151002-1FC9-4951-999D-F4673ED791E7}" parentId="{97DD94C9-94AE-4CAF-A7D8-45C8D03BB8CB}">
    <text>Pateikti delspinigių raštą</text>
  </threadedComment>
  <threadedComment ref="E279" dT="2025-07-21T14:37:11.61" personId="{A8D559AF-EDFF-4E5C-A9C6-041F763793B2}" id="{A44CBB96-C571-4CF2-83B5-4DA95680526A}" parentId="{97DD94C9-94AE-4CAF-A7D8-45C8D03BB8CB}">
    <text>Ruošiami pirminiai, nusiųsta Ridui pora klausimų</text>
  </threadedComment>
  <threadedComment ref="E279" dT="2025-07-24T07:01:34.13" personId="{A8D559AF-EDFF-4E5C-A9C6-041F763793B2}" id="{BD3951B8-B3BA-49A6-8D2D-5218D70A2931}" parentId="{97DD94C9-94AE-4CAF-A7D8-45C8D03BB8CB}">
    <text>Susisiekta su Ridu, išsiaiškinta pora situacijų, taip pat paskambinta keletui vartotojų patikslinti duomenis ir išsiųsti brėžinius el. paštu. Planas damušt kuo greičiau pirminiams, tada pasidaryti excelį kiek derinimų yra ir kiek trūksta.</text>
  </threadedComment>
  <threadedComment ref="E279" dT="2025-07-29T07:37:22.27" personId="{1AA69E5B-B443-4881-BBB8-C2908FF681E9}" id="{3F5663C1-AB7B-4A79-9F36-76C372524C2D}" parentId="{97DD94C9-94AE-4CAF-A7D8-45C8D03BB8CB}">
    <text>07.29 teikiam pirminiams</text>
  </threadedComment>
  <threadedComment ref="E279" dT="2025-07-30T05:50:23.97" personId="{1AA69E5B-B443-4881-BBB8-C2908FF681E9}" id="{3609CE70-8FB9-4070-9CB8-D027D8F2BE58}" parentId="{97DD94C9-94AE-4CAF-A7D8-45C8D03BB8CB}">
    <text>Pateikti pirminiai</text>
  </threadedComment>
  <threadedComment ref="E279" dT="2025-08-04T04:20:31.46" personId="{A8D559AF-EDFF-4E5C-A9C6-041F763793B2}" id="{C0EF2C64-79DC-4C50-8D0D-B2502E3556EC}" parentId="{97DD94C9-94AE-4CAF-A7D8-45C8D03BB8CB}">
    <text>Taisomos pastabos</text>
  </threadedComment>
  <threadedComment ref="E279" dT="2025-08-05T07:50:23.60" personId="{A8D559AF-EDFF-4E5C-A9C6-041F763793B2}" id="{ED919882-A8D1-40BB-80B2-FA17FAF95F65}" parentId="{97DD94C9-94AE-4CAF-A7D8-45C8D03BB8CB}">
    <text>Laukiam NRA sutikrint AJ, iki to pastabos pataisytos, išsiųsta derinti pagrindinėms institucijoms</text>
  </threadedComment>
  <threadedComment ref="E279" dT="2025-08-07T05:10:53.96" personId="{A8D559AF-EDFF-4E5C-A9C6-041F763793B2}" id="{EA43D6C1-B313-420F-9FA0-76C14021A8DD}" parentId="{97DD94C9-94AE-4CAF-A7D8-45C8D03BB8CB}">
    <text>Gautas naujas NRA klaidingas, laukiam pataisyto, arba reiks pakoreguoti AJ pagal pirminį sąrašą</text>
  </threadedComment>
  <threadedComment ref="E279" dT="2025-08-11T06:14:21.51" personId="{1AA69E5B-B443-4881-BBB8-C2908FF681E9}" id="{641821A5-752B-45E6-A6EA-EB079E5F0223}" parentId="{97DD94C9-94AE-4CAF-A7D8-45C8D03BB8CB}">
    <text>Parasytas priminimas i TVIS, kad patikslintu AJ</text>
  </threadedComment>
  <threadedComment ref="E279" dT="2025-08-21T06:17:35.72" personId="{1AA69E5B-B443-4881-BBB8-C2908FF681E9}" id="{BDEE5E2F-70FB-4BF2-ACF9-34B6F37FCDE0}" parentId="{97DD94C9-94AE-4CAF-A7D8-45C8D03BB8CB}">
    <text>Pateikti pirminiai pop astabu</text>
  </threadedComment>
  <threadedComment ref="E279" dT="2025-08-27T09:11:11.00" personId="{1AA69E5B-B443-4881-BBB8-C2908FF681E9}" id="{D352AC86-96E5-48FD-86DC-39CB65A70D37}" parentId="{97DD94C9-94AE-4CAF-A7D8-45C8D03BB8CB}">
    <text>Pateikta po pastabu</text>
  </threadedComment>
  <threadedComment ref="E279" dT="2025-08-27T11:19:17.19" personId="{A8D559AF-EDFF-4E5C-A9C6-041F763793B2}" id="{7402B887-9CDF-40D5-9D82-31FCCBC9AB63}" parentId="{97DD94C9-94AE-4CAF-A7D8-45C8D03BB8CB}">
    <text xml:space="preserve">Skambinta Kaminskui pasiaiškint dėl pastabų, pateikta su komentaru. Taip pat paskambinta sodų pirmininkui dėl derinimo </text>
  </threadedComment>
  <threadedComment ref="E279" dT="2025-08-28T11:05:28.55" personId="{1AA69E5B-B443-4881-BBB8-C2908FF681E9}" id="{46A612B3-CD0F-489B-ABAF-73A14E5E0C8D}" parentId="{97DD94C9-94AE-4CAF-A7D8-45C8D03BB8CB}">
    <text>Pateikti pirminiai po pastabu</text>
  </threadedComment>
  <threadedComment ref="E279" dT="2025-09-09T06:32:42.09" personId="{1AA69E5B-B443-4881-BBB8-C2908FF681E9}" id="{C6534121-D4F6-4E6F-AA13-2CAA023F8103}" parentId="{97DD94C9-94AE-4CAF-A7D8-45C8D03BB8CB}">
    <text>Maciukas turejo pabazarint, kad Kaminskas neberasinetu del AJ. Kol kas Maciukas nekelia, suksim po pietu</text>
  </threadedComment>
  <threadedComment ref="E279" dT="2025-09-09T11:12:35.86" personId="{275467A3-C35B-408D-BC09-980133BF36D1}" id="{5C446AC1-0C2B-4464-B523-31298E55198E}" parentId="{97DD94C9-94AE-4CAF-A7D8-45C8D03BB8CB}">
    <text>Maciukevičius atsiuntė info</text>
  </threadedComment>
  <threadedComment ref="E279" dT="2025-09-09T11:40:39.92" personId="{A8D559AF-EDFF-4E5C-A9C6-041F763793B2}" id="{C2C24AFD-410D-4876-9ED8-1BEC07B8B484}" parentId="{97DD94C9-94AE-4CAF-A7D8-45C8D03BB8CB}">
    <text xml:space="preserve">Skambinau pakartotinai sodų pirmininkui, sakė išvykęs į vokietiją, už poros dienų grįš ir spręs su atsakingais asmenim. Maciukevičiaus sąrašas nepilnas, bandau susisiekt su Kaminsku.  </text>
  </threadedComment>
  <threadedComment ref="E279" dT="2025-09-15T05:10:46.02" personId="{A8D559AF-EDFF-4E5C-A9C6-041F763793B2}" id="{0C7E7234-8B22-4874-B38F-E834B2D84292}" parentId="{97DD94C9-94AE-4CAF-A7D8-45C8D03BB8CB}">
    <text>Pagaliau patvirtino pirminius, bus ruošiamas žiniaraštis, judama toliau</text>
  </threadedComment>
  <threadedComment ref="E279" dT="2025-09-22T04:17:10.86" personId="{A8D559AF-EDFF-4E5C-A9C6-041F763793B2}" id="{C180DD53-AD26-4FCD-AE5D-3487EB774F78}" parentId="{97DD94C9-94AE-4CAF-A7D8-45C8D03BB8CB}">
    <text xml:space="preserve">Paruoštas žiniaraštis, kol kas dar nesiųstas sąmatai, laukiu sodų derinimo, šiandien skambinsiu primint. </text>
  </threadedComment>
  <threadedComment ref="E279" dT="2025-09-22T10:24:57.37" personId="{A8D559AF-EDFF-4E5C-A9C6-041F763793B2}" id="{2F0C8571-7785-481D-B8CB-B71009F749A5}" parentId="{97DD94C9-94AE-4CAF-A7D8-45C8D03BB8CB}">
    <text>Formuojamas servitutas ir siunčiamas pasirašyt kitai sodų bendrijai</text>
  </threadedComment>
  <threadedComment ref="E279" dT="2025-09-29T06:40:38.25" personId="{A8D559AF-EDFF-4E5C-A9C6-041F763793B2}" id="{89CC3332-24B3-467D-9217-EF779C636AFC}" parentId="{97DD94C9-94AE-4CAF-A7D8-45C8D03BB8CB}">
    <text>Gautas pirmininko pasirašytas servitutas, tačiau kito, svarbesnio sodų pirmininko derinimas vis dar negautas, skambinant nekelia, bandysiu dar paskambinėt šią savaitę, rašyti laišką</text>
  </threadedComment>
  <threadedComment ref="E279" dT="2025-09-29T11:43:03.09" personId="{A8D559AF-EDFF-4E5C-A9C6-041F763793B2}" id="{57A49B61-110C-481A-94DD-5BBB4F7E912D}" parentId="{97DD94C9-94AE-4CAF-A7D8-45C8D03BB8CB}">
    <text>Prisiskambinau sodų pirmininkui, sakė išsiuntė projektą senam pirmininkui patikslinti kur vandentiekis</text>
  </threadedComment>
  <threadedComment ref="E279" dT="2025-10-06T04:34:04.04" personId="{A8D559AF-EDFF-4E5C-A9C6-041F763793B2}" id="{88901403-4C9F-47B1-90E4-16825322B98F}" parentId="{97DD94C9-94AE-4CAF-A7D8-45C8D03BB8CB}">
    <text xml:space="preserve">Buvau dar kartą paderinti su žmonėm, perskambinau su kuo nebuvo susisiekta, kai kurie atsiliepė, kai kurie ne, kitus paleisiu ant informacinių. </text>
  </threadedComment>
  <threadedComment ref="E279" dT="2025-10-09T10:14:19.37" personId="{A8D559AF-EDFF-4E5C-A9C6-041F763793B2}" id="{19B6E3D8-614C-4D83-A8ED-38237E735456}" parentId="{97DD94C9-94AE-4CAF-A7D8-45C8D03BB8CB}">
    <text>Išsiųsti informaciniai, skaičiuojama sąmata</text>
  </threadedComment>
  <threadedComment ref="E279" dT="2025-10-13T04:59:40.38" personId="{A8D559AF-EDFF-4E5C-A9C6-041F763793B2}" id="{66879E66-AEA5-4ECF-82BD-A6C73B0272F7}" parentId="{97DD94C9-94AE-4CAF-A7D8-45C8D03BB8CB}">
    <text>Gauta sąmata, formuojama pilna byla be suva ir konkursinės, bandysiu dar kart raginti sodų pirmininką atsiųst derinimą</text>
  </threadedComment>
  <threadedComment ref="E279" dT="2025-10-13T10:41:04.64" personId="{1AA69E5B-B443-4881-BBB8-C2908FF681E9}" id="{C8E91658-C7E0-4B92-89FC-DF9B88CC6313}" parentId="{97DD94C9-94AE-4CAF-A7D8-45C8D03BB8CB}">
    <text xml:space="preserve">Pateiktas projektas </text>
  </threadedComment>
  <threadedComment ref="E279" dT="2025-10-16T11:45:47.36" personId="{1AA69E5B-B443-4881-BBB8-C2908FF681E9}" id="{ACA73D54-C8BA-48D3-9965-8774068672DF}" parentId="{97DD94C9-94AE-4CAF-A7D8-45C8D03BB8CB}">
    <text>Taiso pastabas</text>
  </threadedComment>
  <threadedComment ref="E279" dT="2025-10-21T07:34:27.20" personId="{A8D559AF-EDFF-4E5C-A9C6-041F763793B2}" id="{41E5DA0B-2803-4D54-BE6B-0B34C616EE36}" parentId="{97DD94C9-94AE-4CAF-A7D8-45C8D03BB8CB}">
    <text xml:space="preserve">pataisytos pastabos iki servituto ir suvos, delsia ESO pasirašyt servitutą </text>
  </threadedComment>
  <threadedComment ref="E279" dT="2025-10-21T11:22:51.54" personId="{1AA69E5B-B443-4881-BBB8-C2908FF681E9}" id="{65461B6F-47F9-4776-9A41-52DD3DBEDE8B}" parentId="{97DD94C9-94AE-4CAF-A7D8-45C8D03BB8CB}">
    <text>Paraginta eso rasytis</text>
  </threadedComment>
  <threadedComment ref="E279" dT="2025-10-24T06:37:07.21" personId="{A8D559AF-EDFF-4E5C-A9C6-041F763793B2}" id="{7DF85261-5D8F-4031-8258-E595ACB6B4A7}" parentId="{97DD94C9-94AE-4CAF-A7D8-45C8D03BB8CB}">
    <text xml:space="preserve">Skambinėju pirmininkui dėl derinimo protokolo </text>
  </threadedComment>
  <threadedComment ref="E279" dT="2025-10-27T07:32:54.49" personId="{A8D559AF-EDFF-4E5C-A9C6-041F763793B2}" id="{317A29AB-9047-4A8C-933E-63C99E39C450}" parentId="{97DD94C9-94AE-4CAF-A7D8-45C8D03BB8CB}">
    <text>Perduotas servitutas kompensacijai apskaičiuoti</text>
  </threadedComment>
  <threadedComment ref="E279" dT="2025-10-28T08:11:23.82" personId="{A8D559AF-EDFF-4E5C-A9C6-041F763793B2}" id="{2CE3DB42-5A0A-4358-999C-906DD91F8E6F}" parentId="{97DD94C9-94AE-4CAF-A7D8-45C8D03BB8CB}">
    <text>Turi šiomis dienomis atsiųst sodų derinimą - teiksiu SUVA</text>
  </threadedComment>
  <threadedComment ref="E279" dT="2025-10-28T12:47:32.14" personId="{A8D559AF-EDFF-4E5C-A9C6-041F763793B2}" id="{16242E05-AEB4-486A-ABB6-5D2041A39DBB}" parentId="{97DD94C9-94AE-4CAF-A7D8-45C8D03BB8CB}">
    <text xml:space="preserve">Servitutas perduotas NŽT
</text>
  </threadedComment>
  <threadedComment ref="E279" dT="2025-10-29T08:23:21.32" personId="{A8D559AF-EDFF-4E5C-A9C6-041F763793B2}" id="{57972EBE-0ECD-4E6E-8804-A6416BD41568}" parentId="{97DD94C9-94AE-4CAF-A7D8-45C8D03BB8CB}">
    <text>25SUT-15105</text>
  </threadedComment>
  <threadedComment ref="E279" dT="2025-11-05T06:53:31.27" personId="{A8D559AF-EDFF-4E5C-A9C6-041F763793B2}" id="{F4FDCC26-BD6A-4157-B373-E69971D369C3}" parentId="{97DD94C9-94AE-4CAF-A7D8-45C8D03BB8CB}">
    <text>Laukiam ar patvirtins SUVA, servitutas pas NŽT</text>
  </threadedComment>
  <threadedComment ref="E279" dT="2025-11-13T10:47:52.40" personId="{A8D559AF-EDFF-4E5C-A9C6-041F763793B2}" id="{9D49F715-C0A5-4345-AA75-8D39086130DA}" parentId="{97DD94C9-94AE-4CAF-A7D8-45C8D03BB8CB}">
    <text xml:space="preserve">Atmėtė SUVA dėl susirinkimo, perdaviau pirmininkui info su užklausa, bet be pavasario vargu tikėtis. 
Variantas lieka siųsti NŽT (Andrius Milkus) derinimų sąrašą su parašais, bent jau pamėginti, klausimas tik dėl duomenų apsaugos. </text>
  </threadedComment>
  <threadedComment ref="E279" dT="2025-11-18T10:17:35.29" personId="{A8D559AF-EDFF-4E5C-A9C6-041F763793B2}" id="{25B99542-F3B4-46DF-9E05-A71E6C343A8C}" parentId="{97DD94C9-94AE-4CAF-A7D8-45C8D03BB8CB}">
    <text>Išsaugotas pirmininko laiškas, reikia pateikti raštą dėl pristabdymo</text>
  </threadedComment>
  <threadedComment ref="E279" dT="2025-12-09T06:54:49.99" personId="{A8D559AF-EDFF-4E5C-A9C6-041F763793B2}" id="{945D7C9D-652E-4EC8-A3CE-67A94AB8E73D}" parentId="{97DD94C9-94AE-4CAF-A7D8-45C8D03BB8CB}">
    <text xml:space="preserve">Servitutas perduotas notarui, pasirašymas sausio mėn. </text>
  </threadedComment>
  <threadedComment ref="E279" dT="2026-01-07T06:39:15.06" personId="{A8D559AF-EDFF-4E5C-A9C6-041F763793B2}" id="{E1C71C45-1367-4016-BF4E-0A7B7FA2C8FD}" parentId="{97DD94C9-94AE-4CAF-A7D8-45C8D03BB8CB}">
    <text>Sausio 13 pasirašymas</text>
  </threadedComment>
  <threadedComment ref="E279" dT="2026-01-13T12:59:14.58" personId="{A8D559AF-EDFF-4E5C-A9C6-041F763793B2}" id="{D68B5B89-9FE4-433D-9A42-1282B5C24CC5}" parentId="{97DD94C9-94AE-4CAF-A7D8-45C8D03BB8CB}">
    <text>Pasirašė servitutą</text>
  </threadedComment>
  <threadedComment ref="E279" dT="2026-03-18T08:43:21.39" personId="{1AA69E5B-B443-4881-BBB8-C2908FF681E9}" id="{94EEF50B-951E-4E32-8CD8-463F0F9C5D07}" parentId="{97DD94C9-94AE-4CAF-A7D8-45C8D03BB8CB}">
    <text>Pateiktas projektas be SUVA</text>
  </threadedComment>
  <threadedComment ref="E279" dT="2026-03-20T13:30:25.65" personId="{1AA69E5B-B443-4881-BBB8-C2908FF681E9}" id="{640CB7C8-6A17-422A-886E-E4A0376DB0EF}" parentId="{97DD94C9-94AE-4CAF-A7D8-45C8D03BB8CB}">
    <text>Pateiktas projektas po pastabu be SUVA</text>
  </threadedComment>
  <threadedComment ref="E279" dT="2026-04-08T10:40:27.96" personId="{1AA69E5B-B443-4881-BBB8-C2908FF681E9}" id="{F0851E30-CD56-4C46-916D-99466CF49F98}" parentId="{97DD94C9-94AE-4CAF-A7D8-45C8D03BB8CB}">
    <text>Geguzes kazkelinta bus susirinkimas, reikia pasitikslint</text>
  </threadedComment>
  <threadedComment ref="E279" dT="2026-04-28T05:42:22.78" personId="{461F44CA-1680-4430-87A0-06B8101DA29D}" id="{3D8797BE-EF09-493E-8EEF-8C46085AA999}" parentId="{97DD94C9-94AE-4CAF-A7D8-45C8D03BB8CB}">
    <text>Pateikta SUVA su bendrijos susirinkimo protokolu</text>
  </threadedComment>
  <threadedComment ref="E279" dT="2026-05-21T05:29:07.42" personId="{1AA69E5B-B443-4881-BBB8-C2908FF681E9}" id="{69FC913D-B91C-46AA-864C-95D97A0FF3B5}" parentId="{97DD94C9-94AE-4CAF-A7D8-45C8D03BB8CB}">
    <text>SUVA ikelta prie NZT dokumentu</text>
  </threadedComment>
  <threadedComment ref="W279" dT="2025-10-28T12:48:08.73" personId="{A8D559AF-EDFF-4E5C-A9C6-041F763793B2}" id="{FA9406F6-CF17-46B6-AFE7-1DAA71D15E3E}">
    <text>~60 parašų kiti ant informacinių</text>
  </threadedComment>
  <threadedComment ref="X279" dT="2025-08-05T07:18:57.48" personId="{A8D559AF-EDFF-4E5C-A9C6-041F763793B2}" id="{C7F59BD9-ED42-495E-902C-589170CF30D8}">
    <text>08-05</text>
  </threadedComment>
  <threadedComment ref="Y279" dT="2025-08-05T07:21:30.46" personId="{A8D559AF-EDFF-4E5C-A9C6-041F763793B2}" id="{1E0AC3CE-1C4D-4C47-AA63-5E29597A9340}">
    <text>08-05</text>
  </threadedComment>
  <threadedComment ref="Z279" dT="2025-08-05T06:45:51.78" personId="{A8D559AF-EDFF-4E5C-A9C6-041F763793B2}" id="{B8789E06-7DE2-48BB-8146-9A34962FD6C5}">
    <text>08-05</text>
  </threadedComment>
  <threadedComment ref="AA279" dT="2025-08-05T06:40:29.17" personId="{A8D559AF-EDFF-4E5C-A9C6-041F763793B2}" id="{721FC201-CF5B-4677-A6F5-A9E8C916BBCA}">
    <text>08-05</text>
  </threadedComment>
  <threadedComment ref="AD279" dT="2025-10-29T08:23:36.33" personId="{A8D559AF-EDFF-4E5C-A9C6-041F763793B2}" id="{CC29EFEF-43A2-45A8-AE89-DD12417A272B}">
    <text>25SUT-15105</text>
  </threadedComment>
  <threadedComment ref="AD279" dT="2026-04-28T05:41:15.33" personId="{461F44CA-1680-4430-87A0-06B8101DA29D}" id="{2B986F56-9FA1-4000-A651-528251A92E4F}" parentId="{CC29EFEF-43A2-45A8-AE89-DD12417A272B}">
    <text>Gautas bendrijos susirinkimo protokolas, perteikiama
26SUT-13329</text>
  </threadedComment>
  <threadedComment ref="AF279" dT="2025-10-28T12:48:25.97" personId="{A8D559AF-EDFF-4E5C-A9C6-041F763793B2}" id="{7367D860-581A-4A18-846C-FD318960B778}">
    <text>10-28 pateiktas nžt</text>
  </threadedComment>
  <threadedComment ref="AM279" dT="2025-06-11T10:53:29.47" personId="{8FC2F3C1-05F0-4E34-917F-7A355472C835}" id="{E3E4F014-78D8-46C8-924E-2E5E09FA221E}">
    <text xml:space="preserve">Draustinis
</text>
  </threadedComment>
  <threadedComment ref="AM279" dT="2025-08-05T06:33:44.27" personId="{A8D559AF-EDFF-4E5C-A9C6-041F763793B2}" id="{FB82A676-B516-4F96-B23B-FB3A06A97303}" parentId="{E3E4F014-78D8-46C8-924E-2E5E09FA221E}">
    <text>08-05</text>
  </threadedComment>
  <threadedComment ref="E280" dT="2025-02-05T07:09:04.36" personId="{275467A3-C35B-408D-BC09-980133BF36D1}" id="{621C89CF-05DA-4F7D-A8A0-7C9B4108624D}">
    <text>Reikia užsakinėti topo ir projektuoti</text>
  </threadedComment>
  <threadedComment ref="E280" dT="2025-07-02T06:06:41.35" personId="{275467A3-C35B-408D-BC09-980133BF36D1}" id="{ADFB2F9B-8E04-4F3A-99B3-3FAD0E947EEA}" parentId="{621C89CF-05DA-4F7D-A8A0-7C9B4108624D}">
    <text xml:space="preserve">Pridėtas raštas dėl objekto atšaukimo </text>
  </threadedComment>
  <threadedComment ref="E281" dT="2025-02-05T07:09:04.36" personId="{275467A3-C35B-408D-BC09-980133BF36D1}" id="{EC491C6B-2B9E-4CEC-AF13-A24FE0838633}">
    <text>Reikia užsakinėti topo ir projektuoti</text>
  </threadedComment>
  <threadedComment ref="E281" dT="2025-07-02T06:10:01.49" personId="{275467A3-C35B-408D-BC09-980133BF36D1}" id="{89899D87-34C8-45F0-9331-67B7CFD647D9}" parentId="{EC491C6B-2B9E-4CEC-AF13-A24FE0838633}">
    <text xml:space="preserve">Pridėtas raštas dėl objekto atšaukimo </text>
  </threadedComment>
  <threadedComment ref="E281" dT="2025-10-15T11:42:23.22" personId="{F5283759-9946-4865-A022-E520B30F9158}" id="{3A87689E-D035-41A6-9B5E-6BC56E7C080F}" parentId="{EC491C6B-2B9E-4CEC-AF13-A24FE0838633}">
    <text>Susiskambinta su pirmininku, aptarta situacija, reikės važiuot į vietą filmuotis trasą, mėtytis spintas, pasidaryt preliminarią trasą ir turbūt derintis su žmonėm</text>
  </threadedComment>
  <threadedComment ref="E281" dT="2025-10-17T05:04:00.32" personId="{F5283759-9946-4865-A022-E520B30F9158}" id="{2810A694-DF29-420F-8C59-F3E7E4266CE1}" parentId="{EC491C6B-2B9E-4CEC-AF13-A24FE0838633}">
    <text>Jei viskas ok, pirmadieni važiuoju.</text>
  </threadedComment>
  <threadedComment ref="E281" dT="2025-10-20T12:43:02.43" personId="{F5283759-9946-4865-A022-E520B30F9158}" id="{7BDF6248-9030-44FD-B7DE-8F766E7BC7C2}" parentId="{EC491C6B-2B9E-4CEC-AF13-A24FE0838633}">
    <text>Didžiąją dalį susifilmavau. Gavau abiejų SB kontaktus, ryt važiuoju dasimušt likusią trasą susifilmuot.</text>
  </threadedComment>
  <threadedComment ref="E281" dT="2025-10-23T07:28:15.64" personId="{F5283759-9946-4865-A022-E520B30F9158}" id="{A4CD793E-1D35-4537-AA0E-DC4899A376B2}" parentId="{EC491C6B-2B9E-4CEC-AF13-A24FE0838633}">
    <text>SB „Pramprojektas“ numatytas susirinkimas Lapkričio 8d (šeštadienį, apie 11val.). Išsiunčiau el. laišką SB pirmininkui, sakė pasidalins su gyventojais FB grupėje. Planas, +- pusę projekto derintis nuo Lapkričio 8d. Po susirinkimo matysim kiek žmonių trūksta ir tada jau reikės skambinėtis. Iki to laiko, galima būtų pradėt derinimus kitos pusės trasos.</text>
  </threadedComment>
  <threadedComment ref="E281" dT="2025-10-30T07:06:17.53" personId="{F5283759-9946-4865-A022-E520B30F9158}" id="{C9F4A693-D10C-49D2-8F2F-D680E36B934A}" parentId="{EC491C6B-2B9E-4CEC-AF13-A24FE0838633}">
    <text>Penktadieni važiuoja Marijus su Kasparu</text>
  </threadedComment>
  <threadedComment ref="E281" dT="2025-10-30T13:03:49.51" personId="{F5283759-9946-4865-A022-E520B30F9158}" id="{7E536AFC-B89D-49AA-9E4B-EB527A6ED697}" parentId="{EC491C6B-2B9E-4CEC-AF13-A24FE0838633}">
    <text>SB Drobė +37061671400
SB Pramprojektas +37065649388</text>
  </threadedComment>
  <threadedComment ref="E281" dT="2025-11-10T07:26:14.24" personId="{F5283759-9946-4865-A022-E520B30F9158}" id="{0A1B9ED0-9611-4DF4-A588-D44EAB2871B7}" parentId="{EC491C6B-2B9E-4CEC-AF13-A24FE0838633}">
    <text xml:space="preserve">Buvo Kasparas pentkadieni, Martynas šeštadienį. Šiandien perkelia savo suderinimus, susižiūrėsim ką daryt toliau. </text>
  </threadedComment>
  <threadedComment ref="E281" dT="2025-11-13T06:12:51.52" personId="{F5283759-9946-4865-A022-E520B30F9158}" id="{305ED60B-28C7-4971-AF65-1C04A60FE3DC}" parentId="{EC491C6B-2B9E-4CEC-AF13-A24FE0838633}">
    <text>Reik susėst pasitart kaip kas toliau. Viena sodų bendrija apskambinta/suderinta Marijaus/Kasparo, likę tik emailu išsisiųsti. Kitoj buvo Martynas šeštadienį.</text>
  </threadedComment>
  <threadedComment ref="E281" dT="2025-11-18T10:18:26.40" personId="{A8D559AF-EDFF-4E5C-A9C6-041F763793B2}" id="{E23D47F7-4506-46A5-A022-6C8FDD87B55C}" parentId="{EC491C6B-2B9E-4CEC-AF13-A24FE0838633}">
    <text>Sužiūrėta situacija, pereiti sąrašai, pateikta eso užklausa su trūkstamais kontaktais, reiks skambinti ir derinti toliau</text>
  </threadedComment>
  <threadedComment ref="E281" dT="2025-11-24T05:43:38.77" personId="{A8D559AF-EDFF-4E5C-A9C6-041F763793B2}" id="{064CEEB9-DE2A-4776-A909-E8E7265D1AEE}" parentId="{EC491C6B-2B9E-4CEC-AF13-A24FE0838633}">
    <text xml:space="preserve">Pasidalinta gatvėmis ir skambinama žmonėms, gyvai susitikti gali mažuma, daug nekelia, daug blogų kontaktų. Planas surinkti kuo daugiau derinimų el. paštu. Reiks vykti į vietą dėl nuotraukų ir kelių parašų. </text>
  </threadedComment>
  <threadedComment ref="E281" dT="2025-12-08T07:18:58.66" personId="{A8D559AF-EDFF-4E5C-A9C6-041F763793B2}" id="{C37C4097-0DAE-40A6-BEAA-7C880F3F367B}" parentId="{EC491C6B-2B9E-4CEC-AF13-A24FE0838633}">
    <text>aptarta kur reikia papildyti topo, taip pat atsirado naujų el. tinklų, reikia atnaujinti</text>
  </threadedComment>
  <threadedComment ref="E281" dT="2025-12-29T07:43:58.35" personId="{275467A3-C35B-408D-BC09-980133BF36D1}" id="{0CD845B2-668B-4F49-9E8C-252E95AC18B3}" parentId="{EC491C6B-2B9E-4CEC-AF13-A24FE0838633}">
    <text>12-29 pateikta topo papildymas</text>
  </threadedComment>
  <threadedComment ref="E281" dT="2026-01-06T06:06:17.14" personId="{A8D559AF-EDFF-4E5C-A9C6-041F763793B2}" id="{E37411FA-FAB7-4FEC-8184-8F5CAB905C42}" parentId="{EC491C6B-2B9E-4CEC-AF13-A24FE0838633}">
    <text>Užmesta topo, braižoma toliau</text>
  </threadedComment>
  <threadedComment ref="E281" dT="2026-01-12T05:26:55.53" personId="{A8D559AF-EDFF-4E5C-A9C6-041F763793B2}" id="{2D497EDC-0144-4510-B5F8-8474FF5C4EA2}" parentId="{EC491C6B-2B9E-4CEC-AF13-A24FE0838633}">
    <text xml:space="preserve">Subraižyta ant papildomos topo, derinama toliau </text>
  </threadedComment>
  <threadedComment ref="E281" dT="2026-01-26T06:12:36.82" personId="{A8D559AF-EDFF-4E5C-A9C6-041F763793B2}" id="{F213C761-0B9B-46DE-85CE-94A5E59ABEAA}" parentId="{EC491C6B-2B9E-4CEC-AF13-A24FE0838633}">
    <text>ruošiami pirminiai</text>
  </threadedComment>
  <threadedComment ref="E281" dT="2026-02-24T14:04:35.27" personId="{1AA69E5B-B443-4881-BBB8-C2908FF681E9}" id="{EAB4BA93-0F49-4CAA-8DBA-4FB83BF4653E}" parentId="{EC491C6B-2B9E-4CEC-AF13-A24FE0838633}">
    <text>Pateikti pirminiai</text>
  </threadedComment>
  <threadedComment ref="E281" dT="2026-03-02T05:35:14.90" personId="{1AA69E5B-B443-4881-BBB8-C2908FF681E9}" id="{8557433A-7148-41E1-9FCD-F5770F364A68}" parentId="{EC491C6B-2B9E-4CEC-AF13-A24FE0838633}">
    <text>Taiso pirminius</text>
  </threadedComment>
  <threadedComment ref="E281" dT="2026-03-05T05:42:09.66" personId="{1AA69E5B-B443-4881-BBB8-C2908FF681E9}" id="{59C9945C-AFD9-4E52-B5AF-5ACE2CA40A2F}" parentId="{EC491C6B-2B9E-4CEC-AF13-A24FE0838633}">
    <text>Pateikti pirminiai po pastabu</text>
  </threadedComment>
  <threadedComment ref="E281" dT="2026-03-16T12:54:19.27" personId="{1AA69E5B-B443-4881-BBB8-C2908FF681E9}" id="{6C35B112-F508-440D-BF91-4B8F7F7E378F}" parentId="{EC491C6B-2B9E-4CEC-AF13-A24FE0838633}">
    <text>Pateikti pirminiai po pastabu</text>
  </threadedComment>
  <threadedComment ref="E281" dT="2026-03-18T14:00:13.14" personId="{461F44CA-1680-4430-87A0-06B8101DA29D}" id="{35D35293-67E9-46C4-9FFB-3C49AE8EBE39}" parentId="{EC491C6B-2B9E-4CEC-AF13-A24FE0838633}">
    <text>Trūkstami derinimai:
KRS: terminas 03-25
Taurakiemio sen.: 03-19 pasitikrins, teigė kad jau atsakė
Via: po pirminių teikiama su priedu</text>
  </threadedComment>
  <threadedComment ref="E281" dT="2026-03-18T16:02:57.61" personId="{1AA69E5B-B443-4881-BBB8-C2908FF681E9}" id="{C52C681D-702C-4C97-A47A-F14493F58AA7}" parentId="{EC491C6B-2B9E-4CEC-AF13-A24FE0838633}">
    <text>Taiso pastabas</text>
  </threadedComment>
  <threadedComment ref="E281" dT="2026-03-20T08:05:34.60" personId="{461F44CA-1680-4430-87A0-06B8101DA29D}" id="{E7A1B9EC-8E24-4385-ACF7-88B20C6ABA38}" parentId="{EC491C6B-2B9E-4CEC-AF13-A24FE0838633}">
    <text>Nurodytos pastabos taisytos, via tikrintojui tiesiogiai pateikta derintina atkarpa nesuderinamo sklypo apėjimui</text>
  </threadedComment>
  <threadedComment ref="E281" dT="2026-03-24T14:11:51.40" personId="{1AA69E5B-B443-4881-BBB8-C2908FF681E9}" id="{BA0EB15A-215B-41AB-9175-E010E5A3911B}" parentId="{EC491C6B-2B9E-4CEC-AF13-A24FE0838633}">
    <text>Pateikti pirminiai po pastabu</text>
  </threadedComment>
  <threadedComment ref="E281" dT="2026-03-27T12:57:56.06" personId="{461F44CA-1680-4430-87A0-06B8101DA29D}" id="{F6675F18-1C56-446A-B686-4F360ECA5C40}" parentId="{EC491C6B-2B9E-4CEC-AF13-A24FE0838633}">
    <text>Naujinami derinimai su anksčiau prasiųstais, toliau planuotis reikės aplink Kauną arba vietoje būnančius, kurie paštu negalėjo/nenori. Pramprojekto bendrijoje viena vartotoja užsiminė, kad bus susirinkimas balandžio 11 d., jei tikrai bus galima būtų dar papildomai užgaudyti nepasirašiusių</text>
  </threadedComment>
  <threadedComment ref="E281" dT="2026-03-31T09:34:13.00" personId="{461F44CA-1680-4430-87A0-06B8101DA29D}" id="{A927D080-1CD4-4D40-B882-D42F3ED662D8}" parentId="{EC491C6B-2B9E-4CEC-AF13-A24FE0838633}">
    <text>Pateikta suva, via po pastabų su priedu</text>
  </threadedComment>
  <threadedComment ref="E281" dT="2026-04-13T10:30:41.45" personId="{461F44CA-1680-4430-87A0-06B8101DA29D}" id="{A74B1CA9-6C4A-4676-8257-8CE29FBE493B}" parentId="{EC491C6B-2B9E-4CEC-AF13-A24FE0838633}">
    <text>04-09 pateikta sąmatos sudarymui, 04-10 pakoreguota pagal pastabas</text>
  </threadedComment>
  <threadedComment ref="E281" dT="2026-04-23T04:27:59.75" personId="{1AA69E5B-B443-4881-BBB8-C2908FF681E9}" id="{1191886A-34DE-45B8-8450-8544ACA79A17}" parentId="{EC491C6B-2B9E-4CEC-AF13-A24FE0838633}">
    <text>Pateiktas projektas be servitutu</text>
  </threadedComment>
  <threadedComment ref="E281" dT="2026-05-04T06:18:39.19" personId="{1AA69E5B-B443-4881-BBB8-C2908FF681E9}" id="{A5A6C1AB-A151-486E-8ACA-4686FDF53411}" parentId="{EC491C6B-2B9E-4CEC-AF13-A24FE0838633}">
    <text>Pateiktas projektas po pastabu be servitutu</text>
  </threadedComment>
  <threadedComment ref="E281" dT="2026-05-12T11:25:19.36" personId="{1AA69E5B-B443-4881-BBB8-C2908FF681E9}" id="{1E4B754F-217C-41DB-BB78-594B4A363F15}" parentId="{EC491C6B-2B9E-4CEC-AF13-A24FE0838633}">
    <text>Pateiktas projektas po pastabu be servitutu</text>
  </threadedComment>
  <threadedComment ref="E281" dT="2026-05-15T08:00:27.65" personId="{461F44CA-1680-4430-87A0-06B8101DA29D}" id="{24D493D9-0321-4C3E-96F0-C6480C274013}" parentId="{EC491C6B-2B9E-4CEC-AF13-A24FE0838633}">
    <text>Pateiktas servitutas kompensacijos skaičiavimui</text>
  </threadedComment>
  <threadedComment ref="E281" dT="2026-05-27T04:21:49.18" personId="{461F44CA-1680-4430-87A0-06B8101DA29D}" id="{05B9706F-1B9B-4580-824C-8FF9114DE912}" parentId="{EC491C6B-2B9E-4CEC-AF13-A24FE0838633}">
    <text>Susisiekta su valdybos nariu dėl servituto derinimo, nes pirmininkas išvykęs, bus kitą savaitę</text>
  </threadedComment>
  <threadedComment ref="E281" dT="2026-06-08T04:40:30.06" personId="{461F44CA-1680-4430-87A0-06B8101DA29D}" id="{A1C37B3F-B552-476E-87CF-EF0AFB94264B}" parentId="{EC491C6B-2B9E-4CEC-AF13-A24FE0838633}">
    <text>Susirinkimui anksčiausias galimas laikas liepos 25 d. (šešt.), susirinkimas protokolui bus reikalingas, servitutą bandoma derinti anksčiau</text>
  </threadedComment>
  <threadedComment ref="E281" dT="2026-06-25T09:24:49.87" personId="{1AA69E5B-B443-4881-BBB8-C2908FF681E9}" id="{1B5CB0D7-91C0-439F-992D-009B29E4A3E2}" parentId="{EC491C6B-2B9E-4CEC-AF13-A24FE0838633}">
    <text>Perduoti ikainiai su mel projektu</text>
  </threadedComment>
  <threadedComment ref="X281" dT="2026-02-24T12:16:06.31" personId="{461F44CA-1680-4430-87A0-06B8101DA29D}" id="{304D56EC-CAE1-426D-B9E4-19C78B92B971}">
    <text>02-24, GD-2890</text>
  </threadedComment>
  <threadedComment ref="X281" dT="2026-03-19T08:27:54.40" personId="{461F44CA-1680-4430-87A0-06B8101DA29D}" id="{1246B88B-3988-4C1F-B304-47F3852F94A8}" parentId="{304D56EC-CAE1-426D-B9E4-19C78B92B971}">
    <text>Terminas iki kovo 25 d.</text>
  </threadedComment>
  <threadedComment ref="Z281" dT="2026-02-25T12:33:31.86" personId="{461F44CA-1680-4430-87A0-06B8101DA29D}" id="{B22608E0-3574-4EE4-8F18-F314920A2735}">
    <text>Giraitės vandenys suderino 02-25</text>
  </threadedComment>
  <threadedComment ref="AD281" dT="2026-03-31T09:29:12.87" personId="{461F44CA-1680-4430-87A0-06B8101DA29D}" id="{B062B3AE-44B4-40B7-BA4C-1AC32598F38C}">
    <text>26SUT-9954</text>
  </threadedComment>
  <threadedComment ref="AJ281" dT="2026-02-10T10:39:03.72" personId="{A8D559AF-EDFF-4E5C-A9C6-041F763793B2}" id="{653DD9FB-A662-4B0B-A3AE-C6F0A21511B5}">
    <text>02-06
1-26-3489</text>
  </threadedComment>
  <threadedComment ref="AJ281" dT="2026-03-31T09:12:48.96" personId="{461F44CA-1680-4430-87A0-06B8101DA29D}" id="{86A150EC-F380-4B6E-98FB-B01461555FA6}" parentId="{653DD9FB-A662-4B0B-A3AE-C6F0A21511B5}">
    <text>03-30 pateiktas po pastabų su kelių priedu
03-31 užregistruotas numeriu 1-26-8893</text>
  </threadedComment>
  <threadedComment ref="E282" dT="2024-12-19T06:14:09.35" personId="{275467A3-C35B-408D-BC09-980133BF36D1}" id="{8D39877B-C8FE-41AE-868E-28409E18D565}">
    <text>Pateiks iki 01-07</text>
  </threadedComment>
  <threadedComment ref="E282" dT="2025-02-05T07:04:11.04" personId="{275467A3-C35B-408D-BC09-980133BF36D1}" id="{AD66A505-20DE-4C4C-BCAD-F8AF00A37766}" parentId="{8D39877B-C8FE-41AE-868E-28409E18D565}">
    <text>Objektas laikinai pristabdytas</text>
  </threadedComment>
  <threadedComment ref="E283" dT="2025-02-05T07:09:04.36" personId="{275467A3-C35B-408D-BC09-980133BF36D1}" id="{355D9434-5000-4968-BCC8-EC55ED8AF733}">
    <text>Reikia užsakinėti topo ir projektuoti</text>
  </threadedComment>
  <threadedComment ref="E283" dT="2025-07-02T06:10:04.83" personId="{275467A3-C35B-408D-BC09-980133BF36D1}" id="{03917DF4-EF69-43E8-BE20-B698B855B5A1}" parentId="{355D9434-5000-4968-BCC8-EC55ED8AF733}">
    <text xml:space="preserve">Pridėtas raštas dėl objekto atšaukimo </text>
  </threadedComment>
  <threadedComment ref="E283" dT="2025-09-29T05:39:07.57" personId="{F5283759-9946-4865-A022-E520B30F9158}" id="{21D38B26-A4DA-4FD2-9B4A-FD75FAD5E396}" parentId="{355D9434-5000-4968-BCC8-EC55ED8AF733}">
    <text>Braižoma trasa</text>
  </threadedComment>
  <threadedComment ref="E283" dT="2025-10-01T11:57:51.62" personId="{F5283759-9946-4865-A022-E520B30F9158}" id="{108717BE-6BD6-4E4A-AC4D-EAEBBED1EFD4}" parentId="{355D9434-5000-4968-BCC8-EC55ED8AF733}">
    <text>Pateikti sprendiniai Vainorui.</text>
  </threadedComment>
  <threadedComment ref="E283" dT="2025-10-03T04:48:14.78" personId="{F5283759-9946-4865-A022-E520B30F9158}" id="{FE13EFEC-3538-4925-8145-89439D0BF51D}" parentId="{355D9434-5000-4968-BCC8-EC55ED8AF733}">
    <text>Pateikti sprendiniai Vainorui po pastabų, prašė nurodyti ardomų dangų kiekį.</text>
  </threadedComment>
  <threadedComment ref="E283" dT="2025-10-07T06:58:10.71" personId="{F5283759-9946-4865-A022-E520B30F9158}" id="{33DDC7C4-BCEE-4DAD-AF4C-094B450D38CD}" parentId="{355D9434-5000-4968-BCC8-EC55ED8AF733}">
    <text>Vainoras parašė susiderinti pirma sprendinius su gatvių apšvietimu, gavus suderinimą, teikti jam.</text>
  </threadedComment>
  <threadedComment ref="E283" dT="2025-10-08T13:01:25.08" personId="{F5283759-9946-4865-A022-E520B30F9158}" id="{AA96B6B9-A3B8-4662-B6BF-4D05FB98497D}" parentId="{355D9434-5000-4968-BCC8-EC55ED8AF733}">
    <text>Šviesos suderinimą gavau, pateikiau Vainorui 10-08</text>
  </threadedComment>
  <threadedComment ref="E283" dT="2025-10-13T11:43:33.28" personId="{F5283759-9946-4865-A022-E520B30F9158}" id="{7B248626-C73F-4B78-BEE3-0CF6AF3C8AAC}" parentId="{355D9434-5000-4968-BCC8-EC55ED8AF733}">
    <text>Vainoras suderino, pateikta visoms kitoms institucijoms, pasidarau principinę ir bus galima pateikt pirminius.</text>
  </threadedComment>
  <threadedComment ref="E283" dT="2025-10-14T07:25:41.08" personId="{1AA69E5B-B443-4881-BBB8-C2908FF681E9}" id="{0592DA57-D631-4F29-A2F4-5C15D6C61353}" parentId="{355D9434-5000-4968-BCC8-EC55ED8AF733}">
    <text>Pateikti pirminiai</text>
  </threadedComment>
  <threadedComment ref="E283" dT="2025-10-15T12:41:21.41" personId="{275467A3-C35B-408D-BC09-980133BF36D1}" id="{2BDFDB2C-DAAE-4577-BB56-62394E043589}" parentId="{355D9434-5000-4968-BCC8-EC55ED8AF733}">
    <text>taiso pastabas</text>
  </threadedComment>
  <threadedComment ref="E283" dT="2025-10-16T06:29:22.14" personId="{F5283759-9946-4865-A022-E520B30F9158}" id="{F82A61E1-FA55-49BA-8DF2-3554AEB77660}" parentId="{355D9434-5000-4968-BCC8-EC55ED8AF733}">
    <text>Galima pateikt po pastabų.</text>
  </threadedComment>
  <threadedComment ref="E283" dT="2025-10-16T12:25:56.56" personId="{1AA69E5B-B443-4881-BBB8-C2908FF681E9}" id="{050164DA-0736-4796-BE22-DDCB27C09A86}" parentId="{355D9434-5000-4968-BCC8-EC55ED8AF733}">
    <text>Pateikta po pastabu</text>
  </threadedComment>
  <threadedComment ref="E283" dT="2025-10-20T12:42:18.57" personId="{F5283759-9946-4865-A022-E520B30F9158}" id="{6EE0EA3F-185F-4100-8E30-37D80C503ECC}" parentId="{355D9434-5000-4968-BCC8-EC55ED8AF733}">
    <text>Laukiu, kol Kauno energija atsiųs altitudes savo tinklus. Nusiųsta LIMAP'ui, kad pridėtų šilumos kamerą, gautos pirminių pastabos bus pataisytos, kai susiderinsiu bent jau su Kauno energija.</text>
  </threadedComment>
  <threadedComment ref="E283" dT="2025-10-21T06:56:56.00" personId="{1AA69E5B-B443-4881-BBB8-C2908FF681E9}" id="{674D912D-EE7A-43BF-A7BA-0DBCC9C5F51A}" parentId="{355D9434-5000-4968-BCC8-EC55ED8AF733}">
    <text>Taiso pirminius</text>
  </threadedComment>
  <threadedComment ref="E283" dT="2025-10-22T12:16:38.50" personId="{F5283759-9946-4865-A022-E520B30F9158}" id="{C8A2F185-86F5-4CD9-8C33-ED68E84F2DA1}" parentId="{355D9434-5000-4968-BCC8-EC55ED8AF733}">
    <text>Pakamaris atrašė, laukiu topo papildymo dėl šilumos tinklų.</text>
  </threadedComment>
  <threadedComment ref="E283" dT="2025-10-27T08:18:50.30" personId="{F5283759-9946-4865-A022-E520B30F9158}" id="{2021F495-2F99-48EE-BD18-B12B7F236299}" parentId="{355D9434-5000-4968-BCC8-EC55ED8AF733}">
    <text>Parašiau LIMAP'ui (ne pakamariui), kada planuoja atsiųst papildytą topo.</text>
  </threadedComment>
  <threadedComment ref="E283" dT="2025-10-28T05:57:41.69" personId="{F5283759-9946-4865-A022-E520B30F9158}" id="{85F57080-E687-43E4-8821-5B2EBC05904C}" parentId="{355D9434-5000-4968-BCC8-EC55ED8AF733}">
    <text>Papildė topo, reik koreguot trasą dėl šilumos tinklų ir ESO pastabų</text>
  </threadedComment>
  <threadedComment ref="E283" dT="2025-10-29T08:11:56.78" personId="{F5283759-9946-4865-A022-E520B30F9158}" id="{E1DFC415-9585-4C7C-B9B5-1270C668096E}" parentId="{355D9434-5000-4968-BCC8-EC55ED8AF733}">
    <text>Atsižvelgta į ESO pastabas. Pataisytos KaunoEnergijos pastabos, nusiųsta jiems atgal. Jei suderins Kauno Energija, bus galima pateikt ESO po pastabų ir persiųst visoms kitoms institucijoms iš naujo (KMS, telia, h2o).</text>
  </threadedComment>
  <threadedComment ref="E283" dT="2025-11-04T10:32:00.14" personId="{F5283759-9946-4865-A022-E520B30F9158}" id="{4E29CD85-E8C8-411A-9BCF-93CAABB50960}" parentId="{355D9434-5000-4968-BCC8-EC55ED8AF733}">
    <text>Kauno energija vėl turėjo pastabų. Pateikiau po pastabų 11-04</text>
  </threadedComment>
  <threadedComment ref="E283" dT="2025-11-12T06:53:25.52" personId="{F5283759-9946-4865-A022-E520B30F9158}" id="{6FBB668C-5238-4443-999B-6CF87DEDAB72}" parentId="{355D9434-5000-4968-BCC8-EC55ED8AF733}">
    <text>Kauno energija VĖL turėjo pastabų, tikrino kita tikrintoja. Pateikiau po pastabų 11-12</text>
  </threadedComment>
  <threadedComment ref="E283" dT="2025-11-17T08:39:04.32" personId="{F5283759-9946-4865-A022-E520B30F9158}" id="{25E65F06-8C72-42CE-9D2D-0733E4BA4E52}" parentId="{355D9434-5000-4968-BCC8-EC55ED8AF733}">
    <text>KE suderino, reik persiderinti su kitomis institucijomis. Martynui perduota.</text>
  </threadedComment>
  <threadedComment ref="E283" dT="2025-11-18T13:19:04.98" personId="{461F44CA-1680-4430-87A0-06B8101DA29D}" id="{51E6F3D5-A819-430E-902F-60EA09CF7244}" parentId="{355D9434-5000-4968-BCC8-EC55ED8AF733}">
    <text>Išsiųstas perderinimui KMS</text>
  </threadedComment>
  <threadedComment ref="E283" dT="2025-11-27T06:44:27.44" personId="{461F44CA-1680-4430-87A0-06B8101DA29D}" id="{89D854FB-E78C-495A-90BA-5F20A1E909DF}" parentId="{355D9434-5000-4968-BCC8-EC55ED8AF733}">
    <text>Po Kauno energijos pastabų tvarkymo nebederina KMS, sprendžiama</text>
  </threadedComment>
  <threadedComment ref="E283" dT="2025-11-28T10:12:06.70" personId="{461F44CA-1680-4430-87A0-06B8101DA29D}" id="{B7F7753E-D0C1-41B4-AFAE-2C5C51CAED74}" parentId="{355D9434-5000-4968-BCC8-EC55ED8AF733}">
    <text>Laukiama ats. po situacijos aprašymo</text>
  </threadedComment>
  <threadedComment ref="E283" dT="2025-12-02T06:07:22.60" personId="{1AA69E5B-B443-4881-BBB8-C2908FF681E9}" id="{226B878E-7C30-4144-9AC3-35DE9D48BAD6}" parentId="{355D9434-5000-4968-BCC8-EC55ED8AF733}">
    <text>Taiso pirminius</text>
  </threadedComment>
  <threadedComment ref="E283" dT="2025-12-04T13:53:42.75" personId="{1AA69E5B-B443-4881-BBB8-C2908FF681E9}" id="{F2CBF071-AE40-4DEB-A8BF-EDC4FE5DC5FC}" parentId="{355D9434-5000-4968-BCC8-EC55ED8AF733}">
    <text>Pateikti pirminiai po pastabu</text>
  </threadedComment>
  <threadedComment ref="E283" dT="2025-12-12T07:37:00.00" personId="{461F44CA-1680-4430-87A0-06B8101DA29D}" id="{65B6FDDC-9F3E-4903-AE7E-2C2F75F6D11D}" parentId="{355D9434-5000-4968-BCC8-EC55ED8AF733}">
    <text>Vainoras toliau nederino, sudarytas kitas sprendinys, kuris lygiagrečiai persiderinti išsiųstas jam ir Kauno energijai</text>
  </threadedComment>
  <threadedComment ref="E283" dT="2025-12-18T05:58:22.22" personId="{461F44CA-1680-4430-87A0-06B8101DA29D}" id="{BD1796B1-1C83-4C55-85FC-E5F08F4C4514}" parentId="{355D9434-5000-4968-BCC8-EC55ED8AF733}">
    <text>Gautas KE pastabos, ne dėl atnaujintos dalies tai pataisius perteikti</text>
  </threadedComment>
  <threadedComment ref="E283" dT="2025-12-19T13:13:57.58" personId="{461F44CA-1680-4430-87A0-06B8101DA29D}" id="{9FE23459-3802-462F-9DDE-DEA7808F2258}" parentId="{355D9434-5000-4968-BCC8-EC55ED8AF733}">
    <text>12-19 Gautas iš KE pakitusios ŠTT planas, perkelta į br01, pateikta į KE po pastabų</text>
  </threadedComment>
  <threadedComment ref="E283" dT="2026-01-05T10:59:33.25" personId="{461F44CA-1680-4430-87A0-06B8101DA29D}" id="{F1998B8A-A401-4283-BEF6-18A175E64F8F}" parentId="{355D9434-5000-4968-BCC8-EC55ED8AF733}">
    <text>01-05 koreguotos KE altitudės, gautas derinimas</text>
  </threadedComment>
  <threadedComment ref="E283" dT="2026-01-12T06:02:15.32" personId="{461F44CA-1680-4430-87A0-06B8101DA29D}" id="{C7DCEF4C-7D5C-4287-9E5B-E0901613CD19}" parentId="{355D9434-5000-4968-BCC8-EC55ED8AF733}">
    <text>01-12 koreguojamas kpd prašymas pagal gautą ats., naujausia dėl nederinimų sudaryta trasa suderinta su KE ir savivaldybe (Vainoras), pertikrinti su kitomis institucijomis ir ruošti žiniaraščius</text>
  </threadedComment>
  <threadedComment ref="E283" dT="2026-01-14T06:46:56.67" personId="{461F44CA-1680-4430-87A0-06B8101DA29D}" id="{4DAACD28-F51B-48B5-9685-C5825F7A0F03}" parentId="{355D9434-5000-4968-BCC8-EC55ED8AF733}">
    <text>Pagal KE ir savivaldybės derintą variantą išsiųsti prašymai perderinti į Telia ir Kauno vandenis, perteiktas prašymas į KPD po pastabų</text>
  </threadedComment>
  <threadedComment ref="E283" dT="2026-01-16T05:38:08.94" personId="{461F44CA-1680-4430-87A0-06B8101DA29D}" id="{04C7A3D4-A0C3-4BBB-B4E4-4E56CE483761}" parentId="{355D9434-5000-4968-BCC8-EC55ED8AF733}">
    <text>Tinklų perderinimai gauti, laukiama KPD</text>
  </threadedComment>
  <threadedComment ref="E283" dT="2026-01-19T06:36:45.68" personId="{461F44CA-1680-4430-87A0-06B8101DA29D}" id="{700AE05D-429E-4A1E-98D3-E237D20037AF}" parentId="{355D9434-5000-4968-BCC8-EC55ED8AF733}">
    <text>Gautas KPD derinimas, ruošiamas žiniaraštis</text>
  </threadedComment>
  <threadedComment ref="E283" dT="2026-01-19T07:37:52.04" personId="{1AA69E5B-B443-4881-BBB8-C2908FF681E9}" id="{9F17F96F-4EC8-4D0E-B54F-72BEC86A8A7B}" parentId="{355D9434-5000-4968-BCC8-EC55ED8AF733}">
    <text>Perduota mel projekto uzsakymui</text>
  </threadedComment>
  <threadedComment ref="E283" dT="2026-01-26T06:01:24.01" personId="{1AA69E5B-B443-4881-BBB8-C2908FF681E9}" id="{B3B3438E-D962-4A3C-92C6-ACB5D4FFF16C}" parentId="{355D9434-5000-4968-BCC8-EC55ED8AF733}">
    <text>Laukiam samatos, teikia SUVA, derina servituta</text>
  </threadedComment>
  <threadedComment ref="E283" dT="2026-02-04T12:03:05.89" personId="{461F44CA-1680-4430-87A0-06B8101DA29D}" id="{933BA9CF-FD91-4FC2-BD64-1CE8069FCD66}" parentId="{355D9434-5000-4968-BCC8-EC55ED8AF733}">
    <text>Perduota informacija DNSB Aušros namai (+37068618525, ausrosnamai20@gmail.com)</text>
  </threadedComment>
  <threadedComment ref="E283" dT="2026-02-13T07:09:20.83" personId="{461F44CA-1680-4430-87A0-06B8101DA29D}" id="{988DE066-298C-4157-9ED9-D1E1941E9366}" parentId="{355D9434-5000-4968-BCC8-EC55ED8AF733}">
    <text>bendrija tikslinosi telefonu dėl situacijos, jei neprieštaraus formaliai, terminas trečiadienį, bus galima toliau kreiptis į kms dėl servituto</text>
  </threadedComment>
  <threadedComment ref="E283" dT="2026-02-19T05:46:39.69" personId="{461F44CA-1680-4430-87A0-06B8101DA29D}" id="{FC5A80F1-3568-4034-AE9C-61DFE69CB651}" parentId="{355D9434-5000-4968-BCC8-EC55ED8AF733}">
    <text>Gautas m. sav. atsakymas dėl trūkstamų dokumentų servituto vertinimui - derinamasi su dnsb tinkamam sutikimui gauti</text>
  </threadedComment>
  <threadedComment ref="E283" dT="2026-03-09T07:12:18.71" personId="{461F44CA-1680-4430-87A0-06B8101DA29D}" id="{DE4ADC79-42AE-4283-BE7D-812B3095DA7E}" parentId="{355D9434-5000-4968-BCC8-EC55ED8AF733}">
    <text>Muravos TP sklype servitutui pritarta, kompensacijos mokėjimo info perduota į ESO.
K. Pertrausko kertamame sklype servituti nepritarta, tačiau nurodyta, kad nuspręsta pritarti kabelinės linijos tiesimui ir AZ nustatymui, ruošiamas atitinkamas prašymas
Lietuvių 30 sklype su DNSB laukiama ats. po sprendinių tikslinimo, liko 5 d.d. termino, neatsakius ruošiamas atnaujintas prašymas su pranešimų kopijomis</text>
  </threadedComment>
  <threadedComment ref="E283" dT="2026-03-19T08:25:57.70" personId="{1AA69E5B-B443-4881-BBB8-C2908FF681E9}" id="{9710B93E-28A6-4971-ACF5-CDC3C63E460B}" parentId="{355D9434-5000-4968-BCC8-EC55ED8AF733}">
    <text>Pateiktas projektas be servitutų</text>
  </threadedComment>
  <threadedComment ref="E283" dT="2026-03-24T14:13:46.34" personId="{1AA69E5B-B443-4881-BBB8-C2908FF681E9}" id="{C2129440-CFE1-4E10-AA50-679ECAEAC0BA}" parentId="{355D9434-5000-4968-BCC8-EC55ED8AF733}">
    <text>Parasyti garantini rasta ir pateikti po pastabu</text>
  </threadedComment>
  <threadedComment ref="E283" dT="2026-04-01T05:31:51.68" personId="{1AA69E5B-B443-4881-BBB8-C2908FF681E9}" id="{4D09F7FF-1A3C-4C48-97F6-704410800949}" parentId="{355D9434-5000-4968-BCC8-EC55ED8AF733}">
    <text>Pateikta su garantiniu</text>
  </threadedComment>
  <threadedComment ref="E283" dT="2026-04-08T09:35:20.31" personId="{1AA69E5B-B443-4881-BBB8-C2908FF681E9}" id="{BAF37E3A-00E1-465F-9DD9-746DD6920937}" parentId="{355D9434-5000-4968-BCC8-EC55ED8AF733}">
    <text>Praeita savaite pateiktas planas del sutikimo petrausko gatveje, o del servituto dokai pateikti 03.16</text>
  </threadedComment>
  <threadedComment ref="E283" dT="2026-04-13T06:53:56.77" personId="{461F44CA-1680-4430-87A0-06B8101DA29D}" id="{FE4B3691-BE34-4BAB-940F-D7A11F649A98}" parentId="{355D9434-5000-4968-BCC8-EC55ED8AF733}">
    <text>04-13 skambinta dėl abiejų sklypų, svarstymai įvykę, ruošiami atsakymai</text>
  </threadedComment>
  <threadedComment ref="E283" dT="2026-04-15T04:24:47.90" personId="{461F44CA-1680-4430-87A0-06B8101DA29D}" id="{90CEE062-2CE2-431F-A8E5-877AD255DC8D}" parentId="{355D9434-5000-4968-BCC8-EC55ED8AF733}">
    <text>04-14 gautas sav. sutikimas dėl AZ nustatymo K. Petrausko g. sklype, laukiama ats. dėl Lietuvių g. 30 sklypo servituto</text>
  </threadedComment>
  <threadedComment ref="E283" dT="2026-04-22T06:03:37.25" personId="{1AA69E5B-B443-4881-BBB8-C2908FF681E9}" id="{6E078504-5E5E-41BA-A899-DD61E19FC33A}" parentId="{355D9434-5000-4968-BCC8-EC55ED8AF733}">
    <text>Reikia paskambint del servituto, projektas pateiktas ant naujos sutarties.</text>
  </threadedComment>
  <threadedComment ref="E283" dT="2026-04-23T06:45:17.25" personId="{461F44CA-1680-4430-87A0-06B8101DA29D}" id="{B81F651A-0BAB-419A-986A-D36E8BEF845A}" parentId="{355D9434-5000-4968-BCC8-EC55ED8AF733}">
    <text>Susisiekta su savivaldybe dėl paskutinio servituto, patvirtinimas yra, dokumentus turėtų šiandien atsiųsti</text>
  </threadedComment>
  <threadedComment ref="E283" dT="2026-04-27T10:39:59.24" personId="{461F44CA-1680-4430-87A0-06B8101DA29D}" id="{E55C46A1-0DCD-4EB9-99A3-5EEAD81B0B8E}" parentId="{355D9434-5000-4968-BCC8-EC55ED8AF733}">
    <text>04-27 gautas teigiamas ats. dėl Lietuvių g. 30 servituto, perduota apmokėjimui į ESO</text>
  </threadedComment>
  <threadedComment ref="E283" dT="2026-05-13T12:14:41.43" personId="{461F44CA-1680-4430-87A0-06B8101DA29D}" id="{663CE487-295C-4BAE-A1C3-6C693C8574C9}" parentId="{355D9434-5000-4968-BCC8-EC55ED8AF733}">
    <text>Partizanų 22B servitutas perduotas į Kauno m. 23 biurą (preliminariai nuo 05 28-29)
Lietuvių g. 30 servitutas pateiktas į Kauno raj. 1 biurą (preliminariai nuo 05 25)</text>
  </threadedComment>
  <threadedComment ref="E283" dT="2026-05-28T06:32:49.14" personId="{461F44CA-1680-4430-87A0-06B8101DA29D}" id="{5251B2FA-F153-47F5-A1B3-9618367D0AD6}" parentId="{355D9434-5000-4968-BCC8-EC55ED8AF733}">
    <text>Lietuvių g. 30 servitutas nukeltas dėl ESO atstovo pastabų sutarčiai, biuras pataisė ir susiderino, pasirašymo laikas dar neperderintas, labiau priklausys nuo savivaldybės
Partizanų 22B rezervuotas rytoj (05-29) pasirašymui</text>
  </threadedComment>
  <threadedComment ref="E283" dT="2026-06-05T10:38:11.96" personId="{461F44CA-1680-4430-87A0-06B8101DA29D}" id="{F35AC3D1-BD56-460F-B1E8-3F33A581181B}" parentId="{355D9434-5000-4968-BCC8-EC55ED8AF733}">
    <text>Partizanų g. 22B servitutas pasirašytas 05-29 (Kauno m. 23 biuras)
Lietuvių g. 30 servitutas nukeltas po  05-26 dėl pastabų sutarčiai taisymo, užklausta ir laukiama ats. iš biuro teisininkės dėl sudarymo laiko (Kauno raj. 1 biuras)</text>
  </threadedComment>
  <threadedComment ref="E283" dT="2026-06-08T05:54:23.84" personId="{461F44CA-1680-4430-87A0-06B8101DA29D}" id="{567C3735-210D-4DF2-9BD9-02C2CC9BC064}" parentId="{355D9434-5000-4968-BCC8-EC55ED8AF733}">
    <text>Lietuvių g. 30 servituto pasirašymas perderintas birželio 12 d. 11 val.</text>
  </threadedComment>
  <threadedComment ref="E283" dT="2026-06-15T04:23:18.79" personId="{461F44CA-1680-4430-87A0-06B8101DA29D}" id="{8B525930-D4EE-4E2D-9F25-72C6AC386778}" parentId="{355D9434-5000-4968-BCC8-EC55ED8AF733}">
    <text>Lietuvių g. 30 servitutas pasirašytas, visi servitutai ir sutikimai gauti</text>
  </threadedComment>
  <threadedComment ref="E283" dT="2026-06-16T12:20:27.02" personId="{461F44CA-1680-4430-87A0-06B8101DA29D}" id="{DD30D228-6654-4137-A44F-B261DF20FE10}" parentId="{355D9434-5000-4968-BCC8-EC55ED8AF733}">
    <text>Taisomos pastabos, naujinama sąmata</text>
  </threadedComment>
  <threadedComment ref="E283" dT="2026-06-26T04:46:48.78" personId="{1AA69E5B-B443-4881-BBB8-C2908FF681E9}" id="{8AA68A4F-30A1-47AC-A7FE-B39ABC671A80}" parentId="{355D9434-5000-4968-BCC8-EC55ED8AF733}">
    <text>Pateiktas projektas po pastabu</text>
  </threadedComment>
  <threadedComment ref="X283" dT="2025-10-14T04:11:22.82" personId="{F5283759-9946-4865-A022-E520B30F9158}" id="{11032F46-5558-431E-9029-BB29D227B984}">
    <text>Vainoras suderino, bet reik papildomai su kultūros paveldo skyrium ir aplinkosaugos skyriumi susiderinti. 36-1-329; 55-1-357. 10-13 pateikta</text>
  </threadedComment>
  <threadedComment ref="X283" dT="2025-11-26T07:24:32.65" personId="{461F44CA-1680-4430-87A0-06B8101DA29D}" id="{DBCEA1B0-8612-4A31-BE08-26B01D26848D}" parentId="{11032F46-5558-431E-9029-BB29D227B984}">
    <text>Perderinimas su Vainoru, gautos pastabos po pakeitimų dėl šilumos tinklų</text>
  </threadedComment>
  <threadedComment ref="X283" dT="2026-01-07T13:27:47.30" personId="{461F44CA-1680-4430-87A0-06B8101DA29D}" id="{7EA2FC2B-5535-48E8-B9FD-58C1FFCA9782}" parentId="{11032F46-5558-431E-9029-BB29D227B984}">
    <text>01-07 perskambinta, rytoj turėtų pirmoje dienos pusėje atsakyti</text>
  </threadedComment>
  <threadedComment ref="X283" dT="2026-01-12T06:06:08.04" personId="{461F44CA-1680-4430-87A0-06B8101DA29D}" id="{04127761-9EB4-444E-846D-46FAE280F992}" parentId="{11032F46-5558-431E-9029-BB29D227B984}">
    <text>01-08 suderino Vainoras</text>
  </threadedComment>
  <threadedComment ref="Z283" dT="2025-10-13T11:37:07.10" personId="{F5283759-9946-4865-A022-E520B30F9158}" id="{4FFC2F7B-0EE9-40A8-ACEF-67F451B44BBE}">
    <text>10-13 išsiųsta</text>
  </threadedComment>
  <threadedComment ref="Z283" dT="2026-01-14T06:47:24.58" personId="{461F44CA-1680-4430-87A0-06B8101DA29D}" id="{E71909EA-CE15-4E3D-A3D2-5E7864F15C8B}" parentId="{4FFC2F7B-0EE9-40A8-ACEF-67F451B44BBE}">
    <text>01-14 perteikta po pakeitimų, gauta tą pačią dieną</text>
  </threadedComment>
  <threadedComment ref="AA283" dT="2025-10-13T11:37:07.10" personId="{F5283759-9946-4865-A022-E520B30F9158}" id="{B2D3FEAF-D513-454C-B954-8427FF5791AE}">
    <text>10-13 išsiųsta</text>
  </threadedComment>
  <threadedComment ref="AA283" dT="2026-01-14T06:47:35.78" personId="{461F44CA-1680-4430-87A0-06B8101DA29D}" id="{2F2011EE-8A4D-4F28-A79B-B52E31050250}" parentId="{B2D3FEAF-D513-454C-B954-8427FF5791AE}">
    <text>01-14 perteikta po pakeitimų, gauta tą pačią dieną</text>
  </threadedComment>
  <threadedComment ref="AB283" dT="2025-10-13T11:37:07.10" personId="{F5283759-9946-4865-A022-E520B30F9158}" id="{407DCD16-F27F-4097-91B5-A77DA6EBA522}">
    <text>10-13 išsiųsta</text>
  </threadedComment>
  <threadedComment ref="AB283" dT="2025-11-14T10:34:50.82" personId="{F5283759-9946-4865-A022-E520B30F9158}" id="{FFCE1A5D-F96B-41D9-B46E-A670B9835318}" parentId="{407DCD16-F27F-4097-91B5-A77DA6EBA522}">
    <text>11-12 išsiųsta po pastabų.</text>
  </threadedComment>
  <threadedComment ref="AB283" dT="2025-11-17T08:39:41.08" personId="{F5283759-9946-4865-A022-E520B30F9158}" id="{980842B0-3683-4282-A74F-4EF2EE3E1F2D}" parentId="{407DCD16-F27F-4097-91B5-A77DA6EBA522}">
    <text>11-17 suderinta.</text>
  </threadedComment>
  <threadedComment ref="AB283" dT="2025-12-19T13:14:18.98" personId="{461F44CA-1680-4430-87A0-06B8101DA29D}" id="{CF215277-9EED-4054-9193-7D779118892B}" parentId="{407DCD16-F27F-4097-91B5-A77DA6EBA522}">
    <text>12-19 naujausias teikimas po pastabų</text>
  </threadedComment>
  <threadedComment ref="AB283" dT="2026-01-05T05:28:32.59" personId="{461F44CA-1680-4430-87A0-06B8101DA29D}" id="{9584BFFD-6A83-41FA-92A5-8F613D37A55B}" parentId="{407DCD16-F27F-4097-91B5-A77DA6EBA522}">
    <text>01-05 pagal KE info tikslinamos altitudės</text>
  </threadedComment>
  <threadedComment ref="AD283" dT="2026-02-04T10:25:28.46" personId="{461F44CA-1680-4430-87A0-06B8101DA29D}" id="{9CC192AA-400E-475F-A4C3-DDE145B35FA0}">
    <text>Pateikta 26SUT-3750</text>
  </threadedComment>
  <threadedComment ref="AF283" dT="2026-01-27T05:35:02.42" personId="{461F44CA-1680-4430-87A0-06B8101DA29D}" id="{48595644-D7BA-4A00-BF2A-1C7EA5B3DF99}">
    <text>Laukiama ESO skaičiuotų kompensacinių aktų</text>
  </threadedComment>
  <threadedComment ref="AF283" dT="2026-01-29T06:43:49.21" personId="{461F44CA-1680-4430-87A0-06B8101DA29D}" id="{AEC650F6-9340-4F35-ACB0-C3907B310598}" parentId="{48595644-D7BA-4A00-BF2A-1C7EA5B3DF99}">
    <text>4400-0422-8006: laukiama komp. akto
4400-2864-6446: prašymas į sav. išsiųstas
4400-0827-5929: laukiama komp. akto</text>
  </threadedComment>
  <threadedComment ref="AF283" dT="2026-01-30T07:35:31.80" personId="{461F44CA-1680-4430-87A0-06B8101DA29D}" id="{B6398D06-5E36-4BFA-B64C-CEC79D40580B}" parentId="{48595644-D7BA-4A00-BF2A-1C7EA5B3DF99}">
    <text>Visi pateikti Kauno m. sav.</text>
  </threadedComment>
  <threadedComment ref="AF283" dT="2026-05-15T04:30:22.84" personId="{461F44CA-1680-4430-87A0-06B8101DA29D}" id="{B936D958-FD07-4AEB-A6F9-AE5EAC21A51D}" parentId="{48595644-D7BA-4A00-BF2A-1C7EA5B3DF99}">
    <text>2/2 ruošiami pasirašymui notarų</text>
  </threadedComment>
  <threadedComment ref="AG283" dT="2025-10-14T12:04:57.57" personId="{F5283759-9946-4865-A022-E520B30F9158}" id="{1AD0B033-F4BA-48E2-8D92-E22A62D9E5B7}">
    <text>Paskutiniam lape kertu drenažą</text>
  </threadedComment>
  <threadedComment ref="AG283" dT="2025-10-14T12:13:59.81" personId="{F5283759-9946-4865-A022-E520B30F9158}" id="{2381AF40-6921-4A80-9B75-7FCFB29B9679}" parentId="{1AD0B033-F4BA-48E2-8D92-E22A62D9E5B7}">
    <text>8 lape, viršuj.</text>
  </threadedComment>
  <threadedComment ref="AH283" dT="2025-10-14T12:04:57.57" personId="{F5283759-9946-4865-A022-E520B30F9158}" id="{822A808C-5698-46CC-9898-3713FDE203D7}">
    <text>Paskutiniam lape kertu drenažą</text>
  </threadedComment>
  <threadedComment ref="AI283" dT="2025-10-13T11:42:37.78" personId="{F5283759-9946-4865-A022-E520B30F9158}" id="{0A00754B-6744-43F9-BA89-E61EBAE6A712}">
    <text>10-13 išsiųsta</text>
  </threadedComment>
  <threadedComment ref="AI283" dT="2026-01-07T13:58:37.16" personId="{461F44CA-1680-4430-87A0-06B8101DA29D}" id="{E3812FAC-A2B9-4F09-987D-75FF69DD8D9B}" parentId="{0A00754B-6744-43F9-BA89-E61EBAE6A712}">
    <text>Savivaldybės paveldosaugos skyrius persiuntė į KPD Kauno skyrių, dar negavo, tikrina</text>
  </threadedComment>
  <threadedComment ref="AI283" dT="2026-01-14T06:07:27.66" personId="{461F44CA-1680-4430-87A0-06B8101DA29D}" id="{A7C8C169-7732-4885-BE18-B936E8DA7E5A}" parentId="{0A00754B-6744-43F9-BA89-E61EBAE6A712}">
    <text>01-14 perteiktas į Kauno KPD skyrių po pastabų</text>
  </threadedComment>
  <threadedComment ref="AM283" dT="2025-10-13T12:27:55.46" personId="{F5283759-9946-4865-A022-E520B30F9158}" id="{E1D136DF-8A78-4341-810B-8CEA246B0A8B}">
    <text>10-13 pateikta savivaldybės kultūros paveldo ir aplinkos apsaugos skyriams.</text>
  </threadedComment>
  <threadedComment ref="AM283" dT="2026-01-23T08:28:08.30" personId="{461F44CA-1680-4430-87A0-06B8101DA29D}" id="{74E1F57C-B00E-448B-84D0-0A8E19D918A5}" parentId="{E1D136DF-8A78-4341-810B-8CEA246B0A8B}">
    <text>Savivaldybės KP skyrius permetė į Kauno KPD, su juo suderinta 01-15
Saugomų teritorijų nereikalingas</text>
  </threadedComment>
  <threadedComment ref="E284" dT="2025-06-19T05:32:31.41" personId="{275467A3-C35B-408D-BC09-980133BF36D1}" id="{799B2F5C-F27C-4C0C-937D-48D6388A77FC}">
    <text xml:space="preserve">Derinam su vartotojais
</text>
  </threadedComment>
  <threadedComment ref="E284" dT="2025-06-20T06:51:47.56" personId="{461F44CA-1680-4430-87A0-06B8101DA29D}" id="{49DBE38F-730E-4C9C-A520-0D62E4954565}" parentId="{799B2F5C-F27C-4C0C-937D-48D6388A77FC}">
    <text>Laukiama ESO patikslinimo dėl papildomo vartotojo linijoje, ats. iš nebuvusio vietoje kito vartotojo</text>
  </threadedComment>
  <threadedComment ref="E284" dT="2025-06-26T07:34:54.73" personId="{1AA69E5B-B443-4881-BBB8-C2908FF681E9}" id="{2AEE0A39-D993-4240-B96A-C8DB32F83927}" parentId="{799B2F5C-F27C-4C0C-937D-48D6388A77FC}">
    <text>Gedas liepe prijungt ir dar viena tolimesni vartotoja, supiestas topo papildymas, reikia uzsakyti</text>
  </threadedComment>
  <threadedComment ref="E284" dT="2025-07-04T07:50:43.39" personId="{275467A3-C35B-408D-BC09-980133BF36D1}" id="{B7B4A6DF-8C45-408A-869C-BD3EEAAD021C}" parentId="{799B2F5C-F27C-4C0C-937D-48D6388A77FC}">
    <text>Topo užsakyta, matuoja Ovidijus</text>
  </threadedComment>
  <threadedComment ref="E284" dT="2025-07-21T05:51:21.48" personId="{275467A3-C35B-408D-BC09-980133BF36D1}" id="{78018DFC-8893-4947-877C-BEDBD3E78436}" parentId="{799B2F5C-F27C-4C0C-937D-48D6388A77FC}">
    <text>Topo papildymas pateiktas</text>
  </threadedComment>
  <threadedComment ref="E284" dT="2025-07-22T11:14:18.60" personId="{1AA69E5B-B443-4881-BBB8-C2908FF681E9}" id="{637000C4-698F-4CE2-BA0E-41D1099A5F73}" parentId="{799B2F5C-F27C-4C0C-937D-48D6388A77FC}">
    <text>Pateikti pirminiai</text>
  </threadedComment>
  <threadedComment ref="E284" dT="2025-07-23T10:41:30.58" personId="{275467A3-C35B-408D-BC09-980133BF36D1}" id="{17A2A8CC-C48B-482C-AE47-8056373483F7}" parentId="{799B2F5C-F27C-4C0C-937D-48D6388A77FC}">
    <text>Taiso pastabas</text>
  </threadedComment>
  <threadedComment ref="E284" dT="2025-07-23T11:31:52.87" personId="{1AA69E5B-B443-4881-BBB8-C2908FF681E9}" id="{BB6FD916-F42E-48DC-957A-EDFD737F2059}" parentId="{799B2F5C-F27C-4C0C-937D-48D6388A77FC}">
    <text>Pateikta po pastabu</text>
  </threadedComment>
  <threadedComment ref="E284" dT="2025-07-23T12:04:29.78" personId="{461F44CA-1680-4430-87A0-06B8101DA29D}" id="{E187674F-BD3F-4C5D-B18E-92ABB72C4DDD}" parentId="{799B2F5C-F27C-4C0C-937D-48D6388A77FC}">
    <text>07-23 pateikta dėl Natura teritorijų</text>
  </threadedComment>
  <threadedComment ref="E284" dT="2025-07-28T05:47:01.14" personId="{461F44CA-1680-4430-87A0-06B8101DA29D}" id="{D40B34A8-3664-43C0-9EB3-7096D00C7985}" parentId="{799B2F5C-F27C-4C0C-937D-48D6388A77FC}">
    <text>07-28 pateikta institucijoms derinimui</text>
  </threadedComment>
  <threadedComment ref="E284" dT="2025-08-07T04:29:48.40" personId="{461F44CA-1680-4430-87A0-06B8101DA29D}" id="{7A036C55-3230-4C6B-84BB-9EAC5B43C218}" parentId="{799B2F5C-F27C-4C0C-937D-48D6388A77FC}">
    <text>Trūkstama savivaldybės derinimo</text>
  </threadedComment>
  <threadedComment ref="E284" dT="2025-08-08T07:57:57.27" personId="{461F44CA-1680-4430-87A0-06B8101DA29D}" id="{3B1D66BC-9A5A-430A-B97D-E69831DC657A}" parentId="{799B2F5C-F27C-4C0C-937D-48D6388A77FC}">
    <text>Savivaldybei persiųsta pakartotinai, sakė ok ir suderins</text>
  </threadedComment>
  <threadedComment ref="E284" dT="2025-08-11T06:15:38.38" personId="{1AA69E5B-B443-4881-BBB8-C2908FF681E9}" id="{80511236-873C-43A5-834D-F0397F383CAF}" parentId="{799B2F5C-F27C-4C0C-937D-48D6388A77FC}">
    <text>Planas daryti mzdz, teiksim byla be SUVA</text>
  </threadedComment>
  <threadedComment ref="E284" dT="2025-08-18T09:34:27.48" personId="{461F44CA-1680-4430-87A0-06B8101DA29D}" id="{7F9C7799-65F5-45EA-AE39-61FFBBD44413}" parentId="{799B2F5C-F27C-4C0C-937D-48D6388A77FC}">
    <text xml:space="preserve">08-18 trūksta 3 vieno sklypo bendrasavininkų sutikimų, du kiti tikslina informaciją. Byla be šios dalies paruošta </text>
  </threadedComment>
  <threadedComment ref="E284" dT="2025-08-21T07:45:31.61" personId="{1AA69E5B-B443-4881-BBB8-C2908FF681E9}" id="{4E1B1FFC-D219-4037-84AC-BE5DED676C99}" parentId="{799B2F5C-F27C-4C0C-937D-48D6388A77FC}">
    <text>Martynas iesko ir bando nuvaziuot gyvai paimt sutikimus du trukstamus, daryti reikia byla, teikti SUVA, teikiam byla</text>
  </threadedComment>
  <threadedComment ref="E284" dT="2025-08-25T05:29:30.50" personId="{461F44CA-1680-4430-87A0-06B8101DA29D}" id="{B79D6FB6-B914-47E0-950A-A005C3AC3642}" parentId="{799B2F5C-F27C-4C0C-937D-48D6388A77FC}">
    <text>08-25 informaciniai dėl AZ priduoti siuntimui, savininkai visi pasiekti, laukiama 1 sutikimo</text>
  </threadedComment>
  <threadedComment ref="E284" dT="2025-09-01T04:38:05.61" personId="{461F44CA-1680-4430-87A0-06B8101DA29D}" id="{11FA20BC-56AC-4667-8C71-F5221E1F880E}" parentId="{799B2F5C-F27C-4C0C-937D-48D6388A77FC}">
    <text>SUVA pateikta 08-29, byla paruošta</text>
  </threadedComment>
  <threadedComment ref="E284" dT="2025-09-01T09:02:40.58" personId="{1AA69E5B-B443-4881-BBB8-C2908FF681E9}" id="{0C9F1AAD-6309-4238-A867-3FFFD4EE854F}" parentId="{799B2F5C-F27C-4C0C-937D-48D6388A77FC}">
    <text>Pateiktas projektas be SUVA</text>
  </threadedComment>
  <threadedComment ref="E284" dT="2025-09-09T06:35:46.57" personId="{1AA69E5B-B443-4881-BBB8-C2908FF681E9}" id="{54AC9E41-EB49-488F-B675-23599A1C091F}" parentId="{799B2F5C-F27C-4C0C-937D-48D6388A77FC}">
    <text>Gautos pastabos, teiksim kai gausim SUVA</text>
  </threadedComment>
  <threadedComment ref="E284" dT="2025-09-12T08:07:33.92" personId="{1AA69E5B-B443-4881-BBB8-C2908FF681E9}" id="{04133210-7544-4E7A-B2BB-079A113ED66D}" parentId="{799B2F5C-F27C-4C0C-937D-48D6388A77FC}">
    <text>Pateiktas projektas po pastabus su SUVA garantiniu</text>
  </threadedComment>
  <threadedComment ref="E284" dT="2025-09-22T10:10:45.29" personId="{1AA69E5B-B443-4881-BBB8-C2908FF681E9}" id="{886420BB-3AAF-4867-A3D4-B74BCD7B159E}" parentId="{799B2F5C-F27C-4C0C-937D-48D6388A77FC}">
    <text xml:space="preserve">SS - trūksta NŽT sutikimo </text>
  </threadedComment>
  <threadedComment ref="E284" dT="2025-10-02T04:24:49.88" personId="{461F44CA-1680-4430-87A0-06B8101DA29D}" id="{FC5B93BA-831E-485E-9800-4F29BA1EDC5A}" parentId="{799B2F5C-F27C-4C0C-937D-48D6388A77FC}">
    <text>10-01 perteikta SUVA nauja tvarka</text>
  </threadedComment>
  <threadedComment ref="E284" dT="2025-10-07T12:20:42.84" personId="{461F44CA-1680-4430-87A0-06B8101DA29D}" id="{11339118-A0B6-479A-9C87-4C2B35812890}" parentId="{799B2F5C-F27C-4C0C-937D-48D6388A77FC}">
    <text>Papildytas suvos prašymas</text>
  </threadedComment>
  <threadedComment ref="E284" dT="2025-10-09T09:42:41.19" personId="{1AA69E5B-B443-4881-BBB8-C2908FF681E9}" id="{73396F88-FC92-4057-9B43-AF3F78BC7DE0}" parentId="{799B2F5C-F27C-4C0C-937D-48D6388A77FC}">
    <text>Pateiktas pilnas projektas su SUVA</text>
  </threadedComment>
  <threadedComment ref="E284" dT="2025-10-21T11:09:33.36" personId="{275467A3-C35B-408D-BC09-980133BF36D1}" id="{A188FA91-4890-4595-8CFF-7D3E585D14D8}" parentId="{799B2F5C-F27C-4C0C-937D-48D6388A77FC}">
    <text>pateikti įkainiai</text>
  </threadedComment>
  <threadedComment ref="E284" dT="2025-10-21T13:04:56.91" personId="{275467A3-C35B-408D-BC09-980133BF36D1}" id="{8DFC95E9-6952-4B79-A9B9-2A6AF6A71624}" parentId="{799B2F5C-F27C-4C0C-937D-48D6388A77FC}">
    <text>grindžiam delspinigius</text>
  </threadedComment>
  <threadedComment ref="AB284" dT="2025-07-28T08:24:27.96" personId="{461F44CA-1680-4430-87A0-06B8101DA29D}" id="{280B86A7-C4C0-4DDE-86BE-92CBD1453BB9}">
    <text>Gautas ats., kad tinklų neturi</text>
  </threadedComment>
  <threadedComment ref="AD284" dT="2025-08-29T10:58:30.60" personId="{461F44CA-1680-4430-87A0-06B8101DA29D}" id="{B37AA426-5C74-4913-B6C0-137187C1D6C5}">
    <text>25SUT-4573
08-29</text>
  </threadedComment>
  <threadedComment ref="AD284" dT="2025-10-01T10:59:05.25" personId="{461F44CA-1680-4430-87A0-06B8101DA29D}" id="{0303FA6A-4F19-4346-B85F-892A59EF7D42}" parentId="{B37AA426-5C74-4913-B6C0-137187C1D6C5}">
    <text>Perteikta pagal naują tvarką 10-01
25SUT-10747</text>
  </threadedComment>
  <threadedComment ref="AD284" dT="2025-10-09T06:52:06.07" personId="{461F44CA-1680-4430-87A0-06B8101DA29D}" id="{1A72D846-37FA-4B72-BF53-BD83E257D62C}" parentId="{B37AA426-5C74-4913-B6C0-137187C1D6C5}">
    <text>Sutikimas išduotas, gautas</text>
  </threadedComment>
  <threadedComment ref="AM284" dT="2025-07-22T12:39:29.26" personId="{461F44CA-1680-4430-87A0-06B8101DA29D}" id="{E498A481-6085-4E3D-AF62-0F90957FAF85}">
    <text>Labanoro regioninis parkas</text>
  </threadedComment>
  <threadedComment ref="E285" dT="2024-12-19T06:14:09.35" personId="{275467A3-C35B-408D-BC09-980133BF36D1}" id="{BCD772F2-728F-4584-8648-2BCDC8B259C6}">
    <text>Pateiks iki 01-07</text>
  </threadedComment>
  <threadedComment ref="E285" dT="2025-02-05T07:04:11.04" personId="{275467A3-C35B-408D-BC09-980133BF36D1}" id="{718CBD8A-FD3C-4575-960B-28DD870B49F2}" parentId="{BCD772F2-728F-4584-8648-2BCDC8B259C6}">
    <text>Objektas laikinai pristabdytas</text>
  </threadedComment>
  <threadedComment ref="E286" dT="2025-05-12T18:46:01.68" personId="{1AA69E5B-B443-4881-BBB8-C2908FF681E9}" id="{FB116308-CEF7-47D5-BC91-ED9D3935AA06}">
    <text>Nepradeta</text>
  </threadedComment>
  <threadedComment ref="E286" dT="2025-05-27T09:36:31.16" personId="{1AA69E5B-B443-4881-BBB8-C2908FF681E9}" id="{3204249C-830D-4470-ADB9-DA84E5249511}" parentId="{FB116308-CEF7-47D5-BC91-ED9D3935AA06}">
    <text>Nepradeta</text>
  </threadedComment>
  <threadedComment ref="E286" dT="2025-06-18T06:27:32.62" personId="{275467A3-C35B-408D-BC09-980133BF36D1}" id="{DE3B0A21-C4FC-4044-BEB2-56C4CD1679CB}" parentId="{FB116308-CEF7-47D5-BC91-ED9D3935AA06}">
    <text>Derina schemą su ESO</text>
  </threadedComment>
  <threadedComment ref="E286" dT="2025-06-26T07:35:14.16" personId="{1AA69E5B-B443-4881-BBB8-C2908FF681E9}" id="{E138E7C6-7D05-4414-AE71-069BD9DD3C8D}" parentId="{FB116308-CEF7-47D5-BC91-ED9D3935AA06}">
    <text>Gautas ESO pritarimas, reikia damust brezinius</text>
  </threadedComment>
  <threadedComment ref="E286" dT="2025-07-01T05:20:21.65" personId="{1AA69E5B-B443-4881-BBB8-C2908FF681E9}" id="{B60E7592-9982-468B-9907-29F75296EC22}" parentId="{FB116308-CEF7-47D5-BC91-ED9D3935AA06}">
    <text>Gauta papildoma medziaga is architektes, damusinejamas planas</text>
  </threadedComment>
  <threadedComment ref="E286" dT="2025-07-02T06:12:49.98" personId="{275467A3-C35B-408D-BC09-980133BF36D1}" id="{A5D8379C-FCE7-4D13-BB91-A93325F9337F}" parentId="{FB116308-CEF7-47D5-BC91-ED9D3935AA06}">
    <text>Pateiktas prašymas dėl objekto perkėlimo</text>
  </threadedComment>
  <threadedComment ref="E286" dT="2025-07-07T12:31:20.15" personId="{275467A3-C35B-408D-BC09-980133BF36D1}" id="{BBE4CA2D-9744-4ECF-93B7-BE24B676D72F}" parentId="{FB116308-CEF7-47D5-BC91-ED9D3935AA06}">
    <text>perkelta</text>
  </threadedComment>
  <threadedComment ref="E286" dT="2025-08-05T13:11:35.48" personId="{1AA69E5B-B443-4881-BBB8-C2908FF681E9}" id="{6AE72EA2-79FF-4678-BC8E-E2149E15C774}" parentId="{FB116308-CEF7-47D5-BC91-ED9D3935AA06}">
    <text>Pateikti pirminiai</text>
  </threadedComment>
  <threadedComment ref="E286" dT="2025-08-11T06:19:17.62" personId="{1AA69E5B-B443-4881-BBB8-C2908FF681E9}" id="{85888533-9900-43D7-8F6C-5F4F423718F3}" parentId="{FB116308-CEF7-47D5-BC91-ED9D3935AA06}">
    <text>Gautos pastabos, parasytas priminimas Janoniui del pokalbio su tikrintoju</text>
  </threadedComment>
  <threadedComment ref="E286" dT="2025-09-01T09:10:21.69" personId="{1AA69E5B-B443-4881-BBB8-C2908FF681E9}" id="{FD7BF7B2-9DDA-4177-A0D8-408088640748}" parentId="{FB116308-CEF7-47D5-BC91-ED9D3935AA06}">
    <text>Pakartotas priminimas</text>
  </threadedComment>
  <threadedComment ref="E286" dT="2025-09-09T06:41:35.06" personId="{1AA69E5B-B443-4881-BBB8-C2908FF681E9}" id="{9532DB6C-CAC5-4C5A-B334-FC4239BCDBC2}" parentId="{FB116308-CEF7-47D5-BC91-ED9D3935AA06}">
    <text>Janonis nori surengti susirinkima</text>
  </threadedComment>
  <threadedComment ref="E286" dT="2025-09-23T13:06:34.50" personId="{275467A3-C35B-408D-BC09-980133BF36D1}" id="{EA9B63BF-6C15-4D91-BB35-ED0D4DF2172F}" parentId="{FB116308-CEF7-47D5-BC91-ED9D3935AA06}">
    <text>ESO derina su užsakovu</text>
  </threadedComment>
  <threadedComment ref="E286" dT="2025-11-05T06:34:57.32" personId="{1AA69E5B-B443-4881-BBB8-C2908FF681E9}" id="{0A5B99E4-82FC-4D1A-95DE-DFAA275D2D93}" parentId="{FB116308-CEF7-47D5-BC91-ED9D3935AA06}">
    <text>11.07 suirinkimas</text>
  </threadedComment>
  <threadedComment ref="E286" dT="2025-11-17T06:26:56.47" personId="{1AA69E5B-B443-4881-BBB8-C2908FF681E9}" id="{13BDA830-6EE3-4E25-BB6F-41B9AA71EC7B}" parentId="{FB116308-CEF7-47D5-BC91-ED9D3935AA06}">
    <text>Pateikta uznesta MT ju siulomoj vietoj</text>
  </threadedComment>
  <threadedComment ref="E286" dT="2026-01-12T06:00:43.42" personId="{1AA69E5B-B443-4881-BBB8-C2908FF681E9}" id="{3B67425F-C3C2-4889-BA45-6F8710395C8B}" parentId="{FB116308-CEF7-47D5-BC91-ED9D3935AA06}">
    <text>Pateikti pirminiai, uznesta ant suvestinio, nusiusta klientui</text>
  </threadedComment>
  <threadedComment ref="E286" dT="2026-01-14T06:53:09.48" personId="{1AA69E5B-B443-4881-BBB8-C2908FF681E9}" id="{3700BA3E-FDC3-4A7E-B2A0-1D8383920284}" parentId="{FB116308-CEF7-47D5-BC91-ED9D3935AA06}">
    <text>Pateikta derinimams</text>
  </threadedComment>
  <threadedComment ref="E286" dT="2026-01-19T15:10:33.41" personId="{1AA69E5B-B443-4881-BBB8-C2908FF681E9}" id="{847A6D11-EFDF-41C5-BAE6-FB426769A238}" parentId="{FB116308-CEF7-47D5-BC91-ED9D3935AA06}">
    <text>Pateikti pirminiai po pastabu</text>
  </threadedComment>
  <threadedComment ref="E286" dT="2026-01-20T10:24:02.67" personId="{1AA69E5B-B443-4881-BBB8-C2908FF681E9}" id="{B73C063E-5DA5-4ECA-8F3A-910F82954181}" parentId="{FB116308-CEF7-47D5-BC91-ED9D3935AA06}">
    <text xml:space="preserve">Savivaldybes saugoma 70-1-58. </text>
  </threadedComment>
  <threadedComment ref="E286" dT="2026-01-26T11:25:09.78" personId="{275467A3-C35B-408D-BC09-980133BF36D1}" id="{D04A7A09-D96C-49DB-B588-B2577C227C27}" parentId="{FB116308-CEF7-47D5-BC91-ED9D3935AA06}">
    <text xml:space="preserve">taiso pastabas </text>
  </threadedComment>
  <threadedComment ref="E286" dT="2026-01-30T09:20:34.71" personId="{1AA69E5B-B443-4881-BBB8-C2908FF681E9}" id="{984243B5-4A56-4A05-A93A-9A49A0F8ADD9}" parentId="{FB116308-CEF7-47D5-BC91-ED9D3935AA06}">
    <text>Pateikti pirminiai po pastabu</text>
  </threadedComment>
  <threadedComment ref="E286" dT="2026-02-13T07:00:53.94" personId="{1AA69E5B-B443-4881-BBB8-C2908FF681E9}" id="{C98D7A6D-FAD0-4C9A-B44D-BF5AE78B893C}" parentId="{FB116308-CEF7-47D5-BC91-ED9D3935AA06}">
    <text>Parasyta dar karta i KE, kad istrizas kirtimas ne siaip sau padarytas</text>
  </threadedComment>
  <threadedComment ref="E286" dT="2026-02-18T08:03:58.74" personId="{1AA69E5B-B443-4881-BBB8-C2908FF681E9}" id="{3AB018DA-63FC-4823-92EE-21AAA829C513}" parentId="{FB116308-CEF7-47D5-BC91-ED9D3935AA06}">
    <text>Pakartotas laiskas i info pasta su cc Modesta</text>
  </threadedComment>
  <threadedComment ref="E286" dT="2026-03-02T07:07:13.62" personId="{1AA69E5B-B443-4881-BBB8-C2908FF681E9}" id="{1CD0AADA-5AD4-415F-8AC8-00F7DDFDE788}" parentId="{FB116308-CEF7-47D5-BC91-ED9D3935AA06}">
    <text>02.27 nusiusta vainorui, nes Modesta gavo ats, kad neleis vis tiek kirst silumos taip</text>
  </threadedComment>
  <threadedComment ref="E286" dT="2026-03-04T12:23:22.98" personId="{1AA69E5B-B443-4881-BBB8-C2908FF681E9}" id="{0703A117-0122-44AC-95F2-E537A8AA23DE}" parentId="{FB116308-CEF7-47D5-BC91-ED9D3935AA06}">
    <text>Vainoriaus derinimas gautas, nusiusta Modestai, galima daryt servituta</text>
  </threadedComment>
  <threadedComment ref="E286" dT="2026-03-18T08:09:17.17" personId="{1AA69E5B-B443-4881-BBB8-C2908FF681E9}" id="{92F75C43-0384-4E40-BD8D-1DB8A44F8DF3}" parentId="{FB116308-CEF7-47D5-BC91-ED9D3935AA06}">
    <text>SUVA 26SUT-8385</text>
  </threadedComment>
  <threadedComment ref="E286" dT="2026-03-18T08:30:32.28" personId="{1AA69E5B-B443-4881-BBB8-C2908FF681E9}" id="{B5560675-38F2-43D3-9F3B-B15D5D09FB4A}" parentId="{FB116308-CEF7-47D5-BC91-ED9D3935AA06}">
    <text>Del vieno servituto nusiusta i LFF, del kito issiustas prasymas AZ sutikimui i savivaldybe</text>
  </threadedComment>
  <threadedComment ref="E286" dT="2026-03-18T08:30:47.79" personId="{1AA69E5B-B443-4881-BBB8-C2908FF681E9}" id="{DA33FF3D-ADAC-4007-8C33-AFABBB4F0D17}" parentId="{FB116308-CEF7-47D5-BC91-ED9D3935AA06}">
    <text>Samata pas Jurate</text>
  </threadedComment>
  <threadedComment ref="E286" dT="2026-03-23T11:22:43.29" personId="{1AA69E5B-B443-4881-BBB8-C2908FF681E9}" id="{C6585035-7EDC-48CA-A79C-24E55EEDD44E}" parentId="{FB116308-CEF7-47D5-BC91-ED9D3935AA06}">
    <text>SUVA pateikti papildomi dokumentai. Siluma suderino</text>
  </threadedComment>
  <threadedComment ref="E286" dT="2026-03-24T11:25:07.61" personId="{1AA69E5B-B443-4881-BBB8-C2908FF681E9}" id="{B4AA8593-DAD5-41C5-99F5-674FA7E93312}" parentId="{FB116308-CEF7-47D5-BC91-ED9D3935AA06}">
    <text>Pateiktas projektas be SUVA ir servitutu</text>
  </threadedComment>
  <threadedComment ref="E286" dT="2026-03-26T11:18:03.02" personId="{1AA69E5B-B443-4881-BBB8-C2908FF681E9}" id="{B51BCAC9-90A6-41AA-9219-279EF035FD9B}" parentId="{FB116308-CEF7-47D5-BC91-ED9D3935AA06}">
    <text>Laukiam kliento derinimo, reikia taisyt pastabas</text>
  </threadedComment>
  <threadedComment ref="E286" dT="2026-04-01T05:41:04.85" personId="{1AA69E5B-B443-4881-BBB8-C2908FF681E9}" id="{69FED2F9-CF2B-4F86-A8A8-354D779ED435}" parentId="{FB116308-CEF7-47D5-BC91-ED9D3935AA06}">
    <text>Pakartotas klausimas klientui, suvai prideti dar papildomi dokai, ASC nekelia</text>
  </threadedComment>
  <threadedComment ref="E286" dT="2026-04-08T10:00:25.57" personId="{1AA69E5B-B443-4881-BBB8-C2908FF681E9}" id="{2ED4EFE8-B251-4708-B387-4B3A88B650A7}" parentId="{FB116308-CEF7-47D5-BC91-ED9D3935AA06}">
    <text>Giedre geniene nagrineja sutikima del AZ, darbo grupe pritare, reikia Mero patvirtinimo. ASC toliau neatsiliepia, Klientas ignoruoja</text>
  </threadedComment>
  <threadedComment ref="E286" dT="2026-04-13T06:39:23.73" personId="{1AA69E5B-B443-4881-BBB8-C2908FF681E9}" id="{73C439EF-39A9-41EC-AC51-6DDBA3B4A3DF}" parentId="{FB116308-CEF7-47D5-BC91-ED9D3935AA06}">
    <text>Kliento parasai gauti, ASC dar truksta, paklausta kontakto</text>
  </threadedComment>
  <threadedComment ref="E286" dT="2026-06-02T10:46:24.66" personId="{1AA69E5B-B443-4881-BBB8-C2908FF681E9}" id="{32E1A961-8D9F-42FC-931D-72F02E3D131D}" parentId="{FB116308-CEF7-47D5-BC91-ED9D3935AA06}">
    <text>06.03 boba pasirasys</text>
  </threadedComment>
  <threadedComment ref="AM286" dT="2026-01-14T07:20:00.72" personId="{1AA69E5B-B443-4881-BBB8-C2908FF681E9}" id="{96769939-3287-48CE-B441-FBB8DF4CAC73}">
    <text xml:space="preserve">Registracijos Nr. G1- 93                          , registracijos data 2026-01-14. </text>
  </threadedComment>
  <threadedComment ref="AM286" dT="2026-01-20T12:35:13.63" personId="{1AA69E5B-B443-4881-BBB8-C2908FF681E9}" id="{660A2B2A-E333-4590-B95C-5D92C8B54812}" parentId="{96769939-3287-48CE-B441-FBB8DF4CAC73}">
    <text xml:space="preserve">G1-   156 </text>
  </threadedComment>
  <threadedComment ref="E287" dT="2024-12-11T10:51:48.74" personId="{275467A3-C35B-408D-BC09-980133BF36D1}" id="{C2362F8F-3114-42C4-ABA9-935E4DF365CB}">
    <text>Užklausata pakamačio dėl topo 12-11</text>
  </threadedComment>
  <threadedComment ref="E287" dT="2024-12-12T11:31:56.82" personId="{275467A3-C35B-408D-BC09-980133BF36D1}" id="{5E8823C2-2C10-4DF6-A609-5982FFE5593B}" parentId="{C2362F8F-3114-42C4-ABA9-935E4DF365CB}">
    <text>PAKAMARIS pateiks iki 12-31</text>
  </threadedComment>
  <threadedComment ref="E287" dT="2024-12-28T12:14:48.44" personId="{275467A3-C35B-408D-BC09-980133BF36D1}" id="{DC6B496A-F5FB-482D-8B4C-E9D58A489E4E}" parentId="{C2362F8F-3114-42C4-ABA9-935E4DF365CB}">
    <text>Pateikta topo 12-28</text>
  </threadedComment>
  <threadedComment ref="E287" dT="2025-02-08T10:26:12.84" personId="{275467A3-C35B-408D-BC09-980133BF36D1}" id="{1C600347-0E9F-41B0-AF33-4FCE2EE90468}" parentId="{C2362F8F-3114-42C4-ABA9-935E4DF365CB}">
    <text>02-08 pateiktos pastabos</text>
  </threadedComment>
  <threadedComment ref="E287" dT="2025-03-27T08:23:04.60" personId="{275467A3-C35B-408D-BC09-980133BF36D1}" id="{C0BEFFFE-B2CB-423F-A665-F410892B6B00}" parentId="{C2362F8F-3114-42C4-ABA9-935E4DF365CB}">
    <text>Pateikti pirminiai 03-25</text>
  </threadedComment>
  <threadedComment ref="E287" dT="2025-04-25T05:27:16.13" personId="{1AA69E5B-B443-4881-BBB8-C2908FF681E9}" id="{ABD271CD-A608-49D5-BFE4-8756A9B69BA7}" parentId="{C2362F8F-3114-42C4-ABA9-935E4DF365CB}">
    <text>Turi pateikti failus sukelimui</text>
  </threadedComment>
  <threadedComment ref="E287" dT="2025-04-29T04:34:55.82" personId="{1AA69E5B-B443-4881-BBB8-C2908FF681E9}" id="{26426FA6-A82B-4D60-B5BC-615D640AE73B}" parentId="{C2362F8F-3114-42C4-ABA9-935E4DF365CB}">
    <text>Pateikti pirminiai</text>
  </threadedComment>
  <threadedComment ref="E287" dT="2025-05-05T09:47:27.90" personId="{1AA69E5B-B443-4881-BBB8-C2908FF681E9}" id="{66E1A1EF-C254-48CC-9EBF-6DE5549BC673}" parentId="{C2362F8F-3114-42C4-ABA9-935E4DF365CB}">
    <text>Perduotos Deimonui pastabos</text>
  </threadedComment>
  <threadedComment ref="E287" dT="2025-05-27T05:29:53.64" personId="{1AA69E5B-B443-4881-BBB8-C2908FF681E9}" id="{F7A66527-2097-43C2-95C9-5DA754145F59}" parentId="{C2362F8F-3114-42C4-ABA9-935E4DF365CB}">
    <text>05.28 pateiks dokus</text>
  </threadedComment>
  <threadedComment ref="E287" dT="2025-06-17T14:42:35.94" personId="{1AA69E5B-B443-4881-BBB8-C2908FF681E9}" id="{8B32CBD5-29C3-44D4-9EC3-BA48847DD361}" parentId="{C2362F8F-3114-42C4-ABA9-935E4DF365CB}">
    <text>Pateikti pirminiai po pastabu</text>
  </threadedComment>
  <threadedComment ref="E287" dT="2025-06-20T05:59:32.50" personId="{1AA69E5B-B443-4881-BBB8-C2908FF681E9}" id="{7E09FC4C-99CC-4103-B3D6-F532A7036F67}" parentId="{C2362F8F-3114-42C4-ABA9-935E4DF365CB}">
    <text>Perduotos pastabos taisymui</text>
  </threadedComment>
  <threadedComment ref="E287" dT="2025-08-13T07:49:49.99" personId="{1AA69E5B-B443-4881-BBB8-C2908FF681E9}" id="{990A858B-0088-4B47-87B0-A13535B32B8B}" parentId="{C2362F8F-3114-42C4-ABA9-935E4DF365CB}">
    <text>Pateiktas kazkoks failas i tivis tikrintojas su deimonu kazka susiderine</text>
  </threadedComment>
  <threadedComment ref="E287" dT="2025-10-01T06:40:59.38" personId="{1AA69E5B-B443-4881-BBB8-C2908FF681E9}" id="{0F41DED3-75E7-45AA-ACDF-DD802FC09AFC}" parentId="{C2362F8F-3114-42C4-ABA9-935E4DF365CB}">
    <text>Vis dar taiso pirminiu pastabas</text>
  </threadedComment>
  <threadedComment ref="E287" dT="2025-11-05T06:38:01.30" personId="{1AA69E5B-B443-4881-BBB8-C2908FF681E9}" id="{D12A20BD-30B3-406C-B532-BB4F668A7002}" parentId="{C2362F8F-3114-42C4-ABA9-935E4DF365CB}">
    <text>Taiso po mano pastabu</text>
  </threadedComment>
  <threadedComment ref="E287" dT="2026-01-14T10:40:46.10" personId="{1AA69E5B-B443-4881-BBB8-C2908FF681E9}" id="{A1B4CB15-7857-4B30-9545-98DD5B507446}" parentId="{C2362F8F-3114-42C4-ABA9-935E4DF365CB}">
    <text>Pateikti pirminiai</text>
  </threadedComment>
  <threadedComment ref="E287" dT="2026-01-19T08:11:27.20" personId="{1AA69E5B-B443-4881-BBB8-C2908FF681E9}" id="{D56EB0D6-C2C2-40C3-9E51-507022AC0712}" parentId="{C2362F8F-3114-42C4-ABA9-935E4DF365CB}">
    <text>Nusiusto ESO pastabos</text>
  </threadedComment>
  <threadedComment ref="E287" dT="2026-01-21T05:43:38.69" personId="{1AA69E5B-B443-4881-BBB8-C2908FF681E9}" id="{4DDDEE53-1276-45C3-AAD8-29D9E7F480C7}" parentId="{C2362F8F-3114-42C4-ABA9-935E4DF365CB}">
    <text>Pateikti pirminiai po pastabu</text>
  </threadedComment>
  <threadedComment ref="E287" dT="2026-01-23T11:04:51.40" personId="{1AA69E5B-B443-4881-BBB8-C2908FF681E9}" id="{4F91F10F-DA89-403A-8B01-E654E52D918D}" parentId="{C2362F8F-3114-42C4-ABA9-935E4DF365CB}">
    <text>Pateikti pirminiai po pastabu</text>
  </threadedComment>
  <threadedComment ref="E287" dT="2026-01-26T11:16:51.48" personId="{275467A3-C35B-408D-BC09-980133BF36D1}" id="{B5C524B8-33C9-4CD4-B001-C4586FD1B3A9}" parentId="{C2362F8F-3114-42C4-ABA9-935E4DF365CB}">
    <text>01-26 patvirtinti pirminiai</text>
  </threadedComment>
  <threadedComment ref="E287" dT="2026-02-02T07:19:16.40" personId="{1AA69E5B-B443-4881-BBB8-C2908FF681E9}" id="{D0DB4E2E-AE4F-4E72-A06D-96B503AFE529}" parentId="{C2362F8F-3114-42C4-ABA9-935E4DF365CB}">
    <text>Perduotas kelio priedas pasirasytas</text>
  </threadedComment>
  <threadedComment ref="E287" dT="2026-02-24T13:00:36.35" personId="{1AA69E5B-B443-4881-BBB8-C2908FF681E9}" id="{B303AB5D-FE02-4119-8E51-6897A140B787}" parentId="{C2362F8F-3114-42C4-ABA9-935E4DF365CB}">
    <text>Truksta mel projekto ir bus galima pateikt</text>
  </threadedComment>
  <threadedComment ref="E287" dT="2026-03-06T08:31:49.99" personId="{1AA69E5B-B443-4881-BBB8-C2908FF681E9}" id="{B6F59E91-6C91-4B16-AF6B-62138C865511}" parentId="{C2362F8F-3114-42C4-ABA9-935E4DF365CB}">
    <text>Pateiktas projektas</text>
  </threadedComment>
  <threadedComment ref="E287" dT="2026-03-23T12:13:08.74" personId="{1AA69E5B-B443-4881-BBB8-C2908FF681E9}" id="{2EF86713-8DF9-4B58-969F-CEE2446F6229}" parentId="{C2362F8F-3114-42C4-ABA9-935E4DF365CB}">
    <text>Pateiktas projektas po pastabu</text>
  </threadedComment>
  <threadedComment ref="E287" dT="2026-03-24T14:18:06.03" personId="{1AA69E5B-B443-4881-BBB8-C2908FF681E9}" id="{EDA29EE6-CC2C-4FE1-82F3-2AAA95699271}" parentId="{C2362F8F-3114-42C4-ABA9-935E4DF365CB}">
    <text>Atmesta del samatos ir trukstamu derinimu</text>
  </threadedComment>
  <threadedComment ref="E287" dT="2026-03-30T05:23:28.33" personId="{275467A3-C35B-408D-BC09-980133BF36D1}" id="{AE93913C-69AC-450E-84AE-7C79C77380F1}" parentId="{C2362F8F-3114-42C4-ABA9-935E4DF365CB}">
    <text>Perkelta ant kitos sutarties, grindžiam delspinigius</text>
  </threadedComment>
  <threadedComment ref="E287" dT="2026-03-31T07:28:47.41" personId="{1AA69E5B-B443-4881-BBB8-C2908FF681E9}" id="{6094CDA3-511F-4837-8C1D-C745EF2C5902}" parentId="{C2362F8F-3114-42C4-ABA9-935E4DF365CB}">
    <text>Pateiktas delspinigiu rastas ir pirminiai</text>
  </threadedComment>
  <threadedComment ref="E287" dT="2026-04-08T10:06:23.62" personId="{1AA69E5B-B443-4881-BBB8-C2908FF681E9}" id="{C1D10C9E-23A5-4BA6-850C-6316A35A77A2}" parentId="{C2362F8F-3114-42C4-ABA9-935E4DF365CB}">
    <text>Pateiktas projektas</text>
  </threadedComment>
  <threadedComment ref="E287" dT="2026-04-13T06:18:21.09" personId="{1AA69E5B-B443-4881-BBB8-C2908FF681E9}" id="{CD7E454D-4910-4472-8BDC-E4D2F8CF3BCF}" parentId="{C2362F8F-3114-42C4-ABA9-935E4DF365CB}">
    <text>Taiso pastabas</text>
  </threadedComment>
  <threadedComment ref="E287" dT="2026-04-23T08:06:04.52" personId="{1AA69E5B-B443-4881-BBB8-C2908FF681E9}" id="{1C9B7CE1-1CF4-4240-BC64-A4494493618B}" parentId="{C2362F8F-3114-42C4-ABA9-935E4DF365CB}">
    <text>Pateiktas projektas po pastabu</text>
  </threadedComment>
  <threadedComment ref="E287" dT="2026-04-28T09:20:44.52" personId="{1AA69E5B-B443-4881-BBB8-C2908FF681E9}" id="{088140F7-C88A-48A3-9A40-B8D10B4AE790}" parentId="{C2362F8F-3114-42C4-ABA9-935E4DF365CB}">
    <text>Atmesta del ivairiu pastabu, ypac del derinimu</text>
  </threadedComment>
  <threadedComment ref="E287" dT="2026-05-13T12:41:35.23" personId="{1AA69E5B-B443-4881-BBB8-C2908FF681E9}" id="{B3A84657-9EBE-4657-B4C2-5EFFD287F530}" parentId="{C2362F8F-3114-42C4-ABA9-935E4DF365CB}">
    <text>Nusiusta Lapenui info del derinimu</text>
  </threadedComment>
  <threadedComment ref="E287" dT="2026-05-25T12:17:55.41" personId="{1AA69E5B-B443-4881-BBB8-C2908FF681E9}" id="{54B56186-1C5D-425C-A9B8-63BBB3C8AA9D}" parentId="{C2362F8F-3114-42C4-ABA9-935E4DF365CB}">
    <text>Pateiktas projektas derinimui</text>
  </threadedComment>
  <threadedComment ref="E287" dT="2026-06-03T11:27:40.58" personId="{1AA69E5B-B443-4881-BBB8-C2908FF681E9}" id="{3F57E445-2BEF-4293-9C62-4FEE392F6F92}" parentId="{C2362F8F-3114-42C4-ABA9-935E4DF365CB}">
    <text xml:space="preserve">Pateiktas projektas derinimui
</text>
  </threadedComment>
  <threadedComment ref="E287" dT="2026-06-16T07:23:10.30" personId="{1AA69E5B-B443-4881-BBB8-C2908FF681E9}" id="{B1AF9586-5704-4070-87F8-CD7787783491}" parentId="{C2362F8F-3114-42C4-ABA9-935E4DF365CB}">
    <text>Paulina daro zyma</text>
  </threadedComment>
  <threadedComment ref="E287" dT="2026-06-25T04:39:20.64" personId="{1AA69E5B-B443-4881-BBB8-C2908FF681E9}" id="{00E1601A-E81A-40C9-935B-9879D74A637C}" parentId="{C2362F8F-3114-42C4-ABA9-935E4DF365CB}">
    <text>Zyma tivis</text>
  </threadedComment>
  <threadedComment ref="E287" dT="2026-06-25T07:07:47.82" personId="{1AA69E5B-B443-4881-BBB8-C2908FF681E9}" id="{8A84D790-6A60-47D0-AFFC-C9478DE27111}" parentId="{C2362F8F-3114-42C4-ABA9-935E4DF365CB}">
    <text>Perduoti nenumatyti darbai</text>
  </threadedComment>
  <threadedComment ref="I287" dT="2026-02-26T10:20:13.73" personId="{1AA69E5B-B443-4881-BBB8-C2908FF681E9}" id="{231333C6-2736-4782-A3ED-A13F369C163B}">
    <text>uzsakyta</text>
  </threadedComment>
  <threadedComment ref="I287" dT="2026-03-06T08:31:34.84" personId="{1AA69E5B-B443-4881-BBB8-C2908FF681E9}" id="{107AAED8-AD97-4B6C-B544-03FA740A3176}" parentId="{231333C6-2736-4782-A3ED-A13F369C163B}">
    <text>gautas</text>
  </threadedComment>
  <threadedComment ref="E288" dT="2024-12-11T10:51:43.24" personId="{275467A3-C35B-408D-BC09-980133BF36D1}" id="{1C1461FB-6DDE-473C-8634-4F9F30D71451}">
    <text>Užklausata pakamačio dėl topo 12-11</text>
  </threadedComment>
  <threadedComment ref="E288" dT="2024-12-12T11:32:03.03" personId="{275467A3-C35B-408D-BC09-980133BF36D1}" id="{7CB2B9A9-0819-4E23-BB17-B2FA393E36CD}" parentId="{1C1461FB-6DDE-473C-8634-4F9F30D71451}">
    <text xml:space="preserve">PAKAMARIS pateiks iki 12-31
</text>
  </threadedComment>
  <threadedComment ref="E288" dT="2024-12-28T12:14:59.73" personId="{275467A3-C35B-408D-BC09-980133BF36D1}" id="{BF8E3800-02A5-470A-8D75-4EB0A1529C0B}" parentId="{1C1461FB-6DDE-473C-8634-4F9F30D71451}">
    <text xml:space="preserve">Pateikta topo 12-28
</text>
  </threadedComment>
  <threadedComment ref="E288" dT="2025-02-08T10:14:38.13" personId="{275467A3-C35B-408D-BC09-980133BF36D1}" id="{55453524-8276-4ED0-A448-8AE114A7B015}" parentId="{1C1461FB-6DDE-473C-8634-4F9F30D71451}">
    <text>Pateiktos pastabos</text>
  </threadedComment>
  <threadedComment ref="E288" dT="2025-03-26T12:02:23.00" personId="{1AA69E5B-B443-4881-BBB8-C2908FF681E9}" id="{F34BE41A-09FD-4185-B1C0-03531D518DD3}" parentId="{1C1461FB-6DDE-473C-8634-4F9F30D71451}">
    <text>Pateikti pirminiai</text>
  </threadedComment>
  <threadedComment ref="E288" dT="2025-04-25T05:25:08.16" personId="{1AA69E5B-B443-4881-BBB8-C2908FF681E9}" id="{35AEF8EC-2C8E-486F-BDC8-E82731856217}" parentId="{1C1461FB-6DDE-473C-8634-4F9F30D71451}">
    <text>Pateikti pirminiai po pastabu</text>
  </threadedComment>
  <threadedComment ref="E288" dT="2025-04-29T13:35:52.58" personId="{1AA69E5B-B443-4881-BBB8-C2908FF681E9}" id="{B311C9C7-14D8-48AD-BB8E-13B66AE569BC}" parentId="{1C1461FB-6DDE-473C-8634-4F9F30D71451}">
    <text>Perduota taisyti pastabas</text>
  </threadedComment>
  <threadedComment ref="E288" dT="2025-05-05T04:47:44.03" personId="{1AA69E5B-B443-4881-BBB8-C2908FF681E9}" id="{DB79634E-7461-4732-959A-EB9FD2591930}" parentId="{1C1461FB-6DDE-473C-8634-4F9F30D71451}">
    <text>Pateikta po pastabu</text>
  </threadedComment>
  <threadedComment ref="E288" dT="2025-05-07T07:39:45.92" personId="{1AA69E5B-B443-4881-BBB8-C2908FF681E9}" id="{83373194-973C-4ACF-97EB-B294FA630EBC}" parentId="{1C1461FB-6DDE-473C-8634-4F9F30D71451}">
    <text>Nusiusta pataisyti pastabas</text>
  </threadedComment>
  <threadedComment ref="E288" dT="2025-05-15T12:33:08.98" personId="{1AA69E5B-B443-4881-BBB8-C2908FF681E9}" id="{B0100E33-1571-4D07-A5F2-0E8FDFE0396F}" parentId="{1C1461FB-6DDE-473C-8634-4F9F30D71451}">
    <text>Pateikta po pastabu</text>
  </threadedComment>
  <threadedComment ref="E288" dT="2025-05-27T09:39:34.21" personId="{1AA69E5B-B443-4881-BBB8-C2908FF681E9}" id="{E81D84EC-0448-45C5-A9DD-F952353A7007}" parentId="{1C1461FB-6DDE-473C-8634-4F9F30D71451}">
    <text>Sprendzia klausimus del daugiabucio apskaitu</text>
  </threadedComment>
  <threadedComment ref="E288" dT="2025-05-28T15:27:07.34" personId="{1AA69E5B-B443-4881-BBB8-C2908FF681E9}" id="{925F5512-42F5-449D-8014-965E5B41FE30}" parentId="{1C1461FB-6DDE-473C-8634-4F9F30D71451}">
    <text>Pateikti pirminiai po pastabu</text>
  </threadedComment>
  <threadedComment ref="E288" dT="2025-07-23T13:02:02.33" personId="{1AA69E5B-B443-4881-BBB8-C2908FF681E9}" id="{F61C8743-2C73-43CE-9945-CA8FB8775D72}" parentId="{1C1461FB-6DDE-473C-8634-4F9F30D71451}">
    <text>Pateikti pirminiai po pastabu</text>
  </threadedComment>
  <threadedComment ref="E288" dT="2025-10-01T06:40:11.14" personId="{1AA69E5B-B443-4881-BBB8-C2908FF681E9}" id="{95B38A1E-ACA6-41A0-A7A9-230DD9D1C586}" parentId="{1C1461FB-6DDE-473C-8634-4F9F30D71451}">
    <text>Laukiam, kol pateiks pilna byla</text>
  </threadedComment>
  <threadedComment ref="E288" dT="2025-10-03T06:43:03.27" personId="{1AA69E5B-B443-4881-BBB8-C2908FF681E9}" id="{B1BCBAE0-C4E6-44D1-BB49-F9C489587507}" parentId="{1C1461FB-6DDE-473C-8634-4F9F30D71451}">
    <text>Pateiktas projektas</text>
  </threadedComment>
  <threadedComment ref="E288" dT="2025-10-08T13:10:01.07" personId="{275467A3-C35B-408D-BC09-980133BF36D1}" id="{29C07D50-DB40-4B74-AA9B-BB9DF88978DD}" parentId="{1C1461FB-6DDE-473C-8634-4F9F30D71451}">
    <text>atmestas projektas</text>
  </threadedComment>
  <threadedComment ref="E288" dT="2025-10-22T11:45:42.22" personId="{1AA69E5B-B443-4881-BBB8-C2908FF681E9}" id="{E608411A-B50C-40EB-935F-23CA40EE6A7F}" parentId="{1C1461FB-6DDE-473C-8634-4F9F30D71451}">
    <text xml:space="preserve">SUVA 25SUT-14866 </text>
  </threadedComment>
  <threadedComment ref="E288" dT="2025-11-05T06:40:19.82" personId="{1AA69E5B-B443-4881-BBB8-C2908FF681E9}" id="{98E7944A-819F-456B-A292-160B69FC2F7D}" parentId="{1C1461FB-6DDE-473C-8634-4F9F30D71451}">
    <text>SUVA vis dar nagrinejama</text>
  </threadedComment>
  <threadedComment ref="E288" dT="2025-12-12T07:39:26.78" personId="{1AA69E5B-B443-4881-BBB8-C2908FF681E9}" id="{072A0C67-230C-4241-A924-42D503BA05C5}" parentId="{1C1461FB-6DDE-473C-8634-4F9F30D71451}">
    <text>Pateiktas projektas po pastabu</text>
  </threadedComment>
  <threadedComment ref="E288" dT="2025-12-19T11:53:47.25" personId="{1AA69E5B-B443-4881-BBB8-C2908FF681E9}" id="{6CE74964-0352-4065-B302-5E8C1DB081C5}" parentId="{1C1461FB-6DDE-473C-8634-4F9F30D71451}">
    <text>Pateiktas projektas po pastabu</text>
  </threadedComment>
  <threadedComment ref="E288" dT="2025-12-30T09:13:18.48" personId="{1AA69E5B-B443-4881-BBB8-C2908FF681E9}" id="{BB3825E4-28E1-4EE4-B098-0AAFE8F81EE0}" parentId="{1C1461FB-6DDE-473C-8634-4F9F30D71451}">
    <text>12.29 nusiustos pastabos</text>
  </threadedComment>
  <threadedComment ref="E288" dT="2026-01-09T11:06:10.08" personId="{1AA69E5B-B443-4881-BBB8-C2908FF681E9}" id="{4C8BD4EE-FB82-4CF9-BD50-155A238248B3}" parentId="{1C1461FB-6DDE-473C-8634-4F9F30D71451}">
    <text>Pateiktas po pastabu</text>
  </threadedComment>
  <threadedComment ref="E288" dT="2026-01-12T07:52:33.88" personId="{275467A3-C35B-408D-BC09-980133BF36D1}" id="{DA4618AC-4D45-4E4A-978B-E459A7C842CD}" parentId="{1C1461FB-6DDE-473C-8634-4F9F30D71451}">
    <text>registruoja žymas</text>
  </threadedComment>
  <threadedComment ref="E288" dT="2026-01-19T07:48:32.37" personId="{1AA69E5B-B443-4881-BBB8-C2908FF681E9}" id="{937AB5E6-4E43-4143-88C8-E7B393697B24}" parentId="{1C1461FB-6DDE-473C-8634-4F9F30D71451}">
    <text>Turi atmesti ikainius, reikia RC suvest</text>
  </threadedComment>
  <threadedComment ref="E288" dT="2026-01-20T11:08:47.99" personId="{1AA69E5B-B443-4881-BBB8-C2908FF681E9}" id="{933E7781-56B6-45DA-A824-B41126242701}" parentId="{1C1461FB-6DDE-473C-8634-4F9F30D71451}">
    <text>Pateikti ikainiai su RC</text>
  </threadedComment>
  <threadedComment ref="E288" dT="2026-01-23T05:47:55.24" personId="{1AA69E5B-B443-4881-BBB8-C2908FF681E9}" id="{AF355E2F-96E4-4E27-98D7-61D659B5812B}" parentId="{1C1461FB-6DDE-473C-8634-4F9F30D71451}">
    <text>Pateiktas delspinigiu rastas</text>
  </threadedComment>
  <threadedComment ref="E289" dT="2025-03-04T10:32:35.94" personId="{275467A3-C35B-408D-BC09-980133BF36D1}" id="{C74DD24E-FBF9-490F-9539-FA2FD1B7F579}">
    <text>Pakamaris darė topo</text>
  </threadedComment>
  <threadedComment ref="E289" dT="2025-05-05T10:17:08.97" personId="{1AA69E5B-B443-4881-BBB8-C2908FF681E9}" id="{29C958EC-6485-41D0-9A6D-935E16EC4972}" parentId="{C74DD24E-FBF9-490F-9539-FA2FD1B7F579}">
    <text>Supiestas papildymas, buvo blogai uzsakyta topo</text>
  </threadedComment>
  <threadedComment ref="E289" dT="2025-05-07T06:32:43.54" personId="{275467A3-C35B-408D-BC09-980133BF36D1}" id="{48FEDB2B-2150-4429-B0E0-CEFCA41A7E5C}" parentId="{C74DD24E-FBF9-490F-9539-FA2FD1B7F579}">
    <text>Ovidijus matuoja 05-07</text>
  </threadedComment>
  <threadedComment ref="E289" dT="2025-05-19T09:30:45.33" personId="{275467A3-C35B-408D-BC09-980133BF36D1}" id="{03F698A0-CF94-415E-91F4-3CC13B93D14A}" parentId="{C74DD24E-FBF9-490F-9539-FA2FD1B7F579}">
    <text>Pateikta topo</text>
  </threadedComment>
  <threadedComment ref="E289" dT="2025-05-27T09:40:46.34" personId="{1AA69E5B-B443-4881-BBB8-C2908FF681E9}" id="{F7959DAF-AC3F-4943-BF4F-E37D07CB5DB3}" parentId="{C74DD24E-FBF9-490F-9539-FA2FD1B7F579}">
    <text>Pradetas rengti planas</text>
  </threadedComment>
  <threadedComment ref="E289" dT="2025-06-05T07:50:44.91" personId="{E80BD089-F0D1-9A47-8F7C-7C2F77045E1A}" id="{39B3F8FC-AB47-4DB2-99F4-8521EE1D81D9}" parentId="{C74DD24E-FBF9-490F-9539-FA2FD1B7F579}">
    <text>2025-06-09 važiuoju derinti su sklypų savininkais</text>
  </threadedComment>
  <threadedComment ref="E289" dT="2025-06-10T13:07:56.80" personId="{1AA69E5B-B443-4881-BBB8-C2908FF681E9}" id="{CFA25DD8-1A55-43EE-B798-F8A128921FBE}" parentId="{C74DD24E-FBF9-490F-9539-FA2FD1B7F579}">
    <text>06.11 perduota Pakamariui papildyti Telia</text>
  </threadedComment>
  <threadedComment ref="E289" dT="2025-06-26T07:36:27.65" personId="{1AA69E5B-B443-4881-BBB8-C2908FF681E9}" id="{BF7CBB74-2250-45AF-9144-AEA486952002}" parentId="{C74DD24E-FBF9-490F-9539-FA2FD1B7F579}">
    <text>Laukiam derinimu is instituciju</text>
  </threadedComment>
  <threadedComment ref="E289" dT="2025-07-01T05:46:32.36" personId="{1AA69E5B-B443-4881-BBB8-C2908FF681E9}" id="{9263B42C-881C-474F-A585-DA3F31D55BB5}" parentId="{C74DD24E-FBF9-490F-9539-FA2FD1B7F579}">
    <text>Pateikti pirminiai</text>
  </threadedComment>
  <threadedComment ref="E289" dT="2025-07-01T05:46:39.74" personId="{1AA69E5B-B443-4881-BBB8-C2908FF681E9}" id="{94ABD737-6D73-44ED-B6A2-D5B526815F6C}" parentId="{C74DD24E-FBF9-490F-9539-FA2FD1B7F579}">
    <text>Skambina derintojams</text>
  </threadedComment>
  <threadedComment ref="E289" dT="2025-07-04T06:41:36.11" personId="{275467A3-C35B-408D-BC09-980133BF36D1}" id="{43E97164-7E9B-4532-88BE-E01FA3C81B00}" parentId="{C74DD24E-FBF9-490F-9539-FA2FD1B7F579}">
    <text>Taiso pastabas</text>
  </threadedComment>
  <threadedComment ref="E289" dT="2025-07-07T05:29:19.51" personId="{1AA69E5B-B443-4881-BBB8-C2908FF681E9}" id="{A8C93CEF-1B6C-478A-B290-CCDA1397E94A}" parentId="{C74DD24E-FBF9-490F-9539-FA2FD1B7F579}">
    <text>Pateikti pirminiai po pastabu</text>
  </threadedComment>
  <threadedComment ref="E289" dT="2025-07-10T07:38:24.33" personId="{1AA69E5B-B443-4881-BBB8-C2908FF681E9}" id="{FF67A920-D4B0-46AE-9D72-C630BCB7F515}" parentId="{C74DD24E-FBF9-490F-9539-FA2FD1B7F579}">
    <text>Pateikti pirminiai po pastabu</text>
  </threadedComment>
  <threadedComment ref="E289" dT="2025-07-14T09:39:16.96" personId="{275467A3-C35B-408D-BC09-980133BF36D1}" id="{4F024E49-40D0-4988-949F-1BD18B1AC6C5}" parentId="{C74DD24E-FBF9-490F-9539-FA2FD1B7F579}">
    <text>Taiso pastabas</text>
  </threadedComment>
  <threadedComment ref="E289" dT="2025-07-15T09:15:06.47" personId="{1AA69E5B-B443-4881-BBB8-C2908FF681E9}" id="{CEEEFFB3-FCDE-456A-B543-AC9978751A93}" parentId="{C74DD24E-FBF9-490F-9539-FA2FD1B7F579}">
    <text>Laukiam ESO atsakymo del uzduoties papildymo</text>
  </threadedComment>
  <threadedComment ref="E289" dT="2025-07-22T10:41:41.39" personId="{1AA69E5B-B443-4881-BBB8-C2908FF681E9}" id="{F70E7E92-0E4C-46CF-9B1D-964CC9963916}" parentId="{C74DD24E-FBF9-490F-9539-FA2FD1B7F579}">
    <text>Damusineja papildyma braizytis ir 25d vaziuos derinti</text>
  </threadedComment>
  <threadedComment ref="E289" dT="2025-07-29T07:39:37.95" personId="{1AA69E5B-B443-4881-BBB8-C2908FF681E9}" id="{986A45A4-0DE2-4E7F-9D4A-2967DF96926A}" parentId="{C74DD24E-FBF9-490F-9539-FA2FD1B7F579}">
    <text>07.29 teiksim pirminius</text>
  </threadedComment>
  <threadedComment ref="E289" dT="2025-08-01T06:15:14.82" personId="{1AA69E5B-B443-4881-BBB8-C2908FF681E9}" id="{E04C4038-0C51-4C2D-A40E-B58B063614FA}" parentId="{C74DD24E-FBF9-490F-9539-FA2FD1B7F579}">
    <text>Pateikta po pastabu</text>
  </threadedComment>
  <threadedComment ref="E289" dT="2025-08-04T11:12:17.52" personId="{1AA69E5B-B443-4881-BBB8-C2908FF681E9}" id="{C29CF755-822F-4DD5-A901-E861486321A7}" parentId="{C74DD24E-FBF9-490F-9539-FA2FD1B7F579}">
    <text>Taiso pastabas</text>
  </threadedComment>
  <threadedComment ref="E289" dT="2025-08-06T09:28:04.51" personId="{1AA69E5B-B443-4881-BBB8-C2908FF681E9}" id="{20E8B5A7-A07E-4D16-B763-32979194145E}" parentId="{C74DD24E-FBF9-490F-9539-FA2FD1B7F579}">
    <text>Pateikti pirminiai po pastabu</text>
  </threadedComment>
  <threadedComment ref="E289" dT="2025-08-11T06:19:41.92" personId="{1AA69E5B-B443-4881-BBB8-C2908FF681E9}" id="{01C402E9-3136-40A3-B484-9ACAAA44A49C}" parentId="{C74DD24E-FBF9-490F-9539-FA2FD1B7F579}">
    <text>Reikia taisyti pastabas</text>
  </threadedComment>
  <threadedComment ref="E289" dT="2025-08-29T09:55:32.18" personId="{1AA69E5B-B443-4881-BBB8-C2908FF681E9}" id="{C01440C9-CA51-4CA3-96D9-6E08ACDF2D9B}" parentId="{C74DD24E-FBF9-490F-9539-FA2FD1B7F579}">
    <text>Pateikti pirminiai po pastabu</text>
  </threadedComment>
  <threadedComment ref="E289" dT="2025-09-03T06:13:40.91" personId="{1AA69E5B-B443-4881-BBB8-C2908FF681E9}" id="{3E17BFC7-95C5-4047-83D8-F982FD122C1E}" parentId="{C74DD24E-FBF9-490F-9539-FA2FD1B7F579}">
    <text>Gaunam samata ir teikiam byla</text>
  </threadedComment>
  <threadedComment ref="E289" dT="2025-09-04T12:54:51.37" personId="{E80BD089-F0D1-9A47-8F7C-7C2F77045E1A}" id="{CAB8B1DF-2AB2-43C6-A5ED-691C91BDE50D}" parentId="{C74DD24E-FBF9-490F-9539-FA2FD1B7F579}">
    <text>2025-09-04  25SUT-5483
Pateikta SUVA</text>
  </threadedComment>
  <threadedComment ref="E289" dT="2025-09-05T11:14:40.72" personId="{1AA69E5B-B443-4881-BBB8-C2908FF681E9}" id="{C2E58F65-C4F5-48B2-942E-76C378F21226}" parentId="{C74DD24E-FBF9-490F-9539-FA2FD1B7F579}">
    <text>Pateiktas projektas be SUVA</text>
  </threadedComment>
  <threadedComment ref="E289" dT="2025-09-09T06:16:46.26" personId="{E80BD089-F0D1-9A47-8F7C-7C2F77045E1A}" id="{2C3F6993-8BCA-4CB0-A0DF-79E5096BC097}" parentId="{C74DD24E-FBF9-490F-9539-FA2FD1B7F579}">
    <text xml:space="preserve">Pataisytos projekto pastabos. Laukiam SUVA </text>
  </threadedComment>
  <threadedComment ref="E289" dT="2025-09-15T10:42:25.71" personId="{1AA69E5B-B443-4881-BBB8-C2908FF681E9}" id="{06180994-84B3-4A8C-A504-F77F59BEE8D3}" parentId="{C74DD24E-FBF9-490F-9539-FA2FD1B7F579}">
    <text>Pateiktas priektas su SUVA garantiniu</text>
  </threadedComment>
  <threadedComment ref="E289" dT="2025-09-22T10:12:52.46" personId="{1AA69E5B-B443-4881-BBB8-C2908FF681E9}" id="{DD8AFCD1-A609-4BD1-8E36-DD9731C2B672}" parentId="{C74DD24E-FBF9-490F-9539-FA2FD1B7F579}">
    <text xml:space="preserve">SS - NŽT sutikimas </text>
  </threadedComment>
  <threadedComment ref="E289" dT="2025-09-29T09:58:41.84" personId="{E80BD089-F0D1-9A47-8F7C-7C2F77045E1A}" id="{68A86ECE-7366-4FBB-ABE3-5E2DE8D93721}" parentId="{C74DD24E-FBF9-490F-9539-FA2FD1B7F579}">
    <text>Pateikta SUVA 25SUT-9826 2025-09-29</text>
  </threadedComment>
  <threadedComment ref="E289" dT="2025-10-01T07:42:25.97" personId="{1AA69E5B-B443-4881-BBB8-C2908FF681E9}" id="{3B8970F4-DDB3-4025-AB32-E2A797804539}" parentId="{C74DD24E-FBF9-490F-9539-FA2FD1B7F579}">
    <text>Pateiktas projektas su SUVA</text>
  </threadedComment>
  <threadedComment ref="E289" dT="2025-10-03T11:30:24.19" personId="{275467A3-C35B-408D-BC09-980133BF36D1}" id="{E62F29D0-91C3-4615-AC89-1E13B59B46D5}" parentId="{C74DD24E-FBF9-490F-9539-FA2FD1B7F579}">
    <text>Pateikti įkainiai</text>
  </threadedComment>
  <threadedComment ref="X289" dT="2025-07-31T12:00:32.77" personId="{E80BD089-F0D1-9A47-8F7C-7C2F77045E1A}" id="{4962FA6E-ED0C-4353-B3B2-B1BB85EEACC1}">
    <text>Išsiųsta 2025-07-31</text>
  </threadedComment>
  <threadedComment ref="Y289" dT="2025-07-31T11:52:28.53" personId="{E80BD089-F0D1-9A47-8F7C-7C2F77045E1A}" id="{DE305124-6E91-4AD9-B7BA-B190EDE2B121}">
    <text>Išsiųsta 2025-07-31</text>
  </threadedComment>
  <threadedComment ref="Z289" dT="2025-07-31T12:00:15.02" personId="{E80BD089-F0D1-9A47-8F7C-7C2F77045E1A}" id="{91E3E596-8E24-4114-8C8F-B5278AFA58FE}">
    <text>Išsiųsta 2025-07-31</text>
  </threadedComment>
  <threadedComment ref="AA289" dT="2025-07-31T11:54:23.11" personId="{E80BD089-F0D1-9A47-8F7C-7C2F77045E1A}" id="{6D32FF49-6565-42FF-A6E3-AD8A129F2DED}">
    <text>Išsiųsta 2025-07-31</text>
  </threadedComment>
  <threadedComment ref="AJ289" dT="2025-07-31T12:10:36.13" personId="{E80BD089-F0D1-9A47-8F7C-7C2F77045E1A}" id="{0B305502-2954-47D8-A0B0-6F3236C8E16C}">
    <text>Išsiųsta 2025-07-31</text>
  </threadedComment>
  <threadedComment ref="E290" dT="2025-03-04T10:32:35.94" personId="{275467A3-C35B-408D-BC09-980133BF36D1}" id="{360BC6C9-69F8-466D-AE9F-8363C05C2EF8}">
    <text>Pakamaris darė topo</text>
  </threadedComment>
  <threadedComment ref="E290" dT="2025-05-05T09:50:28.21" personId="{F5283759-9946-4865-A022-E520B30F9158}" id="{42810B9F-D61E-4EB1-9AFA-D7863D879342}" parentId="{360BC6C9-69F8-466D-AE9F-8363C05C2EF8}">
    <text>Ketvirtadieni (05-08) važiuoju derint su žmonėm</text>
  </threadedComment>
  <threadedComment ref="E290" dT="2025-05-12T04:38:36.06" personId="{F5283759-9946-4865-A022-E520B30F9158}" id="{C0A4D993-9288-4C41-A78B-F067B37CAE63}" parentId="{360BC6C9-69F8-466D-AE9F-8363C05C2EF8}">
    <text>Galima pateikt pirminius. Perduota Kostui</text>
  </threadedComment>
  <threadedComment ref="E290" dT="2025-05-12T04:46:33.08" personId="{1AA69E5B-B443-4881-BBB8-C2908FF681E9}" id="{23CEBB83-5A95-4096-A6A8-99F336B1DCCD}" parentId="{360BC6C9-69F8-466D-AE9F-8363C05C2EF8}">
    <text>Pateikti pirminiai</text>
  </threadedComment>
  <threadedComment ref="E290" dT="2025-05-13T06:17:50.00" personId="{275467A3-C35B-408D-BC09-980133BF36D1}" id="{A4ADD966-F1BA-4515-BA3B-B9F6DB7C5F17}" parentId="{360BC6C9-69F8-466D-AE9F-8363C05C2EF8}">
    <text>Taiso pastabas</text>
  </threadedComment>
  <threadedComment ref="E290" dT="2025-05-15T09:18:57.37" personId="{F5283759-9946-4865-A022-E520B30F9158}" id="{A95F309D-04F0-4A39-B78E-E873C4C9E0ED}" parentId="{360BC6C9-69F8-466D-AE9F-8363C05C2EF8}">
    <text>Galima teikt po pastabų.</text>
  </threadedComment>
  <threadedComment ref="E290" dT="2025-05-15T11:27:38.07" personId="{1AA69E5B-B443-4881-BBB8-C2908FF681E9}" id="{5AB47D6C-E8CC-4156-9042-CBE05ECFAAA2}" parentId="{360BC6C9-69F8-466D-AE9F-8363C05C2EF8}">
    <text>Pateikti pirminiai po pastabu</text>
  </threadedComment>
  <threadedComment ref="E290" dT="2025-05-19T12:32:35.74" personId="{F5283759-9946-4865-A022-E520B30F9158}" id="{0B79E5CA-0F3D-42A0-BA85-5C3609076AB5}" parentId="{360BC6C9-69F8-466D-AE9F-8363C05C2EF8}">
    <text>pateikti pirminiai po pastabu
Išsiųsta institucijoms</text>
  </threadedComment>
  <threadedComment ref="E290" dT="2025-05-21T05:08:50.88" personId="{1AA69E5B-B443-4881-BBB8-C2908FF681E9}" id="{026CC709-FBED-4367-908B-FAA78F33B177}" parentId="{360BC6C9-69F8-466D-AE9F-8363C05C2EF8}">
    <text>Pateikti pirminiai po pastabu</text>
  </threadedComment>
  <threadedComment ref="E290" dT="2025-05-26T04:26:12.34" personId="{F5283759-9946-4865-A022-E520B30F9158}" id="{FD043152-43C6-49CB-A336-409F18AE5B81}" parentId="{360BC6C9-69F8-466D-AE9F-8363C05C2EF8}">
    <text>Likę Savivaldybės/seniūnijos suderinimai, SUVA, mel. Projektas, šiandien pasiskambinsiu, po biški pradėsiu ruoštis dokus bylai.</text>
  </threadedComment>
  <threadedComment ref="E290" dT="2025-05-28T14:18:08.71" personId="{F5283759-9946-4865-A022-E520B30F9158}" id="{CB95832B-72D9-4058-A14A-2FABE48B6E17}" parentId="{360BC6C9-69F8-466D-AE9F-8363C05C2EF8}">
    <text>Paruošti dokumentai.
Likęs savivaldybės suderinimas (vakar skambinau, sakė peržiūrės), ryt dar kart skambinsiu.
SUVA
Mel. Proj.
Sąmata</text>
  </threadedComment>
  <threadedComment ref="E290" dT="2025-05-29T11:33:15.40" personId="{F5283759-9946-4865-A022-E520B30F9158}" id="{40564596-4363-4701-B9E4-52164AE527A8}" parentId="{360BC6C9-69F8-466D-AE9F-8363C05C2EF8}">
    <text>Pateiktas žiniaraštis sąmatai.
Pateikta SUVA.
Laukiam mel. projekto</text>
  </threadedComment>
  <threadedComment ref="E290" dT="2025-06-04T06:14:00.08" personId="{F5283759-9946-4865-A022-E520B30F9158}" id="{916F57F9-24A0-4B87-8C9C-3F1CCB8AC03C}" parentId="{360BC6C9-69F8-466D-AE9F-8363C05C2EF8}">
    <text>Iš mano pusės viskas padaryta, likęs mel. Projektas.</text>
  </threadedComment>
  <threadedComment ref="E290" dT="2025-06-09T12:51:12.62" personId="{F5283759-9946-4865-A022-E520B30F9158}" id="{6CE7CBDF-322B-494B-8B01-B598297E645C}" parentId="{360BC6C9-69F8-466D-AE9F-8363C05C2EF8}">
    <text>Galima pateikt pilną bylą, gautas mel. projektas.</text>
  </threadedComment>
  <threadedComment ref="E290" dT="2025-06-11T05:00:35.79" personId="{1AA69E5B-B443-4881-BBB8-C2908FF681E9}" id="{FA18C7C4-F734-476A-AF5B-4A4FB5CBED7F}" parentId="{360BC6C9-69F8-466D-AE9F-8363C05C2EF8}">
    <text>Pateiktas projektas</text>
  </threadedComment>
  <threadedComment ref="E290" dT="2025-06-13T07:44:29.45" personId="{1AA69E5B-B443-4881-BBB8-C2908FF681E9}" id="{82A8BADF-05E4-4518-8D09-B287DA8146E2}" parentId="{360BC6C9-69F8-466D-AE9F-8363C05C2EF8}">
    <text>Pateiktas projektas po pastabu</text>
  </threadedComment>
  <threadedComment ref="E290" dT="2025-06-21T07:33:56.10" personId="{275467A3-C35B-408D-BC09-980133BF36D1}" id="{B1F4EC5B-DC22-4879-B8CD-9193C1B1763E}" parentId="{360BC6C9-69F8-466D-AE9F-8363C05C2EF8}">
    <text>Pateikti įkainiai ESO</text>
  </threadedComment>
  <threadedComment ref="X290" dT="2025-05-16T04:28:57.07" personId="{F5283759-9946-4865-A022-E520B30F9158}" id="{A152F7F3-A441-4C73-9F55-56E11138FFA7}">
    <text>05-16 išsiųsta</text>
  </threadedComment>
  <threadedComment ref="X290" dT="2025-05-29T10:56:24.39" personId="{F5283759-9946-4865-A022-E520B30F9158}" id="{72BF4529-8712-4062-BC10-00F02614481E}" parentId="{A152F7F3-A441-4C73-9F55-56E11138FFA7}">
    <text>05-29 gauta</text>
  </threadedComment>
  <threadedComment ref="Y290" dT="2025-05-16T04:28:57.07" personId="{F5283759-9946-4865-A022-E520B30F9158}" id="{C5181F43-4D2D-400E-9657-DAD03F379AB8}">
    <text>05-16 išsiųsta</text>
  </threadedComment>
  <threadedComment ref="Y290" dT="2025-05-26T05:54:23.40" personId="{F5283759-9946-4865-A022-E520B30F9158}" id="{0A3D62C8-79A5-4B2D-A81B-ED035F5D792A}" parentId="{C5181F43-4D2D-400E-9657-DAD03F379AB8}">
    <text>05-26 suderinta</text>
  </threadedComment>
  <threadedComment ref="Z290" dT="2025-05-16T04:28:57.07" personId="{F5283759-9946-4865-A022-E520B30F9158}" id="{0E669189-565E-435D-A896-8D9D709274E7}">
    <text>05-16 išsiųsta</text>
  </threadedComment>
  <threadedComment ref="Z290" dT="2025-05-16T07:52:09.95" personId="{F5283759-9946-4865-A022-E520B30F9158}" id="{BB8C0995-6A8A-40BD-BD94-BBE0DC8C8674}" parentId="{0E669189-565E-435D-A896-8D9D709274E7}">
    <text>16d suderinta</text>
  </threadedComment>
  <threadedComment ref="AA290" dT="2025-05-16T04:28:57.07" personId="{F5283759-9946-4865-A022-E520B30F9158}" id="{76130AC6-188A-4F75-AD56-73E8199E3BAB}">
    <text>05-16 išsiųsta</text>
  </threadedComment>
  <threadedComment ref="AA290" dT="2025-05-16T07:19:18.04" personId="{F5283759-9946-4865-A022-E520B30F9158}" id="{8CFD962C-6361-478D-AD7D-2C4C25AE41CB}" parentId="{76130AC6-188A-4F75-AD56-73E8199E3BAB}">
    <text>16d suderinta</text>
  </threadedComment>
  <threadedComment ref="AD290" dT="2025-05-29T10:56:37.99" personId="{F5283759-9946-4865-A022-E520B30F9158}" id="{E79D729C-F325-4150-8E31-3723EF2AA491}">
    <text>361876 05-29 pateikta</text>
  </threadedComment>
  <threadedComment ref="AD290" dT="2025-06-04T04:37:25.14" personId="{F5283759-9946-4865-A022-E520B30F9158}" id="{F1398E85-1A17-40FD-B0B6-DE436F823FF8}" parentId="{E79D729C-F325-4150-8E31-3723EF2AA491}">
    <text>06-02 gauta</text>
  </threadedComment>
  <threadedComment ref="E291" dT="2025-03-04T10:30:57.71" personId="{275467A3-C35B-408D-BC09-980133BF36D1}" id="{36F46EDB-BCD8-427D-B66C-2C9C0EF4DD0D}">
    <text>Pakamaris darė topo</text>
  </threadedComment>
  <threadedComment ref="E291" dT="2025-05-27T11:45:34.52" personId="{F5283759-9946-4865-A022-E520B30F9158}" id="{0CB36C42-E374-47F9-BA48-2E21EB8E2340}" parentId="{36F46EDB-BCD8-427D-B66C-2C9C0EF4DD0D}">
    <text>06-03 važiuoju derint</text>
  </threadedComment>
  <threadedComment ref="E291" dT="2025-06-05T05:42:17.50" personId="{F5283759-9946-4865-A022-E520B30F9158}" id="{2BF66357-CAE5-4289-9897-62864E5D191B}" parentId="{36F46EDB-BCD8-427D-B66C-2C9C0EF4DD0D}">
    <text>Kostas pateiks pirminius</text>
  </threadedComment>
  <threadedComment ref="E291" dT="2025-06-06T07:04:22.98" personId="{1AA69E5B-B443-4881-BBB8-C2908FF681E9}" id="{FC05FD1C-6D4B-49F7-BA48-8DE9DFD1FB08}" parentId="{36F46EDB-BCD8-427D-B66C-2C9C0EF4DD0D}">
    <text>Pateikti pirminiai</text>
  </threadedComment>
  <threadedComment ref="E291" dT="2025-06-09T11:39:38.50" personId="{F5283759-9946-4865-A022-E520B30F9158}" id="{D31A9E4E-F17B-4B3D-8504-DAEDB3534304}" parentId="{36F46EDB-BCD8-427D-B66C-2C9C0EF4DD0D}">
    <text>Išsiųsta institucijoms</text>
  </threadedComment>
  <threadedComment ref="E291" dT="2025-06-18T11:00:30.58" personId="{F5283759-9946-4865-A022-E520B30F9158}" id="{F8C4B2D4-2CEB-4AA5-9772-FEBB7D625DBE}" parentId="{36F46EDB-BCD8-427D-B66C-2C9C0EF4DD0D}">
    <text>Gautos pastabos iš ESO/savivaldybės, pataisyta, persiųsta savivaldybei/H2O, reik per nauja pateikt pirminius.</text>
  </threadedComment>
  <threadedComment ref="E291" dT="2025-06-18T11:31:34.19" personId="{F5283759-9946-4865-A022-E520B30F9158}" id="{D6093FCB-9746-45E3-8C3C-BC84D551386E}" parentId="{36F46EDB-BCD8-427D-B66C-2C9C0EF4DD0D}">
    <text>Likę gaut iš H2O perderinimą</text>
  </threadedComment>
  <threadedComment ref="E291" dT="2025-06-19T07:46:49.21" personId="{F5283759-9946-4865-A022-E520B30F9158}" id="{5E133F6E-5C62-4F0F-8BF9-958216FD9C01}" parentId="{36F46EDB-BCD8-427D-B66C-2C9C0EF4DD0D}">
    <text>Vandenų suderinimą gavau.
Pateikta SUVA
Darausi MDKZ, informacinius, bylą</text>
  </threadedComment>
  <threadedComment ref="E291" dT="2025-06-19T10:45:09.55" personId="{F5283759-9946-4865-A022-E520B30F9158}" id="{33DF5D5C-1482-4654-A55B-E11C7CB5F337}" parentId="{36F46EDB-BCD8-427D-B66C-2C9C0EF4DD0D}">
    <text>Pateiktas žiniaraštis Anai. Informacinius pasidarysiu, kai Kostas ištrauks gyv. vietas</text>
  </threadedComment>
  <threadedComment ref="E291" dT="2025-06-20T07:37:16.39" personId="{F5283759-9946-4865-A022-E520B30F9158}" id="{62F0E69D-567E-40AB-A45F-86E63F972F32}" parentId="{36F46EDB-BCD8-427D-B66C-2C9C0EF4DD0D}">
    <text>Išsiųsti informaciniai
Likę sulaukt sąmatos ir SUVA, formuotis bylą iki galo ir bus galima pasiteikt</text>
  </threadedComment>
  <threadedComment ref="E291" dT="2025-06-26T04:46:50.14" personId="{F5283759-9946-4865-A022-E520B30F9158}" id="{C118EC11-CE87-4F15-A7FE-D5E92332DFCF}" parentId="{36F46EDB-BCD8-427D-B66C-2C9C0EF4DD0D}">
    <text>Sąmatą gavau, SUVA laukiu, reik dar susiderint su viena moterim arba siųst informacinį. Šiandien skambinsiu jai</text>
  </threadedComment>
  <threadedComment ref="E291" dT="2025-06-26T06:30:56.22" personId="{F5283759-9946-4865-A022-E520B30F9158}" id="{49DBCABE-F5EF-4AC6-B851-B63535DD2D91}" parentId="{36F46EDB-BCD8-427D-B66C-2C9C0EF4DD0D}">
    <text>Pirmadieni 06-30 važiuoju pasiimt 1 parašą</text>
  </threadedComment>
  <threadedComment ref="E291" dT="2025-06-26T07:42:00.48" personId="{1AA69E5B-B443-4881-BBB8-C2908FF681E9}" id="{4AC5AC2B-E673-4615-9999-9A61E3D4366D}" parentId="{36F46EDB-BCD8-427D-B66C-2C9C0EF4DD0D}">
    <text>Pateiktas projektas be SUVA ir vieno paraso</text>
  </threadedComment>
  <threadedComment ref="E291" dT="2025-06-30T12:16:24.06" personId="{F5283759-9946-4865-A022-E520B30F9158}" id="{6CDADA4C-0212-4136-8986-65DD8777BE80}" parentId="{36F46EDB-BCD8-427D-B66C-2C9C0EF4DD0D}">
    <text>Liko SUVA gaut</text>
  </threadedComment>
  <threadedComment ref="E291" dT="2025-07-01T11:54:10.36" personId="{F5283759-9946-4865-A022-E520B30F9158}" id="{4733ED0D-EDA3-4F05-8705-08026AAEE7F6}" parentId="{36F46EDB-BCD8-427D-B66C-2C9C0EF4DD0D}">
    <text>Iš mano pusės viskas padaryta, perduota Kostui.</text>
  </threadedComment>
  <threadedComment ref="E291" dT="2025-07-01T11:57:33.18" personId="{275467A3-C35B-408D-BC09-980133BF36D1}" id="{AF093157-E8D9-4680-BE41-0ED99AEFD75D}" parentId="{36F46EDB-BCD8-427D-B66C-2C9C0EF4DD0D}">
    <text>Teiksim ESO po pastabų su argumentais dėl nerastų vartotojų</text>
  </threadedComment>
  <threadedComment ref="E291" dT="2025-07-01T12:07:15.94" personId="{1AA69E5B-B443-4881-BBB8-C2908FF681E9}" id="{85C3C281-F81B-43E7-814A-2BA0D5188181}" parentId="{36F46EDB-BCD8-427D-B66C-2C9C0EF4DD0D}">
    <text>Pateikta po pastabu su SUVA ir argumentais</text>
  </threadedComment>
  <threadedComment ref="E291" dT="2025-07-02T09:54:53.44" personId="{275467A3-C35B-408D-BC09-980133BF36D1}" id="{9AB28B07-1C52-469E-BB79-1D77ABCD665F}" parentId="{36F46EDB-BCD8-427D-B66C-2C9C0EF4DD0D}">
    <text>Daro žymas</text>
  </threadedComment>
  <threadedComment ref="E291" dT="2025-07-04T05:00:49.48" personId="{275467A3-C35B-408D-BC09-980133BF36D1}" id="{A98277EF-978F-44E8-8754-CB153632FF6B}" parentId="{36F46EDB-BCD8-427D-B66C-2C9C0EF4DD0D}">
    <text>Pateiktos žymos RC</text>
  </threadedComment>
  <threadedComment ref="E291" dT="2025-07-07T04:24:24.19" personId="{275467A3-C35B-408D-BC09-980133BF36D1}" id="{7CAE433A-74A8-4B70-9D69-9E491E4DEF81}" parentId="{36F46EDB-BCD8-427D-B66C-2C9C0EF4DD0D}">
    <text>Pateiktos žymos ESO</text>
  </threadedComment>
  <threadedComment ref="E291" dT="2025-07-07T11:33:00.64" personId="{275467A3-C35B-408D-BC09-980133BF36D1}" id="{CFB73D14-2018-4074-968C-30CD391D0C41}" parentId="{36F46EDB-BCD8-427D-B66C-2C9C0EF4DD0D}">
    <text>Pateikti įkainiai</text>
  </threadedComment>
  <threadedComment ref="E291" dT="2025-07-08T07:12:21.01" personId="{275467A3-C35B-408D-BC09-980133BF36D1}" id="{5468A567-22DB-48E3-B642-FE237478AD65}" parentId="{36F46EDB-BCD8-427D-B66C-2C9C0EF4DD0D}">
    <text>Reikia pateikti delspinigių raštą</text>
  </threadedComment>
  <threadedComment ref="X291" dT="2025-06-09T11:39:50.75" personId="{F5283759-9946-4865-A022-E520B30F9158}" id="{CCCB6710-DEF7-4165-BE61-73C9990BC482}">
    <text>06-09 išsiųsta</text>
  </threadedComment>
  <threadedComment ref="X291" dT="2025-06-18T10:33:32.26" personId="{F5283759-9946-4865-A022-E520B30F9158}" id="{29548696-6A23-4222-8BDF-5A0B81094C8A}" parentId="{CCCB6710-DEF7-4165-BE61-73C9990BC482}">
    <text>Po pastabų 06-18</text>
  </threadedComment>
  <threadedComment ref="X291" dT="2025-06-18T11:21:10.17" personId="{F5283759-9946-4865-A022-E520B30F9158}" id="{B2880201-CA8E-4E41-8181-B798A005DC91}" parentId="{CCCB6710-DEF7-4165-BE61-73C9990BC482}">
    <text>06-18 gauta</text>
  </threadedComment>
  <threadedComment ref="Z291" dT="2025-06-09T11:39:50.75" personId="{F5283759-9946-4865-A022-E520B30F9158}" id="{BF45A84D-C497-4F58-9A58-ADAD89047622}">
    <text>06-09 išsiųsta</text>
  </threadedComment>
  <threadedComment ref="Z291" dT="2025-06-18T10:33:51.14" personId="{F5283759-9946-4865-A022-E520B30F9158}" id="{CD0EE866-FA99-49C6-97A2-390303E3FD14}" parentId="{BF45A84D-C497-4F58-9A58-ADAD89047622}">
    <text>Po pakeitimų pateikta 06-18</text>
  </threadedComment>
  <threadedComment ref="Z291" dT="2025-06-19T06:56:08.99" personId="{F5283759-9946-4865-A022-E520B30F9158}" id="{50BD93DA-4D27-480A-815A-AA478EB34141}" parentId="{BF45A84D-C497-4F58-9A58-ADAD89047622}">
    <text>06-19 gauta</text>
  </threadedComment>
  <threadedComment ref="AA291" dT="2025-06-09T11:39:50.75" personId="{F5283759-9946-4865-A022-E520B30F9158}" id="{2AF2AC37-90F8-4041-B420-64250CD36A5E}">
    <text>06-09 išsiųsta</text>
  </threadedComment>
  <threadedComment ref="AD291" dT="2025-06-19T07:41:31.84" personId="{F5283759-9946-4865-A022-E520B30F9158}" id="{F7B13A24-6A72-4CF2-A50C-C4B693E6DDA2}">
    <text>364974
06-19</text>
  </threadedComment>
  <threadedComment ref="AD291" dT="2025-07-01T11:40:26.45" personId="{F5283759-9946-4865-A022-E520B30F9158}" id="{D01BF736-2EF5-45D8-828B-7F4C849099FB}" parentId="{F7B13A24-6A72-4CF2-A50C-C4B693E6DDA2}">
    <text>07-01 gauta</text>
  </threadedComment>
  <threadedComment ref="AE291" dT="2025-06-09T11:39:50.75" personId="{F5283759-9946-4865-A022-E520B30F9158}" id="{CD343CFB-C203-4BFB-BA97-DF6B0EAE9DD1}">
    <text>06-09 išsiųsta</text>
  </threadedComment>
  <threadedComment ref="AE291" dT="2025-06-09T11:59:07.32" personId="{F5283759-9946-4865-A022-E520B30F9158}" id="{2D1071A7-3440-4F43-B2E1-682AD0B14407}" parentId="{CD343CFB-C203-4BFB-BA97-DF6B0EAE9DD1}">
    <text>Arvydas.baranauskas@birzai.lt
06-09 išsiųsta</text>
    <extLst>
      <x:ext xmlns:xltc2="http://schemas.microsoft.com/office/spreadsheetml/2020/threadedcomments2" uri="{F7C98A9C-CBB3-438F-8F68-D28B6AF4A901}">
        <xltc2:checksum>4244136994</xltc2:checksum>
        <xltc2:hyperlink startIndex="0" length="29" url="Arvydas.baranauskas@birzai.lt"/>
      </x:ext>
    </extLst>
  </threadedComment>
  <threadedComment ref="AE291" dT="2025-06-11T04:38:34.96" personId="{F5283759-9946-4865-A022-E520B30F9158}" id="{C8A5CB98-C9FC-4268-BD04-FF204E0CB477}" parentId="{CD343CFB-C203-4BFB-BA97-DF6B0EAE9DD1}">
    <text>3 atramas demontuoti</text>
  </threadedComment>
  <threadedComment ref="E292" dT="2024-12-13T07:34:07.89" personId="{275467A3-C35B-408D-BC09-980133BF36D1}" id="{5F17DC0D-3B13-41BC-A142-BD8367EDD913}">
    <text>Užklausta Pakamario</text>
  </threadedComment>
  <threadedComment ref="E292" dT="2025-05-05T09:50:31.11" personId="{F5283759-9946-4865-A022-E520B30F9158}" id="{78FF550E-D456-435A-85F2-965D41FCE5B8}" parentId="{5F17DC0D-3B13-41BC-A142-BD8367EDD913}">
    <text>Ketvirtadieni (05-08) važiuoju derint su žmonėm</text>
  </threadedComment>
  <threadedComment ref="E292" dT="2025-05-12T11:57:30.64" personId="{F5283759-9946-4865-A022-E520B30F9158}" id="{7A25CC4E-2781-4C52-BFED-8C49616AB09B}" parentId="{5F17DC0D-3B13-41BC-A142-BD8367EDD913}">
    <text>Situacijos planas yra, likus KL, trumpi, principinė ir kelt pirminius.</text>
  </threadedComment>
  <threadedComment ref="E292" dT="2025-05-13T11:12:34.97" personId="{275467A3-C35B-408D-BC09-980133BF36D1}" id="{1007E5CC-6A55-48D7-A3C6-A24B41964752}" parentId="{5F17DC0D-3B13-41BC-A142-BD8367EDD913}">
    <text>05-14 teiksim pirminius</text>
  </threadedComment>
  <threadedComment ref="E292" dT="2025-05-15T06:00:39.97" personId="{1AA69E5B-B443-4881-BBB8-C2908FF681E9}" id="{7B6E9858-77E2-4875-B9C9-A096EE203BB0}" parentId="{5F17DC0D-3B13-41BC-A142-BD8367EDD913}">
    <text>Pateikti pirminiai</text>
  </threadedComment>
  <threadedComment ref="E292" dT="2025-05-15T12:08:54.98" personId="{F5283759-9946-4865-A022-E520B30F9158}" id="{A2775F75-57A5-47CA-B462-CF1EC2B745BF}" parentId="{5F17DC0D-3B13-41BC-A142-BD8367EDD913}">
    <text>Išsiųsta institucijoms</text>
  </threadedComment>
  <threadedComment ref="E292" dT="2025-05-26T04:26:34.90" personId="{F5283759-9946-4865-A022-E520B30F9158}" id="{85E39F57-EEBF-4D6E-9770-FAFE507B320B}" parentId="{5F17DC0D-3B13-41BC-A142-BD8367EDD913}">
    <text>Likęs saivaldybės suderinimas, SUVA, mel. projektas, šiandien pasiskambinsiu į savivaldybę, po biški pradėsiu ruoštis dokus bylai.</text>
  </threadedComment>
  <threadedComment ref="E292" dT="2025-05-30T07:04:40.73" personId="{F5283759-9946-4865-A022-E520B30F9158}" id="{D4ADAAF3-16CF-4188-8013-FB2D4F5F2314}" parentId="{5F17DC0D-3B13-41BC-A142-BD8367EDD913}">
    <text>Savivaldybės atstovas sakė turės pora pastabų dėl spintų vietų, šiom dienom pateiks atsakymą.</text>
  </threadedComment>
  <threadedComment ref="E292" dT="2025-06-04T06:21:38.75" personId="{F5283759-9946-4865-A022-E520B30F9158}" id="{E7E9E3DF-CD85-479F-AC52-03434027BC0F}" parentId="{5F17DC0D-3B13-41BC-A142-BD8367EDD913}">
    <text>Šiandien vėl skambinau, sakė nesulaukia atsakymo iš statybos skyriaus, kai gaus, duos žinot. Po pietų bandys skambintis jiems</text>
  </threadedComment>
  <threadedComment ref="E292" dT="2025-06-09T07:28:05.81" personId="{F5283759-9946-4865-A022-E520B30F9158}" id="{8C0B046C-E16B-4643-90B1-377F286A6DFE}" parentId="{5F17DC0D-3B13-41BC-A142-BD8367EDD913}">
    <text>Šiandien skambinau, sakė 13h eis iki kitų ir per šiandien turėtų duot atsakymą su pastabomis.</text>
  </threadedComment>
  <threadedComment ref="E292" dT="2025-06-11T07:12:35.20" personId="{F5283759-9946-4865-A022-E520B30F9158}" id="{7A5AFEED-A394-42D0-B2FE-FF1437837035}" parentId="{5F17DC0D-3B13-41BC-A142-BD8367EDD913}">
    <text>Šiandien skambinau, nekėlė, parašė sms, kad perskambins.</text>
  </threadedComment>
  <threadedComment ref="E292" dT="2025-06-11T10:17:21.55" personId="{F5283759-9946-4865-A022-E520B30F9158}" id="{FFD6E0A4-57E1-40AA-97C6-DE4CBF67622B}" parentId="{5F17DC0D-3B13-41BC-A142-BD8367EDD913}">
    <text>Sakė, kad jis atostogose, bet šiandien vakare atsiųs</text>
  </threadedComment>
  <threadedComment ref="E292" dT="2025-06-13T05:52:14.57" personId="{F5283759-9946-4865-A022-E520B30F9158}" id="{5B64DE3C-17ED-4237-83E6-E236B3779334}" parentId="{5F17DC0D-3B13-41BC-A142-BD8367EDD913}">
    <text>Taip ir neatsiuntė</text>
  </threadedComment>
  <threadedComment ref="E292" dT="2025-06-13T06:06:08.69" personId="{F5283759-9946-4865-A022-E520B30F9158}" id="{B145FE6F-EBCA-400E-9B90-54FE07D62F5D}" parentId="{5F17DC0D-3B13-41BC-A142-BD8367EDD913}">
    <text>Skambinau, nekėlė, parašė kad perskambins.</text>
  </threadedComment>
  <threadedComment ref="E292" dT="2025-06-16T12:45:34.76" personId="{F5283759-9946-4865-A022-E520B30F9158}" id="{7669019F-7CCF-472D-A65D-C91F4FBB0A74}" parentId="{5F17DC0D-3B13-41BC-A142-BD8367EDD913}">
    <text>Tada penktadieni nepersuko, skambinau šiandien, vėl žinutė atgal kad persuks, nepersuko (bet šiandien lyg jis nedirba).
Skambinsiu ryt, jei vėl nieko, tada sakysiu Tomui ir kažką darysim kitaip, nes jau mėnuo laiko.</text>
  </threadedComment>
  <threadedComment ref="E292" dT="2025-06-18T07:41:44.46" personId="{275467A3-C35B-408D-BC09-980133BF36D1}" id="{8769D0AF-128C-4D39-9539-9E8D5CF6B0A5}" parentId="{5F17DC0D-3B13-41BC-A142-BD8367EDD913}">
    <text>Gavo pastabas, taiso</text>
  </threadedComment>
  <threadedComment ref="E292" dT="2025-06-18T12:39:21.62" personId="{F5283759-9946-4865-A022-E520B30F9158}" id="{858D3AF2-6004-4ADD-A612-DB3920CB7EC2}" parentId="{5F17DC0D-3B13-41BC-A142-BD8367EDD913}">
    <text>Pateikta SUVA
Pateiktas žiniraštis Anai</text>
  </threadedComment>
  <threadedComment ref="E292" dT="2025-06-19T07:18:44.90" personId="{F5283759-9946-4865-A022-E520B30F9158}" id="{D9C675C8-7F3B-4DB7-90FF-846466A296E8}" parentId="{5F17DC0D-3B13-41BC-A142-BD8367EDD913}">
    <text>Išsiųsti informaciniai.
Likę sulaukt sąmatos ir SUVA, formuotis bylą iki galo ir bus galima pasiteikt</text>
  </threadedComment>
  <threadedComment ref="E292" dT="2025-06-20T11:21:33.91" personId="{F5283759-9946-4865-A022-E520B30F9158}" id="{3157FFD0-1909-4BDD-8757-9705BE6E19F9}" parentId="{5F17DC0D-3B13-41BC-A142-BD8367EDD913}">
    <text>Viską turiu, galima pateikt pilną bylą, Kostui perdaviau.</text>
  </threadedComment>
  <threadedComment ref="E292" dT="2025-06-25T04:52:33.46" personId="{1AA69E5B-B443-4881-BBB8-C2908FF681E9}" id="{0663C4C7-D611-4FEE-BDA8-63805AADA12A}" parentId="{5F17DC0D-3B13-41BC-A142-BD8367EDD913}">
    <text>06.20 pateiktas prilnas projektas</text>
  </threadedComment>
  <threadedComment ref="E292" dT="2025-06-25T11:40:20.42" personId="{F5283759-9946-4865-A022-E520B30F9158}" id="{80C25094-B405-4C43-9C22-12C915EC34CD}" parentId="{5F17DC0D-3B13-41BC-A142-BD8367EDD913}">
    <text>Atsiuntė Kostas pastabas.
Pasiskambinau seniūnui dėl rašto, sakė atsiųs.
Milda pataisys sąmatą ir galima bus teikt atgal.</text>
  </threadedComment>
  <threadedComment ref="E292" dT="2025-06-26T04:45:58.48" personId="{F5283759-9946-4865-A022-E520B30F9158}" id="{6D2078CA-087A-49BF-A415-F1AFCB2E0414}" parentId="{5F17DC0D-3B13-41BC-A142-BD8367EDD913}">
    <text>Liko gaut raštą iš seniūno</text>
  </threadedComment>
  <threadedComment ref="E292" dT="2025-06-26T08:01:08.58" personId="{1AA69E5B-B443-4881-BBB8-C2908FF681E9}" id="{8C10C6B8-A3B7-4658-9129-613FC94B5F34}" parentId="{5F17DC0D-3B13-41BC-A142-BD8367EDD913}">
    <text>Pateiktas projektas po pastabu</text>
  </threadedComment>
  <threadedComment ref="E292" dT="2025-07-02T07:47:15.27" personId="{275467A3-C35B-408D-BC09-980133BF36D1}" id="{DE2C3401-0DDB-49B8-8DB8-44C10A7AFFE4}" parentId="{5F17DC0D-3B13-41BC-A142-BD8367EDD913}">
    <text>Registruojamos žymos</text>
  </threadedComment>
  <threadedComment ref="E292" dT="2025-07-04T05:01:15.99" personId="{275467A3-C35B-408D-BC09-980133BF36D1}" id="{4B731112-F845-410D-A9BA-628C14710F7E}" parentId="{5F17DC0D-3B13-41BC-A142-BD8367EDD913}">
    <text>Pateiktos žymos RC</text>
  </threadedComment>
  <threadedComment ref="E292" dT="2025-07-07T04:23:51.09" personId="{275467A3-C35B-408D-BC09-980133BF36D1}" id="{7AEBDD43-1E56-4560-8DD1-77A7D1B8176C}" parentId="{5F17DC0D-3B13-41BC-A142-BD8367EDD913}">
    <text>Pateiktos žymos ESO</text>
  </threadedComment>
  <threadedComment ref="E292" dT="2025-07-07T11:35:11.02" personId="{275467A3-C35B-408D-BC09-980133BF36D1}" id="{D3B63E73-EE21-4E63-B3F6-DEB7FF252BFC}" parentId="{5F17DC0D-3B13-41BC-A142-BD8367EDD913}">
    <text>Pateikti įkainiai</text>
  </threadedComment>
  <threadedComment ref="X292" dT="2025-05-15T06:09:10.39" personId="{F5283759-9946-4865-A022-E520B30F9158}" id="{9D597B1E-8408-4136-96CC-67E7B1C2DE1B}">
    <text>05-15 išsiųsta</text>
  </threadedComment>
  <threadedComment ref="X292" dT="2025-06-18T11:16:06.66" personId="{F5283759-9946-4865-A022-E520B30F9158}" id="{FEAF261A-E5AC-4CF6-9E9C-24EED606A207}" parentId="{9D597B1E-8408-4136-96CC-67E7B1C2DE1B}">
    <text>Gauta 06-18</text>
  </threadedComment>
  <threadedComment ref="Y292" dT="2025-05-15T06:09:10.39" personId="{F5283759-9946-4865-A022-E520B30F9158}" id="{DEE04E2B-B1F0-46DB-A3B0-529175278E9D}">
    <text>05-15 išsiųsta</text>
  </threadedComment>
  <threadedComment ref="Y292" dT="2025-05-16T07:52:46.08" personId="{F5283759-9946-4865-A022-E520B30F9158}" id="{0B007ED8-FDE2-4EFD-8E94-C46CBBED6ABA}" parentId="{DEE04E2B-B1F0-46DB-A3B0-529175278E9D}">
    <text>16d gauta</text>
  </threadedComment>
  <threadedComment ref="Z292" dT="2025-05-15T06:09:10.39" personId="{F5283759-9946-4865-A022-E520B30F9158}" id="{65A99ED5-3D7A-43B6-ABB6-0CE75A2DE916}">
    <text>05-15 išsiųsta</text>
  </threadedComment>
  <threadedComment ref="Z292" dT="2025-05-16T07:52:39.09" personId="{F5283759-9946-4865-A022-E520B30F9158}" id="{9FE43BE5-E434-4262-987F-A310940544DC}" parentId="{65A99ED5-3D7A-43B6-ABB6-0CE75A2DE916}">
    <text>16d gauta</text>
  </threadedComment>
  <threadedComment ref="AA292" dT="2025-05-15T06:09:10.39" personId="{F5283759-9946-4865-A022-E520B30F9158}" id="{DA001AA3-F8B6-45FC-8015-E9AED80ED293}">
    <text>05-15 išsiųsta</text>
  </threadedComment>
  <threadedComment ref="AA292" dT="2025-05-15T12:09:06.85" personId="{F5283759-9946-4865-A022-E520B30F9158}" id="{669E37ED-1432-41F8-B12A-303E3ECF6E51}" parentId="{DA001AA3-F8B6-45FC-8015-E9AED80ED293}">
    <text>15d gauta</text>
  </threadedComment>
  <threadedComment ref="AD292" dT="2025-06-18T12:52:42.79" personId="{F5283759-9946-4865-A022-E520B30F9158}" id="{5C09D1F6-C0E6-46E6-9FCC-BE87F55FFC9E}">
    <text>364837 06-18</text>
  </threadedComment>
  <threadedComment ref="AD292" dT="2025-06-20T10:55:24.42" personId="{F5283759-9946-4865-A022-E520B30F9158}" id="{B0B33F4D-7BBB-4606-BCC2-A96541A6C23C}" parentId="{5C09D1F6-C0E6-46E6-9FCC-BE87F55FFC9E}">
    <text>20d suderino</text>
  </threadedComment>
  <threadedComment ref="AE292" dT="2025-05-15T06:09:10.39" personId="{F5283759-9946-4865-A022-E520B30F9158}" id="{A7D1B006-F0F5-44D5-B0FB-FA07E1C066BB}">
    <text>05-15 išsiųsta</text>
  </threadedComment>
  <threadedComment ref="AE292" dT="2025-05-19T12:54:29.15" personId="{F5283759-9946-4865-A022-E520B30F9158}" id="{088FDD84-36CE-4DD2-B2CB-2C25C62F5D1F}" parentId="{A7D1B006-F0F5-44D5-B0FB-FA07E1C066BB}">
    <text>Sakė palikt seniūnijai</text>
  </threadedComment>
  <threadedComment ref="E293" dT="2025-03-04T10:29:28.01" personId="{275467A3-C35B-408D-BC09-980133BF36D1}" id="{EC053F17-FD5B-49DE-911A-E7FC8D480C17}">
    <text>PAKAMARIS darė topo</text>
  </threadedComment>
  <threadedComment ref="E293" dT="2025-05-19T09:30:31.07" personId="{275467A3-C35B-408D-BC09-980133BF36D1}" id="{3E853C09-1828-48ED-AA70-62889779D0A0}" parentId="{EC053F17-FD5B-49DE-911A-E7FC8D480C17}">
    <text>Trūksta foto.</text>
  </threadedComment>
  <threadedComment ref="E293" dT="2025-05-22T06:21:30.61" personId="{5710D45C-C18F-4E5A-842E-2E8E9F9A8EE2}" id="{4493178A-3EB7-4DDD-8E0B-FC2482DE3890}" parentId="{EC053F17-FD5B-49DE-911A-E7FC8D480C17}">
    <text>Foto gautos</text>
  </threadedComment>
  <threadedComment ref="E293" dT="2025-05-26T08:20:09.86" personId="{5710D45C-C18F-4E5A-842E-2E8E9F9A8EE2}" id="{A137F78E-0A66-4AF7-9958-19B7D2ACFA33}" parentId="{EC053F17-FD5B-49DE-911A-E7FC8D480C17}">
    <text xml:space="preserve">Taisoma trasa
</text>
  </threadedComment>
  <threadedComment ref="E293" dT="2025-05-27T09:43:06.98" personId="{1AA69E5B-B443-4881-BBB8-C2908FF681E9}" id="{B0195296-3335-40F5-870C-2314AE2C37F4}" parentId="{EC053F17-FD5B-49DE-911A-E7FC8D480C17}">
    <text>05.29 teiksim pirminius</text>
  </threadedComment>
  <threadedComment ref="E293" dT="2025-05-29T09:32:42.50" personId="{5710D45C-C18F-4E5A-842E-2E8E9F9A8EE2}" id="{BAFB0850-3AF0-4A2B-A231-81C625E20E37}" parentId="{EC053F17-FD5B-49DE-911A-E7FC8D480C17}">
    <text>Galima teikt pirminius</text>
  </threadedComment>
  <threadedComment ref="E293" dT="2025-05-29T11:58:44.68" personId="{1AA69E5B-B443-4881-BBB8-C2908FF681E9}" id="{F435332F-8A74-4AD9-8AF4-1826CFBC0CEA}" parentId="{EC053F17-FD5B-49DE-911A-E7FC8D480C17}">
    <text>Pateikti pirminiai</text>
  </threadedComment>
  <threadedComment ref="E293" dT="2025-05-30T11:45:39.01" personId="{5710D45C-C18F-4E5A-842E-2E8E9F9A8EE2}" id="{16EC0372-DF88-4164-8437-72C5A045284B}" parentId="{EC053F17-FD5B-49DE-911A-E7FC8D480C17}">
    <text>Pataisytos pastabos</text>
  </threadedComment>
  <threadedComment ref="E293" dT="2025-06-02T05:11:36.95" personId="{1AA69E5B-B443-4881-BBB8-C2908FF681E9}" id="{36EF3B77-A670-47C1-820D-855027869271}" parentId="{EC053F17-FD5B-49DE-911A-E7FC8D480C17}">
    <text>Pateikti pirminiai</text>
  </threadedComment>
  <threadedComment ref="E293" dT="2025-06-02T09:27:59.52" personId="{275467A3-C35B-408D-BC09-980133BF36D1}" id="{5DAB3A0F-8CA1-4CC1-8ADF-3B50743F0FD8}" parentId="{EC053F17-FD5B-49DE-911A-E7FC8D480C17}">
    <text>taiso</text>
  </threadedComment>
  <threadedComment ref="E293" dT="2025-06-03T05:13:09.76" personId="{5710D45C-C18F-4E5A-842E-2E8E9F9A8EE2}" id="{15059735-31BF-429A-93C3-9AE4B0A35A04}" parentId="{EC053F17-FD5B-49DE-911A-E7FC8D480C17}">
    <text>Laukiam institucijų derinimų</text>
  </threadedComment>
  <threadedComment ref="E293" dT="2025-06-04T06:21:37.05" personId="{5710D45C-C18F-4E5A-842E-2E8E9F9A8EE2}" id="{B4ECDF59-6D63-4223-A23D-B4B4380899CD}" parentId="{EC053F17-FD5B-49DE-911A-E7FC8D480C17}">
    <text>Reikia pildyti telia</text>
  </threadedComment>
  <threadedComment ref="E293" dT="2025-06-09T05:58:03.45" personId="{275467A3-C35B-408D-BC09-980133BF36D1}" id="{F71630D3-A9E8-4ABB-8818-DB95992EBD95}" parentId="{EC053F17-FD5B-49DE-911A-E7FC8D480C17}">
    <text>Pateikta pakamariui 06-09</text>
  </threadedComment>
  <threadedComment ref="E293" dT="2025-06-26T04:21:15.82" personId="{5710D45C-C18F-4E5A-842E-2E8E9F9A8EE2}" id="{958313F4-6985-42FF-A565-14B96728C265}" parentId="{EC053F17-FD5B-49DE-911A-E7FC8D480C17}">
    <text>Laukiam telia papildymo</text>
  </threadedComment>
  <threadedComment ref="E293" dT="2025-06-26T11:35:03.86" personId="{275467A3-C35B-408D-BC09-980133BF36D1}" id="{FAB1FFF6-3A8A-4FB3-8258-BABBF4991469}" parentId="{EC053F17-FD5B-49DE-911A-E7FC8D480C17}">
    <text xml:space="preserve">Gautas papildymas
</text>
  </threadedComment>
  <threadedComment ref="E293" dT="2025-06-26T13:02:24.85" personId="{1AA69E5B-B443-4881-BBB8-C2908FF681E9}" id="{4A12938E-2406-47EC-96C2-E55491B2A79C}" parentId="{EC053F17-FD5B-49DE-911A-E7FC8D480C17}">
    <text>Dar negautas, laukiam</text>
  </threadedComment>
  <threadedComment ref="E293" dT="2025-07-02T07:53:46.36" personId="{275467A3-C35B-408D-BC09-980133BF36D1}" id="{386C9CC4-2905-4A4C-AECB-CDC7B7CCB717}" parentId="{EC053F17-FD5B-49DE-911A-E7FC8D480C17}">
    <text>Telia papildymas pateiktas</text>
  </threadedComment>
  <threadedComment ref="E293" dT="2025-07-02T09:46:21.65" personId="{5710D45C-C18F-4E5A-842E-2E8E9F9A8EE2}" id="{8ED1EEFF-36E5-4724-A03C-B8EF182E5000}" parentId="{EC053F17-FD5B-49DE-911A-E7FC8D480C17}">
    <text>Laukiam TELIA ir VIA Lietuva derinimų, gavus truks tik SUVA</text>
  </threadedComment>
  <threadedComment ref="E293" dT="2025-07-02T10:16:56.26" personId="{5710D45C-C18F-4E5A-842E-2E8E9F9A8EE2}" id="{55065F56-B27D-4F7D-8BEF-6E44DF58C939}" parentId="{EC053F17-FD5B-49DE-911A-E7FC8D480C17}">
    <text>Truksta VIA derinimo ir SUVA</text>
  </threadedComment>
  <threadedComment ref="E293" dT="2025-07-08T06:43:53.60" personId="{1AA69E5B-B443-4881-BBB8-C2908FF681E9}" id="{A7B4CB92-AF90-44B6-9D43-A233CD63018E}" parentId="{EC053F17-FD5B-49DE-911A-E7FC8D480C17}">
    <text>Skaiciuoja samata</text>
  </threadedComment>
  <threadedComment ref="E293" dT="2025-07-08T13:00:34.75" personId="{5710D45C-C18F-4E5A-842E-2E8E9F9A8EE2}" id="{67E91D69-4435-4B46-8302-8CAF14CB2FEB}" parentId="{EC053F17-FD5B-49DE-911A-E7FC8D480C17}">
    <text>Parejo via pastabos, laukiam priedo teiksim is naujo</text>
  </threadedComment>
  <threadedComment ref="E293" dT="2025-07-09T05:39:38.48" personId="{275467A3-C35B-408D-BC09-980133BF36D1}" id="{E91ADF42-5E76-4A97-910A-26D1E5376942}" parentId="{EC053F17-FD5B-49DE-911A-E7FC8D480C17}">
    <text>Pasirašytas priedas pateiktas VIA</text>
  </threadedComment>
  <threadedComment ref="E293" dT="2025-07-11T05:24:51.73" personId="{5710D45C-C18F-4E5A-842E-2E8E9F9A8EE2}" id="{D592E15D-B65D-485C-BE59-4BDD3BA56FDF}" parentId="{EC053F17-FD5B-49DE-911A-E7FC8D480C17}">
    <text>Issiusta via derintojai pries pasirasant .adoc del pastabu</text>
  </threadedComment>
  <threadedComment ref="E293" dT="2025-07-11T06:22:39.14" personId="{5710D45C-C18F-4E5A-842E-2E8E9F9A8EE2}" id="{D7809837-40CF-493F-95E1-532E6E9A0146}" parentId="{EC053F17-FD5B-49DE-911A-E7FC8D480C17}">
    <text>Padaryta byla be VIA derinimo ir SUVA</text>
  </threadedComment>
  <threadedComment ref="E293" dT="2025-07-11T07:11:55.66" personId="{1AA69E5B-B443-4881-BBB8-C2908FF681E9}" id="{550CFE8D-703F-40A2-AEDE-3683185BEFB6}" parentId="{EC053F17-FD5B-49DE-911A-E7FC8D480C17}">
    <text>Pateiktas projektas ve Via ir SUVA</text>
  </threadedComment>
  <threadedComment ref="E293" dT="2025-07-16T12:28:36.13" personId="{5710D45C-C18F-4E5A-842E-2E8E9F9A8EE2}" id="{ECB4ECE5-6EBD-403B-A164-7853C2FE5C64}" parentId="{EC053F17-FD5B-49DE-911A-E7FC8D480C17}">
    <text>Laukiam VIA, teiksim SUVA</text>
  </threadedComment>
  <threadedComment ref="E293" dT="2025-07-22T10:38:49.11" personId="{1AA69E5B-B443-4881-BBB8-C2908FF681E9}" id="{5A98E657-BFCD-41E9-9048-F8BF8520FD02}" parentId="{EC053F17-FD5B-49DE-911A-E7FC8D480C17}">
    <text>Nusiustas priedas Via pasirasymui, tada teiksim SUVA</text>
  </threadedComment>
  <threadedComment ref="E293" dT="2025-07-23T11:51:07.63" personId="{5710D45C-C18F-4E5A-842E-2E8E9F9A8EE2}" id="{DCC29099-63B2-4532-A7C9-6481C37AA678}" parentId="{EC053F17-FD5B-49DE-911A-E7FC8D480C17}">
    <text>Paskambinta del VIA, terminas iki 08-11, bet sakė pasistengs greičiau</text>
  </threadedComment>
  <threadedComment ref="E293" dT="2025-07-29T07:28:51.90" personId="{5710D45C-C18F-4E5A-842E-2E8E9F9A8EE2}" id="{034B57D0-B5D6-45AF-A97C-5BE569891A55}" parentId="{EC053F17-FD5B-49DE-911A-E7FC8D480C17}">
    <text>Suderino VIA, 07-29 teikiam SUVA</text>
  </threadedComment>
  <threadedComment ref="E293" dT="2025-07-30T11:24:38.29" personId="{5710D45C-C18F-4E5A-842E-2E8E9F9A8EE2}" id="{AC1A857B-087E-4C16-8B96-68AE2F112FF5}" parentId="{EC053F17-FD5B-49DE-911A-E7FC8D480C17}">
    <text>įkelta pilna byla</text>
  </threadedComment>
  <threadedComment ref="E293" dT="2025-07-31T07:00:17.61" personId="{275467A3-C35B-408D-BC09-980133BF36D1}" id="{581673C6-2A04-439F-8286-C31A5CA2F8B1}" parentId="{EC053F17-FD5B-49DE-911A-E7FC8D480C17}">
    <text>Taiso pastabas</text>
  </threadedComment>
  <threadedComment ref="E293" dT="2025-07-31T07:12:05.44" personId="{5710D45C-C18F-4E5A-842E-2E8E9F9A8EE2}" id="{6B6E0726-7BF3-4349-94FF-7EA130008245}" parentId="{EC053F17-FD5B-49DE-911A-E7FC8D480C17}">
    <text>Pataisytos</text>
  </threadedComment>
  <threadedComment ref="X293" dT="2025-06-03T04:47:53.71" personId="{5710D45C-C18F-4E5A-842E-2E8E9F9A8EE2}" id="{6617887F-CAC2-43C7-968A-8FE9F7CB58A1}">
    <text>Išsiųsta Vaidui viederiui</text>
  </threadedComment>
  <threadedComment ref="X293" dT="2025-06-27T08:08:00.30" personId="{5710D45C-C18F-4E5A-842E-2E8E9F9A8EE2}" id="{6235E35E-FA5A-4FC5-BDB4-55921B01C625}" parentId="{6617887F-CAC2-43C7-968A-8FE9F7CB58A1}">
    <text>Suderinta 06-27</text>
  </threadedComment>
  <threadedComment ref="Y293" dT="2025-06-03T04:51:06.14" personId="{5710D45C-C18F-4E5A-842E-2E8E9F9A8EE2}" id="{C983F8F8-6B83-4710-8418-06648888414E}">
    <text>Išsiųsta seniūnei Kristinai Undzėnienei</text>
  </threadedComment>
  <threadedComment ref="Z293" dT="2025-06-03T05:11:33.64" personId="{5710D45C-C18F-4E5A-842E-2E8E9F9A8EE2}" id="{9A60A21E-7682-49F2-8655-0E21A974F9DA}">
    <text xml:space="preserve">Išsiųsta deimante.martinaitienebirzuvandenys.lt
</text>
  </threadedComment>
  <threadedComment ref="Z293" dT="2025-06-04T04:47:29.78" personId="{5710D45C-C18F-4E5A-842E-2E8E9F9A8EE2}" id="{BEA1171A-606E-4A32-9933-2944E4E5D367}" parentId="{9A60A21E-7682-49F2-8655-0E21A974F9DA}">
    <text>Suderinta 06-04</text>
  </threadedComment>
  <threadedComment ref="AA293" dT="2025-06-03T05:04:55.59" personId="{5710D45C-C18F-4E5A-842E-2E8E9F9A8EE2}" id="{44DF3060-BB83-4281-A713-951D4FB891BA}">
    <text>išsiųsta</text>
  </threadedComment>
  <threadedComment ref="AA293" dT="2025-06-20T06:44:27.35" personId="{5710D45C-C18F-4E5A-842E-2E8E9F9A8EE2}" id="{F681EB61-5D89-4B60-A51B-923533505FCA}" parentId="{44DF3060-BB83-4281-A713-951D4FB891BA}">
    <text>Laukiam tinklų papildymo</text>
  </threadedComment>
  <threadedComment ref="AA293" dT="2025-07-02T09:46:41.00" personId="{5710D45C-C18F-4E5A-842E-2E8E9F9A8EE2}" id="{F5B61D92-F656-439D-B64A-FE04661AF9FC}" parentId="{44DF3060-BB83-4281-A713-951D4FB891BA}">
    <text>07-02 nusiusta su papildymu</text>
  </threadedComment>
  <threadedComment ref="AA293" dT="2025-07-02T10:17:06.51" personId="{5710D45C-C18F-4E5A-842E-2E8E9F9A8EE2}" id="{D4F50288-B5AE-4176-B6AF-25FAF5D8E7E2}" parentId="{44DF3060-BB83-4281-A713-951D4FB891BA}">
    <text>Suderinta 07-02</text>
  </threadedComment>
  <threadedComment ref="AD293" dT="2025-07-29T09:51:36.20" personId="{5710D45C-C18F-4E5A-842E-2E8E9F9A8EE2}" id="{E0CD774F-437A-48D8-839A-1304821C28C7}">
    <text xml:space="preserve">370067 </text>
  </threadedComment>
  <threadedComment ref="AG293" dT="2025-06-03T04:58:09.57" personId="{5710D45C-C18F-4E5A-842E-2E8E9F9A8EE2}" id="{7BF20B20-B978-4767-997F-1FBC86E620F7}">
    <text>Išsiųsta rimantas.siksnysbirzai.lt</text>
  </threadedComment>
  <threadedComment ref="AG293" dT="2025-06-19T12:41:33.52" personId="{5710D45C-C18F-4E5A-842E-2E8E9F9A8EE2}" id="{A1F578D5-4129-4E07-84AB-F2539E616362}" parentId="{7BF20B20-B978-4767-997F-1FBC86E620F7}">
    <text>Suderinta 06-19</text>
  </threadedComment>
  <threadedComment ref="AJ293" dT="2025-05-30T11:36:38.48" personId="{5710D45C-C18F-4E5A-842E-2E8E9F9A8EE2}" id="{DB51A9EB-5E64-435F-ACC8-5D2B689F0A50}">
    <text xml:space="preserve">Išsiųsta į VIA 05-30 </text>
  </threadedComment>
  <threadedComment ref="AJ293" dT="2025-06-02T07:57:03.35" personId="{5710D45C-C18F-4E5A-842E-2E8E9F9A8EE2}" id="{C46DEB04-9E8B-4BB2-90FC-4B41D327E509}" parentId="{DB51A9EB-5E64-435F-ACC8-5D2B689F0A50}">
    <text xml:space="preserve">1-25-16836
</text>
  </threadedComment>
  <threadedComment ref="AJ293" dT="2025-06-18T11:19:11.80" personId="{5710D45C-C18F-4E5A-842E-2E8E9F9A8EE2}" id="{EC2DB67B-A58D-4B66-A836-35C4573762A3}" parentId="{DB51A9EB-5E64-435F-ACC8-5D2B689F0A50}">
    <text>Išsiųsta su pataisytomis pastabomis 06-18</text>
  </threadedComment>
  <threadedComment ref="AJ293" dT="2025-06-19T07:21:00.60" personId="{5710D45C-C18F-4E5A-842E-2E8E9F9A8EE2}" id="{4429BBF4-3531-47E6-8130-106D64979BED}" parentId="{DB51A9EB-5E64-435F-ACC8-5D2B689F0A50}">
    <text xml:space="preserve">1-25-19098. 
</text>
  </threadedComment>
  <threadedComment ref="AJ293" dT="2025-07-01T07:06:59.96" personId="{5710D45C-C18F-4E5A-842E-2E8E9F9A8EE2}" id="{86F5A5E5-EC40-44CD-9F44-FAF34419AC20}" parentId="{DB51A9EB-5E64-435F-ACC8-5D2B689F0A50}">
    <text>Išsiųsta po pastabų</text>
  </threadedComment>
  <threadedComment ref="AJ293" dT="2025-07-04T06:48:09.97" personId="{5710D45C-C18F-4E5A-842E-2E8E9F9A8EE2}" id="{4504AA6F-AC63-43C5-BC6F-4F4FBD2CA972}" parentId="{DB51A9EB-5E64-435F-ACC8-5D2B689F0A50}">
    <text xml:space="preserve">1-25-20538
</text>
  </threadedComment>
  <threadedComment ref="AJ293" dT="2025-07-09T04:11:43.89" personId="{5710D45C-C18F-4E5A-842E-2E8E9F9A8EE2}" id="{3DAD9FDC-4A7A-4FF0-8D8C-2B5BC7612470}" parentId="{DB51A9EB-5E64-435F-ACC8-5D2B689F0A50}">
    <text>Išsiųsta po pastabų</text>
  </threadedComment>
  <threadedComment ref="AJ293" dT="2025-07-09T06:54:26.67" personId="{5710D45C-C18F-4E5A-842E-2E8E9F9A8EE2}" id="{FB6DE1E5-F24F-4EF4-B52F-F64E37FD3F11}" parentId="{DB51A9EB-5E64-435F-ACC8-5D2B689F0A50}">
    <text xml:space="preserve">1-25-21381
</text>
  </threadedComment>
  <threadedComment ref="AJ293" dT="2025-07-14T07:40:24.32" personId="{5710D45C-C18F-4E5A-842E-2E8E9F9A8EE2}" id="{C8BC7C4E-3473-4D9B-9A52-434AF5F92852}" parentId="{DB51A9EB-5E64-435F-ACC8-5D2B689F0A50}">
    <text xml:space="preserve">1-25-21942
</text>
  </threadedComment>
  <threadedComment ref="AJ293" dT="2025-07-29T07:43:22.23" personId="{5710D45C-C18F-4E5A-842E-2E8E9F9A8EE2}" id="{883E48E8-4B4D-4CEB-94B8-79C6735D9E5B}" parentId="{DB51A9EB-5E64-435F-ACC8-5D2B689F0A50}">
    <text>Suderinta 07-29</text>
  </threadedComment>
  <threadedComment ref="E294" dT="2024-12-13T07:34:07.89" personId="{275467A3-C35B-408D-BC09-980133BF36D1}" id="{3E02CC16-5AC0-4F4A-9C6B-ED8DC70E20CB}">
    <text>Užklausta Pakamario</text>
  </threadedComment>
  <threadedComment ref="E294" dT="2025-05-12T11:57:51.74" personId="{F5283759-9946-4865-A022-E520B30F9158}" id="{75E64B03-CA98-4F3C-AE73-96D0E9B0364F}" parentId="{3E02CC16-5AC0-4F4A-9C6B-ED8DC70E20CB}">
    <text>Apsimėčiau spintas +-, pasiplanuosiu kada važiuot derint ~30 žmonių</text>
  </threadedComment>
  <threadedComment ref="E294" dT="2025-05-14T05:02:33.42" personId="{F5283759-9946-4865-A022-E520B30F9158}" id="{061F4014-ACC3-49DA-BCA0-7789F1672248}" parentId="{3E02CC16-5AC0-4F4A-9C6B-ED8DC70E20CB}">
    <text>05-20 važiuoju derint</text>
  </threadedComment>
  <threadedComment ref="E294" dT="2025-05-21T12:53:53.90" personId="{F5283759-9946-4865-A022-E520B30F9158}" id="{2F5F8D01-42BE-4646-868F-845E1665821D}" parentId="{3E02CC16-5AC0-4F4A-9C6B-ED8DC70E20CB}">
    <text>Liko KL, trumpi, principinė ir bus galima pasiteikt pirminius</text>
  </threadedComment>
  <threadedComment ref="E294" dT="2025-05-23T11:32:07.72" personId="{F5283759-9946-4865-A022-E520B30F9158}" id="{5D0EA17C-348C-492E-A6B6-98B180363C77}" parentId="{3E02CC16-5AC0-4F4A-9C6B-ED8DC70E20CB}">
    <text>Galima pateikti pirminiams</text>
  </threadedComment>
  <threadedComment ref="E294" dT="2025-05-26T04:26:14.37" personId="{275467A3-C35B-408D-BC09-980133BF36D1}" id="{960F6C0A-C25C-4405-86A3-D4018124E2DC}" parentId="{3E02CC16-5AC0-4F4A-9C6B-ED8DC70E20CB}">
    <text>Pateikti pirminiai</text>
  </threadedComment>
  <threadedComment ref="E294" dT="2025-05-27T11:45:25.00" personId="{F5283759-9946-4865-A022-E520B30F9158}" id="{A0DB26FD-C76A-4BAA-9F4C-F3C998A33C4B}" parentId="{3E02CC16-5AC0-4F4A-9C6B-ED8DC70E20CB}">
    <text>Yra pastabos, reik pakeist spintų vietas, 06-03 jei niekas nesikeis, važiuoju, kartu derinuos 290 objektą</text>
  </threadedComment>
  <threadedComment ref="E294" dT="2025-05-28T05:44:51.91" personId="{1AA69E5B-B443-4881-BBB8-C2908FF681E9}" id="{3ED7495F-B726-46EF-923A-5072665DCDF1}" parentId="{3E02CC16-5AC0-4F4A-9C6B-ED8DC70E20CB}">
    <text>Pateikti pirminiai po pastabu</text>
  </threadedComment>
  <threadedComment ref="E294" dT="2025-05-28T11:52:13.78" personId="{F5283759-9946-4865-A022-E520B30F9158}" id="{3E6DB1E0-DA31-454E-9001-A5F91B068031}" parentId="{3E02CC16-5AC0-4F4A-9C6B-ED8DC70E20CB}">
    <text>Patvirtino pirminius, reikės perderint spintų vietas su 6 žmonėm (antradieni važiuoju) ir tada pasileisiu su institucijom derintis</text>
  </threadedComment>
  <threadedComment ref="E294" dT="2025-06-04T05:23:08.18" personId="{F5283759-9946-4865-A022-E520B30F9158}" id="{53CCD56B-3A0B-40A7-A231-D20A67CA58D4}" parentId="{3E02CC16-5AC0-4F4A-9C6B-ED8DC70E20CB}">
    <text>Su žmonėm perderinta.</text>
  </threadedComment>
  <threadedComment ref="E294" dT="2025-06-05T10:23:33.17" personId="{F5283759-9946-4865-A022-E520B30F9158}" id="{21A6B967-157A-44B6-BB97-B847CE407598}" parentId="{3E02CC16-5AC0-4F4A-9C6B-ED8DC70E20CB}">
    <text>Pakamaris turi papildyt topo su telia tinklais. 06-03 perdaviau info jiems.</text>
  </threadedComment>
  <threadedComment ref="E294" dT="2025-06-09T10:42:42.52" personId="{F5283759-9946-4865-A022-E520B30F9158}" id="{B820E9F3-9941-418F-BBC1-07B81F2CAF7C}" parentId="{3E02CC16-5AC0-4F4A-9C6B-ED8DC70E20CB}">
    <text>06-09 persiunčiau laišką su priminimu Pakamariui</text>
  </threadedComment>
  <threadedComment ref="E294" dT="2025-06-18T10:35:52.14" personId="{F5283759-9946-4865-A022-E520B30F9158}" id="{256923EC-C039-4EED-ACAA-E691F9E11751}" parentId="{3E02CC16-5AC0-4F4A-9C6B-ED8DC70E20CB}">
    <text>Pakamaris ketvirtadienį turi atsiųst TELIA tinklus</text>
  </threadedComment>
  <threadedComment ref="E294" dT="2025-06-23T06:13:20.92" personId="{F5283759-9946-4865-A022-E520B30F9158}" id="{949277FF-BEBE-4690-8C17-1848AC09712F}" parentId="{3E02CC16-5AC0-4F4A-9C6B-ED8DC70E20CB}">
    <text>Tinklų dar vis neatsiuntė, kai atsiųs, bus likęs telia suderinimas, SUVA, mel. Projektas, sąmata.</text>
  </threadedComment>
  <threadedComment ref="E294" dT="2025-06-26T04:11:40.04" personId="{F5283759-9946-4865-A022-E520B30F9158}" id="{1ADED355-CF5A-4B3D-A733-F168E0DE0F3E}" parentId="{3E02CC16-5AC0-4F4A-9C6B-ED8DC70E20CB}">
    <text>Atsiuntė tinklus, reik persiderint sprendinius su trim vartotojais</text>
  </threadedComment>
  <threadedComment ref="E294" dT="2025-06-26T06:30:28.80" personId="{F5283759-9946-4865-A022-E520B30F9158}" id="{8FE9B0CB-A60B-4D69-A6E3-25BC3DF16A96}" parentId="{3E02CC16-5AC0-4F4A-9C6B-ED8DC70E20CB}">
    <text>Pirmadieni 06-30 važiuoju persiderint su 3 žmonėm</text>
  </threadedComment>
  <threadedComment ref="E294" dT="2025-06-26T10:27:43.33" personId="{F5283759-9946-4865-A022-E520B30F9158}" id="{7C70E50C-AB35-4627-B162-A4836253B5B1}" parentId="{3E02CC16-5AC0-4F4A-9C6B-ED8DC70E20CB}">
    <text>Pateikta telia po pastabų 06-26
Jei tiks jiems, bus likę persiderint su 3imis vartotojais, SUVA, mel. Projektas, MDKZ</text>
  </threadedComment>
  <threadedComment ref="E294" dT="2025-06-27T07:05:07.66" personId="{F5283759-9946-4865-A022-E520B30F9158}" id="{2D9F060D-7A2D-451E-9757-60F92FC11E7E}" parentId="{3E02CC16-5AC0-4F4A-9C6B-ED8DC70E20CB}">
    <text>Telia suderino, SUVA pateikta</text>
  </threadedComment>
  <threadedComment ref="E294" dT="2025-06-30T12:16:55.84" personId="{F5283759-9946-4865-A022-E520B30F9158}" id="{CCBE2C25-3914-436A-B85A-A248FA44E9B0}" parentId="{3E02CC16-5AC0-4F4A-9C6B-ED8DC70E20CB}">
    <text>Suva gauta, darau MDKZ, pilną bylą.
Tomui perduota dėl mel. projekto užsakymo</text>
  </threadedComment>
  <threadedComment ref="E294" dT="2025-07-01T09:57:06.14" personId="{F5283759-9946-4865-A022-E520B30F9158}" id="{36E57F31-D8A6-4364-B8EF-3084EB20C207}" parentId="{3E02CC16-5AC0-4F4A-9C6B-ED8DC70E20CB}">
    <text>Pateiktas žiniaraštis sąmatai 07-01 Reiks dar išsiųst informacinius</text>
  </threadedComment>
  <threadedComment ref="E294" dT="2025-07-02T04:59:09.99" personId="{F5283759-9946-4865-A022-E520B30F9158}" id="{3D68F250-9A8A-4F3C-893E-96949235ADB2}" parentId="{3E02CC16-5AC0-4F4A-9C6B-ED8DC70E20CB}">
    <text>Informaciniai išsiųsti, likus sąmata ir mel. projektas</text>
  </threadedComment>
  <threadedComment ref="E294" dT="2025-07-02T07:30:49.56" personId="{F5283759-9946-4865-A022-E520B30F9158}" id="{2CB25C78-8B6B-425B-B90E-B8F2C6C1B0C1}" parentId="{3E02CC16-5AC0-4F4A-9C6B-ED8DC70E20CB}">
    <text>Sąmata gauta, likęs mel. projektas</text>
  </threadedComment>
  <threadedComment ref="E294" dT="2025-07-09T05:42:04.91" personId="{275467A3-C35B-408D-BC09-980133BF36D1}" id="{D755750F-6268-4001-B260-76A315AE7C01}" parentId="{3E02CC16-5AC0-4F4A-9C6B-ED8DC70E20CB}">
    <text>Mel projekto terminas 07-15</text>
  </threadedComment>
  <threadedComment ref="E294" dT="2025-07-15T12:41:03.01" personId="{275467A3-C35B-408D-BC09-980133BF36D1}" id="{9B6CBA47-1767-4A37-AA8C-BB1A6CE3B530}" parentId="{3E02CC16-5AC0-4F4A-9C6B-ED8DC70E20CB}">
    <text>Mel projektas pateiktas</text>
  </threadedComment>
  <threadedComment ref="E294" dT="2025-07-15T12:52:17.27" personId="{F5283759-9946-4865-A022-E520B30F9158}" id="{0C73D00D-E02B-4B36-BBA2-96F9FC8F1D90}" parentId="{3E02CC16-5AC0-4F4A-9C6B-ED8DC70E20CB}">
    <text>Sutvarkytas mel. Projektas, Kostui reikės nuasmeninti (dėl konkursinės) ir bus galima pateikt pilną bylą.</text>
  </threadedComment>
  <threadedComment ref="E294" dT="2025-07-15T13:38:46.10" personId="{1AA69E5B-B443-4881-BBB8-C2908FF681E9}" id="{3BA410A2-3A40-428B-83E2-61A9A0D00765}" parentId="{3E02CC16-5AC0-4F4A-9C6B-ED8DC70E20CB}">
    <text>Pateiktas projektas</text>
  </threadedComment>
  <threadedComment ref="E294" dT="2025-07-17T04:38:02.61" personId="{1AA69E5B-B443-4881-BBB8-C2908FF681E9}" id="{22CCDCB4-2A1C-4E1F-97C8-A4CDECC329AB}" parentId="{3E02CC16-5AC0-4F4A-9C6B-ED8DC70E20CB}">
    <text>Pateikta po pastabu</text>
  </threadedComment>
  <threadedComment ref="X294" dT="2025-06-02T11:31:04.02" personId="{F5283759-9946-4865-A022-E520B30F9158}" id="{058CFD1F-B992-4DEC-8D94-4B695E3DFB5B}">
    <text>06-02 išsiųsta</text>
  </threadedComment>
  <threadedComment ref="X294" dT="2025-06-18T11:30:50.32" personId="{F5283759-9946-4865-A022-E520B30F9158}" id="{55B84C4E-8BE9-47DE-986A-39CF6D794721}" parentId="{058CFD1F-B992-4DEC-8D94-4B695E3DFB5B}">
    <text>06-18 gavau</text>
  </threadedComment>
  <threadedComment ref="Y294" dT="2025-06-02T11:31:04.02" personId="{F5283759-9946-4865-A022-E520B30F9158}" id="{67CBEDE0-7E4A-4C01-81F7-37F28C0644CC}">
    <text>06-02 išsiųsta</text>
  </threadedComment>
  <threadedComment ref="Y294" dT="2025-06-06T11:28:26.66" personId="{F5283759-9946-4865-A022-E520B30F9158}" id="{9222564E-4B00-405D-9D16-C6B9781F4E21}" parentId="{67CBEDE0-7E4A-4C01-81F7-37F28C0644CC}">
    <text>06-06 suderinta</text>
  </threadedComment>
  <threadedComment ref="Z294" dT="2025-06-02T11:31:04.02" personId="{F5283759-9946-4865-A022-E520B30F9158}" id="{D1D7F1A6-B4F0-4EB0-88B0-B93519A3C568}">
    <text>06-02 išsiųsta</text>
  </threadedComment>
  <threadedComment ref="Z294" dT="2025-06-04T05:22:07.23" personId="{F5283759-9946-4865-A022-E520B30F9158}" id="{24C43649-6502-45BC-9AFD-A497986A44DB}" parentId="{D1D7F1A6-B4F0-4EB0-88B0-B93519A3C568}">
    <text>06-04 suderinta</text>
  </threadedComment>
  <threadedComment ref="AA294" dT="2025-06-02T11:31:04.02" personId="{F5283759-9946-4865-A022-E520B30F9158}" id="{179C4BD7-5E08-4766-A5C7-7B7BCB2E266F}">
    <text>06-02 išsiųsta</text>
  </threadedComment>
  <threadedComment ref="AA294" dT="2025-06-04T04:30:31.97" personId="{F5283759-9946-4865-A022-E520B30F9158}" id="{77640221-8DDF-4864-86CA-ADB6A0E136D2}" parentId="{179C4BD7-5E08-4766-A5C7-7B7BCB2E266F}">
    <text>Buvo pastabų 06-03 perdaviau Pakamariui dėl tinklų.</text>
  </threadedComment>
  <threadedComment ref="AA294" dT="2025-06-27T06:36:47.71" personId="{F5283759-9946-4865-A022-E520B30F9158}" id="{6F645FA8-F497-40F0-B99F-89D4A6C4144E}" parentId="{179C4BD7-5E08-4766-A5C7-7B7BCB2E266F}">
    <text>06-27 suderinta</text>
  </threadedComment>
  <threadedComment ref="AD294" dT="2025-06-27T08:58:46.02" personId="{F5283759-9946-4865-A022-E520B30F9158}" id="{AF8D57FB-8504-43A2-903C-E6315012A78C}">
    <text xml:space="preserve">365824 06-27 </text>
  </threadedComment>
  <threadedComment ref="AD294" dT="2025-07-01T09:58:12.73" personId="{F5283759-9946-4865-A022-E520B30F9158}" id="{449CAE62-BB2A-4D21-B229-4B0B0870BC4D}" parentId="{AF8D57FB-8504-43A2-903C-E6315012A78C}">
    <text>06-30 gauta</text>
  </threadedComment>
  <threadedComment ref="AE294" dT="2025-06-02T11:31:04.02" personId="{F5283759-9946-4865-A022-E520B30F9158}" id="{A4DC304B-1A3E-42BF-99E0-AD30FCB33C95}">
    <text>06-02 išsiųsta</text>
  </threadedComment>
  <threadedComment ref="E295" dT="2024-12-13T07:32:28.00" personId="{275467A3-C35B-408D-BC09-980133BF36D1}" id="{33A4DD2C-8CE9-43CD-955F-D0BF9E1126DD}">
    <text>Užklausta Pakamario</text>
  </threadedComment>
  <threadedComment ref="E295" dT="2025-06-19T05:33:26.79" personId="{275467A3-C35B-408D-BC09-980133BF36D1}" id="{0AE955E9-07D1-400C-A3D1-7C6C47FD5E20}" parentId="{33A4DD2C-8CE9-43CD-955F-D0BF9E1126DD}">
    <text>Derina su sklp. Sav.</text>
  </threadedComment>
  <threadedComment ref="E295" dT="2025-06-19T11:22:44.61" personId="{BF941DBC-49BC-4D35-B639-EC5DED99621C}" id="{5EE7FE3C-267D-40F6-87B7-98C0FAC9B731}" parentId="{33A4DD2C-8CE9-43CD-955F-D0BF9E1126DD}">
    <text xml:space="preserve">060057967 Evaldas, pavaduotojas ūkio reikalam, viskas tinka, galima ruošt servitutą ir siųst pasirašyt. </text>
  </threadedComment>
  <threadedComment ref="E295" dT="2025-06-19T13:02:31.59" personId="{1AA69E5B-B443-4881-BBB8-C2908FF681E9}" id="{47380013-4AD4-4578-98C1-8AA99761B010}" parentId="{33A4DD2C-8CE9-43CD-955F-D0BF9E1126DD}">
    <text>Pateikti pirminiai</text>
  </threadedComment>
  <threadedComment ref="E295" dT="2025-06-21T07:44:25.68" personId="{275467A3-C35B-408D-BC09-980133BF36D1}" id="{1C1221A8-8757-49F6-9615-4CB2EC067E67}" parentId="{33A4DD2C-8CE9-43CD-955F-D0BF9E1126DD}">
    <text>Taiso pastabas</text>
  </threadedComment>
  <threadedComment ref="E295" dT="2025-06-26T08:01:55.35" personId="{1AA69E5B-B443-4881-BBB8-C2908FF681E9}" id="{35C04B95-0746-4E1B-B9E4-76757B161F1F}" parentId="{33A4DD2C-8CE9-43CD-955F-D0BF9E1126DD}">
    <text>Noreciau del pastabu pabendraut su slicium, bet jis nekelia. Kai gris Gytis kazka sugalvosim</text>
  </threadedComment>
  <threadedComment ref="E295" dT="2025-07-01T05:41:04.04" personId="{1AA69E5B-B443-4881-BBB8-C2908FF681E9}" id="{27936A91-18FE-47A7-BD4C-19703EA6C901}" parentId="{33A4DD2C-8CE9-43CD-955F-D0BF9E1126DD}">
    <text>Pateikti pirminiai, atrasyta TIVIS, nes Slicius nekelia</text>
  </threadedComment>
  <threadedComment ref="E295" dT="2025-07-02T08:00:25.75" personId="{275467A3-C35B-408D-BC09-980133BF36D1}" id="{08037554-FCE9-490E-9AF3-B20221FE9D32}" parentId="{33A4DD2C-8CE9-43CD-955F-D0BF9E1126DD}">
    <text>Laukiam mokyklos rašto dėl sprendinių derinimo uždaru būdu</text>
  </threadedComment>
  <threadedComment ref="E295" dT="2025-07-03T04:28:21.77" personId="{1AA69E5B-B443-4881-BBB8-C2908FF681E9}" id="{66F4362E-BB0A-4931-A1AF-69B2D8A42766}" parentId="{33A4DD2C-8CE9-43CD-955F-D0BF9E1126DD}">
    <text>Pateikti pirminaii po pastabu</text>
  </threadedComment>
  <threadedComment ref="E295" dT="2025-07-08T04:44:27.65" personId="{BF941DBC-49BC-4D35-B639-EC5DED99621C}" id="{0EB51E40-2C44-4CEB-85C2-982E3BA8BEA0}" parentId="{33A4DD2C-8CE9-43CD-955F-D0BF9E1126DD}">
    <text>07.08 pateikta derint</text>
  </threadedComment>
  <threadedComment ref="E295" dT="2025-07-14T10:58:44.67" personId="{BF941DBC-49BC-4D35-B639-EC5DED99621C}" id="{B14936F8-E4A5-40AC-8B72-78E157008FA8}" parentId="{33A4DD2C-8CE9-43CD-955F-D0BF9E1126DD}">
    <text>Trūksta vandenų ir Telia derinimo, pateikta 8d.</text>
  </threadedComment>
  <threadedComment ref="E295" dT="2025-07-18T07:24:45.05" personId="{BF941DBC-49BC-4D35-B639-EC5DED99621C}" id="{41FA0AEF-70AA-4CBC-88FC-C5E676106D76}" parentId="{33A4DD2C-8CE9-43CD-955F-D0BF9E1126DD}">
    <text xml:space="preserve">07-17 pateikta savivaldybei po pastabų. </text>
  </threadedComment>
  <threadedComment ref="E295" dT="2025-07-24T06:22:48.83" personId="{1AA69E5B-B443-4881-BBB8-C2908FF681E9}" id="{1C4D949F-F4F3-4CB0-8FC7-90394B4035B7}" parentId="{33A4DD2C-8CE9-43CD-955F-D0BF9E1126DD}">
    <text>ESO derina SB plana ir teiksim tolyn</text>
  </threadedComment>
  <threadedComment ref="E295" dT="2025-07-28T10:15:32.42" personId="{BF941DBC-49BC-4D35-B639-EC5DED99621C}" id="{B17A7152-5567-4E15-917B-8FC8A1DB0395}" parentId="{33A4DD2C-8CE9-43CD-955F-D0BF9E1126DD}">
    <text>Pateikti du servitutai derinimui mokyklai, skambinau 07-28, visi atostogauja. Pabandys paskambint direktorei ar pavaduotojai kad pasirašytų el. parašais.</text>
  </threadedComment>
  <threadedComment ref="E295" dT="2025-08-04T06:50:22.19" personId="{BF941DBC-49BC-4D35-B639-EC5DED99621C}" id="{4A035546-748E-4074-8125-2D744594171D}" parentId="{33A4DD2C-8CE9-43CD-955F-D0BF9E1126DD}">
    <text>Pateikti servitutai savivaldybei.</text>
  </threadedComment>
  <threadedComment ref="E295" dT="2025-08-06T12:26:32.71" personId="{BF941DBC-49BC-4D35-B639-EC5DED99621C}" id="{DADEE28A-D0DD-4931-8DE1-54A17D03F5D5}" parentId="{33A4DD2C-8CE9-43CD-955F-D0BF9E1126DD}">
    <text>Paruošta pilna byla, servitutai 08-04 pateikti savivaldybei, suva pateikta 08-06</text>
  </threadedComment>
  <threadedComment ref="E295" dT="2025-08-07T04:38:14.95" personId="{1AA69E5B-B443-4881-BBB8-C2908FF681E9}" id="{D756193B-8EEA-4ADE-B02A-175C3DF55716}" parentId="{33A4DD2C-8CE9-43CD-955F-D0BF9E1126DD}">
    <text>Pateiktas projektas be servitutu ir SUVA</text>
  </threadedComment>
  <threadedComment ref="E295" dT="2025-08-11T06:20:52.51" personId="{1AA69E5B-B443-4881-BBB8-C2908FF681E9}" id="{77EFE720-FE15-4BC3-B136-0AB16AAA583B}" parentId="{33A4DD2C-8CE9-43CD-955F-D0BF9E1126DD}">
    <text>Gauta pastaba del servituto, laukiam.</text>
  </threadedComment>
  <threadedComment ref="E295" dT="2025-08-11T12:16:34.94" personId="{275467A3-C35B-408D-BC09-980133BF36D1}" id="{4A7F00C8-D4E9-4606-9E7F-4415A197D914}" parentId="{33A4DD2C-8CE9-43CD-955F-D0BF9E1126DD}">
    <text>Teikiam projektą su garantiniu</text>
  </threadedComment>
  <threadedComment ref="E295" dT="2025-08-18T09:07:50.52" personId="{1AA69E5B-B443-4881-BBB8-C2908FF681E9}" id="{000B7946-26B2-4453-B350-580642D7CA96}" parentId="{33A4DD2C-8CE9-43CD-955F-D0BF9E1126DD}">
    <text>Gedas nori zinot kada bus pasirasymas, tada tik tvirtins gatantini</text>
  </threadedComment>
  <threadedComment ref="E295" dT="2025-08-21T11:50:46.53" personId="{275467A3-C35B-408D-BC09-980133BF36D1}" id="{3E239EF9-EC63-4954-91A6-81F3A4F2D269}" parentId="{33A4DD2C-8CE9-43CD-955F-D0BF9E1126DD}">
    <text>Perduota gedui informacija dėl ŽIS sutrikimų. Aiškinasi su Grigaliūnu ar leis su garantiniu aktuoti.</text>
  </threadedComment>
  <threadedComment ref="E295" dT="2025-09-15T10:55:24.53" personId="{1AA69E5B-B443-4881-BBB8-C2908FF681E9}" id="{E412D993-E74C-49B2-AA81-1872732D4D1D}" parentId="{33A4DD2C-8CE9-43CD-955F-D0BF9E1126DD}">
    <text>Laukiam gedo atsakymo del garantinio</text>
  </threadedComment>
  <threadedComment ref="E295" dT="2025-09-22T10:30:11.56" personId="{BF941DBC-49BC-4D35-B639-EC5DED99621C}" id="{D4AC58AD-3412-453F-9894-625293DDC0C4}" parentId="{33A4DD2C-8CE9-43CD-955F-D0BF9E1126DD}">
    <text>Vieno sklypo jau sumokėta kompensacija, kitas servituto įsakymas pastrigęs naujoj sistemoj, bandys padaryt senu būdu. Pateikta per naujo, 14d.d. nagrinėjimo terminas.</text>
  </threadedComment>
  <threadedComment ref="E295" dT="2025-09-29T05:55:57.67" personId="{BF941DBC-49BC-4D35-B639-EC5DED99621C}" id="{9CB4ED78-95A2-47B1-BCDC-95B4988F0DD9}" parentId="{33A4DD2C-8CE9-43CD-955F-D0BF9E1126DD}">
    <text>25SUT-9659
09-29</text>
  </threadedComment>
  <threadedComment ref="E295" dT="2025-10-08T04:46:04.49" personId="{BF941DBC-49BC-4D35-B639-EC5DED99621C}" id="{901B85EB-6B15-4047-99C8-DA9DD81F89EC}" parentId="{33A4DD2C-8CE9-43CD-955F-D0BF9E1126DD}">
    <text>Servitutai pas ESO, 12d turim gaut apmokėjimo kopiją ir teiksiu notaram.</text>
  </threadedComment>
  <threadedComment ref="E295" dT="2025-10-13T05:15:16.46" personId="{BF941DBC-49BC-4D35-B639-EC5DED99621C}" id="{F22ACE01-7BA4-4411-B22E-9DE43D8FA504}" parentId="{33A4DD2C-8CE9-43CD-955F-D0BF9E1126DD}">
    <text>Gauti servituto apmokėjimai, 10-13 teikiu notaram.</text>
  </threadedComment>
  <threadedComment ref="E295" dT="2025-10-16T12:27:25.08" personId="{1AA69E5B-B443-4881-BBB8-C2908FF681E9}" id="{80404777-6D8C-4A33-9727-BE042E378B9B}" parentId="{33A4DD2C-8CE9-43CD-955F-D0BF9E1126DD}">
    <text>Ragina notara, gal pateiksim anksciau su garantiniu</text>
  </threadedComment>
  <threadedComment ref="E295" dT="2025-10-21T07:33:40.92" personId="{BF941DBC-49BC-4D35-B639-EC5DED99621C}" id="{BC564E8D-90BC-4838-AEB6-FDDDCC3AAEFA}" parentId="{33A4DD2C-8CE9-43CD-955F-D0BF9E1126DD}">
    <text>Laikas nesutartas, greičiausiai žinosim pasirašymo datą tik 26dieną.</text>
  </threadedComment>
  <threadedComment ref="E295" dT="2025-10-28T05:57:16.12" personId="{BF941DBC-49BC-4D35-B639-EC5DED99621C}" id="{3D055446-4E17-4D99-9AB5-45EEC14256FF}" parentId="{33A4DD2C-8CE9-43CD-955F-D0BF9E1126DD}">
    <text>10-28 gautas laiškas iš notarės kad stringa žemės sklypo plano gavimas</text>
  </threadedComment>
  <threadedComment ref="E295" dT="2025-11-07T06:03:56.11" personId="{1AA69E5B-B443-4881-BBB8-C2908FF681E9}" id="{0A192E75-6950-4E79-A9AD-E372D117664D}" parentId="{33A4DD2C-8CE9-43CD-955F-D0BF9E1126DD}">
    <text>Servituta pasiraso 11.11</text>
  </threadedComment>
  <threadedComment ref="E295" dT="2025-11-12T05:54:21.34" personId="{1AA69E5B-B443-4881-BBB8-C2908FF681E9}" id="{E2E23811-EFEB-43A2-972F-AEBFCB70598D}" parentId="{33A4DD2C-8CE9-43CD-955F-D0BF9E1126DD}">
    <text>Pateiktas projektas galutiniam tvirtinimui</text>
  </threadedComment>
  <threadedComment ref="E295" dT="2025-11-13T07:21:50.86" personId="{275467A3-C35B-408D-BC09-980133BF36D1}" id="{A8E38307-7A7F-4446-86CC-C33DECA2B3F6}" parentId="{33A4DD2C-8CE9-43CD-955F-D0BF9E1126DD}">
    <text>daro žymas</text>
  </threadedComment>
  <threadedComment ref="E295" dT="2025-11-21T06:22:32.62" personId="{275467A3-C35B-408D-BC09-980133BF36D1}" id="{6DA0B085-472D-4F2C-A265-A3E6F3D004B4}" parentId="{33A4DD2C-8CE9-43CD-955F-D0BF9E1126DD}">
    <text>tvirtins 2026-01</text>
  </threadedComment>
  <threadedComment ref="E295" dT="2026-01-05T06:05:54.26" personId="{275467A3-C35B-408D-BC09-980133BF36D1}" id="{8B9F82F6-836D-4C29-B8EE-A30E451E42CE}" parentId="{33A4DD2C-8CE9-43CD-955F-D0BF9E1126DD}">
    <text>pateikti įkainiai</text>
  </threadedComment>
  <threadedComment ref="E295" dT="2026-01-05T07:42:53.62" personId="{275467A3-C35B-408D-BC09-980133BF36D1}" id="{7D966BB2-04E8-4F7E-9430-3253FE5470B5}" parentId="{33A4DD2C-8CE9-43CD-955F-D0BF9E1126DD}">
    <text>DELSPINIGIAI</text>
  </threadedComment>
  <threadedComment ref="T295" dT="2025-07-24T06:08:04.99" personId="{BF941DBC-49BC-4D35-B639-EC5DED99621C}" id="{F84DEABD-B669-4131-8247-83DB9828DA74}">
    <text>Paruoštas, po savivaldybės derinimo išsiųsiu.</text>
  </threadedComment>
  <threadedComment ref="AF295" dT="2025-08-07T09:05:37.00" personId="{BF941DBC-49BC-4D35-B639-EC5DED99621C}" id="{C205FCAA-8231-4FF1-BD64-A3383166177F}">
    <text>Savivaldybės tikrintoja +37038639146</text>
  </threadedComment>
  <threadedComment ref="E296" dT="2024-11-04T14:02:10.03" personId="{275467A3-C35B-408D-BC09-980133BF36D1}" id="{C0F19B9C-3FFA-4A8C-833F-1901E3AF8656}">
    <text>Užsakyta Egidijus 11-04</text>
  </threadedComment>
  <threadedComment ref="E296" dT="2025-02-04T14:07:27.47" personId="{275467A3-C35B-408D-BC09-980133BF36D1}" id="{29174379-BE31-4260-85CF-BA83C2FFD3B1}" parentId="{C0F19B9C-3FFA-4A8C-833F-1901E3AF8656}">
    <text>Pateikti pirminiai 02-04</text>
  </threadedComment>
  <threadedComment ref="E296" dT="2025-02-12T05:48:41.83" personId="{275467A3-C35B-408D-BC09-980133BF36D1}" id="{08F2CF8D-DF1E-416D-A1D7-B5B69DA8C2E3}" parentId="{C0F19B9C-3FFA-4A8C-833F-1901E3AF8656}">
    <text>Pirminių pastabos perduotos</text>
  </threadedComment>
  <threadedComment ref="E296" dT="2025-02-20T13:16:37.23" personId="{275467A3-C35B-408D-BC09-980133BF36D1}" id="{85B5BADB-84C2-4D08-84BF-0E6C7DF950AB}" parentId="{C0F19B9C-3FFA-4A8C-833F-1901E3AF8656}">
    <text>Pateiktos pastabos</text>
  </threadedComment>
  <threadedComment ref="E296" dT="2025-02-21T18:29:06.14" personId="{275467A3-C35B-408D-BC09-980133BF36D1}" id="{138EF15A-C8A5-4E85-A085-287E8359B817}" parentId="{C0F19B9C-3FFA-4A8C-833F-1901E3AF8656}">
    <text>Pateikta po pastabų</text>
  </threadedComment>
  <threadedComment ref="E296" dT="2025-02-26T10:25:28.83" personId="{275467A3-C35B-408D-BC09-980133BF36D1}" id="{4615FCDE-602E-4D39-9E0B-04CC42FF0AE9}" parentId="{C0F19B9C-3FFA-4A8C-833F-1901E3AF8656}">
    <text>Taiso pastabas</text>
  </threadedComment>
  <threadedComment ref="E296" dT="2025-03-05T11:24:29.99" personId="{275467A3-C35B-408D-BC09-980133BF36D1}" id="{AFBC809A-5DC2-4CE4-8817-517902CAFBA5}" parentId="{C0F19B9C-3FFA-4A8C-833F-1901E3AF8656}">
    <text>Pateikta po pastabų</text>
  </threadedComment>
  <threadedComment ref="E296" dT="2025-03-06T13:40:40.30" personId="{275467A3-C35B-408D-BC09-980133BF36D1}" id="{D2BD2B4A-68D8-4B14-96CA-E6E1F6CF9AB3}" parentId="{C0F19B9C-3FFA-4A8C-833F-1901E3AF8656}">
    <text>Patvirtinti pirminiai</text>
  </threadedComment>
  <threadedComment ref="E296" dT="2025-04-11T09:59:54.23" personId="{275467A3-C35B-408D-BC09-980133BF36D1}" id="{A7506E30-FDBA-4C69-9E78-B85DCEBB8393}" parentId="{C0F19B9C-3FFA-4A8C-833F-1901E3AF8656}">
    <text>Turi pateikti pilną bylą be SUVA</text>
  </threadedComment>
  <threadedComment ref="E296" dT="2025-04-23T13:28:04.91" personId="{1AA69E5B-B443-4881-BBB8-C2908FF681E9}" id="{796F3B40-83DE-49B7-B910-4FA02ADF83BC}" parentId="{C0F19B9C-3FFA-4A8C-833F-1901E3AF8656}">
    <text>Pateiktas pilnas projektas</text>
  </threadedComment>
  <threadedComment ref="E296" dT="2025-04-29T07:52:07.80" personId="{1AA69E5B-B443-4881-BBB8-C2908FF681E9}" id="{28F9C7D4-BF72-40D1-BF75-C2009AB7C59F}" parentId="{C0F19B9C-3FFA-4A8C-833F-1901E3AF8656}">
    <text>Pateikta su konkursine</text>
  </threadedComment>
  <threadedComment ref="E296" dT="2025-05-08T11:09:46.77" personId="{1AA69E5B-B443-4881-BBB8-C2908FF681E9}" id="{5FEE0F1E-BB31-4FAC-9BD9-66CA03CC02AF}" parentId="{C0F19B9C-3FFA-4A8C-833F-1901E3AF8656}">
    <text>Pateikta po pastabu</text>
  </threadedComment>
  <threadedComment ref="E296" dT="2025-05-13T11:23:24.16" personId="{275467A3-C35B-408D-BC09-980133BF36D1}" id="{B3B4C52E-CFF7-4DAB-B6CE-DFE5F43E645D}" parentId="{C0F19B9C-3FFA-4A8C-833F-1901E3AF8656}">
    <text>05-12 pateikas projekta</text>
  </threadedComment>
  <threadedComment ref="E296" dT="2025-05-21T05:26:48.83" personId="{1AA69E5B-B443-4881-BBB8-C2908FF681E9}" id="{DDEA9C0F-BE0B-4142-AF04-65E555106879}" parentId="{C0F19B9C-3FFA-4A8C-833F-1901E3AF8656}">
    <text>Pateiktas po pastabu</text>
  </threadedComment>
  <threadedComment ref="E297" dT="2025-01-05T08:27:25.82" personId="{275467A3-C35B-408D-BC09-980133BF36D1}" id="{7F8077F2-56D2-489F-9768-3021C0C2AD52}">
    <text>Kokia situacija su MT vieta, ar suderinta ?</text>
  </threadedComment>
  <threadedComment ref="E297" dT="2025-01-13T07:32:30.50" personId="{1AA69E5B-B443-4881-BBB8-C2908FF681E9}" id="{D8A08931-4E1F-453B-A47C-9EC207577849}" parentId="{7F8077F2-56D2-489F-9768-3021C0C2AD52}">
    <text>Klientas atsiunte pageidavima naujos vietos, supiestas TOPO papildymas</text>
  </threadedComment>
  <threadedComment ref="E297" dT="2025-02-05T07:12:25.11" personId="{275467A3-C35B-408D-BC09-980133BF36D1}" id="{20D85C53-AFF8-4BE4-85B5-8F3F7328881D}" parentId="{7F8077F2-56D2-489F-9768-3021C0C2AD52}">
    <text>Reikia daryti, prioritetinis objektas</text>
  </threadedComment>
  <threadedComment ref="E297" dT="2025-03-06T10:54:00.40" personId="{275467A3-C35B-408D-BC09-980133BF36D1}" id="{001AA531-A4B7-4B16-9270-34A62AFBFC74}" parentId="{7F8077F2-56D2-489F-9768-3021C0C2AD52}">
    <text>Artimiausiu metu teiks pirminius</text>
  </threadedComment>
  <threadedComment ref="E297" dT="2025-03-12T14:11:20.71" personId="{1AA69E5B-B443-4881-BBB8-C2908FF681E9}" id="{513D631B-F682-425D-81C8-2148F23409D5}" parentId="{7F8077F2-56D2-489F-9768-3021C0C2AD52}">
    <text>Pateitki pirminiai</text>
  </threadedComment>
  <threadedComment ref="E297" dT="2025-03-17T11:30:13.34" personId="{275467A3-C35B-408D-BC09-980133BF36D1}" id="{CB046806-6E1A-4A8B-9037-2B58298D49B3}" parentId="{7F8077F2-56D2-489F-9768-3021C0C2AD52}">
    <text>Taiso pastabas</text>
  </threadedComment>
  <threadedComment ref="E297" dT="2025-03-19T07:21:36.66" personId="{8FC2F3C1-05F0-4E34-917F-7A355472C835}" id="{91DC1C1F-7BCB-40E8-A2A8-81F026D6ED82}" parentId="{7F8077F2-56D2-489F-9768-3021C0C2AD52}">
    <text>Teikti pirminiams po pastabų</text>
  </threadedComment>
  <threadedComment ref="E297" dT="2025-03-19T08:40:32.24" personId="{275467A3-C35B-408D-BC09-980133BF36D1}" id="{8C6E38AD-583A-4D13-BCE3-10FF4B195872}" parentId="{7F8077F2-56D2-489F-9768-3021C0C2AD52}">
    <text>Pateikta po pastabų</text>
  </threadedComment>
  <threadedComment ref="E297" dT="2025-03-21T13:05:32.95" personId="{275467A3-C35B-408D-BC09-980133BF36D1}" id="{F2F890CE-C841-4524-B5DA-33672EBD230A}" parentId="{7F8077F2-56D2-489F-9768-3021C0C2AD52}">
    <text>Taiso pastabas</text>
  </threadedComment>
  <threadedComment ref="E297" dT="2025-03-24T06:13:15.03" personId="{8FC2F3C1-05F0-4E34-917F-7A355472C835}" id="{C7060F80-BAB2-4B86-A739-D163FE65610A}" parentId="{7F8077F2-56D2-489F-9768-3021C0C2AD52}">
    <text>Pataisyta</text>
  </threadedComment>
  <threadedComment ref="E297" dT="2025-03-24T10:25:51.78" personId="{275467A3-C35B-408D-BC09-980133BF36D1}" id="{6B79320E-B7CE-447A-8687-3DD8F7CE3EB1}" parentId="{7F8077F2-56D2-489F-9768-3021C0C2AD52}">
    <text>Pateikta po pataisytų pastabų</text>
  </threadedComment>
  <threadedComment ref="E297" dT="2025-03-28T11:08:39.46" personId="{275467A3-C35B-408D-BC09-980133BF36D1}" id="{D5C3D7CF-327F-4187-949E-3E3EDDC7BA7A}" parentId="{7F8077F2-56D2-489F-9768-3021C0C2AD52}">
    <text>Taiso pastabas</text>
  </threadedComment>
  <threadedComment ref="E297" dT="2025-03-31T10:20:09.41" personId="{1AA69E5B-B443-4881-BBB8-C2908FF681E9}" id="{9B0F9B1E-1203-4B0F-87A9-A3A6429D7ADD}" parentId="{7F8077F2-56D2-489F-9768-3021C0C2AD52}">
    <text>Pateikta po pastabu</text>
  </threadedComment>
  <threadedComment ref="E297" dT="2025-04-04T06:29:47.37" personId="{275467A3-C35B-408D-BC09-980133BF36D1}" id="{02971F26-E6D1-4082-B396-89CD2BD3E41C}" parentId="{7F8077F2-56D2-489F-9768-3021C0C2AD52}">
    <text>Taiso pastabas</text>
  </threadedComment>
  <threadedComment ref="E297" dT="2025-04-08T07:10:24.56" personId="{275467A3-C35B-408D-BC09-980133BF36D1}" id="{F78A8CA7-91A7-449D-AF4F-F3DF3292CAB3}" parentId="{7F8077F2-56D2-489F-9768-3021C0C2AD52}">
    <text>04-09 bus sukelti pirminiai</text>
  </threadedComment>
  <threadedComment ref="E297" dT="2025-04-10T06:18:29.74" personId="{8FC2F3C1-05F0-4E34-917F-7A355472C835}" id="{AFB73598-D7B4-4924-A631-86B4216EEA1B}" parentId="{7F8077F2-56D2-489F-9768-3021C0C2AD52}">
    <text>Nusiųstas laiškas gamintojui dėl MT gabaritų</text>
  </threadedComment>
  <threadedComment ref="E297" dT="2025-04-10T12:33:17.87" personId="{8FC2F3C1-05F0-4E34-917F-7A355472C835}" id="{7E106413-1B18-4B51-BDBE-F6E79F4B7571}" parentId="{7F8077F2-56D2-489F-9768-3021C0C2AD52}">
    <text>Gautas gamintojo laiškas su MTT gabaritų matmenimis, 04-11 Dovydas parodys kaip atliekami skaičiavimai RAA</text>
  </threadedComment>
  <threadedComment ref="E297" dT="2025-04-15T07:17:25.01" personId="{1AA69E5B-B443-4881-BBB8-C2908FF681E9}" id="{3E0A1614-E2F0-4C18-9619-49667FB1C1BA}" parentId="{7F8077F2-56D2-489F-9768-3021C0C2AD52}">
    <text>Daro RAA, užklaustas patikslinimas del atjungimo</text>
  </threadedComment>
  <threadedComment ref="E297" dT="2025-04-17T12:55:15.63" personId="{8FC2F3C1-05F0-4E34-917F-7A355472C835}" id="{AB87DC4E-6060-45EB-88E1-82F24881C4B2}" parentId="{7F8077F2-56D2-489F-9768-3021C0C2AD52}">
    <text>Gautas atsakymas iš eso, koreguosim pirminiams ir tęsim derinimus</text>
  </threadedComment>
  <threadedComment ref="E297" dT="2025-04-23T05:09:30.43" personId="{8FC2F3C1-05F0-4E34-917F-7A355472C835}" id="{DBB94729-A583-46E6-895F-51A013831855}" parentId="{7F8077F2-56D2-489F-9768-3021C0C2AD52}">
    <text>Išsiųsta derinti į lez, via ir kitas institucijas</text>
  </threadedComment>
  <threadedComment ref="E297" dT="2025-04-25T07:46:43.01" personId="{1AA69E5B-B443-4881-BBB8-C2908FF681E9}" id="{15F1404B-6213-44C3-BE8B-75B86BC29F48}" parentId="{7F8077F2-56D2-489F-9768-3021C0C2AD52}">
    <text>Pateikti pirminiai po patabu</text>
  </threadedComment>
  <threadedComment ref="E297" dT="2025-05-07T08:09:30.82" personId="{8FC2F3C1-05F0-4E34-917F-7A355472C835}" id="{779F27F0-653D-4A39-AF1A-BAE54D8CD6D0}" parentId="{7F8077F2-56D2-489F-9768-3021C0C2AD52}">
    <text>Reikia taisyta RAA pagal pastabas</text>
  </threadedComment>
  <threadedComment ref="E297" dT="2025-05-12T18:46:56.52" personId="{1AA69E5B-B443-4881-BBB8-C2908FF681E9}" id="{01058598-C7E2-48A0-9689-22D715824F8B}" parentId="{7F8077F2-56D2-489F-9768-3021C0C2AD52}">
    <text>Liko man damust pataisymus RAA, gal sia savaite prisesiu</text>
  </threadedComment>
  <threadedComment ref="E297" dT="2025-05-19T09:31:39.42" personId="{275467A3-C35B-408D-BC09-980133BF36D1}" id="{70282308-64FE-4FB0-A671-5449D4CBA612}" parentId="{7F8077F2-56D2-489F-9768-3021C0C2AD52}">
    <text>Šiandien pateiksim pirminius</text>
  </threadedComment>
  <threadedComment ref="E297" dT="2025-05-21T07:09:16.44" personId="{1AA69E5B-B443-4881-BBB8-C2908FF681E9}" id="{7A1B5B7F-244C-4ABF-A14E-214AE9C004BC}" parentId="{7F8077F2-56D2-489F-9768-3021C0C2AD52}">
    <text>Pateikti pirminiai po pastabu</text>
  </threadedComment>
  <threadedComment ref="E297" dT="2025-05-29T05:39:41.50" personId="{1AA69E5B-B443-4881-BBB8-C2908FF681E9}" id="{6334DF14-4B8C-4A94-9050-63A09FA5C67E}" parentId="{7F8077F2-56D2-489F-9768-3021C0C2AD52}">
    <text>Pateikti pirminiai po pastabu</text>
  </threadedComment>
  <threadedComment ref="E297" dT="2025-05-29T05:46:11.27" personId="{8FC2F3C1-05F0-4E34-917F-7A355472C835}" id="{882368C1-DBC4-4194-8185-BDFEBA2FA537}" parentId="{7F8077F2-56D2-489F-9768-3021C0C2AD52}">
    <text>Išsiųsta į Via po pastabų su priedu</text>
  </threadedComment>
  <threadedComment ref="E297" dT="2025-05-29T10:12:17.93" personId="{8FC2F3C1-05F0-4E34-917F-7A355472C835}" id="{2620D0FE-900A-447D-81ED-6B1C9C4C4236}" parentId="{7F8077F2-56D2-489F-9768-3021C0C2AD52}">
    <text>Išsiųstas servitutas ir projektas derinimui su užsakovu</text>
  </threadedComment>
  <threadedComment ref="E297" dT="2025-06-02T04:30:38.79" personId="{8FC2F3C1-05F0-4E34-917F-7A355472C835}" id="{8BCFA608-447B-4C49-B1E5-996B48744E46}" parentId="{7F8077F2-56D2-489F-9768-3021C0C2AD52}">
    <text>Derinimai Iš užsakovo gauti, servitutas suderintas su nuomininku ir subnuomininku, reikia ESO parašo ir galėsim toliau judėti su servitutu.
MZ paqdarytas, išsiųsta sąmatai.
Servitutas nusiųstas kompensacijai</text>
  </threadedComment>
  <threadedComment ref="E297" dT="2025-06-03T12:01:50.96" personId="{1AA69E5B-B443-4881-BBB8-C2908FF681E9}" id="{B430E361-250A-419C-903A-BDF47D696420}" parentId="{7F8077F2-56D2-489F-9768-3021C0C2AD52}">
    <text>Pateikti pirminiai po pastabu</text>
  </threadedComment>
  <threadedComment ref="E297" dT="2025-06-05T04:56:44.15" personId="{275467A3-C35B-408D-BC09-980133BF36D1}" id="{1629EC89-0013-4B53-BF16-EFA1BA473806}" parentId="{7F8077F2-56D2-489F-9768-3021C0C2AD52}">
    <text>Taiso pastabas</text>
  </threadedComment>
  <threadedComment ref="E297" dT="2025-06-06T06:39:05.89" personId="{1AA69E5B-B443-4881-BBB8-C2908FF681E9}" id="{AA52D683-FC30-433D-83E1-7E8D168398FC}" parentId="{7F8077F2-56D2-489F-9768-3021C0C2AD52}">
    <text>06.05 pateikta po pastabu</text>
  </threadedComment>
  <threadedComment ref="E297" dT="2025-06-06T09:23:17.95" personId="{8FC2F3C1-05F0-4E34-917F-7A355472C835}" id="{DF47412B-3633-40D5-9D6A-0142D7A35A91}" parentId="{7F8077F2-56D2-489F-9768-3021C0C2AD52}">
    <text xml:space="preserve">Via lietuva tikrintoja atostogauja, treciadini gris pasiziures
</text>
  </threadedComment>
  <threadedComment ref="E297" dT="2025-06-09T06:03:34.94" personId="{8FC2F3C1-05F0-4E34-917F-7A355472C835}" id="{487A5486-A137-423C-ACC0-AE0297D110AF}" parentId="{7F8077F2-56D2-489F-9768-3021C0C2AD52}">
    <text>Servitutas išsiųstas derinimui į NŽT</text>
  </threadedComment>
  <threadedComment ref="E297" dT="2025-06-10T06:49:24.61" personId="{8FC2F3C1-05F0-4E34-917F-7A355472C835}" id="{0990C015-5633-4F1C-85DD-037F87EFCDC8}" parentId="{7F8077F2-56D2-489F-9768-3021C0C2AD52}">
    <text>MZDZ padaryta, gauta sąmata</text>
  </threadedComment>
  <threadedComment ref="E297" dT="2025-06-13T11:20:43.09" personId="{8FC2F3C1-05F0-4E34-917F-7A355472C835}" id="{2DD574A6-9F33-4F57-AEAF-57938644E9D0}" parentId="{7F8077F2-56D2-489F-9768-3021C0C2AD52}">
    <text>Gautas via lietuva derinimas, reikia eso derinimo ir teikiam suva</text>
  </threadedComment>
  <threadedComment ref="E297" dT="2025-06-17T04:26:26.42" personId="{8FC2F3C1-05F0-4E34-917F-7A355472C835}" id="{21385B83-6904-4BB1-8776-0D4C5F4B92DE}" parentId="{7F8077F2-56D2-489F-9768-3021C0C2AD52}">
    <text xml:space="preserve">Suva pateikta darom byla
</text>
  </threadedComment>
  <threadedComment ref="E297" dT="2025-06-17T05:25:51.77" personId="{8FC2F3C1-05F0-4E34-917F-7A355472C835}" id="{0CAD1CC1-EB86-4895-BE44-0F8A780379C0}" parentId="{7F8077F2-56D2-489F-9768-3021C0C2AD52}">
    <text>Byla padaryta</text>
  </threadedComment>
  <threadedComment ref="E297" dT="2025-06-18T07:15:35.87" personId="{275467A3-C35B-408D-BC09-980133BF36D1}" id="{4085D3B4-254B-47CE-AE26-9FB1895A2C29}" parentId="{7F8077F2-56D2-489F-9768-3021C0C2AD52}">
    <text>Pateikta bylą be SUVA ir konkursinės</text>
  </threadedComment>
  <threadedComment ref="E297" dT="2025-06-18T12:38:37.24" personId="{8FC2F3C1-05F0-4E34-917F-7A355472C835}" id="{F38DFD7C-247C-49EC-805C-640FBC7318AE}" parentId="{7F8077F2-56D2-489F-9768-3021C0C2AD52}">
    <text>Vis dar laukiama NŽT servituto derinimo</text>
  </threadedComment>
  <threadedComment ref="E297" dT="2025-06-21T07:41:04.42" personId="{275467A3-C35B-408D-BC09-980133BF36D1}" id="{7061026A-2BF9-4E5E-BB42-B5503CAA5AED}" parentId="{7F8077F2-56D2-489F-9768-3021C0C2AD52}">
    <text>Pateiktas projektas su garantiniu</text>
  </threadedComment>
  <threadedComment ref="E297" dT="2025-06-26T06:15:52.13" personId="{8FC2F3C1-05F0-4E34-917F-7A355472C835}" id="{67DCBCA8-C0F8-4866-93B4-F6C35A295D74}" parentId="{7F8077F2-56D2-489F-9768-3021C0C2AD52}">
    <text xml:space="preserve">Konkursinė padaryta </text>
  </threadedComment>
  <threadedComment ref="E297" dT="2025-06-26T11:12:29.29" personId="{275467A3-C35B-408D-BC09-980133BF36D1}" id="{1011B4FB-A131-4C90-8D97-57E1BB81AE4A}" parentId="{7F8077F2-56D2-489F-9768-3021C0C2AD52}">
    <text>Laukiam žymų</text>
  </threadedComment>
  <threadedComment ref="E297" dT="2025-06-27T09:50:53.87" personId="{275467A3-C35B-408D-BC09-980133BF36D1}" id="{A8586164-061E-42B3-8A49-CD7D435E81DA}" parentId="{7F8077F2-56D2-489F-9768-3021C0C2AD52}">
    <text>ESO įkainius turi atmesti</text>
  </threadedComment>
  <threadedComment ref="E297" dT="2025-06-27T11:07:17.34" personId="{275467A3-C35B-408D-BC09-980133BF36D1}" id="{57BDB215-912C-4D94-96D8-D60F1C47E710}" parentId="{7F8077F2-56D2-489F-9768-3021C0C2AD52}">
    <text>Pateikti įkainiai</text>
  </threadedComment>
  <threadedComment ref="V297" dT="2025-06-02T04:34:16.31" personId="{8FC2F3C1-05F0-4E34-917F-7A355472C835}" id="{08D75C80-7992-4930-A889-318C5A6A9558}">
    <text>Nusiųsta skaičiavimui</text>
  </threadedComment>
  <threadedComment ref="X297" dT="2025-04-22T11:03:43.65" personId="{8FC2F3C1-05F0-4E34-917F-7A355472C835}" id="{28FB8146-EA66-4AA5-91A5-B2C77A888659}">
    <text>04-22</text>
  </threadedComment>
  <threadedComment ref="X297" dT="2025-04-23T04:15:51.74" personId="{8FC2F3C1-05F0-4E34-917F-7A355472C835}" id="{89E26356-DE7D-4080-957E-5342BEE61097}" parentId="{28FB8146-EA66-4AA5-91A5-B2C77A888659}">
    <text xml:space="preserve">GD-6203 
</text>
  </threadedComment>
  <threadedComment ref="Y297" dT="2025-04-22T11:16:45.21" personId="{8FC2F3C1-05F0-4E34-917F-7A355472C835}" id="{C96A173B-F59D-4F26-A856-102E5817C60B}">
    <text>04-22</text>
  </threadedComment>
  <threadedComment ref="Z297" dT="2025-04-22T11:07:51.91" personId="{8FC2F3C1-05F0-4E34-917F-7A355472C835}" id="{5AD5BFA2-C847-4979-A56C-A8F1D72B0E44}">
    <text>04-22</text>
  </threadedComment>
  <threadedComment ref="AA297" dT="2025-04-22T11:08:49.15" personId="{8FC2F3C1-05F0-4E34-917F-7A355472C835}" id="{BCD25CD2-FE67-4BC5-85B5-09457B3BB573}">
    <text>04-22</text>
  </threadedComment>
  <threadedComment ref="AD297" dT="2025-06-17T04:26:34.62" personId="{8FC2F3C1-05F0-4E34-917F-7A355472C835}" id="{A38E1E75-117A-4C63-8C85-FA2FBECDF003}">
    <text>364231</text>
  </threadedComment>
  <threadedComment ref="AE297" dT="2025-04-22T11:13:46.97" personId="{8FC2F3C1-05F0-4E34-917F-7A355472C835}" id="{CF9C54F5-941C-4989-B755-207DDCF1C6F0}">
    <text>04-22</text>
  </threadedComment>
  <threadedComment ref="AF297" dT="2025-06-09T06:04:24.99" personId="{8FC2F3C1-05F0-4E34-917F-7A355472C835}" id="{A274F7AE-F419-4B4C-A53D-39DD57699A62}">
    <text>06-09 išsiųsta derinti į NŽT|
1GD-42111</text>
  </threadedComment>
  <threadedComment ref="AF297" dT="2025-06-26T12:22:53.53" personId="{8FC2F3C1-05F0-4E34-917F-7A355472C835}" id="{9D768975-E8BD-430E-AECC-0571A37588F1}" parentId="{A274F7AE-F419-4B4C-A53D-39DD57699A62}">
    <text xml:space="preserve">Tikrintoja Kristina Naujokienė
0 706 85 604 </text>
  </threadedComment>
  <threadedComment ref="AJ297" dT="2025-04-23T07:40:56.82" personId="{8FC2F3C1-05F0-4E34-917F-7A355472C835}" id="{F3959ED0-FAFE-4931-94F8-A2E469D3DFBC}">
    <text xml:space="preserve">04-23
1-25-12443. 
</text>
  </threadedComment>
  <threadedComment ref="AJ297" dT="2025-05-29T05:46:22.08" personId="{8FC2F3C1-05F0-4E34-917F-7A355472C835}" id="{812A16C3-1EBD-4614-8188-422831D7873E}" parentId="{F3959ED0-FAFE-4931-94F8-A2E469D3DFBC}">
    <text>05-29 po pastabų</text>
  </threadedComment>
  <threadedComment ref="AJ297" dT="2025-06-06T07:14:04.36" personId="{8FC2F3C1-05F0-4E34-917F-7A355472C835}" id="{A8B08F70-A0BD-47B9-B7ED-F88DF7139913}" parentId="{F3959ED0-FAFE-4931-94F8-A2E469D3DFBC}">
    <text>Tikrintojos tel. nr. 061239278</text>
  </threadedComment>
  <threadedComment ref="E298" dT="2025-01-28T11:05:24.40" personId="{275467A3-C35B-408D-BC09-980133BF36D1}" id="{48501A21-993F-49B8-9487-538828F081D1}">
    <text>Telia, savivaldybė + mel projektas</text>
  </threadedComment>
  <threadedComment ref="E298" dT="2025-02-05T07:15:06.57" personId="{275467A3-C35B-408D-BC09-980133BF36D1}" id="{1E16B15E-F8FE-41E5-BC9D-C733DED3502A}" parentId="{48501A21-993F-49B8-9487-538828F081D1}">
    <text>Mel. Proj. Nederintas yra. Pateikta SUVA, reikia teikti sąmatai</text>
  </threadedComment>
  <threadedComment ref="E298" dT="2025-02-08T10:53:47.90" personId="{275467A3-C35B-408D-BC09-980133BF36D1}" id="{2FE9FDCE-C088-4F00-9AF6-595EFEAA78F8}" parentId="{48501A21-993F-49B8-9487-538828F081D1}">
    <text>Pateikta sąmata Anai</text>
  </threadedComment>
  <threadedComment ref="E298" dT="2025-02-17T11:36:32.99" personId="{275467A3-C35B-408D-BC09-980133BF36D1}" id="{1FDE0B43-CD6A-4D84-9AC0-5F988588CE58}" parentId="{48501A21-993F-49B8-9487-538828F081D1}">
    <text>Pateiktas projektas</text>
  </threadedComment>
  <threadedComment ref="E298" dT="2025-02-20T17:50:03.72" personId="{275467A3-C35B-408D-BC09-980133BF36D1}" id="{CD0C7598-14F9-4FA6-A028-3AA1F2619B94}" parentId="{48501A21-993F-49B8-9487-538828F081D1}">
    <text>Taiso pastabas</text>
  </threadedComment>
  <threadedComment ref="E298" dT="2025-02-24T13:51:28.68" personId="{275467A3-C35B-408D-BC09-980133BF36D1}" id="{EA8FB62A-3D8A-4F5F-BE3F-2CFD10DF6BB4}" parentId="{48501A21-993F-49B8-9487-538828F081D1}">
    <text>Taiso pastabas, Laukiam SUVA</text>
  </threadedComment>
  <threadedComment ref="E298" dT="2025-03-06T13:38:18.99" personId="{275467A3-C35B-408D-BC09-980133BF36D1}" id="{DE932215-5B27-43CD-92A8-36F22615E0D7}" parentId="{48501A21-993F-49B8-9487-538828F081D1}">
    <text>Pateiktas projektas po pastabų</text>
  </threadedComment>
  <threadedComment ref="E298" dT="2025-03-19T12:36:39.29" personId="{275467A3-C35B-408D-BC09-980133BF36D1}" id="{5D5358AF-3395-464D-950B-4F72302FC69F}" parentId="{48501A21-993F-49B8-9487-538828F081D1}">
    <text>Pateikta po pastabų</text>
  </threadedComment>
  <threadedComment ref="E299" dT="2025-06-17T14:28:07.51" personId="{1AA69E5B-B443-4881-BBB8-C2908FF681E9}" id="{7CB7434A-3404-47D6-98D0-2E0AF6F7AE0A}">
    <text>Gedas sandelio uzprase matmenu arba gamyklinio nr.</text>
  </threadedComment>
  <threadedComment ref="E299" dT="2025-06-18T10:40:41.19" personId="{BF941DBC-49BC-4D35-B639-EC5DED99621C}" id="{AD61A2C0-BFF8-4DFE-AE3F-5C165B341CA5}" parentId="{7CB7434A-3404-47D6-98D0-2E0AF6F7AE0A}">
    <text>MT išmatavimai 200x180, aukštis ~240</text>
  </threadedComment>
  <threadedComment ref="E299" dT="2025-06-19T05:22:58.96" personId="{275467A3-C35B-408D-BC09-980133BF36D1}" id="{91AAB67E-6D4F-4BBC-B013-6B19CEA0F2A2}" parentId="{7CB7434A-3404-47D6-98D0-2E0AF6F7AE0A}">
    <text>Topo pildo Pakamaris 06-19 užsakyta</text>
  </threadedComment>
  <threadedComment ref="E299" dT="2025-07-01T11:07:19.06" personId="{1AA69E5B-B443-4881-BBB8-C2908FF681E9}" id="{CCE9E7EA-021C-42CD-8D72-D8E7A59327C8}" parentId="{7CB7434A-3404-47D6-98D0-2E0AF6F7AE0A}">
    <text>07.04 vaziuoja derint</text>
  </threadedComment>
  <threadedComment ref="E299" dT="2025-07-08T04:16:02.20" personId="{BF941DBC-49BC-4D35-B639-EC5DED99621C}" id="{8666313F-C6AA-4CA2-AB4F-0A6DB57239EB}" parentId="{7CB7434A-3404-47D6-98D0-2E0AF6F7AE0A}">
    <text>Žmonių derinimai gauti, laukiam topo papildymo</text>
  </threadedComment>
  <threadedComment ref="E299" dT="2025-07-16T05:28:12.65" personId="{275467A3-C35B-408D-BC09-980133BF36D1}" id="{E1378482-73E5-4319-8020-925350324087}" parentId="{7CB7434A-3404-47D6-98D0-2E0AF6F7AE0A}">
    <text>Topo papildymas pateiktas</text>
  </threadedComment>
  <threadedComment ref="E299" dT="2025-07-16T10:09:28.37" personId="{1AA69E5B-B443-4881-BBB8-C2908FF681E9}" id="{BB500D6B-9CB0-4B93-8D05-6EC0437982C0}" parentId="{7CB7434A-3404-47D6-98D0-2E0AF6F7AE0A}">
    <text>Pateikti pirminiai</text>
  </threadedComment>
  <threadedComment ref="E299" dT="2025-07-18T12:00:49.72" personId="{275467A3-C35B-408D-BC09-980133BF36D1}" id="{A8A22EC2-05F9-4584-8487-E49EF4C5F902}" parentId="{7CB7434A-3404-47D6-98D0-2E0AF6F7AE0A}">
    <text>Taiso pastabas</text>
  </threadedComment>
  <threadedComment ref="E299" dT="2025-07-21T06:09:44.80" personId="{1AA69E5B-B443-4881-BBB8-C2908FF681E9}" id="{994013AE-3A10-4FC9-AB03-86889118AF98}" parentId="{7CB7434A-3404-47D6-98D0-2E0AF6F7AE0A}">
    <text>Pateikta po pastabu</text>
  </threadedComment>
  <threadedComment ref="E299" dT="2025-07-21T12:10:39.07" personId="{275467A3-C35B-408D-BC09-980133BF36D1}" id="{9353B6D6-4D65-4542-A802-EAEBE6D2E30E}" parentId="{7CB7434A-3404-47D6-98D0-2E0AF6F7AE0A}">
    <text>Taiso pastabas</text>
  </threadedComment>
  <threadedComment ref="E299" dT="2025-07-21T15:05:21.21" personId="{1AA69E5B-B443-4881-BBB8-C2908FF681E9}" id="{66F4CCB9-1F18-4B53-B28A-3EB57E5F798D}" parentId="{7CB7434A-3404-47D6-98D0-2E0AF6F7AE0A}">
    <text>Pateikti pirminiai po pastabu</text>
  </threadedComment>
  <threadedComment ref="E299" dT="2025-07-23T11:33:37.66" personId="{1AA69E5B-B443-4881-BBB8-C2908FF681E9}" id="{F8464AB2-FFD5-4D42-8E0A-941D3AB595B3}" parentId="{7CB7434A-3404-47D6-98D0-2E0AF6F7AE0A}">
    <text>Pateitka po pastabu</text>
  </threadedComment>
  <threadedComment ref="E299" dT="2025-07-24T06:24:55.61" personId="{1AA69E5B-B443-4881-BBB8-C2908FF681E9}" id="{1779605C-D5C6-4969-80BC-87D26A878BDE}" parentId="{7CB7434A-3404-47D6-98D0-2E0AF6F7AE0A}">
    <text>ESO rasosi SB plana ir teiksim tolyn</text>
  </threadedComment>
  <threadedComment ref="E299" dT="2025-07-25T06:17:33.57" personId="{BF941DBC-49BC-4D35-B639-EC5DED99621C}" id="{06EBA6DC-F5B4-4210-B276-CDD90A29175C}" parentId="{7CB7434A-3404-47D6-98D0-2E0AF6F7AE0A}">
    <text>Pateikta kompensacijom ir derinimam</text>
  </threadedComment>
  <threadedComment ref="E299" dT="2025-07-28T10:43:51.45" personId="{BF941DBC-49BC-4D35-B639-EC5DED99621C}" id="{4DA31959-37A1-48D4-B745-7D17E5E4DE54}" parentId="{7CB7434A-3404-47D6-98D0-2E0AF6F7AE0A}">
    <text>Reikia mel. Projekto, pateikta nuomininkui pasirašyt SB</text>
  </threadedComment>
  <threadedComment ref="E299" dT="2025-07-31T18:03:27.92" personId="{275467A3-C35B-408D-BC09-980133BF36D1}" id="{EA976041-3ED9-4321-A387-CEF54E584826}" parentId="{7CB7434A-3404-47D6-98D0-2E0AF6F7AE0A}">
    <text>Hidroplius turi pateikti projektą iki 08-15</text>
  </threadedComment>
  <threadedComment ref="E299" dT="2025-08-07T06:03:38.34" personId="{BF941DBC-49BC-4D35-B639-EC5DED99621C}" id="{65638878-1938-4F67-B948-300BBEE10DEB}" parentId="{7CB7434A-3404-47D6-98D0-2E0AF6F7AE0A}">
    <text xml:space="preserve">Derinimai yra, servituto nuomininkas nepasirašo, bandysiu dar kartą paskambint, laukiam mel proj. </text>
  </threadedComment>
  <threadedComment ref="E299" dT="2025-08-11T06:55:48.46" personId="{BF941DBC-49BC-4D35-B639-EC5DED99621C}" id="{BA7CE510-9FEE-43D3-BFA9-F4F9F2EF3CBB}" parentId="{7CB7434A-3404-47D6-98D0-2E0AF6F7AE0A}">
    <text>08-11 išsiųsti servitutai notaram.</text>
  </threadedComment>
  <threadedComment ref="E299" dT="2025-08-11T12:19:30.63" personId="{275467A3-C35B-408D-BC09-980133BF36D1}" id="{B2DF3AF5-CD82-4E3F-B3FE-D807A8524EBE}" parentId="{7CB7434A-3404-47D6-98D0-2E0AF6F7AE0A}">
    <text>08-14 melioracijos projekto terminas</text>
  </threadedComment>
  <threadedComment ref="E299" dT="2025-08-12T10:52:39.99" personId="{BF941DBC-49BC-4D35-B639-EC5DED99621C}" id="{FE2283DE-6BBC-4458-9775-EC6DD78960E9}" parentId="{7CB7434A-3404-47D6-98D0-2E0AF6F7AE0A}">
    <text>Servitutas pas notarą, derinasi laiką su žmogum, pateikta skaičiuot sąmatą.</text>
  </threadedComment>
  <threadedComment ref="E299" dT="2025-08-18T09:34:19.93" personId="{BF941DBC-49BC-4D35-B639-EC5DED99621C}" id="{AAC384C4-A32F-49DB-A6DA-752A14C5DB77}" parentId="{7CB7434A-3404-47D6-98D0-2E0AF6F7AE0A}">
    <text>Servitutą pasirašo 08-28.</text>
  </threadedComment>
  <threadedComment ref="E299" dT="2025-08-25T04:48:04.61" personId="{275467A3-C35B-408D-BC09-980133BF36D1}" id="{19857DF2-CA3D-4ADC-8FD3-72C1E54DEAF9}" parentId="{7CB7434A-3404-47D6-98D0-2E0AF6F7AE0A}">
    <text>Trūksta mel. Projekto ir SUVA</text>
  </threadedComment>
  <threadedComment ref="E299" dT="2025-09-02T05:10:38.77" personId="{BF941DBC-49BC-4D35-B639-EC5DED99621C}" id="{78479F51-E817-4E9D-9553-C49F5F2BCBAF}" parentId="{7CB7434A-3404-47D6-98D0-2E0AF6F7AE0A}">
    <text>09-02 pateikta SUVA 3 prašymai.</text>
  </threadedComment>
  <threadedComment ref="E299" dT="2025-09-02T06:19:33.36" personId="{1AA69E5B-B443-4881-BBB8-C2908FF681E9}" id="{94BD790F-F612-4684-8C85-90B14AF4C151}" parentId="{7CB7434A-3404-47D6-98D0-2E0AF6F7AE0A}">
    <text>Pateikta byla be SUVA</text>
  </threadedComment>
  <threadedComment ref="E299" dT="2025-09-04T12:37:04.59" personId="{BF941DBC-49BC-4D35-B639-EC5DED99621C}" id="{2E4D05D7-E60E-4865-A805-CE876DEF8EFA}" parentId="{7CB7434A-3404-47D6-98D0-2E0AF6F7AE0A}">
    <text>Parengta konkursinė, trūksta tik SUVA</text>
  </threadedComment>
  <threadedComment ref="E299" dT="2025-09-09T06:34:59.23" personId="{BF941DBC-49BC-4D35-B639-EC5DED99621C}" id="{B2C682CB-6EA7-43A3-9561-B81203F6CF8E}" parentId="{7CB7434A-3404-47D6-98D0-2E0AF6F7AE0A}">
    <text>2 suvos parėjo, 3 dar nagrinėjama( 25SUT-4874 )</text>
  </threadedComment>
  <threadedComment ref="E299" dT="2025-09-09T14:01:43.74" personId="{1AA69E5B-B443-4881-BBB8-C2908FF681E9}" id="{23C314B0-F162-4EAD-9D10-5CC650AD1FC4}" parentId="{7CB7434A-3404-47D6-98D0-2E0AF6F7AE0A}">
    <text>Pateiktas projektas</text>
  </threadedComment>
  <threadedComment ref="E299" dT="2025-09-11T04:25:07.06" personId="{BF941DBC-49BC-4D35-B639-EC5DED99621C}" id="{525DCA42-C957-4D14-87F8-A37E83B389C3}" parentId="{7CB7434A-3404-47D6-98D0-2E0AF6F7AE0A}">
    <text>Sutvarkytos pastabos, reikia naujos SUVA kad gavėjas būtų ESO</text>
  </threadedComment>
  <threadedComment ref="E299" dT="2025-09-12T12:56:27.46" personId="{1AA69E5B-B443-4881-BBB8-C2908FF681E9}" id="{F5BE0EDC-6C48-4066-B871-81D79C597BB3}" parentId="{7CB7434A-3404-47D6-98D0-2E0AF6F7AE0A}">
    <text>Pateiktas projektas su SUVA garantiniu</text>
  </threadedComment>
  <threadedComment ref="E299" dT="2025-09-22T10:15:30.10" personId="{1AA69E5B-B443-4881-BBB8-C2908FF681E9}" id="{D827B4AC-9ED1-47AC-9788-73EFE68F510A}" parentId="{7CB7434A-3404-47D6-98D0-2E0AF6F7AE0A}">
    <text xml:space="preserve">SS - NŽT sutikimas yra sutikimo gavėjui T.R </text>
  </threadedComment>
  <threadedComment ref="E299" dT="2025-09-29T06:06:34.34" personId="{BF941DBC-49BC-4D35-B639-EC5DED99621C}" id="{D8926E2F-3740-4847-9703-D523DF811166}" parentId="{7CB7434A-3404-47D6-98D0-2E0AF6F7AE0A}">
    <text>25SUT-9672
09-29</text>
  </threadedComment>
  <threadedComment ref="E299" dT="2025-10-02T04:33:46.07" personId="{1AA69E5B-B443-4881-BBB8-C2908FF681E9}" id="{33DFC71B-0C5F-4631-A45B-1A7151FFEB16}" parentId="{7CB7434A-3404-47D6-98D0-2E0AF6F7AE0A}">
    <text>Pateiktas projektas su SUVA</text>
  </threadedComment>
  <threadedComment ref="E299" dT="2025-10-03T11:30:58.90" personId="{275467A3-C35B-408D-BC09-980133BF36D1}" id="{CA9B0BC3-6B27-4C2B-88EC-E2C1EFCC1E77}" parentId="{7CB7434A-3404-47D6-98D0-2E0AF6F7AE0A}">
    <text>Laukiam kol atmes įkainius</text>
  </threadedComment>
  <threadedComment ref="E299" dT="2025-10-06T07:03:14.74" personId="{275467A3-C35B-408D-BC09-980133BF36D1}" id="{54CC6010-F9D0-4924-A85B-E26B696C0907}" parentId="{7CB7434A-3404-47D6-98D0-2E0AF6F7AE0A}">
    <text>Perduoti įkainiai ESO</text>
  </threadedComment>
  <threadedComment ref="E299" dT="2025-10-21T11:31:18.15" personId="{275467A3-C35B-408D-BC09-980133BF36D1}" id="{BDEBD20E-F993-4EB0-8664-1BB24572B068}" parentId="{7CB7434A-3404-47D6-98D0-2E0AF6F7AE0A}">
    <text>Pateiks raštą po pastabų dėl delspinigių</text>
  </threadedComment>
  <threadedComment ref="AD299" dT="2025-09-02T05:00:44.08" personId="{BF941DBC-49BC-4D35-B639-EC5DED99621C}" id="{DE08DCCE-0FE7-4486-A2AF-1AFA02887A4C}">
    <text>25SUT-4874 
25SUT-4873 
25SUT-4872 
09-02</text>
  </threadedComment>
  <threadedComment ref="AF299" dT="2025-06-17T09:38:53.86" personId="{BF941DBC-49BC-4D35-B639-EC5DED99621C}" id="{92F860C7-AFDE-4BF0-A500-A3D72C232FB9}">
    <text xml:space="preserve">STASYS STAKAUSKAS stakauskai@inbox.lt +37067460456 
</text>
    <extLst>
      <x:ext xmlns:xltc2="http://schemas.microsoft.com/office/spreadsheetml/2020/threadedcomments2" uri="{F7C98A9C-CBB3-438F-8F68-D28B6AF4A901}">
        <xltc2:checksum>952044656</xltc2:checksum>
        <xltc2:hyperlink startIndex="18" length="19" url="mailto:stakauskai@inbox.lt"/>
      </x:ext>
    </extLst>
  </threadedComment>
  <threadedComment ref="AF299" dT="2025-08-19T10:18:40.25" personId="{BF941DBC-49BC-4D35-B639-EC5DED99621C}" id="{D59C8FC1-B661-4011-93CB-B13922F90B89}" parentId="{92F860C7-AFDE-4BF0-A500-A3D72C232FB9}">
    <text>08-28 pasirašo</text>
  </threadedComment>
  <threadedComment ref="E300" dT="2025-06-26T07:18:22.10" personId="{5710D45C-C18F-4E5A-842E-2E8E9F9A8EE2}" id="{46C786AC-2934-43EE-BAFB-0F771BE5B4DD}">
    <text>Braižoma trasa</text>
  </threadedComment>
  <threadedComment ref="E300" dT="2025-07-01T05:21:00.08" personId="{5710D45C-C18F-4E5A-842E-2E8E9F9A8EE2}" id="{A8CDF830-DA85-4877-A233-4869AF2BC8BF}" parentId="{46C786AC-2934-43EE-BAFB-0F771BE5B4DD}">
    <text>Pataisius brėžinį važiuosiu derint, kitą savaitę</text>
  </threadedComment>
  <threadedComment ref="E300" dT="2025-07-07T04:11:39.14" personId="{5710D45C-C18F-4E5A-842E-2E8E9F9A8EE2}" id="{8376FF4A-BD25-4B1D-AE8B-02281780E5FF}" parentId="{46C786AC-2934-43EE-BAFB-0F771BE5B4DD}">
    <text>Ketvirtadieni vaziuoju derint sprendinių su gyventojais</text>
  </threadedComment>
  <threadedComment ref="E300" dT="2025-07-11T05:24:03.16" personId="{5710D45C-C18F-4E5A-842E-2E8E9F9A8EE2}" id="{F5337F74-6CBC-4111-80F6-CBE08A5D122D}" parentId="{46C786AC-2934-43EE-BAFB-0F771BE5B4DD}">
    <text>Taisoma trasa</text>
  </threadedComment>
  <threadedComment ref="E300" dT="2025-07-16T12:57:20.63" personId="{5710D45C-C18F-4E5A-842E-2E8E9F9A8EE2}" id="{A2DF753D-CA5A-4AB9-8936-C841CD8734F0}" parentId="{46C786AC-2934-43EE-BAFB-0F771BE5B4DD}">
    <text>Antradieni vaziuoju derint</text>
  </threadedComment>
  <threadedComment ref="E300" dT="2025-07-22T14:41:54.57" personId="{5710D45C-C18F-4E5A-842E-2E8E9F9A8EE2}" id="{6CD05763-676A-4148-BCE7-95F71CC5EAD1}" parentId="{46C786AC-2934-43EE-BAFB-0F771BE5B4DD}">
    <text>Gauti parašai dėl apskaitų, laukiam poros sutikimų, taisoma trasa</text>
  </threadedComment>
  <threadedComment ref="E300" dT="2025-07-24T06:41:10.80" personId="{1AA69E5B-B443-4881-BBB8-C2908FF681E9}" id="{E30578F8-949F-4D11-83D3-A1E4B6CEE61F}" parentId="{46C786AC-2934-43EE-BAFB-0F771BE5B4DD}">
    <text>Bandom dasisukt Umbrasui ir pateiksim pirminius</text>
  </threadedComment>
  <threadedComment ref="E300" dT="2025-07-28T04:51:36.09" personId="{5710D45C-C18F-4E5A-842E-2E8E9F9A8EE2}" id="{92C44630-2E43-4DF0-B571-A2999E34323E}" parentId="{46C786AC-2934-43EE-BAFB-0F771BE5B4DD}">
    <text>Truksta topkes</text>
  </threadedComment>
  <threadedComment ref="E300" dT="2025-07-29T07:32:35.04" personId="{1AA69E5B-B443-4881-BBB8-C2908FF681E9}" id="{30744600-C330-464B-A089-5A71D7DEB7EB}" parentId="{46C786AC-2934-43EE-BAFB-0F771BE5B4DD}">
    <text>Reikia TOPO papildymo</text>
  </threadedComment>
  <threadedComment ref="E300" dT="2025-08-08T11:56:30.14" personId="{1AA69E5B-B443-4881-BBB8-C2908FF681E9}" id="{F74DC860-B7F9-45B0-8572-5335509AB058}" parentId="{46C786AC-2934-43EE-BAFB-0F771BE5B4DD}">
    <text>08.12 Matuoja Ovidijus</text>
  </threadedComment>
  <threadedComment ref="E300" dT="2025-08-21T07:31:48.39" personId="{1AA69E5B-B443-4881-BBB8-C2908FF681E9}" id="{99E00B7C-6C8B-4FC3-A7B9-F780FC6373CE}" parentId="{46C786AC-2934-43EE-BAFB-0F771BE5B4DD}">
    <text>Pateikti pirminiai</text>
  </threadedComment>
  <threadedComment ref="E300" dT="2025-08-21T10:54:16.68" personId="{A8D559AF-EDFF-4E5C-A9C6-041F763793B2}" id="{B85C6AC6-6FCD-40B9-A412-7B0CAED58364}" parentId="{46C786AC-2934-43EE-BAFB-0F771BE5B4DD}">
    <text>Išsiųsta pagrindinėm institucijom, apart ukmergės kelininko, nes jis prašo visų derinimų</text>
  </threadedComment>
  <threadedComment ref="E300" dT="2025-08-28T05:16:12.23" personId="{275467A3-C35B-408D-BC09-980133BF36D1}" id="{6AD96EA8-7048-44F6-998B-9379FF8036FC}" parentId="{46C786AC-2934-43EE-BAFB-0F771BE5B4DD}">
    <text>Taiso pastabas</text>
  </threadedComment>
  <threadedComment ref="E300" dT="2025-08-28T11:41:21.25" personId="{1AA69E5B-B443-4881-BBB8-C2908FF681E9}" id="{A2135F4F-EB2B-4D77-9C00-0D0FD6254F35}" parentId="{46C786AC-2934-43EE-BAFB-0F771BE5B4DD}">
    <text>Pateikta po pastabu</text>
  </threadedComment>
  <threadedComment ref="E300" dT="2025-09-01T06:12:18.50" personId="{5710D45C-C18F-4E5A-842E-2E8E9F9A8EE2}" id="{7DEDDAFF-5EBE-469C-A62A-454BEDB63C95}" parentId="{46C786AC-2934-43EE-BAFB-0F771BE5B4DD}">
    <text>Taisomos vandenų pastabos, laukiam TELIA tinklų papildymo</text>
  </threadedComment>
  <threadedComment ref="E300" dT="2025-09-03T04:07:42.26" personId="{5710D45C-C18F-4E5A-842E-2E8E9F9A8EE2}" id="{6F4D384C-C4F2-4F06-82A0-294F519EA8AB}" parentId="{46C786AC-2934-43EE-BAFB-0F771BE5B4DD}">
    <text>Taisomi pirminiai</text>
  </threadedComment>
  <threadedComment ref="E300" dT="2025-09-04T07:31:28.79" personId="{5710D45C-C18F-4E5A-842E-2E8E9F9A8EE2}" id="{79F3A897-1D73-4E1E-BDE7-5E926DAF85F5}" parentId="{46C786AC-2934-43EE-BAFB-0F771BE5B4DD}">
    <text>Teiksim pirminius, kai suderins vandenys, 09-03 išsiųsta vandenims po pastabų</text>
  </threadedComment>
  <threadedComment ref="E300" dT="2025-09-04T12:05:00.49" personId="{1AA69E5B-B443-4881-BBB8-C2908FF681E9}" id="{DB81841C-0722-43FF-998B-6330C6C30D10}" parentId="{46C786AC-2934-43EE-BAFB-0F771BE5B4DD}">
    <text>Pateikti pirminiai po pastabu</text>
  </threadedComment>
  <threadedComment ref="E300" dT="2025-09-09T06:11:23.78" personId="{1AA69E5B-B443-4881-BBB8-C2908FF681E9}" id="{F6DA9047-DF78-44D4-A147-DB30B29ABCFE}" parentId="{46C786AC-2934-43EE-BAFB-0F771BE5B4DD}">
    <text>Pateikti pirminiai po pastabu</text>
  </threadedComment>
  <threadedComment ref="E300" dT="2025-09-10T12:10:05.10" personId="{1AA69E5B-B443-4881-BBB8-C2908FF681E9}" id="{B11DBE7C-9956-444B-A17F-75F516C0D73B}" parentId="{46C786AC-2934-43EE-BAFB-0F771BE5B4DD}">
    <text>Pateikti pirminiai po pastabu</text>
  </threadedComment>
  <threadedComment ref="E300" dT="2025-09-15T09:04:58.61" personId="{5710D45C-C18F-4E5A-842E-2E8E9F9A8EE2}" id="{8D4BBE88-3DBA-4C78-955D-1F4B37487B4C}" parentId="{46C786AC-2934-43EE-BAFB-0F771BE5B4DD}">
    <text>Laukiam VIA derinimo ir siųsim derint savivaldybei</text>
  </threadedComment>
  <threadedComment ref="E300" dT="2025-09-24T06:07:34.00" personId="{5710D45C-C18F-4E5A-842E-2E8E9F9A8EE2}" id="{AC60B264-DA17-4247-941C-CFAF0634A1D3}" parentId="{46C786AC-2934-43EE-BAFB-0F771BE5B4DD}">
    <text>Gautas VIA derinimas, išsiųsta derint su savivaldybe</text>
  </threadedComment>
  <threadedComment ref="E300" dT="2025-10-03T07:14:25.32" personId="{5710D45C-C18F-4E5A-842E-2E8E9F9A8EE2}" id="{BD64E36C-DFA4-4454-A971-468D7EB4E0D3}" parentId="{46C786AC-2934-43EE-BAFB-0F771BE5B4DD}">
    <text>24-54 išsiųsta skaičiuot sąmatą, trūksta mel projekto ir SUVA</text>
  </threadedComment>
  <threadedComment ref="E300" dT="2025-10-08T11:19:51.61" personId="{5710D45C-C18F-4E5A-842E-2E8E9F9A8EE2}" id="{16BAA496-4868-4993-B546-4F288B937545}" parentId="{46C786AC-2934-43EE-BAFB-0F771BE5B4DD}">
    <text>24-54 pateikta suva  25SUT-12043</text>
  </threadedComment>
  <threadedComment ref="E300" dT="2025-10-09T05:08:22.23" personId="{1AA69E5B-B443-4881-BBB8-C2908FF681E9}" id="{F94CA4CA-658E-4AAE-A5F2-B18BD979348A}" parentId="{46C786AC-2934-43EE-BAFB-0F771BE5B4DD}">
    <text>Sugedo komentarai</text>
  </threadedComment>
  <threadedComment ref="E300" dT="2025-10-09T05:08:26.75" personId="{1AA69E5B-B443-4881-BBB8-C2908FF681E9}" id="{F0A2C972-2BD9-43BA-8045-04A49D5EC40F}" parentId="{46C786AC-2934-43EE-BAFB-0F771BE5B4DD}">
    <text>Paskambinta sodu 13 del kabelio pravedimo vienas sake sutiktu laukiam kito numerio</text>
  </threadedComment>
  <threadedComment ref="E300" dT="2025-10-09T06:50:52.15" personId="{5710D45C-C18F-4E5A-842E-2E8E9F9A8EE2}" id="{11557CCA-BA9D-4FC7-9864-4739BC552AC3}" parentId="{46C786AC-2934-43EE-BAFB-0F771BE5B4DD}">
    <text>sodu 13 antras savininkas tel nr neturi. nežinia ar ten gyvena. Turim jo dedės tel nr, bandysim susisiekt per jį.</text>
  </threadedComment>
  <threadedComment ref="E300" dT="2025-10-16T12:27:47.72" personId="{1AA69E5B-B443-4881-BBB8-C2908FF681E9}" id="{3BB8D4A5-C859-4AC9-87FF-04AD50BAA573}" parentId="{46C786AC-2934-43EE-BAFB-0F771BE5B4DD}">
    <text>Vaziuoja Marijus i vieta ieskot</text>
  </threadedComment>
  <threadedComment ref="E300" dT="2025-10-17T11:06:24.65" personId="{5710D45C-C18F-4E5A-842E-2E8E9F9A8EE2}" id="{AE627762-3BE0-4F68-8690-FECADDB6BF72}" parentId="{46C786AC-2934-43EE-BAFB-0F771BE5B4DD}">
    <text>13 namas sutiko, reikia topkes papildymo</text>
  </threadedComment>
  <threadedComment ref="E300" dT="2025-10-27T06:59:19.60" personId="{1AA69E5B-B443-4881-BBB8-C2908FF681E9}" id="{0AAC1F51-906F-498C-850B-5B39FFA80932}" parentId="{46C786AC-2934-43EE-BAFB-0F771BE5B4DD}">
    <text>Parašytas komentatas dėl trasos keitimo i tivis, 28d rasom priminima, jei negaunam ziniu iki tol.</text>
  </threadedComment>
  <threadedComment ref="E300" dT="2025-11-03T06:45:07.57" personId="{1AA69E5B-B443-4881-BBB8-C2908FF681E9}" id="{C2191795-7138-4EE7-ABF5-A5CACCB40864}" parentId="{46C786AC-2934-43EE-BAFB-0F771BE5B4DD}">
    <text>Parasytas priminimas i TVIS</text>
  </threadedComment>
  <threadedComment ref="E300" dT="2025-11-17T11:44:21.95" personId="{5710D45C-C18F-4E5A-842E-2E8E9F9A8EE2}" id="{E533993A-D2DD-410E-AA84-5F34457A03D0}" parentId="{46C786AC-2934-43EE-BAFB-0F771BE5B4DD}">
    <text>Laukiam atsakymų is sklypų savininkų, du sklypai neprieštarauja, vieno savininkas sakė pasitars su likusiais dvejais savininkais ir duos žinot</text>
  </threadedComment>
  <threadedComment ref="E300" dT="2025-11-19T12:39:17.56" personId="{5710D45C-C18F-4E5A-842E-2E8E9F9A8EE2}" id="{43670696-9520-45DA-A660-6E33F752A9DC}" parentId="{46C786AC-2934-43EE-BAFB-0F771BE5B4DD}">
    <text>Keturi sutikimai išsiuntinėti el. paštu, dėl penkto reiks važiuot į vietą</text>
  </threadedComment>
  <threadedComment ref="E300" dT="2025-11-27T10:41:21.71" personId="{5710D45C-C18F-4E5A-842E-2E8E9F9A8EE2}" id="{5369A1BF-2FFF-4938-9C2D-D6A85A6C60D3}" parentId="{46C786AC-2934-43EE-BAFB-0F771BE5B4DD}">
    <text>Žmogus, kur derinau su sklypu, kur reikia 3sutikimų, nebeatsiliepia</text>
  </threadedComment>
  <threadedComment ref="E300" dT="2025-12-09T05:26:16.61" personId="{5710D45C-C18F-4E5A-842E-2E8E9F9A8EE2}" id="{4AF6D96A-FD94-49D1-BE05-132A35E48F49}" parentId="{46C786AC-2934-43EE-BAFB-0F771BE5B4DD}">
    <text>Truksta 2 sklypų sutikimų. Vienas pasirašys, o su kitu nebeina susisiekt</text>
  </threadedComment>
  <threadedComment ref="E300" dT="2025-12-09T07:08:00.15" personId="{1AA69E5B-B443-4881-BBB8-C2908FF681E9}" id="{0E95B8E1-8C08-43B2-BEA9-502AAAF45517}" parentId="{46C786AC-2934-43EE-BAFB-0F771BE5B4DD}">
    <text>Parasyta i ESO, kad neina gauti vieno sutikimo</text>
  </threadedComment>
  <threadedComment ref="E300" dT="2025-12-15T07:17:39.98" personId="{1AA69E5B-B443-4881-BBB8-C2908FF681E9}" id="{3C9A1092-0172-4B0C-A5D3-563ED37CE414}" parentId="{46C786AC-2934-43EE-BAFB-0F771BE5B4DD}">
    <text>Paasytas i eso, kad nebeatsiliepia</text>
  </threadedComment>
  <threadedComment ref="E300" dT="2026-01-05T12:36:32.02" personId="{5710D45C-C18F-4E5A-842E-2E8E9F9A8EE2}" id="{513763CA-1B2A-4BE3-932B-D0B1283A4A60}" parentId="{46C786AC-2934-43EE-BAFB-0F771BE5B4DD}">
    <text xml:space="preserve">Paskabinta, sakė primint trečiadieni ryte </text>
  </threadedComment>
  <threadedComment ref="E300" dT="2026-01-12T06:51:25.46" personId="{1AA69E5B-B443-4881-BBB8-C2908FF681E9}" id="{C54893DB-A5AB-4E84-BF67-A37CEBFBC30C}" parentId="{46C786AC-2934-43EE-BAFB-0F771BE5B4DD}">
    <text>Parasyta i tivis, kad neina su ja susiderint</text>
  </threadedComment>
  <threadedComment ref="E300" dT="2026-01-13T10:29:34.35" personId="{1AA69E5B-B443-4881-BBB8-C2908FF681E9}" id="{7A1392E9-3334-40B6-8AC1-A28EE2B47CEF}" parentId="{46C786AC-2934-43EE-BAFB-0F771BE5B4DD}">
    <text>Subraizytas topo papildymas</text>
  </threadedComment>
  <threadedComment ref="E300" dT="2026-02-27T08:01:06.26" personId="{1AA69E5B-B443-4881-BBB8-C2908FF681E9}" id="{8531DDC6-DDF0-4673-9F7E-4B1098754E0B}" parentId="{46C786AC-2934-43EE-BAFB-0F771BE5B4DD}">
    <text>Pakoreguota trasa, nusiusta visiem susiderinimui. Reiks pakoreguoti Mel projekta</text>
  </threadedComment>
  <threadedComment ref="E300" dT="2026-04-01T06:39:22.43" personId="{1AA69E5B-B443-4881-BBB8-C2908FF681E9}" id="{723F7C7B-0659-48AA-B51C-E74744DD5C44}" parentId="{46C786AC-2934-43EE-BAFB-0F771BE5B4DD}">
    <text>Pateikti pirminiai, Via priedas padarytas, po pirminiu pateikt pasirasymui. Seniunui pakartotas laiskas. Galima daryt mzdz ir teikt projekta, nes nera suva</text>
  </threadedComment>
  <threadedComment ref="E300" dT="2026-04-07T07:45:11.05" personId="{1AA69E5B-B443-4881-BBB8-C2908FF681E9}" id="{8420C962-2ECD-4C19-B009-F3D447CA0160}" parentId="{46C786AC-2934-43EE-BAFB-0F771BE5B4DD}">
    <text>Reikai taisyti pirminius, nusiustas laiskas Karanauskui, kad reikai keisti PU.</text>
  </threadedComment>
  <threadedComment ref="E300" dT="2026-04-08T07:36:32.63" personId="{1AA69E5B-B443-4881-BBB8-C2908FF681E9}" id="{2155B78A-174B-482E-B297-99EE9138AFF3}" parentId="{46C786AC-2934-43EE-BAFB-0F771BE5B4DD}">
    <text>Pateikti pirminiai po pastabu, nusiustas mel projektas korekcijai, reikia daryt mzdz</text>
  </threadedComment>
  <threadedComment ref="E300" dT="2026-04-13T10:42:59.11" personId="{461F44CA-1680-4430-87A0-06B8101DA29D}" id="{4518D4AC-C2B7-4437-9904-AF933BF46F9A}" parentId="{46C786AC-2934-43EE-BAFB-0F771BE5B4DD}">
    <text>Ruošiami žiniaraščiai ir bylos dalys, sutikrinti derinimai - trūksta Via Lietuvos derinimo</text>
  </threadedComment>
  <threadedComment ref="E300" dT="2026-04-15T07:00:51.49" personId="{461F44CA-1680-4430-87A0-06B8101DA29D}" id="{63187FF2-C752-45F5-A57F-7F696B1BC9F9}" parentId="{46C786AC-2934-43EE-BAFB-0F771BE5B4DD}">
    <text>Žiniaraščiai sudaryti, sąmata skaičiuojama, laukiama ESO pasirašyto Via priedo teikimui po pastabų</text>
  </threadedComment>
  <threadedComment ref="E300" dT="2026-04-24T10:14:55.48" personId="{461F44CA-1680-4430-87A0-06B8101DA29D}" id="{EDE9447B-B267-4ED0-B313-85353C3C5A8E}" parentId="{46C786AC-2934-43EE-BAFB-0F771BE5B4DD}">
    <text>Gautas priedas, išsiųsta į Via, sudaryta byla be jų derinimo</text>
  </threadedComment>
  <threadedComment ref="E300" dT="2026-04-24T10:24:22.25" personId="{1AA69E5B-B443-4881-BBB8-C2908FF681E9}" id="{177C1FBC-07E8-41DC-8D22-00AF45BD3A26}" parentId="{46C786AC-2934-43EE-BAFB-0F771BE5B4DD}">
    <text>Pateiktas projektas tvirtinimui be Via</text>
  </threadedComment>
  <threadedComment ref="E300" dT="2026-04-28T05:20:32.83" personId="{1AA69E5B-B443-4881-BBB8-C2908FF681E9}" id="{C463636A-F78F-4744-8488-23E7B126E1AF}" parentId="{46C786AC-2934-43EE-BAFB-0F771BE5B4DD}">
    <text>Projektas atmestas, laukiam Via</text>
  </threadedComment>
  <threadedComment ref="E300" dT="2026-05-07T06:24:34.18" personId="{461F44CA-1680-4430-87A0-06B8101DA29D}" id="{67629418-ECBA-4BD5-9EA0-1803C8DED179}" parentId="{46C786AC-2934-43EE-BAFB-0F771BE5B4DD}">
    <text>Via derinimas gautas, sudaryta konkursinė, atnaujinta byla</text>
  </threadedComment>
  <threadedComment ref="E300" dT="2026-05-07T06:25:49.05" personId="{1AA69E5B-B443-4881-BBB8-C2908FF681E9}" id="{37D1F545-59DD-41BE-A46A-86EF39A42CD5}" parentId="{46C786AC-2934-43EE-BAFB-0F771BE5B4DD}">
    <text>Pateiktas galutinis projektas</text>
  </threadedComment>
  <threadedComment ref="E300" dT="2026-05-27T06:14:15.52" personId="{1AA69E5B-B443-4881-BBB8-C2908FF681E9}" id="{0115623D-F4C2-4544-9AA9-0EBB445FC3BD}" parentId="{46C786AC-2934-43EE-BAFB-0F771BE5B4DD}">
    <text>Pateiktas delspinigiu rastas</text>
  </threadedComment>
  <threadedComment ref="AJ300" dT="2026-02-27T07:50:10.72" personId="{1AA69E5B-B443-4881-BBB8-C2908FF681E9}" id="{B0EECB3F-A7E1-4479-9E44-609A6193702F}">
    <text>02.27</text>
  </threadedComment>
  <threadedComment ref="AJ300" dT="2026-02-27T08:30:39.04" personId="{1AA69E5B-B443-4881-BBB8-C2908FF681E9}" id="{8AC3DE64-A4DE-4B75-9656-3CE9D3BD0781}" parentId="{B0EECB3F-A7E1-4479-9E44-609A6193702F}">
    <text xml:space="preserve">1-26-5416 </text>
  </threadedComment>
  <threadedComment ref="AJ300" dT="2026-04-27T04:23:28.38" personId="{461F44CA-1680-4430-87A0-06B8101DA29D}" id="{25922CC9-C375-4E14-BC5E-16AA14FFA15D}" parentId="{B0EECB3F-A7E1-4479-9E44-609A6193702F}">
    <text>04-24
1-26-11949</text>
  </threadedComment>
  <threadedComment ref="AJ300" dT="2026-05-07T04:36:13.07" personId="{461F44CA-1680-4430-87A0-06B8101DA29D}" id="{18DEEC46-2DF7-489D-99CC-3AD925B43EF0}" parentId="{B0EECB3F-A7E1-4479-9E44-609A6193702F}">
    <text>Gautas 05-06</text>
  </threadedComment>
  <threadedComment ref="E301" dT="2024-11-20T06:52:15.59" personId="{A8D559AF-EDFF-4E5C-A9C6-041F763793B2}" id="{4D88389D-01FC-4B79-B2BA-473CC843FEA8}">
    <text xml:space="preserve">Derinama su sklypų savininkais. </text>
  </threadedComment>
  <threadedComment ref="E301" dT="2024-11-26T06:12:52.85" personId="{A8D559AF-EDFF-4E5C-A9C6-041F763793B2}" id="{D4F5219F-8F46-45DA-8436-6CA01F3BCF6A}" parentId="{4D88389D-01FC-4B79-B2BA-473CC843FEA8}">
    <text>Subraižyta trasa ir išsiųsta sklypų savininkams 11-21</text>
  </threadedComment>
  <threadedComment ref="E301" dT="2024-12-03T13:06:00.07" personId="{A8D559AF-EDFF-4E5C-A9C6-041F763793B2}" id="{A64034AB-C1AB-471F-9DF5-A7D93C0A6A4B}" parentId="{4D88389D-01FC-4B79-B2BA-473CC843FEA8}">
    <text>Įgaliotas sklypo asmuo sutiko, tačiau įgaliojimas pasenęs, bandys kalbėt tiesiogiai su savininkais</text>
  </threadedComment>
  <threadedComment ref="E301" dT="2024-12-09T05:56:36.05" personId="{A8D559AF-EDFF-4E5C-A9C6-041F763793B2}" id="{21C8F511-84A0-4C61-8F09-5590C59ADE5F}" parentId="{4D88389D-01FC-4B79-B2BA-473CC843FEA8}">
    <text xml:space="preserve">Gautas sutikimas su įgaliojimu, suderinta KAS vieta, išsiųsta institucijoms
</text>
  </threadedComment>
  <threadedComment ref="E301" dT="2024-12-13T08:52:30.39" personId="{A8D559AF-EDFF-4E5C-A9C6-041F763793B2}" id="{6CDD06FC-BA92-408C-A372-D8A32B6C9E08}" parentId="{4D88389D-01FC-4B79-B2BA-473CC843FEA8}">
    <text>Melioracininkas nederina dėl tiesimo po pralaidomis, ieškomi kiti sprendiniai</text>
  </threadedComment>
  <threadedComment ref="E301" dT="2024-12-19T06:54:31.96" personId="{A8D559AF-EDFF-4E5C-A9C6-041F763793B2}" id="{25433F7C-DAFF-465C-AEF0-7449FE8FFE17}" parentId="{4D88389D-01FC-4B79-B2BA-473CC843FEA8}">
    <text>Trasa perbraižyta, su dviem sklypais sutarta, laukiu parašų, kitiems bus siunčiami informaciniai</text>
  </threadedComment>
  <threadedComment ref="E301" dT="2024-12-23T06:05:31.99" personId="{A8D559AF-EDFF-4E5C-A9C6-041F763793B2}" id="{B107BF60-B44A-49E4-AF1F-515CA62BA0E6}" parentId="{4D88389D-01FC-4B79-B2BA-473CC843FEA8}">
    <text>Gautas sutikimas dėl AZ, derinamas toliau</text>
  </threadedComment>
  <threadedComment ref="E301" dT="2025-01-06T05:26:28.91" personId="{A8D559AF-EDFF-4E5C-A9C6-041F763793B2}" id="{3EB66D49-D78C-4B8B-81C7-CDB7D9776193}" parentId="{4D88389D-01FC-4B79-B2BA-473CC843FEA8}">
    <text>Gautas sklypo savininko parašas ant brėžinio, liko išsiųst informacinius ir sulaukt regionų bei architektūros skyriaus derinimų, reiks mel. projekto</text>
  </threadedComment>
  <threadedComment ref="E301" dT="2025-01-09T05:42:13.37" personId="{A8D559AF-EDFF-4E5C-A9C6-041F763793B2}" id="{2BDC7558-68BD-4D6A-8F8D-17FCB8B4CEFD}" parentId="{4D88389D-01FC-4B79-B2BA-473CC843FEA8}">
    <text>Gautas regionų derinimas, išsiųsti informaciniai, supildytas MDKŽ, likęs architektūros skyriaus derinimas</text>
  </threadedComment>
  <threadedComment ref="E301" dT="2025-01-13T06:16:27.69" personId="{A8D559AF-EDFF-4E5C-A9C6-041F763793B2}" id="{CC016AB9-D1A1-4F24-9FCC-D77D947A6F81}" parentId="{4D88389D-01FC-4B79-B2BA-473CC843FEA8}">
    <text>Gauta sąmata ir Architektūros skyriaus derinimas</text>
  </threadedComment>
  <threadedComment ref="E301" dT="2025-01-16T08:48:19.13" personId="{A8D559AF-EDFF-4E5C-A9C6-041F763793B2}" id="{7E85378F-DFF0-4454-86BA-E23585D6A5A1}" parentId="{4D88389D-01FC-4B79-B2BA-473CC843FEA8}">
    <text>Išsiųsti likę informaciniai, pateiktas SUVA, bus formuojama pilna byla</text>
  </threadedComment>
  <threadedComment ref="E301" dT="2025-01-17T13:14:05.49" personId="{1AA69E5B-B443-4881-BBB8-C2908FF681E9}" id="{52AF6D4A-230C-4EBC-80C6-9EB2E8CD9167}" parentId="{4D88389D-01FC-4B79-B2BA-473CC843FEA8}">
    <text>SUVA nederina, neina dasiskambint pasiaiskint</text>
  </threadedComment>
  <threadedComment ref="E301" dT="2025-01-20T08:57:53.96" personId="{A8D559AF-EDFF-4E5C-A9C6-041F763793B2}" id="{2D4E06C3-1C5D-49B8-A6FC-DFAF6F88E64E}" parentId="{4D88389D-01FC-4B79-B2BA-473CC843FEA8}">
    <text xml:space="preserve">Nutarėm kitokią trasą iš MT, reiks perbraižyti ir teikti SUVA pakartotinai </text>
  </threadedComment>
  <threadedComment ref="E301" dT="2025-01-21T10:50:47.37" personId="{A8D559AF-EDFF-4E5C-A9C6-041F763793B2}" id="{80E6BA32-2813-4732-BEB8-2AFDC8F0B6D1}" parentId="{4D88389D-01FC-4B79-B2BA-473CC843FEA8}">
    <text>Perbraižyta trasa ir pateikta SUVA pakartotinai</text>
  </threadedComment>
  <threadedComment ref="E301" dT="2025-01-23T05:40:49.36" personId="{A8D559AF-EDFF-4E5C-A9C6-041F763793B2}" id="{67E58309-9A3C-4B52-BE66-D171380E8EBC}" parentId="{4D88389D-01FC-4B79-B2BA-473CC843FEA8}">
    <text>SUVA patvirtintas, ruošiama pilna byla</text>
  </threadedComment>
  <threadedComment ref="E301" dT="2025-01-23T12:18:48.31" personId="{1AA69E5B-B443-4881-BBB8-C2908FF681E9}" id="{30148BF9-66E4-4952-81C4-E96048392DAA}" parentId="{4D88389D-01FC-4B79-B2BA-473CC843FEA8}">
    <text>Pateiktas projektas</text>
  </threadedComment>
  <threadedComment ref="E301" dT="2025-01-27T05:30:40.98" personId="{A8D559AF-EDFF-4E5C-A9C6-041F763793B2}" id="{5D5F323C-5588-45C3-8F35-24FFEC02AE82}" parentId="{4D88389D-01FC-4B79-B2BA-473CC843FEA8}">
    <text>Taisomos bylos pastabos</text>
  </threadedComment>
  <threadedComment ref="E301" dT="2025-01-28T07:16:40.52" personId="{275467A3-C35B-408D-BC09-980133BF36D1}" id="{36FC5A28-F344-4744-9053-BC521D0BA980}" parentId="{4D88389D-01FC-4B79-B2BA-473CC843FEA8}">
    <text>Laukiam ANA kada pataisys sąmatą</text>
  </threadedComment>
  <threadedComment ref="E301" dT="2025-01-30T05:33:07.67" personId="{A8D559AF-EDFF-4E5C-A9C6-041F763793B2}" id="{161DBA33-74C3-493A-8B8B-B15EFC771599}" parentId="{4D88389D-01FC-4B79-B2BA-473CC843FEA8}">
    <text xml:space="preserve">Ana atsiuntė naują sąmatą, byla pataisyta </text>
  </threadedComment>
  <threadedComment ref="E301" dT="2025-01-30T08:21:45.26" personId="{1AA69E5B-B443-4881-BBB8-C2908FF681E9}" id="{6BA94DED-DF62-4FC3-A003-F21739387CB1}" parentId="{4D88389D-01FC-4B79-B2BA-473CC843FEA8}">
    <text>Pateiktas projektas</text>
  </threadedComment>
  <threadedComment ref="E301" dT="2025-02-04T07:36:01.25" personId="{1AA69E5B-B443-4881-BBB8-C2908FF681E9}" id="{4A93EF60-4CC6-46A3-976A-7DD14D4B5A1D}" parentId="{4D88389D-01FC-4B79-B2BA-473CC843FEA8}">
    <text>Pateikta po pastabu</text>
  </threadedComment>
  <threadedComment ref="E301" dT="2025-02-08T08:38:28.66" personId="{275467A3-C35B-408D-BC09-980133BF36D1}" id="{2635E8A0-3458-4302-9123-69EFD5214EA7}" parentId="{4D88389D-01FC-4B79-B2BA-473CC843FEA8}">
    <text>ESO turi atmesti įkainius</text>
  </threadedComment>
  <threadedComment ref="T301" dT="2024-12-23T10:43:41.98" personId="{A8D559AF-EDFF-4E5C-A9C6-041F763793B2}" id="{23F317DD-3011-4DFA-9099-2E12E613F3BE}">
    <text>Reikės siųsti gavus pagrindinius derinimus</text>
  </threadedComment>
  <threadedComment ref="U301" dT="2025-01-14T12:00:11.60" personId="{A8D559AF-EDFF-4E5C-A9C6-041F763793B2}" id="{B340E14C-5159-4AE7-95EB-78BA7EA23F3B}">
    <text>Medžiagų žiniaraštis paruoštas</text>
  </threadedComment>
  <threadedComment ref="W301" dT="2024-12-23T10:41:29.24" personId="{A8D559AF-EDFF-4E5C-A9C6-041F763793B2}" id="{C9CC9590-0F35-491D-8561-3358F6A4227A}">
    <text>Gauti parašai dėl KAS vietos, gautas sutikimas dėl AZ pagrindiniame sklype, laukiamas parašas ant brėžinio 12-23</text>
  </threadedComment>
  <threadedComment ref="X301" dT="2024-12-31T06:43:25.17" personId="{A8D559AF-EDFF-4E5C-A9C6-041F763793B2}" id="{6C148886-5F10-4F31-A40F-B4A19019BAAE}">
    <text>Nurodė pateikti dar architektūros skyriui, išsiųsta 12-31</text>
  </threadedComment>
  <threadedComment ref="X301" dT="2025-01-06T07:03:09.99" personId="{A8D559AF-EDFF-4E5C-A9C6-041F763793B2}" id="{CE6BE8A6-AB8C-44CF-9F62-79685AE49E10}" parentId="{6C148886-5F10-4F31-A40F-B4A19019BAAE}">
    <text>Architektūros skyrius nurodė pateikti kitu el. paštu, išsiųsta 01-06</text>
  </threadedComment>
  <threadedComment ref="AD301" dT="2025-01-15T05:48:40.90" personId="{A8D559AF-EDFF-4E5C-A9C6-041F763793B2}" id="{BF972FBB-695F-451B-993A-9C8E283810C5}">
    <text xml:space="preserve">Nr. 342945 </text>
  </threadedComment>
  <threadedComment ref="AD301" dT="2025-01-21T10:51:33.70" personId="{A8D559AF-EDFF-4E5C-A9C6-041F763793B2}" id="{31D099E2-DEE5-4BD9-927A-53B6B76E297F}" parentId="{BF972FBB-695F-451B-993A-9C8E283810C5}">
    <text xml:space="preserve">Naujas prašymas nr 343856 </text>
  </threadedComment>
  <threadedComment ref="AF301" dT="2025-01-14T12:01:02.06" personId="{A8D559AF-EDFF-4E5C-A9C6-041F763793B2}" id="{6FD27843-3B5D-4EFD-AC77-9C0D09B313FF}">
    <text>Du sklypai Lietuvos Respublika, patenkam po esama apsaugos zona</text>
  </threadedComment>
  <threadedComment ref="AH301" dT="2024-12-23T10:46:32.95" personId="{A8D559AF-EDFF-4E5C-A9C6-041F763793B2}" id="{D2B32738-A4C6-4416-B9C0-BA5F687516FE}">
    <text>Reikės mel. Projekto, kertami melioracijos statiniai, reikia papildyti topkę</text>
  </threadedComment>
  <threadedComment ref="AH301" dT="2025-01-09T13:09:22.25" personId="{1AA69E5B-B443-4881-BBB8-C2908FF681E9}" id="{EDE9D348-61DE-4ED7-BA37-792FCB38E337}" parentId="{D2B32738-A4C6-4416-B9C0-BA5F687516FE}">
    <text>Uzsakyta</text>
  </threadedComment>
  <threadedComment ref="AN301" dT="2024-12-23T10:49:15.28" personId="{A8D559AF-EDFF-4E5C-A9C6-041F763793B2}" id="{763666ED-45CF-4152-87D8-F27375389EF9}">
    <text>Išsiųsta regioniniam parkui 12-23</text>
  </threadedComment>
  <threadedComment ref="E302" dT="2025-02-07T12:36:20.98" personId="{1AA69E5B-B443-4881-BBB8-C2908FF681E9}" id="{A4C6A5A2-8D01-4CD3-AEF9-8DAE7837FBEA}">
    <text>Pateikti pirminiai</text>
  </threadedComment>
  <threadedComment ref="E302" dT="2025-02-08T08:46:29.78" personId="{275467A3-C35B-408D-BC09-980133BF36D1}" id="{BE976329-FE24-4F1C-A760-279B0B396754}" parentId="{A4C6A5A2-8D01-4CD3-AEF9-8DAE7837FBEA}">
    <text xml:space="preserve">@Kostas Vilcinskas  pasikalbėkit su ESO kokio detalumo projekto jie nori, nes pagal tai kas dabar mūsų pateikta, tai išvis projekto nereikėtų. </text>
    <mentions>
      <mention mentionpersonId="{E53FFC70-CE29-47D1-9BF6-13A146E48CBD}" mentionId="{405259DE-1C3E-4C55-9F39-E41AA15A90B9}" startIndex="0" length="18"/>
    </mentions>
  </threadedComment>
  <threadedComment ref="E302" dT="2025-02-20T06:09:45.61" personId="{275467A3-C35B-408D-BC09-980133BF36D1}" id="{2E54EA57-7E49-4494-91E6-D211B67EB3B1}" parentId="{A4C6A5A2-8D01-4CD3-AEF9-8DAE7837FBEA}">
    <text>Ana skaičiuoja sąmatą</text>
  </threadedComment>
  <threadedComment ref="E302" dT="2025-02-20T10:59:51.74" personId="{275467A3-C35B-408D-BC09-980133BF36D1}" id="{D39B744E-6596-42FE-92EF-A98CAB936321}" parentId="{A4C6A5A2-8D01-4CD3-AEF9-8DAE7837FBEA}">
    <text>Įkeltas projektas</text>
  </threadedComment>
  <threadedComment ref="E302" dT="2025-02-20T13:44:01.93" personId="{275467A3-C35B-408D-BC09-980133BF36D1}" id="{7C2C19F9-F609-4CF7-AF8C-0350D2EB6005}" parentId="{A4C6A5A2-8D01-4CD3-AEF9-8DAE7837FBEA}">
    <text>Taiso pastabas</text>
  </threadedComment>
  <threadedComment ref="E302" dT="2025-02-21T11:59:14.82" personId="{275467A3-C35B-408D-BC09-980133BF36D1}" id="{86DA8CEC-604A-4820-A2ED-9BCAA01296BF}" parentId="{A4C6A5A2-8D01-4CD3-AEF9-8DAE7837FBEA}">
    <text>Pateiktas po pastabų</text>
  </threadedComment>
  <threadedComment ref="E302" dT="2025-02-21T12:29:55.98" personId="{275467A3-C35B-408D-BC09-980133BF36D1}" id="{EFEFD591-4D52-443B-91BA-1CF1677A7D1E}" parentId="{A4C6A5A2-8D01-4CD3-AEF9-8DAE7837FBEA}">
    <text>Laukiam kol atmes įkainius</text>
  </threadedComment>
  <threadedComment ref="E302" dT="2025-03-03T09:28:02.47" personId="{275467A3-C35B-408D-BC09-980133BF36D1}" id="{EE56CB36-3880-494A-8BB1-CC80A1DC2206}" parentId="{A4C6A5A2-8D01-4CD3-AEF9-8DAE7837FBEA}">
    <text>Pateikti įkainiai tviretinimui</text>
  </threadedComment>
  <threadedComment ref="E302" dT="2025-03-06T06:53:52.78" personId="{275467A3-C35B-408D-BC09-980133BF36D1}" id="{0C1489E7-242D-4536-A621-77D75024277D}" parentId="{A4C6A5A2-8D01-4CD3-AEF9-8DAE7837FBEA}">
    <text>Grindžiami delspinigiai</text>
  </threadedComment>
  <threadedComment ref="E303" dT="2025-02-17T08:38:16.62" personId="{275467A3-C35B-408D-BC09-980133BF36D1}" id="{9EB888F5-AF04-4F49-B1EA-C53D4F5DDE7A}">
    <text>Geoprojektai rengė topo</text>
  </threadedComment>
  <threadedComment ref="E303" dT="2025-02-24T14:04:03.55" personId="{275467A3-C35B-408D-BC09-980133BF36D1}" id="{DC2AEA43-3457-492F-B3A9-0144019FC590}" parentId="{9EB888F5-AF04-4F49-B1EA-C53D4F5DDE7A}">
    <text>Nedaryta</text>
  </threadedComment>
  <threadedComment ref="E303" dT="2025-03-04T11:50:32.46" personId="{09BE7D98-4DE0-4A95-BE21-8CDFB976921C}" id="{00D6D007-BF51-40C1-92A1-7C4C2D392937}" parentId="{9EB888F5-AF04-4F49-B1EA-C53D4F5DDE7A}">
    <text>Reikia važiuoti apžiūrėti. Dovydas palėks</text>
  </threadedComment>
  <threadedComment ref="E303" dT="2025-03-10T07:35:31.16" personId="{1AA69E5B-B443-4881-BBB8-C2908FF681E9}" id="{C7A468FB-7C38-4394-B6FA-55404101D1BC}" parentId="{9EB888F5-AF04-4F49-B1EA-C53D4F5DDE7A}">
    <text>Pamatuota, apziureta vietoj, reikia rengti sprendinius</text>
  </threadedComment>
  <threadedComment ref="E303" dT="2025-03-12T11:01:39.99" personId="{A8D559AF-EDFF-4E5C-A9C6-041F763793B2}" id="{D581BD0A-D5E8-4F64-9642-4C1F42C18809}" parentId="{9EB888F5-AF04-4F49-B1EA-C53D4F5DDE7A}">
    <text>Ruošiami pirminiai, reiks pakartotinai nuvykti į vietą su zoniniu</text>
  </threadedComment>
  <threadedComment ref="E303" dT="2025-03-13T10:21:24.28" personId="{1AA69E5B-B443-4881-BBB8-C2908FF681E9}" id="{85CBC726-4022-44D1-87D5-18D3FD534EE9}" parentId="{9EB888F5-AF04-4F49-B1EA-C53D4F5DDE7A}">
    <text>Pateikti pirminiai</text>
  </threadedComment>
  <threadedComment ref="E303" dT="2025-03-17T09:05:15.28" personId="{275467A3-C35B-408D-BC09-980133BF36D1}" id="{BCBA61CA-92E4-4133-ABFA-660103B5DED6}" parentId="{9EB888F5-AF04-4F49-B1EA-C53D4F5DDE7A}">
    <text>Taiso pastabas</text>
  </threadedComment>
  <threadedComment ref="E303" dT="2025-03-17T13:48:05.92" personId="{A8D559AF-EDFF-4E5C-A9C6-041F763793B2}" id="{7ED13E61-BE1E-4F56-8FDF-4E5CBF891274}" parentId="{9EB888F5-AF04-4F49-B1EA-C53D4F5DDE7A}">
    <text>Pastabos pataisytos</text>
  </threadedComment>
  <threadedComment ref="E303" dT="2025-03-18T10:59:35.12" personId="{275467A3-C35B-408D-BC09-980133BF36D1}" id="{4CCCB513-078D-4DAC-A88F-BF2B45548286}" parentId="{9EB888F5-AF04-4F49-B1EA-C53D4F5DDE7A}">
    <text>Pateikta po pastabų</text>
  </threadedComment>
  <threadedComment ref="E303" dT="2025-03-20T12:30:13.11" personId="{275467A3-C35B-408D-BC09-980133BF36D1}" id="{03052DDE-8C56-4196-BED0-E35FBF44B387}" parentId="{9EB888F5-AF04-4F49-B1EA-C53D4F5DDE7A}">
    <text>Taiso pastabas</text>
  </threadedComment>
  <threadedComment ref="E303" dT="2025-03-31T10:22:51.14" personId="{1AA69E5B-B443-4881-BBB8-C2908FF681E9}" id="{D4E80CAC-57AA-4520-9FBF-A212AD9B1E8E}" parentId="{9EB888F5-AF04-4F49-B1EA-C53D4F5DDE7A}">
    <text>Pateikta po pastabu</text>
  </threadedComment>
  <threadedComment ref="E303" dT="2025-04-04T05:44:09.26" personId="{275467A3-C35B-408D-BC09-980133BF36D1}" id="{F6B54EF1-7409-4F66-AFB1-42B0080734FA}" parentId="{9EB888F5-AF04-4F49-B1EA-C53D4F5DDE7A}">
    <text>MZ, SUVA, mel. proj</text>
  </threadedComment>
  <threadedComment ref="E303" dT="2025-04-08T12:57:49.56" personId="{A8D559AF-EDFF-4E5C-A9C6-041F763793B2}" id="{7F9292A8-B593-4537-9C42-9BAACA536C3C}" parentId="{9EB888F5-AF04-4F49-B1EA-C53D4F5DDE7A}">
    <text>Perduota sąmatos skaičiavimui</text>
  </threadedComment>
  <threadedComment ref="E303" dT="2025-04-10T12:31:04.69" personId="{A8D559AF-EDFF-4E5C-A9C6-041F763793B2}" id="{F3791384-0E43-460A-9700-F2A61EC53FF6}" parentId="{9EB888F5-AF04-4F49-B1EA-C53D4F5DDE7A}">
    <text>Gauta sąmata, gautas savivaldybės derinimas, gavus ESO parašą bus teikiama SUVA</text>
  </threadedComment>
  <threadedComment ref="E303" dT="2025-04-11T06:44:21.74" personId="{1AA69E5B-B443-4881-BBB8-C2908FF681E9}" id="{C01B2440-3372-4CBB-9489-61B0DE40FDDD}" parentId="{9EB888F5-AF04-4F49-B1EA-C53D4F5DDE7A}">
    <text>Pateikta byla be SUVA ir MP</text>
  </threadedComment>
  <threadedComment ref="E303" dT="2025-04-14T07:25:05.27" personId="{A8D559AF-EDFF-4E5C-A9C6-041F763793B2}" id="{B34C8FC5-C2EA-4AD6-979E-4062F8B58562}" parentId="{9EB888F5-AF04-4F49-B1EA-C53D4F5DDE7A}">
    <text>Laukiam ESO parašo ir teiksim SUVA</text>
  </threadedComment>
  <threadedComment ref="E303" dT="2025-04-15T07:42:32.95" personId="{275467A3-C35B-408D-BC09-980133BF36D1}" id="{837A993C-D546-4BF8-AFBB-86B6ACF5F59A}" parentId="{9EB888F5-AF04-4F49-B1EA-C53D4F5DDE7A}">
    <text>Teikia SUVA</text>
  </threadedComment>
  <threadedComment ref="E303" dT="2025-04-15T10:37:10.98" personId="{A8D559AF-EDFF-4E5C-A9C6-041F763793B2}" id="{D2220FCC-6A48-45A9-A453-9B5CCA52C096}" parentId="{9EB888F5-AF04-4F49-B1EA-C53D4F5DDE7A}">
    <text>Pateikta SUVA</text>
  </threadedComment>
  <threadedComment ref="E303" dT="2025-04-28T13:05:40.26" personId="{1AA69E5B-B443-4881-BBB8-C2908FF681E9}" id="{CF611510-3259-44FC-870E-9760DB850182}" parentId="{9EB888F5-AF04-4F49-B1EA-C53D4F5DDE7A}">
    <text>Pateiktas projektas su garantiniu del SUVA</text>
  </threadedComment>
  <threadedComment ref="E303" dT="2025-05-01T10:08:02.19" personId="{1AA69E5B-B443-4881-BBB8-C2908FF681E9}" id="{D289D3A5-CA8D-4788-A6A5-541CB82E2CDA}" parentId="{9EB888F5-AF04-4F49-B1EA-C53D4F5DDE7A}">
    <text>Pateiktas projektas po pastabu</text>
  </threadedComment>
  <threadedComment ref="E303" dT="2025-05-06T13:13:42.85" personId="{275467A3-C35B-408D-BC09-980133BF36D1}" id="{CEF3B182-002E-4C20-86A6-51692F3A7F1F}" parentId="{9EB888F5-AF04-4F49-B1EA-C53D4F5DDE7A}">
    <text>Pateikti įkainiai</text>
  </threadedComment>
  <threadedComment ref="E303" dT="2025-05-12T07:02:30.26" personId="{275467A3-C35B-408D-BC09-980133BF36D1}" id="{332DE99E-6B88-41AE-BD25-F7C8973B4C54}" parentId="{9EB888F5-AF04-4F49-B1EA-C53D4F5DDE7A}">
    <text>Pateikta ADA, reikės pridėti RC SĄSKAITĄ</text>
  </threadedComment>
  <threadedComment ref="E303" dT="2025-05-12T07:31:45.64" personId="{275467A3-C35B-408D-BC09-980133BF36D1}" id="{C524C749-4077-4662-8BFF-B103AEB140BF}" parentId="{9EB888F5-AF04-4F49-B1EA-C53D4F5DDE7A}">
    <text>REIKIA RC SĄSKAITOS</text>
  </threadedComment>
  <threadedComment ref="X303" dT="2025-04-03T08:49:44.65" personId="{A8D559AF-EDFF-4E5C-A9C6-041F763793B2}" id="{9A1D97D8-5AF3-4C19-97EA-28C2B205AD19}">
    <text>04-03 išsiųsta</text>
  </threadedComment>
  <threadedComment ref="AD303" dT="2025-04-15T10:38:49.10" personId="{A8D559AF-EDFF-4E5C-A9C6-041F763793B2}" id="{8BA035D8-6B89-4CEC-8286-01B2EAC70E9B}">
    <text xml:space="preserve">04-15 ; 355475 </text>
  </threadedComment>
  <threadedComment ref="AI303" dT="2025-04-04T10:35:30.36" personId="{A8D559AF-EDFF-4E5C-A9C6-041F763793B2}" id="{F55B4E08-0B9B-47CE-8BCE-19AA7D5A62FE}">
    <text>04-04 išsiųsta</text>
  </threadedComment>
  <threadedComment ref="E304" dT="2024-12-23T12:21:18.47" personId="{F5283759-9946-4865-A022-E520B30F9158}" id="{9316A9AC-DE39-41D7-B9DF-17E1DD480870}">
    <text>Per šiandien damušiu principinę ir situacijos planą.</text>
  </threadedComment>
  <threadedComment ref="E304" dT="2024-12-30T06:49:08.64" personId="{F5283759-9946-4865-A022-E520B30F9158}" id="{06154F21-2E46-4665-B8E9-C680B667EDA8}" parentId="{9316A9AC-DE39-41D7-B9DF-17E1DD480870}">
    <text>Kostas turi pateikti pirminiams.</text>
  </threadedComment>
  <threadedComment ref="E304" dT="2024-12-30T13:51:01.93" personId="{1AA69E5B-B443-4881-BBB8-C2908FF681E9}" id="{FD6114A1-7CCF-4564-AF88-1EFC0DD00B50}" parentId="{9316A9AC-DE39-41D7-B9DF-17E1DD480870}">
    <text>Pateikti pirminiai</text>
  </threadedComment>
  <threadedComment ref="E304" dT="2025-01-06T08:45:54.91" personId="{F5283759-9946-4865-A022-E520B30F9158}" id="{21DE10DC-CCDE-4D78-A85C-7FF703B17222}" parentId="{9316A9AC-DE39-41D7-B9DF-17E1DD480870}">
    <text>Gautos pastabos, pataisiau, likę RAA ir bus galima teikt po pastabų</text>
  </threadedComment>
  <threadedComment ref="E304" dT="2025-01-08T08:59:21.07" personId="{F5283759-9946-4865-A022-E520B30F9158}" id="{DD1F1720-4888-4666-BB70-62F0F11F0B7E}" parentId="{9316A9AC-DE39-41D7-B9DF-17E1DD480870}">
    <text>RAA padariau, Kostas pabaigs</text>
  </threadedComment>
  <threadedComment ref="E304" dT="2025-01-10T05:39:24.91" personId="{1AA69E5B-B443-4881-BBB8-C2908FF681E9}" id="{44F2A48C-67E1-4DE2-9D26-6EAC76C68C26}" parentId="{9316A9AC-DE39-41D7-B9DF-17E1DD480870}">
    <text>Pateikti pirminiai</text>
  </threadedComment>
  <threadedComment ref="E304" dT="2025-01-20T18:55:27.39" personId="{275467A3-C35B-408D-BC09-980133BF36D1}" id="{5E1A9435-F398-4859-B217-607ACE218A7B}" parentId="{9316A9AC-DE39-41D7-B9DF-17E1DD480870}">
    <text>Kas vyksta su projektu ?</text>
  </threadedComment>
  <threadedComment ref="E304" dT="2025-01-21T05:13:45.35" personId="{F5283759-9946-4865-A022-E520B30F9158}" id="{E3A74E33-E61F-4770-86BB-D6A54A4F6EC8}" parentId="{9316A9AC-DE39-41D7-B9DF-17E1DD480870}">
    <text>Vakar pirminius suderino 
Išsiųsta derintis</text>
  </threadedComment>
  <threadedComment ref="E304" dT="2025-01-24T05:26:42.51" personId="{F5283759-9946-4865-A022-E520B30F9158}" id="{96E439FC-DBA8-48CA-B4BF-65D6999D5926}" parentId="{9316A9AC-DE39-41D7-B9DF-17E1DD480870}">
    <text>Kauno oro uostų atstovams pateikti sprendiniai suderinimui. 01-24</text>
  </threadedComment>
  <threadedComment ref="E304" dT="2025-01-28T07:25:22.91" personId="{275467A3-C35B-408D-BC09-980133BF36D1}" id="{E3412ADD-BC51-4DA1-81C9-B58F68ABE99E}" parentId="{9316A9AC-DE39-41D7-B9DF-17E1DD480870}">
    <text>+MŽ</text>
  </threadedComment>
  <threadedComment ref="E304" dT="2025-01-29T08:17:30.09" personId="{F5283759-9946-4865-A022-E520B30F9158}" id="{8661FB59-43BE-4FB8-B32D-15019C5FBC4A}" parentId="{9316A9AC-DE39-41D7-B9DF-17E1DD480870}">
    <text>Pateiktas žiniaraštis sąmatai 01-29
Jei iki penktadienio negaunu sutikimo iš Oro Uostų, skambinsiu.</text>
  </threadedComment>
  <threadedComment ref="E304" dT="2025-01-31T11:11:58.55" personId="{F5283759-9946-4865-A022-E520B30F9158}" id="{027E08DD-F77B-4BDE-8BCD-A124EF248022}" parentId="{9316A9AC-DE39-41D7-B9DF-17E1DD480870}">
    <text>Sąmatą gavau, Kauno O.uostui skambinau, sakė pakartoti laišką, viskas jiem tinka tik pamiršo atsakyt.</text>
  </threadedComment>
  <threadedComment ref="E304" dT="2025-02-03T07:48:54.30" personId="{F5283759-9946-4865-A022-E520B30F9158}" id="{D8BA21AC-50A2-4D17-AAB6-1337834CD699}" parentId="{9316A9AC-DE39-41D7-B9DF-17E1DD480870}">
    <text>02-03 oro uosto Kauno atstovas parašė, kad pastabų neturi, bet perdavė info į Vilnių, nes turės pasirašyt generalinis.</text>
  </threadedComment>
  <threadedComment ref="E304" dT="2025-02-04T08:20:34.25" personId="{F5283759-9946-4865-A022-E520B30F9158}" id="{FD8834F3-AB20-4E41-923D-3AE2A064F097}" parentId="{9316A9AC-DE39-41D7-B9DF-17E1DD480870}">
    <text>02-04 pavyko susisiekt su AirHotel atstovu, sakė siųst laišką bendru paštu, atsakingas asmuo pamatys laišką ir duos atsakymą.</text>
  </threadedComment>
  <threadedComment ref="E304" dT="2025-02-04T10:52:25.56" personId="{F5283759-9946-4865-A022-E520B30F9158}" id="{0A63F98C-A299-46A0-89C6-B450370C018E}" parentId="{9316A9AC-DE39-41D7-B9DF-17E1DD480870}">
    <text>Hotelis sutikimą atsiuntė, liko oro uostai.</text>
  </threadedComment>
  <threadedComment ref="E304" dT="2025-02-05T07:28:42.69" personId="{275467A3-C35B-408D-BC09-980133BF36D1}" id="{A7EE877A-4F1F-4802-A8F6-E3A04351FE04}" parentId="{9316A9AC-DE39-41D7-B9DF-17E1DD480870}">
    <text>Planas 02-05 pateikti bylą be LTOU sutikimo</text>
  </threadedComment>
  <threadedComment ref="E304" dT="2025-02-08T08:49:20.28" personId="{275467A3-C35B-408D-BC09-980133BF36D1}" id="{5C61A8C1-9E44-4F63-9A72-753A83D6A533}" parentId="{9316A9AC-DE39-41D7-B9DF-17E1DD480870}">
    <text>Gauta pastaba dėl servituto. Laukiam LTOU pasirašytos sutarties</text>
  </threadedComment>
  <threadedComment ref="E304" dT="2025-02-11T13:02:06.36" personId="{F5283759-9946-4865-A022-E520B30F9158}" id="{303C4CE9-065A-4AF0-8084-8D72A5BAB1C9}" parentId="{9316A9AC-DE39-41D7-B9DF-17E1DD480870}">
    <text>Gautas LTOU sutikimas</text>
  </threadedComment>
  <threadedComment ref="E304" dT="2025-02-11T13:22:12.10" personId="{1AA69E5B-B443-4881-BBB8-C2908FF681E9}" id="{5A4C3038-E164-42F7-9A79-283E15E0BAF5}" parentId="{9316A9AC-DE39-41D7-B9DF-17E1DD480870}">
    <text>Pateiktas sutikimas galutiniam projekto tvirtinimui</text>
  </threadedComment>
  <threadedComment ref="E304" dT="2025-02-17T10:13:36.38" personId="{1AA69E5B-B443-4881-BBB8-C2908FF681E9}" id="{57E9F64A-5A55-4033-98FF-F7289BF3EEB9}" parentId="{9316A9AC-DE39-41D7-B9DF-17E1DD480870}">
    <text>Uzklausta Mariaus kurioje vietoje formuoti papildoma servituta</text>
  </threadedComment>
  <threadedComment ref="E304" dT="2025-02-19T10:31:28.51" personId="{F5283759-9946-4865-A022-E520B30F9158}" id="{6D42F46E-64DD-4609-8986-2DDB6ADC7C63}" parentId="{9316A9AC-DE39-41D7-B9DF-17E1DD480870}">
    <text>Servitutas parengtas.
Reikia pateikti į TIVI pasirašymui.</text>
  </threadedComment>
  <threadedComment ref="E304" dT="2025-02-20T07:01:58.64" personId="{275467A3-C35B-408D-BC09-980133BF36D1}" id="{2F43CC18-BE81-47D1-B23B-291CC80FE485}" parentId="{9316A9AC-DE39-41D7-B9DF-17E1DD480870}">
    <text>Pateiktas projektas su garantiniu</text>
  </threadedComment>
  <threadedComment ref="E304" dT="2025-02-21T12:05:57.95" personId="{275467A3-C35B-408D-BC09-980133BF36D1}" id="{583E9013-22FF-40AE-9BB3-34DB89490046}" parentId="{9316A9AC-DE39-41D7-B9DF-17E1DD480870}">
    <text>Taiso pastabas</text>
  </threadedComment>
  <threadedComment ref="E304" dT="2025-02-21T13:32:23.95" personId="{275467A3-C35B-408D-BC09-980133BF36D1}" id="{59864E66-2D34-4A2D-8BE7-F3625B1EBFCE}" parentId="{9316A9AC-DE39-41D7-B9DF-17E1DD480870}">
    <text>Pateikta po pastabų</text>
  </threadedComment>
  <threadedComment ref="E304" dT="2025-02-24T06:04:50.12" personId="{F5283759-9946-4865-A022-E520B30F9158}" id="{2EE9240C-3AB4-40FE-A146-B993FD27C3EC}" parentId="{9316A9AC-DE39-41D7-B9DF-17E1DD480870}">
    <text>Servitutas pateiktas kompensacijai</text>
  </threadedComment>
  <threadedComment ref="E304" dT="2025-02-25T07:23:46.81" personId="{F5283759-9946-4865-A022-E520B30F9158}" id="{6BA951BF-364F-4122-B3D4-0D016245E5D8}" parentId="{9316A9AC-DE39-41D7-B9DF-17E1DD480870}">
    <text>Galima sukelt bylą po pastabų. Reik įkelt ir BR01 (DWG)</text>
  </threadedComment>
  <threadedComment ref="E304" dT="2025-02-25T10:24:01.76" personId="{F5283759-9946-4865-A022-E520B30F9158}" id="{E3C752E4-7B11-4251-B5FA-8E4E1D628148}" parentId="{9316A9AC-DE39-41D7-B9DF-17E1DD480870}">
    <text xml:space="preserve">02-25 pateiktas servitutas į NŽT Nr. 1GP-9478
</text>
  </threadedComment>
  <threadedComment ref="E304" dT="2025-02-27T06:05:10.58" personId="{275467A3-C35B-408D-BC09-980133BF36D1}" id="{40DA6887-6046-4754-B23A-D4609BE72E72}" parentId="{9316A9AC-DE39-41D7-B9DF-17E1DD480870}">
    <text>Pateiktos žymos ESO</text>
  </threadedComment>
  <threadedComment ref="E304" dT="2025-03-03T12:12:34.70" personId="{275467A3-C35B-408D-BC09-980133BF36D1}" id="{FCDD0749-6378-4C66-852E-0CC155907A4B}" parentId="{9316A9AC-DE39-41D7-B9DF-17E1DD480870}">
    <text>LIKO SERVITUTAS</text>
  </threadedComment>
  <threadedComment ref="E304" dT="2025-03-19T11:09:28.97" personId="{F5283759-9946-4865-A022-E520B30F9158}" id="{A98050F0-E60D-4651-B38E-66C7A6B4CAB8}" parentId="{9316A9AC-DE39-41D7-B9DF-17E1DD480870}">
    <text>NŽT iki 26d. terminas</text>
  </threadedComment>
  <threadedComment ref="E304" dT="2025-03-27T05:19:30.50" personId="{F5283759-9946-4865-A022-E520B30F9158}" id="{A10CFCEB-D7BE-4C3D-ABA5-BFFB37F5E5BE}" parentId="{9316A9AC-DE39-41D7-B9DF-17E1DD480870}">
    <text>NŽT atmetė servitutą.
Reikia suderint servitutą su oro uostais.
Perduota jiems 03-26.
Atrašė, kad perdavė atsakingiems asmenims.</text>
  </threadedComment>
  <threadedComment ref="E304" dT="2025-04-14T12:18:34.83" personId="{F5283759-9946-4865-A022-E520B30F9158}" id="{ED0BA77F-B942-4D5B-8A7F-A49D4E4FD138}" parentId="{9316A9AC-DE39-41D7-B9DF-17E1DD480870}">
    <text>Skambinau tam atstovui 04-07, sakė dokumentai pas teisininkus.
04-14 sakė, kad neturi jokios naujos informacijos, davė suprast, kad ilgai dokumentai vaikšto ir neturi ką pakomentuot. Paprašiau, kad pasidalintų kontaktais, kas galėtų daugiau ką žinot. Sakė ryt atsius, nes šiandien išvažiavęs.</text>
  </threadedComment>
  <threadedComment ref="E304" dT="2025-04-22T04:18:19.28" personId="{F5283759-9946-4865-A022-E520B30F9158}" id="{012F7A21-1943-4029-BC00-04E9E506BD1B}" parentId="{9316A9AC-DE39-41D7-B9DF-17E1DD480870}">
    <text>Neatsiuntė kontaktų, šiandien pasuksiu.</text>
  </threadedComment>
  <threadedComment ref="E304" dT="2025-04-22T11:42:42.47" personId="{F5283759-9946-4865-A022-E520B30F9158}" id="{E529FE38-1EB2-4C4D-B263-C478121BFF34}" parentId="{9316A9AC-DE39-41D7-B9DF-17E1DD480870}">
    <text>Skambinau šiandien, paprašė persiųst laišką ir nukreips žmogui, kuris turėtų duot atsakymą kur pastrigę dokumentai</text>
  </threadedComment>
  <threadedComment ref="E304" dT="2025-05-05T09:52:11.76" personId="{F5283759-9946-4865-A022-E520B30F9158}" id="{D7F8B09E-C5E8-43F5-AA5C-A45E8566BD99}" parentId="{9316A9AC-DE39-41D7-B9DF-17E1DD480870}">
    <text xml:space="preserve">Nekilnojamojo turto valdytoja 04-24 atrašė, kad atsakymas rengiamas
</text>
  </threadedComment>
  <threadedComment ref="E304" dT="2025-05-12T11:56:40.36" personId="{F5283759-9946-4865-A022-E520B30F9158}" id="{49E03449-BDA0-4842-8BCA-8EDB9C259899}" parentId="{9316A9AC-DE39-41D7-B9DF-17E1DD480870}">
    <text>Su Kostu turim peržiūrėt raštą LTOU</text>
  </threadedComment>
  <threadedComment ref="E304" dT="2025-05-15T09:29:22.96" personId="{F5283759-9946-4865-A022-E520B30F9158}" id="{6F76A194-DBDF-4505-870A-1A23449DF093}" parentId="{9316A9AC-DE39-41D7-B9DF-17E1DD480870}">
    <text>Šiandien išsiunčiau raštą oro uostams.</text>
  </threadedComment>
  <threadedComment ref="E304" dT="2025-06-13T07:45:12.85" personId="{F5283759-9946-4865-A022-E520B30F9158}" id="{47CDA0CA-4B4B-4167-ABEE-F612293789C0}" parentId="{9316A9AC-DE39-41D7-B9DF-17E1DD480870}">
    <text>Iš LTOU gavau ats, perdaviau NŽT 06-13</text>
  </threadedComment>
  <threadedComment ref="V304" dT="2025-01-29T13:59:28.86" personId="{F5283759-9946-4865-A022-E520B30F9158}" id="{DDF5CCF9-6C2E-4F86-BBE2-29D5E4D8641B}">
    <text>01-29 pateikta Anai</text>
  </threadedComment>
  <threadedComment ref="W304" dT="2025-01-24T08:29:00.50" personId="{F5283759-9946-4865-A022-E520B30F9158}" id="{8530BD6D-84B4-4F08-A886-3C9248FE28DF}">
    <text>01-24 išsiųsta</text>
  </threadedComment>
  <threadedComment ref="X304" dT="2025-01-21T05:18:20.54" personId="{F5283759-9946-4865-A022-E520B30F9158}" id="{83D83DF4-17DC-4590-84C2-66232995152A}">
    <text>01-21 išsiųsta</text>
  </threadedComment>
  <threadedComment ref="X304" dT="2025-01-21T11:28:12.28" personId="{F5283759-9946-4865-A022-E520B30F9158}" id="{E2BB8F7C-363A-4E12-BB0C-A5F5103F1233}" parentId="{83D83DF4-17DC-4590-84C2-66232995152A}">
    <text xml:space="preserve">GD-849
</text>
  </threadedComment>
  <threadedComment ref="X304" dT="2025-01-23T09:59:12.97" personId="{F5283759-9946-4865-A022-E520B30F9158}" id="{35876E9C-121B-4DF7-BB3C-1B607B3D886E}" parentId="{83D83DF4-17DC-4590-84C2-66232995152A}">
    <text>01-23</text>
  </threadedComment>
  <threadedComment ref="Y304" dT="2025-01-21T05:18:20.54" personId="{F5283759-9946-4865-A022-E520B30F9158}" id="{6DBC0922-6D88-4EE9-A8CA-FF083273A731}">
    <text>01-21 išsiųsta</text>
  </threadedComment>
  <threadedComment ref="Y304" dT="2025-01-21T08:54:22.71" personId="{F5283759-9946-4865-A022-E520B30F9158}" id="{424D28BB-7E9D-4D21-8D4E-FDA5BD9FAA31}" parentId="{6DBC0922-6D88-4EE9-A8CA-FF083273A731}">
    <text>21d gauta</text>
  </threadedComment>
  <threadedComment ref="Z304" dT="2025-01-21T05:18:20.54" personId="{F5283759-9946-4865-A022-E520B30F9158}" id="{CBAF0EB4-76F8-4148-AFC8-FD8F5DE74935}">
    <text>01-21 išsiųsta</text>
  </threadedComment>
  <threadedComment ref="Z304" dT="2025-01-24T07:50:27.57" personId="{F5283759-9946-4865-A022-E520B30F9158}" id="{1175634F-BC93-42A9-B8A8-1D97462D898B}" parentId="{CBAF0EB4-76F8-4148-AFC8-FD8F5DE74935}">
    <text>01-24 suderinta</text>
  </threadedComment>
  <threadedComment ref="AA304" dT="2025-01-21T05:18:20.54" personId="{F5283759-9946-4865-A022-E520B30F9158}" id="{A20EF215-2FCA-450C-AEB7-8C61223F0664}">
    <text>01-21 išsiųsta</text>
  </threadedComment>
  <threadedComment ref="AA304" dT="2025-01-27T05:06:06.32" personId="{F5283759-9946-4865-A022-E520B30F9158}" id="{67F234CB-CACD-4F21-975F-D0909FC058F6}" parentId="{A20EF215-2FCA-450C-AEB7-8C61223F0664}">
    <text xml:space="preserve">01-24 </text>
  </threadedComment>
  <threadedComment ref="AF304" dT="2024-12-23T12:11:26.31" personId="{F5283759-9946-4865-A022-E520B30F9158}" id="{711B177B-5BF3-44AA-9B93-F903A56A0806}">
    <text>5 savininkai (ir LR) ir 23 nuominkai (bet yra pasikartojančių)</text>
  </threadedComment>
  <threadedComment ref="AF304" dT="2025-01-24T08:28:45.89" personId="{F5283759-9946-4865-A022-E520B30F9158}" id="{F52CC446-85EA-41D6-8D00-5CA4FC11E40C}" parentId="{711B177B-5BF3-44AA-9B93-F903A56A0806}">
    <text>Kostas sakė, servituto nereikės.</text>
  </threadedComment>
  <threadedComment ref="AF304" dT="2025-02-24T05:59:55.16" personId="{F5283759-9946-4865-A022-E520B30F9158}" id="{312A4813-BA2C-420D-A64F-3C0DE64F6507}" parentId="{711B177B-5BF3-44AA-9B93-F903A56A0806}">
    <text xml:space="preserve">Servituto reiks su NŽT
</text>
  </threadedComment>
  <threadedComment ref="AF304" dT="2025-02-25T10:24:11.50" personId="{F5283759-9946-4865-A022-E520B30F9158}" id="{BEB9D15C-1775-4AF8-96A8-65282B6730B1}" parentId="{711B177B-5BF3-44AA-9B93-F903A56A0806}">
    <text>02-25 pateiktas servitutas į NŽT</text>
  </threadedComment>
  <threadedComment ref="AL304" dT="2025-01-21T05:15:28.26" personId="{F5283759-9946-4865-A022-E520B30F9158}" id="{92AC69E0-3051-4378-8BE8-05616E85014C}">
    <text>01-21 išsiųsta</text>
  </threadedComment>
  <threadedComment ref="AL304" dT="2025-01-23T09:59:39.92" personId="{F5283759-9946-4865-A022-E520B30F9158}" id="{E4EFCBB0-DA4A-4BD7-A153-2C22F8984AA8}" parentId="{92AC69E0-3051-4378-8BE8-05616E85014C}">
    <text>Nepatenkam su proj. kabeliu pas juos į a.z.</text>
  </threadedComment>
  <threadedComment ref="E305" dT="2025-01-07T09:04:08.28" personId="{275467A3-C35B-408D-BC09-980133BF36D1}" id="{179350CA-D81D-4D58-AFFF-25F86E492B1B}">
    <text>SUVA</text>
  </threadedComment>
  <threadedComment ref="E306" dT="2025-01-02T05:23:37.74" personId="{09BE7D98-4DE0-4A95-BE21-8CDFB976921C}" id="{4AE210B4-B6A6-4178-8A6D-F78736EA9E36}">
    <text>Reikia RAA pabaigti</text>
  </threadedComment>
  <threadedComment ref="E306" dT="2025-01-02T10:06:53.75" personId="{1AA69E5B-B443-4881-BBB8-C2908FF681E9}" id="{28EBC1DF-EE48-42F9-A183-393B4952F48D}" parentId="{4AE210B4-B6A6-4178-8A6D-F78736EA9E36}">
    <text>Pateikti pirminiai</text>
  </threadedComment>
  <threadedComment ref="E306" dT="2025-01-05T08:58:58.20" personId="{275467A3-C35B-408D-BC09-980133BF36D1}" id="{EF8254EB-5963-41DE-8B0A-1DEE71A5A857}" parentId="{4AE210B4-B6A6-4178-8A6D-F78736EA9E36}">
    <text>Atmesti pirminiai, reikia signalų</text>
  </threadedComment>
  <threadedComment ref="E306" dT="2025-01-07T09:04:53.46" personId="{275467A3-C35B-408D-BC09-980133BF36D1}" id="{2D1A7970-845F-438D-928B-DB7E804F05CE}" parentId="{4AE210B4-B6A6-4178-8A6D-F78736EA9E36}">
    <text>01-07 teiks pirminius po pastabų</text>
  </threadedComment>
  <threadedComment ref="E306" dT="2025-01-08T11:48:00.28" personId="{1AA69E5B-B443-4881-BBB8-C2908FF681E9}" id="{AA9832AC-ED79-45D5-80E6-CC13F0B7932B}" parentId="{4AE210B4-B6A6-4178-8A6D-F78736EA9E36}">
    <text>Pateikti pirminiai</text>
  </threadedComment>
  <threadedComment ref="E306" dT="2025-02-08T08:57:59.47" personId="{275467A3-C35B-408D-BC09-980133BF36D1}" id="{B82ADC4B-BE9E-4CA8-8DF3-ABB1F309FA05}" parentId="{4AE210B4-B6A6-4178-8A6D-F78736EA9E36}">
    <text>Taiso pastabas</text>
  </threadedComment>
  <threadedComment ref="E306" dT="2025-02-12T07:18:09.88" personId="{275467A3-C35B-408D-BC09-980133BF36D1}" id="{2E68402F-CC5E-4E75-9950-CFD14A22D333}" parentId="{4AE210B4-B6A6-4178-8A6D-F78736EA9E36}">
    <text>Pateikti pirminiai</text>
  </threadedComment>
  <threadedComment ref="E306" dT="2025-02-20T06:11:38.34" personId="{275467A3-C35B-408D-BC09-980133BF36D1}" id="{3FF48CAC-B558-4561-9880-96655FEAC048}" parentId="{4AE210B4-B6A6-4178-8A6D-F78736EA9E36}">
    <text>Taiso pastabas</text>
  </threadedComment>
  <threadedComment ref="E306" dT="2025-02-24T14:31:45.85" personId="{275467A3-C35B-408D-BC09-980133BF36D1}" id="{4885AB15-FB25-46E3-9DCB-EA143E45B84A}" parentId="{4AE210B4-B6A6-4178-8A6D-F78736EA9E36}">
    <text>Pateikta po pastabų</text>
  </threadedComment>
  <threadedComment ref="E306" dT="2025-02-25T18:10:42.46" personId="{275467A3-C35B-408D-BC09-980133BF36D1}" id="{60DB1876-7C36-4432-98A7-E817FE33F369}" parentId="{4AE210B4-B6A6-4178-8A6D-F78736EA9E36}">
    <text>Taiso pastabas</text>
  </threadedComment>
  <threadedComment ref="E306" dT="2025-02-26T05:38:41.46" personId="{275467A3-C35B-408D-BC09-980133BF36D1}" id="{563CDA51-D00C-42C5-BE94-D7BB99E7A728}" parentId="{4AE210B4-B6A6-4178-8A6D-F78736EA9E36}">
    <text>Pateikta po pastabų</text>
  </threadedComment>
  <threadedComment ref="E306" dT="2025-02-27T13:31:11.94" personId="{275467A3-C35B-408D-BC09-980133BF36D1}" id="{257B1C78-6418-4540-BDD4-A45B1608E901}" parentId="{4AE210B4-B6A6-4178-8A6D-F78736EA9E36}">
    <text>Patvirtinti pirminiai</text>
  </threadedComment>
  <threadedComment ref="E306" dT="2025-03-03T12:31:14.10" personId="{275467A3-C35B-408D-BC09-980133BF36D1}" id="{85C6F49D-C954-482A-859C-8740070E96DA}" parentId="{4AE210B4-B6A6-4178-8A6D-F78736EA9E36}">
    <text>Turi siųsti derinti</text>
  </threadedComment>
  <threadedComment ref="E306" dT="2025-03-12T08:03:52.41" personId="{8FC2F3C1-05F0-4E34-917F-7A355472C835}" id="{80F8EBE6-4626-4C72-A89E-757C28D0D9A1}" parentId="{4AE210B4-B6A6-4178-8A6D-F78736EA9E36}">
    <text>Parengtas servitutas, reikia ESO parašo</text>
  </threadedComment>
  <threadedComment ref="E306" dT="2025-03-12T08:21:38.53" personId="{8FC2F3C1-05F0-4E34-917F-7A355472C835}" id="{6851E4D0-1645-463F-AD33-8DF31EE2FCEE}" parentId="{4AE210B4-B6A6-4178-8A6D-F78736EA9E36}">
    <text>Išsiųsta užsakovui bei institucijoms</text>
  </threadedComment>
  <threadedComment ref="E306" dT="2025-03-18T11:33:37.43" personId="{8FC2F3C1-05F0-4E34-917F-7A355472C835}" id="{26B5F1DB-666B-407D-8EEB-6758C29FAF55}" parentId="{4AE210B4-B6A6-4178-8A6D-F78736EA9E36}">
    <text>Gauti vandenu bei telia derinimai</text>
  </threadedComment>
  <threadedComment ref="E306" dT="2025-03-19T07:25:05.66" personId="{8FC2F3C1-05F0-4E34-917F-7A355472C835}" id="{D26C917C-6188-43E8-BE07-BE8A44D1DF4D}" parentId="{4AE210B4-B6A6-4178-8A6D-F78736EA9E36}">
    <text>Laukiam eso parašo ant servituto, po to iš kart siunčiam kompensacijai</text>
  </threadedComment>
  <threadedComment ref="E306" dT="2025-03-20T05:37:51.71" personId="{8FC2F3C1-05F0-4E34-917F-7A355472C835}" id="{C46F51B2-41AF-4273-9982-CD22A2997080}" parentId="{4AE210B4-B6A6-4178-8A6D-F78736EA9E36}">
    <text>pateiktas kompensacijai</text>
  </threadedComment>
  <threadedComment ref="E306" dT="2025-03-25T05:49:29.59" personId="{8FC2F3C1-05F0-4E34-917F-7A355472C835}" id="{DA961123-5C37-4734-9260-AE4D8614CAA3}" parentId="{4AE210B4-B6A6-4178-8A6D-F78736EA9E36}">
    <text>Gauta kompensacija</text>
  </threadedComment>
  <threadedComment ref="E306" dT="2025-03-27T13:29:22.60" personId="{8FC2F3C1-05F0-4E34-917F-7A355472C835}" id="{E1E97D9D-9BC3-4237-81DB-99E230BE1379}" parentId="{4AE210B4-B6A6-4178-8A6D-F78736EA9E36}">
    <text>Nusiųsta sąmatos skaičiavimui</text>
  </threadedComment>
  <threadedComment ref="E306" dT="2025-03-28T07:23:05.93" personId="{8FC2F3C1-05F0-4E34-917F-7A355472C835}" id="{3902D280-F7A0-4AAA-96A2-EE5DE23F78BC}" parentId="{4AE210B4-B6A6-4178-8A6D-F78736EA9E36}">
    <text>Servitutas nusiųstas į kauno m. sav. Pasirašymui
gauta sąmata</text>
  </threadedComment>
  <threadedComment ref="E306" dT="2025-03-31T11:54:55.31" personId="{8FC2F3C1-05F0-4E34-917F-7A355472C835}" id="{5B72D24B-936D-4018-9A4E-1C5EB7979679}" parentId="{4AE210B4-B6A6-4178-8A6D-F78736EA9E36}">
    <text>Byla padaryta</text>
  </threadedComment>
  <threadedComment ref="E306" dT="2025-04-01T12:52:41.33" personId="{8FC2F3C1-05F0-4E34-917F-7A355472C835}" id="{C92C2E4A-6F80-4738-A52A-F6EBCF394611}" parentId="{4AE210B4-B6A6-4178-8A6D-F78736EA9E36}">
    <text>Užsakovas atsiuntė laišką su pastabomis, netinka pajungimas ir prašo išimti naujas sąlygas</text>
  </threadedComment>
  <threadedComment ref="E306" dT="2025-04-04T07:02:52.08" personId="{8FC2F3C1-05F0-4E34-917F-7A355472C835}" id="{4292A87E-0BB9-4AF6-8E3A-AE24CC906E04}" parentId="{4AE210B4-B6A6-4178-8A6D-F78736EA9E36}">
    <text>Persiuničiau ESO informaciją užsakovui.</text>
  </threadedComment>
  <threadedComment ref="E306" dT="2025-04-07T06:45:13.24" personId="{1AA69E5B-B443-4881-BBB8-C2908FF681E9}" id="{3D337C40-BBE6-4053-8A6F-B2A44717BD0A}" parentId="{4AE210B4-B6A6-4178-8A6D-F78736EA9E36}">
    <text>Sveiki, Ridai, 
Šiandien pas mus lankėsi ESO atstovai dėl MT projekto. 
Apsitarėm, kad bandysim esamų sąlygų rėmuose pagerinti 10kV tiekimo patikimumą. 
Laukiame iš jų atsakymo – turbūt ir Jūs gausite info iš jų.   </text>
  </threadedComment>
  <threadedComment ref="E306" dT="2025-04-08T07:12:49.75" personId="{275467A3-C35B-408D-BC09-980133BF36D1}" id="{83FC5E49-F166-4164-A71D-A2B073433600}" parentId="{4AE210B4-B6A6-4178-8A6D-F78736EA9E36}">
    <text>Taiso pastabas</text>
  </threadedComment>
  <threadedComment ref="E306" dT="2025-04-14T11:11:59.05" personId="{8FC2F3C1-05F0-4E34-917F-7A355472C835}" id="{9A6368D8-F6BC-44B6-97D4-D05317B92DEC}" parentId="{4AE210B4-B6A6-4178-8A6D-F78736EA9E36}">
    <text>Nėra ką taisyt, kaip ESO prašė taip ir padaryta, nusiunčiau užsakovui pakartotinai</text>
  </threadedComment>
  <threadedComment ref="E306" dT="2025-04-16T06:17:33.71" personId="{8FC2F3C1-05F0-4E34-917F-7A355472C835}" id="{BAB1A33B-4CC4-4746-80F5-AF061E2AFEF5}" parentId="{4AE210B4-B6A6-4178-8A6D-F78736EA9E36}">
    <text>Gautas užsakovo derinimas, išsiunčiau servitutą derinimui su LSMU ligonine ir GMP tarnybą</text>
  </threadedComment>
  <threadedComment ref="E306" dT="2025-04-17T12:56:19.84" personId="{8FC2F3C1-05F0-4E34-917F-7A355472C835}" id="{2655EB9A-0A4F-45BB-89C2-3B208115770F}" parentId="{4AE210B4-B6A6-4178-8A6D-F78736EA9E36}">
    <text>LSMU ligoninė servitutą pasirašys, tik paprašė papildomai situacijos plano ant ortofoto aiškumui, GMP tarnybai servitutą siųsti atskirai</text>
  </threadedComment>
  <threadedComment ref="E306" dT="2025-04-18T04:40:38.68" personId="{1AA69E5B-B443-4881-BBB8-C2908FF681E9}" id="{FB230C7C-CB30-4F55-B849-A99219F3CFFB}" parentId="{4AE210B4-B6A6-4178-8A6D-F78736EA9E36}">
    <text>Kai gausim suderinimus ant servitutu kelt projekta</text>
  </threadedComment>
  <threadedComment ref="E306" dT="2025-04-18T07:29:07.79" personId="{8FC2F3C1-05F0-4E34-917F-7A355472C835}" id="{8107BB46-BA6F-4FC7-8A27-3F985D54BDAB}" parentId="{4AE210B4-B6A6-4178-8A6D-F78736EA9E36}">
    <text>Išsiųstas servitutas suderinimui į GMP tarnybą ir LSMU ligoninę</text>
  </threadedComment>
  <threadedComment ref="E306" dT="2025-04-25T09:16:02.55" personId="{8FC2F3C1-05F0-4E34-917F-7A355472C835}" id="{AFD106CA-0AA9-4DC4-B87D-184595CE2290}" parentId="{4AE210B4-B6A6-4178-8A6D-F78736EA9E36}">
    <text>Kalbėjau su GMP ligonine, laukiam parašo ant ant servituto, iš LSMU ligoninės derinimas gautas</text>
  </threadedComment>
  <threadedComment ref="E306" dT="2025-04-29T11:56:14.90" personId="{8FC2F3C1-05F0-4E34-917F-7A355472C835}" id="{FE07F9B6-B008-4390-BD89-3772668D57EB}" parentId="{4AE210B4-B6A6-4178-8A6D-F78736EA9E36}">
    <text>Gauti parašai ant servituto, nusiųsta į savivaldybę</text>
  </threadedComment>
  <threadedComment ref="E306" dT="2025-04-30T07:51:51.86" personId="{1AA69E5B-B443-4881-BBB8-C2908FF681E9}" id="{DCCA92E8-6C49-458B-9356-10165160C193}" parentId="{4AE210B4-B6A6-4178-8A6D-F78736EA9E36}">
    <text>Rengia byla, teiksim projekta be servituto</text>
  </threadedComment>
  <threadedComment ref="E306" dT="2025-05-07T08:07:43.17" personId="{8FC2F3C1-05F0-4E34-917F-7A355472C835}" id="{9D80B7E8-E564-4A89-9F7B-072B5948E969}" parentId="{4AE210B4-B6A6-4178-8A6D-F78736EA9E36}">
    <text>Reikia paruošti bylą, po 244 principinės bus ruošiama</text>
  </threadedComment>
  <threadedComment ref="E306" dT="2025-05-12T18:22:03.24" personId="{1AA69E5B-B443-4881-BBB8-C2908FF681E9}" id="{730A0972-F940-4AA5-BB47-568CD685C96E}" parentId="{4AE210B4-B6A6-4178-8A6D-F78736EA9E36}">
    <text>Pateiktas projektas be servituto</text>
  </threadedComment>
  <threadedComment ref="E306" dT="2025-05-13T12:55:06.90" personId="{275467A3-C35B-408D-BC09-980133BF36D1}" id="{D46FC5E4-EDC3-4419-9119-E718BD1B3E8F}" parentId="{4AE210B4-B6A6-4178-8A6D-F78736EA9E36}">
    <text>Taiso pastabas</text>
  </threadedComment>
  <threadedComment ref="E306" dT="2025-05-14T09:56:50.19" personId="{8FC2F3C1-05F0-4E34-917F-7A355472C835}" id="{AA701F69-B529-42AE-BAE3-895C55A1D1F4}" parentId="{4AE210B4-B6A6-4178-8A6D-F78736EA9E36}">
    <text>Pataisytos, laukiam pasira6yto servituto iš savivaldybės, taip pat turi perskaičiuoti sąmatą pagal 2024-04 įkainius</text>
  </threadedComment>
  <threadedComment ref="E306" dT="2025-05-20T12:11:02.72" personId="{8FC2F3C1-05F0-4E34-917F-7A355472C835}" id="{6AD051B6-5E9A-45F6-897B-4AE1ABB68511}" parentId="{4AE210B4-B6A6-4178-8A6D-F78736EA9E36}">
    <text>Servitutas bus suderintas su Kauno sav. 05-21</text>
  </threadedComment>
  <threadedComment ref="E306" dT="2025-05-23T11:43:38.76" personId="{8FC2F3C1-05F0-4E34-917F-7A355472C835}" id="{204ADE90-1BAE-4407-9C70-D8F1EBB20B22}" parentId="{4AE210B4-B6A6-4178-8A6D-F78736EA9E36}">
    <text>Darbo grupėje patvirtintas, laukiam kol gaus protokolą ir pasirašys</text>
  </threadedComment>
  <threadedComment ref="E306" dT="2025-05-26T05:01:28.84" personId="{8FC2F3C1-05F0-4E34-917F-7A355472C835}" id="{078BD9EA-60E3-43D1-B067-33CD9FCB65CF}" parentId="{4AE210B4-B6A6-4178-8A6D-F78736EA9E36}">
    <text>Vis dar laukiamas servitutas iš savivaldybės</text>
  </threadedComment>
  <threadedComment ref="E306" dT="2025-06-06T07:01:48.44" personId="{8FC2F3C1-05F0-4E34-917F-7A355472C835}" id="{91A5689A-8191-4490-ADD4-33E117E1463D}" parentId="{4AE210B4-B6A6-4178-8A6D-F78736EA9E36}">
    <text>Skambinau, servitutas pas direktorių, turi atsiųst 06-08</text>
  </threadedComment>
  <threadedComment ref="E306" dT="2025-06-06T11:59:19.14" personId="{8FC2F3C1-05F0-4E34-917F-7A355472C835}" id="{FFD8E77D-92E9-4C77-B21A-48B96CBD4818}" parentId="{4AE210B4-B6A6-4178-8A6D-F78736EA9E36}">
    <text>Servitutas suderintas su savivaldybe ir pasirasytas, pirmadieni siunciu linai, sandorio sudarymui</text>
  </threadedComment>
  <threadedComment ref="E306" dT="2025-06-09T04:59:16.62" personId="{8FC2F3C1-05F0-4E34-917F-7A355472C835}" id="{2767AE7E-7DF6-4C83-8477-BDEEDA6358C7}" parentId="{4AE210B4-B6A6-4178-8A6D-F78736EA9E36}">
    <text>Nusiųstas servitutas sandorio pasirasymui</text>
  </threadedComment>
  <threadedComment ref="E306" dT="2025-06-10T05:59:43.34" personId="{8FC2F3C1-05F0-4E34-917F-7A355472C835}" id="{39BB1908-8504-4205-B9D7-714CAC37D782}" parentId="{4AE210B4-B6A6-4178-8A6D-F78736EA9E36}">
    <text>Servitutas bus pasirašytas 06-19</text>
  </threadedComment>
  <threadedComment ref="E306" dT="2025-06-10T11:12:09.18" personId="{1AA69E5B-B443-4881-BBB8-C2908FF681E9}" id="{31D05A02-F6A4-48CB-A7EF-6E530854CB65}" parentId="{4AE210B4-B6A6-4178-8A6D-F78736EA9E36}">
    <text>Pateiktas projektas po pastabu</text>
  </threadedComment>
  <threadedComment ref="E306" dT="2025-06-12T07:02:25.12" personId="{1AA69E5B-B443-4881-BBB8-C2908FF681E9}" id="{53D8DDCA-A955-47BA-A0FC-98A584B528A0}" parentId="{4AE210B4-B6A6-4178-8A6D-F78736EA9E36}">
    <text>Pateiktas projektas po pastabu vel</text>
  </threadedComment>
  <threadedComment ref="E306" dT="2025-06-19T05:12:35.04" personId="{275467A3-C35B-408D-BC09-980133BF36D1}" id="{EE3FCB3C-797D-41C4-ABE6-156C6C123B02}" parentId="{4AE210B4-B6A6-4178-8A6D-F78736EA9E36}">
    <text>RC pateikta 06-19</text>
  </threadedComment>
  <threadedComment ref="E306" dT="2025-06-26T10:53:23.79" personId="{275467A3-C35B-408D-BC09-980133BF36D1}" id="{64421689-D363-40FD-974B-ED5C8A5C2EE2}" parentId="{4AE210B4-B6A6-4178-8A6D-F78736EA9E36}">
    <text>Laukiam žymos</text>
  </threadedComment>
  <threadedComment ref="E306" dT="2025-07-02T04:21:50.25" personId="{275467A3-C35B-408D-BC09-980133BF36D1}" id="{9702ECC8-EFA0-4092-B21E-1128BC6EACDA}" parentId="{4AE210B4-B6A6-4178-8A6D-F78736EA9E36}">
    <text xml:space="preserve">Pateiktas delspinigių raštas
</text>
  </threadedComment>
  <threadedComment ref="V306" dT="2025-03-27T13:28:59.10" personId="{8FC2F3C1-05F0-4E34-917F-7A355472C835}" id="{930F256A-59DD-44B0-83A6-2CF627E567A8}">
    <text>Nusiųsta skaičiavimui</text>
  </threadedComment>
  <threadedComment ref="W306" dT="2025-03-12T08:41:26.12" personId="{8FC2F3C1-05F0-4E34-917F-7A355472C835}" id="{07186993-92B8-41B4-A3C6-5F3F2EF53027}">
    <text>03-12 siųsta užsakovui patvirtinimui</text>
  </threadedComment>
  <threadedComment ref="Z306" dT="2025-03-12T08:40:30.83" personId="{8FC2F3C1-05F0-4E34-917F-7A355472C835}" id="{0D879E68-5243-48C3-8526-8DDDD56B387A}">
    <text>03-12</text>
  </threadedComment>
  <threadedComment ref="AA306" dT="2025-03-12T08:40:41.89" personId="{8FC2F3C1-05F0-4E34-917F-7A355472C835}" id="{C4243C7F-6A12-48A1-BDD3-1F582D348B70}">
    <text>03-12</text>
  </threadedComment>
  <threadedComment ref="AF306" dT="2025-03-12T08:40:57.23" personId="{8FC2F3C1-05F0-4E34-917F-7A355472C835}" id="{845B2B25-B5F7-432D-A6A1-DAA3A4170DD3}">
    <text>Laukiam ESO parašo</text>
  </threadedComment>
  <threadedComment ref="AF306" dT="2025-03-25T05:54:18.88" personId="{8FC2F3C1-05F0-4E34-917F-7A355472C835}" id="{3B02A6FC-E556-4122-851A-177A3E5E0CF9}" parentId="{845B2B25-B5F7-432D-A6A1-DAA3A4170DD3}">
    <text>Gauta kompensacija</text>
  </threadedComment>
  <threadedComment ref="AF306" dT="2025-06-09T06:04:03.99" personId="{8FC2F3C1-05F0-4E34-917F-7A355472C835}" id="{8838CC27-68D9-40D3-923C-2DF256701D7C}" parentId="{845B2B25-B5F7-432D-A6A1-DAA3A4170DD3}">
    <text>Nusiųsta notarei sandorio pasirašymui 06-09</text>
  </threadedComment>
  <threadedComment ref="AF306" dT="2025-07-02T07:05:59.97" personId="{8FC2F3C1-05F0-4E34-917F-7A355472C835}" id="{438E5566-3BFF-4CD7-8B49-CE5B201EF3C5}" parentId="{845B2B25-B5F7-432D-A6A1-DAA3A4170DD3}">
    <text>Pasirašytas 06-19</text>
  </threadedComment>
  <threadedComment ref="E307" dT="2025-02-20T06:18:49.44" personId="{275467A3-C35B-408D-BC09-980133BF36D1}" id="{346BC8BA-AA3C-4B9A-828D-F99218CD8024}">
    <text>Nedaryta</text>
  </threadedComment>
  <threadedComment ref="E307" dT="2025-03-03T12:27:21.92" personId="{275467A3-C35B-408D-BC09-980133BF36D1}" id="{73EC35EB-F4E4-474F-AB0D-7BEE2809076B}" parentId="{346BC8BA-AA3C-4B9A-828D-F99218CD8024}">
    <text>03-04 teiksim pirminius</text>
  </threadedComment>
  <threadedComment ref="E307" dT="2025-03-04T13:38:48.66" personId="{A8D559AF-EDFF-4E5C-A9C6-041F763793B2}" id="{C766A58F-F2DD-45D1-BA74-E4C96D394ABB}" parentId="{346BC8BA-AA3C-4B9A-828D-F99218CD8024}">
    <text>Paruošta pirminiai</text>
  </threadedComment>
  <threadedComment ref="E307" dT="2025-03-05T07:26:22.58" personId="{1AA69E5B-B443-4881-BBB8-C2908FF681E9}" id="{438FEA05-8727-4C2A-9561-615A8E254447}" parentId="{346BC8BA-AA3C-4B9A-828D-F99218CD8024}">
    <text>Pateikti pirminiai</text>
  </threadedComment>
  <threadedComment ref="E307" dT="2025-03-10T07:36:09.64" personId="{1AA69E5B-B443-4881-BBB8-C2908FF681E9}" id="{41193A46-A72E-41C1-8053-10C9B3DD1296}" parentId="{346BC8BA-AA3C-4B9A-828D-F99218CD8024}">
    <text>Pateikti pirminiai po pastabu</text>
  </threadedComment>
  <threadedComment ref="E307" dT="2025-03-14T13:08:35.10" personId="{275467A3-C35B-408D-BC09-980133BF36D1}" id="{C51FB84F-CEDC-4911-AA9B-DB5CB7364DA0}" parentId="{346BC8BA-AA3C-4B9A-828D-F99218CD8024}">
    <text>Taiso pastabas</text>
  </threadedComment>
  <threadedComment ref="E307" dT="2025-03-17T13:48:30.05" personId="{A8D559AF-EDFF-4E5C-A9C6-041F763793B2}" id="{00E042E7-0565-4800-AE4F-0603116FC3AF}" parentId="{346BC8BA-AA3C-4B9A-828D-F99218CD8024}">
    <text>Pastabos pataisytos</text>
  </threadedComment>
  <threadedComment ref="E307" dT="2025-03-18T10:54:24.08" personId="{275467A3-C35B-408D-BC09-980133BF36D1}" id="{EEA27EAD-7754-45A7-BDD0-D5D809F61257}" parentId="{346BC8BA-AA3C-4B9A-828D-F99218CD8024}">
    <text>Pateikta po pastabų</text>
  </threadedComment>
  <threadedComment ref="E307" dT="2025-03-21T12:21:57.27" personId="{275467A3-C35B-408D-BC09-980133BF36D1}" id="{14CF0606-F62F-428F-A3A1-10C332E599D2}" parentId="{346BC8BA-AA3C-4B9A-828D-F99218CD8024}">
    <text>Taiso pastabas</text>
  </threadedComment>
  <threadedComment ref="E307" dT="2025-04-02T06:13:49.18" personId="{1AA69E5B-B443-4881-BBB8-C2908FF681E9}" id="{903A6C18-5FE3-4A8C-8DEB-103DF2E86FB4}" parentId="{346BC8BA-AA3C-4B9A-828D-F99218CD8024}">
    <text>Pateikti pirminiai po pastabu</text>
  </threadedComment>
  <threadedComment ref="E307" dT="2025-04-04T05:45:56.69" personId="{275467A3-C35B-408D-BC09-980133BF36D1}" id="{68DD5CB4-2755-43DE-BF92-A851A3DA42EF}" parentId="{346BC8BA-AA3C-4B9A-828D-F99218CD8024}">
    <text>Siunčia derinti institucijoms</text>
  </threadedComment>
  <threadedComment ref="E307" dT="2025-04-04T07:57:22.66" personId="{A8D559AF-EDFF-4E5C-A9C6-041F763793B2}" id="{EF3BF351-99BC-418D-BB94-F049B0A0F7B7}" parentId="{346BC8BA-AA3C-4B9A-828D-F99218CD8024}">
    <text>Išsiųsta derinti</text>
  </threadedComment>
  <threadedComment ref="E307" dT="2025-04-14T12:55:19.00" personId="{A8D559AF-EDFF-4E5C-A9C6-041F763793B2}" id="{01A3407C-6DA5-47C0-8B6A-055AD57D4A3B}" parentId="{346BC8BA-AA3C-4B9A-828D-F99218CD8024}">
    <text>Paruoštas medžiagų žiniaraštis</text>
  </threadedComment>
  <threadedComment ref="E307" dT="2025-04-15T04:46:35.85" personId="{275467A3-C35B-408D-BC09-980133BF36D1}" id="{6D6B92CE-AA0F-4252-BE08-DEAAF415BA67}" parentId="{346BC8BA-AA3C-4B9A-828D-F99218CD8024}">
    <text>04-15 perduos MŽ sąmatoms, teikia SUVA</text>
  </threadedComment>
  <threadedComment ref="E307" dT="2025-04-15T11:25:57.34" personId="{A8D559AF-EDFF-4E5C-A9C6-041F763793B2}" id="{764B15D6-71F0-48B2-8C98-E21ECE71DCFD}" parentId="{346BC8BA-AA3C-4B9A-828D-F99218CD8024}">
    <text>Pateikta SUVA, skaičiuoja sąmatą</text>
  </threadedComment>
  <threadedComment ref="E307" dT="2025-04-18T10:56:15.81" personId="{A8D559AF-EDFF-4E5C-A9C6-041F763793B2}" id="{C8FBD737-2305-4024-A934-7CFBB45ADD1B}" parentId="{346BC8BA-AA3C-4B9A-828D-F99218CD8024}">
    <text>Paruošta byla be SUVA</text>
  </threadedComment>
  <threadedComment ref="E307" dT="2025-04-18T11:13:46.03" personId="{1AA69E5B-B443-4881-BBB8-C2908FF681E9}" id="{6449A581-9973-4555-809E-05E6BD621EBF}" parentId="{346BC8BA-AA3C-4B9A-828D-F99218CD8024}">
    <text>Pateiktas projektas be SVA</text>
  </threadedComment>
  <threadedComment ref="E307" dT="2025-04-25T07:46:20.26" personId="{1AA69E5B-B443-4881-BBB8-C2908FF681E9}" id="{1BD0FFEC-3AF9-423D-AF25-3A9CACB8DCDF}" parentId="{346BC8BA-AA3C-4B9A-828D-F99218CD8024}">
    <text>Pateiktas projektas po pastabu</text>
  </threadedComment>
  <threadedComment ref="E307" dT="2025-04-30T12:23:34.66" personId="{275467A3-C35B-408D-BC09-980133BF36D1}" id="{BF2FA274-36CC-4533-AB75-B692FEECA585}" parentId="{346BC8BA-AA3C-4B9A-828D-F99218CD8024}">
    <text>Taiso pastabas</text>
  </threadedComment>
  <threadedComment ref="E307" dT="2025-05-01T09:59:55.99" personId="{1AA69E5B-B443-4881-BBB8-C2908FF681E9}" id="{082D1E64-47CA-47EA-95AF-25BDF7CF62CB}" parentId="{346BC8BA-AA3C-4B9A-828D-F99218CD8024}">
    <text>Pateiktas projektas po pastabu</text>
  </threadedComment>
  <threadedComment ref="E307" dT="2025-05-12T06:43:43.20" personId="{275467A3-C35B-408D-BC09-980133BF36D1}" id="{93C38726-FA09-42CD-B565-BAC358A0B228}" parentId="{346BC8BA-AA3C-4B9A-828D-F99218CD8024}">
    <text>Pateikti įkainiai, RC SĄSKAITĄ reikės pateikti</text>
  </threadedComment>
  <threadedComment ref="E307" dT="2025-05-14T06:29:36.49" personId="{275467A3-C35B-408D-BC09-980133BF36D1}" id="{53F92155-71D6-4FB4-A4B2-7FD44084AE9E}" parentId="{346BC8BA-AA3C-4B9A-828D-F99218CD8024}">
    <text>Laukiam kol patvirtins įkainius</text>
  </threadedComment>
  <threadedComment ref="X307" dT="2025-04-04T07:28:51.20" personId="{A8D559AF-EDFF-4E5C-A9C6-041F763793B2}" id="{2D7A51F6-3DAE-4511-9157-7B466F9E0313}">
    <text>Išsiųsta 04-04</text>
  </threadedComment>
  <threadedComment ref="AB307" dT="2025-04-04T07:29:22.88" personId="{A8D559AF-EDFF-4E5C-A9C6-041F763793B2}" id="{313F0642-2EBF-4B3B-8968-58A779447B3F}">
    <text>Išsiųsta 04-04 dėl visa ko, bet atstumas &gt;5 metrai visur</text>
  </threadedComment>
  <threadedComment ref="AD307" dT="2025-04-15T11:26:33.38" personId="{A8D559AF-EDFF-4E5C-A9C6-041F763793B2}" id="{7D199794-2866-452E-BF25-C102186E130C}">
    <text xml:space="preserve">04-15 ; 355493 </text>
  </threadedComment>
  <threadedComment ref="E308" dT="2025-02-20T06:18:49.44" personId="{275467A3-C35B-408D-BC09-980133BF36D1}" id="{9D35BECF-51D0-4B98-94A7-D4E8FAA4A3AD}">
    <text>Nedaryta</text>
  </threadedComment>
  <threadedComment ref="E308" dT="2025-03-07T07:40:39.33" personId="{A8D559AF-EDFF-4E5C-A9C6-041F763793B2}" id="{58E59080-08BF-431F-9AEE-3EA82B232F8E}" parentId="{9D35BECF-51D0-4B98-94A7-D4E8FAA4A3AD}">
    <text>Paruosti pirminiai</text>
  </threadedComment>
  <threadedComment ref="E308" dT="2025-03-07T12:49:10.01" personId="{1AA69E5B-B443-4881-BBB8-C2908FF681E9}" id="{6D07C4A0-488E-45AF-AE1D-A655A482A918}" parentId="{9D35BECF-51D0-4B98-94A7-D4E8FAA4A3AD}">
    <text>Pateikti pirminiai</text>
  </threadedComment>
  <threadedComment ref="E308" dT="2025-03-12T09:37:49.20" personId="{275467A3-C35B-408D-BC09-980133BF36D1}" id="{FD74C055-3A63-4C4A-BFE9-5084D8D19941}" parentId="{9D35BECF-51D0-4B98-94A7-D4E8FAA4A3AD}">
    <text>Taiso pastabas</text>
  </threadedComment>
  <threadedComment ref="E308" dT="2025-03-12T10:49:25.43" personId="{1AA69E5B-B443-4881-BBB8-C2908FF681E9}" id="{0BAF2135-EB43-40D4-9D42-8D1B188D2A90}" parentId="{9D35BECF-51D0-4B98-94A7-D4E8FAA4A3AD}">
    <text>Pateikta po pastabu</text>
  </threadedComment>
  <threadedComment ref="E308" dT="2025-03-14T13:07:34.27" personId="{275467A3-C35B-408D-BC09-980133BF36D1}" id="{61510D0A-9C85-4231-89C4-5DE1F40E4FB9}" parentId="{9D35BECF-51D0-4B98-94A7-D4E8FAA4A3AD}">
    <text>Taiso pastabas</text>
  </threadedComment>
  <threadedComment ref="E308" dT="2025-03-17T13:48:12.58" personId="{A8D559AF-EDFF-4E5C-A9C6-041F763793B2}" id="{23FD6735-B202-4B5D-9840-96EC1AD35099}" parentId="{9D35BECF-51D0-4B98-94A7-D4E8FAA4A3AD}">
    <text>Pastabos pataisytos</text>
  </threadedComment>
  <threadedComment ref="E308" dT="2025-03-18T10:57:03.87" personId="{275467A3-C35B-408D-BC09-980133BF36D1}" id="{D54E4201-91A0-42FC-BB4C-45779D3D3295}" parentId="{9D35BECF-51D0-4B98-94A7-D4E8FAA4A3AD}">
    <text>Pateikta po pastabų</text>
  </threadedComment>
  <threadedComment ref="E308" dT="2025-03-19T13:48:03.08" personId="{275467A3-C35B-408D-BC09-980133BF36D1}" id="{E6047F3C-70B0-4A6F-B024-15C7F01A2F9A}" parentId="{9D35BECF-51D0-4B98-94A7-D4E8FAA4A3AD}">
    <text xml:space="preserve">Taiso pastabas
</text>
  </threadedComment>
  <threadedComment ref="E308" dT="2025-03-26T11:47:49.06" personId="{A8D559AF-EDFF-4E5C-A9C6-041F763793B2}" id="{37ECA3FE-A438-4B78-8AD9-A99377BDC4B1}" parentId="{9D35BECF-51D0-4B98-94A7-D4E8FAA4A3AD}">
    <text>03-28 nesigavo nuvykt, planas nuo 03-31 suderinti laika pasidaryt reikiamu nuotrauku</text>
  </threadedComment>
  <threadedComment ref="E308" dT="2025-04-01T11:50:43.69" personId="{1AA69E5B-B443-4881-BBB8-C2908FF681E9}" id="{593D8BFD-C0F0-40E3-A2EF-A94D3AA538CB}" parentId="{9D35BECF-51D0-4B98-94A7-D4E8FAA4A3AD}">
    <text>Pateikta po pastabu</text>
  </threadedComment>
  <threadedComment ref="E308" dT="2025-04-03T12:15:46.59" personId="{275467A3-C35B-408D-BC09-980133BF36D1}" id="{7167FEB1-D789-407A-9891-5E8610F95606}" parentId="{9D35BECF-51D0-4B98-94A7-D4E8FAA4A3AD}">
    <text>Patvirtinti pirminiai</text>
  </threadedComment>
  <threadedComment ref="E308" dT="2025-04-04T05:46:35.33" personId="{275467A3-C35B-408D-BC09-980133BF36D1}" id="{DB45C2CA-61FE-4565-B3E2-285FAB4C8C91}" parentId="{9D35BECF-51D0-4B98-94A7-D4E8FAA4A3AD}">
    <text>Teikti derinti</text>
  </threadedComment>
  <threadedComment ref="E308" dT="2025-04-04T07:57:27.28" personId="{A8D559AF-EDFF-4E5C-A9C6-041F763793B2}" id="{DBB144FF-8FE4-40D5-AA69-90B9C6264439}" parentId="{9D35BECF-51D0-4B98-94A7-D4E8FAA4A3AD}">
    <text>Išsiųsta derinti</text>
  </threadedComment>
  <threadedComment ref="E308" dT="2025-04-10T12:32:02.05" personId="{A8D559AF-EDFF-4E5C-A9C6-041F763793B2}" id="{00C3C2B1-2603-4C65-B6BE-B28BDE2D7BF1}" parentId="{9D35BECF-51D0-4B98-94A7-D4E8FAA4A3AD}">
    <text>Išsiųstas informacinis</text>
  </threadedComment>
  <threadedComment ref="E308" dT="2025-04-14T07:28:21.98" personId="{A8D559AF-EDFF-4E5C-A9C6-041F763793B2}" id="{C2651F3E-62BD-4D72-87A1-599EBD8C35CC}" parentId="{9D35BECF-51D0-4B98-94A7-D4E8FAA4A3AD}">
    <text>Skaičiuojama sąmata, pateikta SUVA</text>
  </threadedComment>
  <threadedComment ref="E308" dT="2025-04-18T10:55:56.63" personId="{A8D559AF-EDFF-4E5C-A9C6-041F763793B2}" id="{1F35A37F-31F4-4267-92B9-19C5CD2CE2F4}" parentId="{9D35BECF-51D0-4B98-94A7-D4E8FAA4A3AD}">
    <text>Paruošta byla be SUVA</text>
  </threadedComment>
  <threadedComment ref="E308" dT="2025-04-18T11:15:56.97" personId="{1AA69E5B-B443-4881-BBB8-C2908FF681E9}" id="{97CCF971-DDB1-44CD-AE2C-241205A9AEF3}" parentId="{9D35BECF-51D0-4B98-94A7-D4E8FAA4A3AD}">
    <text>Pateiktas projektas be SUVA</text>
  </threadedComment>
  <threadedComment ref="E308" dT="2025-05-07T07:18:24.30" personId="{A8D559AF-EDFF-4E5C-A9C6-041F763793B2}" id="{B2EB8932-D402-4928-88F0-C86E7BE30668}" parentId="{9D35BECF-51D0-4B98-94A7-D4E8FAA4A3AD}">
    <text>Pastabos pataisytos, viena iš pastabų dėl SUVA, teiksim bylą kartu su suva kai gausim</text>
  </threadedComment>
  <threadedComment ref="E308" dT="2025-05-08T12:06:28.48" personId="{A8D559AF-EDFF-4E5C-A9C6-041F763793B2}" id="{30622FFA-0E30-420B-8BC0-5178EBE29186}" parentId="{9D35BECF-51D0-4B98-94A7-D4E8FAA4A3AD}">
    <text>Gauta SUVA, reikia pateikti bylą</text>
  </threadedComment>
  <threadedComment ref="E308" dT="2025-05-08T12:12:05.21" personId="{1AA69E5B-B443-4881-BBB8-C2908FF681E9}" id="{F3CC7B79-E15D-4578-871F-AA230C648A7A}" parentId="{9D35BECF-51D0-4B98-94A7-D4E8FAA4A3AD}">
    <text>Pateiktas galutinis projektas</text>
  </threadedComment>
  <threadedComment ref="E308" dT="2025-05-12T06:57:19.28" personId="{275467A3-C35B-408D-BC09-980133BF36D1}" id="{6743F753-5CB6-4C6B-AC06-96C3B9DAB836}" parentId="{9D35BECF-51D0-4B98-94A7-D4E8FAA4A3AD}">
    <text>Laukiam žymų</text>
  </threadedComment>
  <threadedComment ref="E308" dT="2025-05-19T05:08:02.65" personId="{275467A3-C35B-408D-BC09-980133BF36D1}" id="{4107A08F-F73C-4BC9-A177-D2EFDC11A332}" parentId="{9D35BECF-51D0-4B98-94A7-D4E8FAA4A3AD}">
    <text>Perduoti įkainiai</text>
  </threadedComment>
  <threadedComment ref="E308" dT="2025-05-23T04:54:22.69" personId="{275467A3-C35B-408D-BC09-980133BF36D1}" id="{C9E44FF5-133F-4529-A794-08BE9DBF0A01}" parentId="{9D35BECF-51D0-4B98-94A7-D4E8FAA4A3AD}">
    <text>Reikia taisyti delspinigių raštą</text>
  </threadedComment>
  <threadedComment ref="X308" dT="2025-04-04T07:53:24.30" personId="{A8D559AF-EDFF-4E5C-A9C6-041F763793B2}" id="{40B306C2-C21A-4C7D-9702-C8BB38645EAF}">
    <text>Išsiųsta 04-04</text>
  </threadedComment>
  <threadedComment ref="AA308" dT="2025-04-04T07:53:36.44" personId="{A8D559AF-EDFF-4E5C-A9C6-041F763793B2}" id="{A0425B7F-19DF-4F6A-BD42-D883AEFB5C38}">
    <text xml:space="preserve">Išsiųsta 04-04
</text>
  </threadedComment>
  <threadedComment ref="AB308" dT="2025-04-04T07:56:06.26" personId="{A8D559AF-EDFF-4E5C-A9C6-041F763793B2}" id="{9A740E83-0860-4B13-8992-B4444B1C9A5F}">
    <text>Išsiųsta 04-04</text>
  </threadedComment>
  <threadedComment ref="AD308" dT="2025-04-14T07:32:35.07" personId="{A8D559AF-EDFF-4E5C-A9C6-041F763793B2}" id="{409CCA48-309C-490F-8EA1-24AFC9DD7844}">
    <text xml:space="preserve">04-14 ; 355248 </text>
  </threadedComment>
  <threadedComment ref="AE308" dT="2025-04-04T07:56:28.33" personId="{A8D559AF-EDFF-4E5C-A9C6-041F763793B2}" id="{67B62B71-076C-4C56-BFC2-9B557297CF45}">
    <text>Išsiųsta 04-04</text>
  </threadedComment>
  <threadedComment ref="E309" dT="2024-10-30T05:31:30.24" personId="{275467A3-C35B-408D-BC09-980133BF36D1}" id="{5B9A2723-7559-45F4-BB53-F467AF0485E8}">
    <text>Perduotas klausimas ESO</text>
  </threadedComment>
  <threadedComment ref="E310" dT="2025-03-10T07:36:40.69" personId="{1AA69E5B-B443-4881-BBB8-C2908FF681E9}" id="{4A769A30-BE8B-4BD6-9F59-44D2C7619A0E}">
    <text>Nepradeta</text>
  </threadedComment>
  <threadedComment ref="E310" dT="2025-03-14T12:12:26.43" personId="{1AA69E5B-B443-4881-BBB8-C2908FF681E9}" id="{6C9733E7-2740-446E-93FF-0AFAA802B0B7}" parentId="{4A769A30-BE8B-4BD6-9F59-44D2C7619A0E}">
    <text>Nera topo, uzsakyta</text>
  </threadedComment>
  <threadedComment ref="E310" dT="2025-03-25T06:50:19.19" personId="{275467A3-C35B-408D-BC09-980133BF36D1}" id="{AF243664-E442-48CE-9606-78E165AA126A}" parentId="{4A769A30-BE8B-4BD6-9F59-44D2C7619A0E}">
    <text>Ovidijus matuoja 03-26</text>
  </threadedComment>
  <threadedComment ref="E310" dT="2025-04-15T07:20:23.97" personId="{1AA69E5B-B443-4881-BBB8-C2908FF681E9}" id="{63A4EF4E-DFBE-4764-A0A7-945B0EFC5E5A}" parentId="{4A769A30-BE8B-4BD6-9F59-44D2C7619A0E}">
    <text>Pradėtas daryti</text>
  </threadedComment>
  <threadedComment ref="E310" dT="2025-04-22T09:53:00.73" personId="{275467A3-C35B-408D-BC09-980133BF36D1}" id="{75DD00C2-CA78-4E06-8471-21621C0B1584}" parentId="{4A769A30-BE8B-4BD6-9F59-44D2C7619A0E}">
    <text>ESO SUSTABDĖ</text>
  </threadedComment>
  <threadedComment ref="E311" dT="2025-02-17T08:38:16.62" personId="{275467A3-C35B-408D-BC09-980133BF36D1}" id="{E02B0CC4-C441-4A1C-9885-6639FC76FAFA}">
    <text>Geoprojektai rengė topo</text>
  </threadedComment>
  <threadedComment ref="E311" dT="2025-03-06T10:22:39.34" personId="{09BE7D98-4DE0-4A95-BE21-8CDFB976921C}" id="{77731DC4-468D-4D1B-8E13-B49C76BD6D7B}" parentId="{E02B0CC4-C441-4A1C-9885-6639FC76FAFA}">
    <text xml:space="preserve">Reikia važiuoti apžiūrėti. Dovydas palėks
</text>
  </threadedComment>
  <threadedComment ref="E311" dT="2025-03-07T11:57:54.51" personId="{275467A3-C35B-408D-BC09-980133BF36D1}" id="{E43AE03C-EFDC-4A9C-8EA6-2559DB7B6B94}" parentId="{E02B0CC4-C441-4A1C-9885-6639FC76FAFA}">
    <text>03-07 pateiktas topo užsakymas Pakamariui</text>
  </threadedComment>
  <threadedComment ref="E311" dT="2025-03-12T06:45:15.81" personId="{275467A3-C35B-408D-BC09-980133BF36D1}" id="{16CA04C1-6527-4B6F-AC64-5089A613D42D}" parentId="{E02B0CC4-C441-4A1C-9885-6639FC76FAFA}">
    <text>Topo gauta, galima rengti pilnai sprendinius</text>
  </threadedComment>
  <threadedComment ref="E311" dT="2025-03-19T09:44:13.11" personId="{275467A3-C35B-408D-BC09-980133BF36D1}" id="{7F2F104E-B863-48EE-B02B-2FC507D151DE}" parentId="{E02B0CC4-C441-4A1C-9885-6639FC76FAFA}">
    <text>Pradės daryti nuo 03-20</text>
  </threadedComment>
  <threadedComment ref="E311" dT="2025-03-31T06:30:42.20" personId="{275467A3-C35B-408D-BC09-980133BF36D1}" id="{EFFA8F2F-B61B-4A5D-8667-1DDE35004C72}" parentId="{E02B0CC4-C441-4A1C-9885-6639FC76FAFA}">
    <text xml:space="preserve">Nepradėtas
</text>
  </threadedComment>
  <threadedComment ref="E311" dT="2025-04-03T05:33:55.45" personId="{A8D559AF-EDFF-4E5C-A9C6-041F763793B2}" id="{FB79D34E-B540-4599-A05D-01C4CE7A6442}" parentId="{E02B0CC4-C441-4A1C-9885-6639FC76FAFA}">
    <text xml:space="preserve">Ruošiami pirminiai, 04.03 planas pateikti
</text>
  </threadedComment>
  <threadedComment ref="E311" dT="2025-04-03T09:44:46.98" personId="{1AA69E5B-B443-4881-BBB8-C2908FF681E9}" id="{92693B47-DBF0-4A18-BCDD-7ED1AF8945DC}" parentId="{E02B0CC4-C441-4A1C-9885-6639FC76FAFA}">
    <text>Pateikti pirminiai</text>
  </threadedComment>
  <threadedComment ref="E311" dT="2025-04-04T05:47:47.81" personId="{275467A3-C35B-408D-BC09-980133BF36D1}" id="{380A4AF5-C5B3-4D1B-A12A-6AC440177D96}" parentId="{E02B0CC4-C441-4A1C-9885-6639FC76FAFA}">
    <text>Reikia teikti institucijoms</text>
  </threadedComment>
  <threadedComment ref="E311" dT="2025-04-07T04:23:43.28" personId="{A8D559AF-EDFF-4E5C-A9C6-041F763793B2}" id="{DC6EB4BC-66E7-484F-8396-C6136B5DC5FF}" parentId="{E02B0CC4-C441-4A1C-9885-6639FC76FAFA}">
    <text>Išsiųsta derinti</text>
  </threadedComment>
  <threadedComment ref="E311" dT="2025-04-14T12:54:27.47" personId="{A8D559AF-EDFF-4E5C-A9C6-041F763793B2}" id="{3456AC9A-E5AD-469C-9C4B-A07951FE1191}" parentId="{E02B0CC4-C441-4A1C-9885-6639FC76FAFA}">
    <text>Ruošiamas medžiagų žiniaraštis</text>
  </threadedComment>
  <threadedComment ref="E311" dT="2025-04-15T11:59:11.47" personId="{A8D559AF-EDFF-4E5C-A9C6-041F763793B2}" id="{B50B0412-EA8F-4938-AA65-0810A43BAF48}" parentId="{E02B0CC4-C441-4A1C-9885-6639FC76FAFA}">
    <text>Perduota skaičiavimui, pateikta SUVA</text>
  </threadedComment>
  <threadedComment ref="E311" dT="2025-04-18T10:06:36.71" personId="{275467A3-C35B-408D-BC09-980133BF36D1}" id="{83E6FFE8-E2FA-4AEA-9350-DAA5B816340E}" parentId="{E02B0CC4-C441-4A1C-9885-6639FC76FAFA}">
    <text>Sustabdytas.</text>
  </threadedComment>
  <threadedComment ref="E311" dT="2025-04-18T10:56:01.77" personId="{A8D559AF-EDFF-4E5C-A9C6-041F763793B2}" id="{F359CA7A-4044-4098-9487-C8CF9B583784}" parentId="{E02B0CC4-C441-4A1C-9885-6639FC76FAFA}">
    <text>Paruošta byla be SUVA</text>
  </threadedComment>
  <threadedComment ref="E311" dT="2025-04-18T11:17:40.51" personId="{1AA69E5B-B443-4881-BBB8-C2908FF681E9}" id="{E0E3DF23-BE0C-41A3-9F29-C23E2D4E0F2E}" parentId="{E02B0CC4-C441-4A1C-9885-6639FC76FAFA}">
    <text>Pateiktas projektas be SUVA</text>
  </threadedComment>
  <threadedComment ref="E311" dT="2025-04-24T06:12:31.16" personId="{1AA69E5B-B443-4881-BBB8-C2908FF681E9}" id="{49586292-7463-42D4-A13A-6F4195A031DE}" parentId="{E02B0CC4-C441-4A1C-9885-6639FC76FAFA}">
    <text>Pateiktas galutinis projektas</text>
  </threadedComment>
  <threadedComment ref="E311" dT="2025-04-29T11:39:51.69" personId="{275467A3-C35B-408D-BC09-980133BF36D1}" id="{7CD6D34B-038A-47A3-85FA-FB58F80E13A8}" parentId="{E02B0CC4-C441-4A1C-9885-6639FC76FAFA}">
    <text>Taiso pastabas</text>
  </threadedComment>
  <threadedComment ref="E311" dT="2025-04-30T11:30:26.23" personId="{1AA69E5B-B443-4881-BBB8-C2908FF681E9}" id="{2E0EC254-F45F-4FCC-B4EB-F1F164C386FD}" parentId="{E02B0CC4-C441-4A1C-9885-6639FC76FAFA}">
    <text>Pateikta po pastabu</text>
  </threadedComment>
  <threadedComment ref="E311" dT="2025-05-06T13:14:42.41" personId="{275467A3-C35B-408D-BC09-980133BF36D1}" id="{9679E57B-9600-4267-86E6-A0133C813969}" parentId="{E02B0CC4-C441-4A1C-9885-6639FC76FAFA}">
    <text>Laukiam RC sąskaitų</text>
  </threadedComment>
  <threadedComment ref="E311" dT="2025-05-12T06:39:00.85" personId="{275467A3-C35B-408D-BC09-980133BF36D1}" id="{1800C2EE-9E19-43A9-ADAD-07F8FBD52449}" parentId="{E02B0CC4-C441-4A1C-9885-6639FC76FAFA}">
    <text>Pateikti įkainiai, reikės pridėti RC SĄSKAITĄ</text>
  </threadedComment>
  <threadedComment ref="E311" dT="2025-05-12T07:43:14.71" personId="{275467A3-C35B-408D-BC09-980133BF36D1}" id="{FC2BB52D-94DE-4E0A-B63B-80C020761C04}" parentId="{E02B0CC4-C441-4A1C-9885-6639FC76FAFA}">
    <text>Reikia RC SĄSKAITOS</text>
  </threadedComment>
  <threadedComment ref="X311" dT="2025-04-04T11:33:48.76" personId="{A8D559AF-EDFF-4E5C-A9C6-041F763793B2}" id="{7699CA84-1C91-4FE1-8353-3A756AFB2A9B}">
    <text xml:space="preserve">04-04 išsiųsta
</text>
  </threadedComment>
  <threadedComment ref="Y311" dT="2025-04-04T11:34:00.58" personId="{A8D559AF-EDFF-4E5C-A9C6-041F763793B2}" id="{DE56D5DC-EE9F-493D-9415-C60B06ED877F}">
    <text xml:space="preserve">04-04 išsiųsta
</text>
  </threadedComment>
  <threadedComment ref="AA311" dT="2025-04-04T11:34:28.83" personId="{A8D559AF-EDFF-4E5C-A9C6-041F763793B2}" id="{FC9B72E4-13B3-4A8C-B820-C82129BD19D9}">
    <text>04-04 išsiųsta</text>
  </threadedComment>
  <threadedComment ref="AD311" dT="2025-04-15T11:43:53.03" personId="{A8D559AF-EDFF-4E5C-A9C6-041F763793B2}" id="{410494C0-CFC9-4458-9CD7-AC476F015607}">
    <text xml:space="preserve">4-15 ; 355503 savivaldybės 
</text>
  </threadedComment>
  <threadedComment ref="AD311" dT="2025-04-15T11:58:52.71" personId="{A8D559AF-EDFF-4E5C-A9C6-041F763793B2}" id="{C3F848D5-2C93-47E0-8E00-33863C42A1A2}" parentId="{410494C0-CFC9-4458-9CD7-AC476F015607}">
    <text>355515 NZT</text>
  </threadedComment>
  <threadedComment ref="E312" dT="2025-02-17T08:38:16.62" personId="{275467A3-C35B-408D-BC09-980133BF36D1}" id="{19E2CB28-16B1-440F-84C0-18B423723A2C}">
    <text>Geoprojektai rengė topo</text>
  </threadedComment>
  <threadedComment ref="E312" dT="2025-03-10T07:40:18.55" personId="{1AA69E5B-B443-4881-BBB8-C2908FF681E9}" id="{CE261B06-A9D6-41D3-A795-E8CA9D8D52E5}" parentId="{19E2CB28-16B1-440F-84C0-18B423723A2C}">
    <text>Apziureta, reikia pradet daryt</text>
  </threadedComment>
  <threadedComment ref="E312" dT="2025-03-14T06:56:26.27" personId="{A8D559AF-EDFF-4E5C-A9C6-041F763793B2}" id="{B138A0A8-5DFB-40E2-A83E-9F119860CECB}" parentId="{19E2CB28-16B1-440F-84C0-18B423723A2C}">
    <text>Ruošiami pirminiai</text>
  </threadedComment>
  <threadedComment ref="E312" dT="2025-03-19T09:46:06.07" personId="{275467A3-C35B-408D-BC09-980133BF36D1}" id="{81AB97B2-2B5A-46C4-89AE-545F9D5F4D67}" parentId="{19E2CB28-16B1-440F-84C0-18B423723A2C}">
    <text>Teiksim pirminius 03-20</text>
  </threadedComment>
  <threadedComment ref="E312" dT="2025-03-24T13:41:16.22" personId="{275467A3-C35B-408D-BC09-980133BF36D1}" id="{3FC9750B-F590-41AF-8B29-B3E260301D04}" parentId="{19E2CB28-16B1-440F-84C0-18B423723A2C}">
    <text>Taiso pastabas</text>
  </threadedComment>
  <threadedComment ref="E312" dT="2025-04-02T10:47:10.43" personId="{1AA69E5B-B443-4881-BBB8-C2908FF681E9}" id="{C2CBCB45-F2EC-410E-BD73-2CE0676F62D5}" parentId="{19E2CB28-16B1-440F-84C0-18B423723A2C}">
    <text>Pateikta po pastabu</text>
  </threadedComment>
  <threadedComment ref="E312" dT="2025-04-03T12:40:37.27" personId="{275467A3-C35B-408D-BC09-980133BF36D1}" id="{370228D2-DCDF-413F-8D7D-F9AE6529323B}" parentId="{19E2CB28-16B1-440F-84C0-18B423723A2C}">
    <text>Taiso pastabas</text>
  </threadedComment>
  <threadedComment ref="E312" dT="2025-04-08T05:56:06.28" personId="{1AA69E5B-B443-4881-BBB8-C2908FF681E9}" id="{47F675DE-1561-4EFD-BB1E-9D02CBE92117}" parentId="{19E2CB28-16B1-440F-84C0-18B423723A2C}">
    <text>Laukiam pirminiu patvirtinimo</text>
  </threadedComment>
  <threadedComment ref="E312" dT="2025-04-15T07:38:20.15" personId="{275467A3-C35B-408D-BC09-980133BF36D1}" id="{19AD4AB5-C216-4105-AEE4-D74717F70554}" parentId="{19E2CB28-16B1-440F-84C0-18B423723A2C}">
    <text>Derina su institucijomis</text>
  </threadedComment>
  <threadedComment ref="E312" dT="2025-04-17T07:25:36.02" personId="{A8D559AF-EDFF-4E5C-A9C6-041F763793B2}" id="{7D858245-5106-43F7-8D45-567DE49217B1}" parentId="{19E2CB28-16B1-440F-84C0-18B423723A2C}">
    <text xml:space="preserve">Perduota sąmatos skaičiavimui 
</text>
  </threadedComment>
  <threadedComment ref="E312" dT="2025-04-18T06:12:31.85" personId="{A8D559AF-EDFF-4E5C-A9C6-041F763793B2}" id="{520A1DEF-FE4A-48F4-9CE1-59707515CDA0}" parentId="{19E2CB28-16B1-440F-84C0-18B423723A2C}">
    <text>Pateikta SUVA</text>
  </threadedComment>
  <threadedComment ref="E312" dT="2025-04-25T09:18:16.76" personId="{1AA69E5B-B443-4881-BBB8-C2908FF681E9}" id="{80BDB3F1-B2BA-4AAE-890F-DD90F9B72A07}" parentId="{19E2CB28-16B1-440F-84C0-18B423723A2C}">
    <text>Kasparas parengs byla ir pateiksim</text>
  </threadedComment>
  <threadedComment ref="E312" dT="2025-04-25T11:57:04.42" personId="{1AA69E5B-B443-4881-BBB8-C2908FF681E9}" id="{07AA0CF7-A6FA-4F3B-8DE6-98E2FB22FAE8}" parentId="{19E2CB28-16B1-440F-84C0-18B423723A2C}">
    <text>Pateikta byla be SUVA</text>
  </threadedComment>
  <threadedComment ref="E312" dT="2025-05-05T09:49:15.80" personId="{A8D559AF-EDFF-4E5C-A9C6-041F763793B2}" id="{431F0EEA-0846-42F4-9DA6-D40166869061}" parentId="{19E2CB28-16B1-440F-84C0-18B423723A2C}">
    <text>Paruošta konkursinė, laukiam pastabų iš ESO</text>
  </threadedComment>
  <threadedComment ref="E312" dT="2025-05-06T05:03:13.86" personId="{A8D559AF-EDFF-4E5C-A9C6-041F763793B2}" id="{2AE0D629-A06A-4C5B-9C66-7EFC713EFAB8}" parentId="{19E2CB28-16B1-440F-84C0-18B423723A2C}">
    <text>Atmetė SUVA dėl KPD, išsiųsta 05-06</text>
  </threadedComment>
  <threadedComment ref="E312" dT="2025-05-12T05:06:30.65" personId="{A8D559AF-EDFF-4E5C-A9C6-041F763793B2}" id="{CC00CFC3-9325-425F-B5AF-30F5AD8EF05D}" parentId="{19E2CB28-16B1-440F-84C0-18B423723A2C}">
    <text>KPD atmetė, 05-12 bus paruošta su prašymu ir siunčiama iš naujo</text>
  </threadedComment>
  <threadedComment ref="E312" dT="2025-05-12T06:50:43.79" personId="{275467A3-C35B-408D-BC09-980133BF36D1}" id="{EAEE28ED-8058-48B0-AFED-A98350047532}" parentId="{19E2CB28-16B1-440F-84C0-18B423723A2C}">
    <text>Laukiam Šumlinsko ats dėl RAA vertinimo reikalingumo</text>
  </threadedComment>
  <threadedComment ref="E312" dT="2025-05-13T11:39:47.75" personId="{275467A3-C35B-408D-BC09-980133BF36D1}" id="{90C72B1B-E2A3-4DC2-981E-E07411224AC3}" parentId="{19E2CB28-16B1-440F-84C0-18B423723A2C}">
    <text>05-09 pateiktas projektas</text>
  </threadedComment>
  <threadedComment ref="E312" dT="2025-05-19T04:27:22.06" personId="{A8D559AF-EDFF-4E5C-A9C6-041F763793B2}" id="{DD47F364-7AD0-4165-AAF5-389182D39A60}" parentId="{19E2CB28-16B1-440F-84C0-18B423723A2C}">
    <text>Skambinta tikrintojui dėl pastabos, tikrintojas neatidžiai peržiūrėjo</text>
  </threadedComment>
  <threadedComment ref="E312" dT="2025-05-21T07:49:34.03" personId="{A8D559AF-EDFF-4E5C-A9C6-041F763793B2}" id="{BE18848E-D75F-4D78-A231-5BE0A4D008FA}" parentId="{19E2CB28-16B1-440F-84C0-18B423723A2C}">
    <text>Gautas KPD derinimas, pateikta SUVA iš naujo</text>
  </threadedComment>
  <threadedComment ref="E312" dT="2025-05-27T11:24:39.22" personId="{1AA69E5B-B443-4881-BBB8-C2908FF681E9}" id="{55AD31C2-EC82-47DA-A955-B68A29E09FBF}" parentId="{19E2CB28-16B1-440F-84C0-18B423723A2C}">
    <text>Skaiciuot RAA</text>
  </threadedComment>
  <threadedComment ref="E312" dT="2025-06-02T04:21:14.52" personId="{A8D559AF-EDFF-4E5C-A9C6-041F763793B2}" id="{945C1EBA-18E8-4921-B2ED-48AF39E29A6E}" parentId="{19E2CB28-16B1-440F-84C0-18B423723A2C}">
    <text>Skaičiuojama RAA</text>
  </threadedComment>
  <threadedComment ref="E312" dT="2025-06-05T04:16:04.83" personId="{A8D559AF-EDFF-4E5C-A9C6-041F763793B2}" id="{8107E535-BC3B-4CAF-9E2B-60193B123228}" parentId="{19E2CB28-16B1-440F-84C0-18B423723A2C}">
    <text>Apskaičiuota RAA iki nuostatų</text>
  </threadedComment>
  <threadedComment ref="E312" dT="2025-06-09T05:44:08.12" personId="{275467A3-C35B-408D-BC09-980133BF36D1}" id="{6FB3DD61-99EE-491C-82FC-3CD18FC83411}" parentId="{19E2CB28-16B1-440F-84C0-18B423723A2C}">
    <text>Pateiktas po pastabų</text>
  </threadedComment>
  <threadedComment ref="E312" dT="2025-06-10T04:56:21.41" personId="{1AA69E5B-B443-4881-BBB8-C2908FF681E9}" id="{8C1A8431-A422-46E2-AC81-925E58148673}" parentId="{19E2CB28-16B1-440F-84C0-18B423723A2C}">
    <text>Pateiktas po pastabu vel</text>
  </threadedComment>
  <threadedComment ref="E312" dT="2025-06-16T12:05:20.91" personId="{1AA69E5B-B443-4881-BBB8-C2908FF681E9}" id="{8E9DC562-2D03-4C10-91CF-94252F9A1ED5}" parentId="{19E2CB28-16B1-440F-84C0-18B423723A2C}">
    <text>Pateiktas po pastabu su SUVA</text>
  </threadedComment>
  <threadedComment ref="E312" dT="2025-06-26T08:03:37.90" personId="{1AA69E5B-B443-4881-BBB8-C2908FF681E9}" id="{6C23D86E-6506-4BE1-9F1C-0595A7E12DDA}" parentId="{19E2CB28-16B1-440F-84C0-18B423723A2C}">
    <text>Parasytas priminimas TIVIS, kad pateiktas projektas</text>
  </threadedComment>
  <threadedComment ref="E312" dT="2025-07-04T05:28:45.41" personId="{275467A3-C35B-408D-BC09-980133BF36D1}" id="{7085A473-D0DB-45A2-9E84-D14F35A73EB3}" parentId="{19E2CB28-16B1-440F-84C0-18B423723A2C}">
    <text>Taiso pastabas</text>
  </threadedComment>
  <threadedComment ref="E312" dT="2025-07-09T10:02:21.10" personId="{A8D559AF-EDFF-4E5C-A9C6-041F763793B2}" id="{D00000F9-440E-4C2C-8800-314DCCF577A6}" parentId="{19E2CB28-16B1-440F-84C0-18B423723A2C}">
    <text>Papildyta RAA iki nuostatų, pakoreguota struktūrinė schema, reikia padaryti grafikus</text>
  </threadedComment>
  <threadedComment ref="E312" dT="2025-07-10T14:18:32.54" personId="{1AA69E5B-B443-4881-BBB8-C2908FF681E9}" id="{898E66F9-95F9-41B7-B8B0-97697F50BF08}" parentId="{19E2CB28-16B1-440F-84C0-18B423723A2C}">
    <text>Pateiktas projektas po pastabu</text>
  </threadedComment>
  <threadedComment ref="E312" dT="2025-07-15T11:46:16.29" personId="{A8D559AF-EDFF-4E5C-A9C6-041F763793B2}" id="{EFA22BEF-DF4A-4087-B2A0-63C418C9D413}" parentId="{19E2CB28-16B1-440F-84C0-18B423723A2C}">
    <text xml:space="preserve">Perduota atnaujinti sąmatą pagal 2025-04 kainas
</text>
  </threadedComment>
  <threadedComment ref="E312" dT="2025-07-16T04:41:27.20" personId="{A8D559AF-EDFF-4E5C-A9C6-041F763793B2}" id="{0DCE6A4D-A0A0-478E-A18E-2EC7DFED6CB0}" parentId="{19E2CB28-16B1-440F-84C0-18B423723A2C}">
    <text>Nusiųsta užklausa komerciniam pasiūlymui</text>
  </threadedComment>
  <threadedComment ref="E312" dT="2025-07-17T12:33:42.08" personId="{1AA69E5B-B443-4881-BBB8-C2908FF681E9}" id="{410358CE-4F39-422B-86D4-544E547E1065}" parentId="{19E2CB28-16B1-440F-84C0-18B423723A2C}">
    <text>Pateiktas projektas po pastabu</text>
  </threadedComment>
  <threadedComment ref="X312" dT="2025-04-10T07:21:46.32" personId="{A8D559AF-EDFF-4E5C-A9C6-041F763793B2}" id="{A3A7B809-376A-4C37-BED3-31DDDED5D5B3}">
    <text>04-10 išsiųsta</text>
  </threadedComment>
  <threadedComment ref="AB312" dT="2025-04-10T07:22:39.57" personId="{A8D559AF-EDFF-4E5C-A9C6-041F763793B2}" id="{A1F3AB4A-243C-488F-B5A9-24056A034ABE}">
    <text>04-10 išsiųsta</text>
  </threadedComment>
  <threadedComment ref="AD312" dT="2025-04-18T06:16:00.20" personId="{A8D559AF-EDFF-4E5C-A9C6-041F763793B2}" id="{A3863F2A-5211-4367-8A8B-88BDE284BEDD}">
    <text xml:space="preserve">04-18 , 356064 </text>
  </threadedComment>
  <threadedComment ref="AD312" dT="2025-05-06T05:02:30.26" personId="{A8D559AF-EDFF-4E5C-A9C6-041F763793B2}" id="{78D3C37A-28A7-4CC8-B56C-F81748758AB3}" parentId="{A3863F2A-5211-4367-8A8B-88BDE284BEDD}">
    <text>Atmetė SUVA dėl KPD</text>
  </threadedComment>
  <threadedComment ref="AD312" dT="2025-05-21T07:49:52.67" personId="{A8D559AF-EDFF-4E5C-A9C6-041F763793B2}" id="{FBDB3A34-0FFA-4247-92DA-6113E7D81F17}" parentId="{A3863F2A-5211-4367-8A8B-88BDE284BEDD}">
    <text xml:space="preserve">Naujas 05-21 360655 </text>
  </threadedComment>
  <threadedComment ref="AI312" dT="2025-05-06T05:02:52.59" personId="{A8D559AF-EDFF-4E5C-A9C6-041F763793B2}" id="{FD339851-536E-4E36-A85D-3A54D5A7AFBA}">
    <text>05-06 išsiųsta</text>
  </threadedComment>
  <threadedComment ref="AI312" dT="2025-05-12T10:11:35.17" personId="{A8D559AF-EDFF-4E5C-A9C6-041F763793B2}" id="{042E9816-4F08-47B2-A21A-7E2106107C35}" parentId="{FD339851-536E-4E36-A85D-3A54D5A7AFBA}">
    <text xml:space="preserve">05-12 išsiųsta po pastabų
</text>
  </threadedComment>
  <threadedComment ref="E313" dT="2025-03-17T11:20:04.19" personId="{275467A3-C35B-408D-BC09-980133BF36D1}" id="{15450EA1-0A27-471A-8C3B-952AE1D00C93}">
    <text>Geoprojektai rengė topo</text>
  </threadedComment>
  <threadedComment ref="E313" dT="2025-06-19T05:33:42.96" personId="{275467A3-C35B-408D-BC09-980133BF36D1}" id="{05A94C07-6801-4108-BBE4-234E55822CA5}" parentId="{15450EA1-0A27-471A-8C3B-952AE1D00C93}">
    <text>Nederina MT vietos sklp. Sav.</text>
  </threadedComment>
  <threadedComment ref="E313" dT="2025-06-20T06:51:01.52" personId="{461F44CA-1680-4430-87A0-06B8101DA29D}" id="{E43C30BF-AC8F-4851-B293-2102121662EB}" parentId="{15450EA1-0A27-471A-8C3B-952AE1D00C93}">
    <text>Laukiama ESO patvirtinimo dėl kitos MT vietos</text>
  </threadedComment>
  <threadedComment ref="E313" dT="2025-06-26T08:04:04.01" personId="{1AA69E5B-B443-4881-BBB8-C2908FF681E9}" id="{C4454DFD-5AD7-4213-9690-BC62D89C87FB}" parentId="{15450EA1-0A27-471A-8C3B-952AE1D00C93}">
    <text>Laukiam sklp savininko atsakymo del MT, pirmadieni skambinam</text>
  </threadedComment>
  <threadedComment ref="E313" dT="2025-07-02T07:40:31.78" personId="{1AA69E5B-B443-4881-BBB8-C2908FF681E9}" id="{5F2B9060-8E8B-459C-AC07-E74FCC3C76A9}" parentId="{15450EA1-0A27-471A-8C3B-952AE1D00C93}">
    <text>Paprasyta ESO pateikti modulines is sandelio info</text>
  </threadedComment>
  <threadedComment ref="E313" dT="2025-07-08T07:13:50.02" personId="{1AA69E5B-B443-4881-BBB8-C2908FF681E9}" id="{EED09EAA-E724-43CF-9C8B-650B0AC6AD93}" parentId="{15450EA1-0A27-471A-8C3B-952AE1D00C93}">
    <text>Bando daskambinti del matmenu</text>
  </threadedComment>
  <threadedComment ref="E313" dT="2025-07-10T10:53:31.69" personId="{1AA69E5B-B443-4881-BBB8-C2908FF681E9}" id="{43327B39-3671-4066-9423-FC19AA852FB2}" parentId="{15450EA1-0A27-471A-8C3B-952AE1D00C93}">
    <text>Truputi pakoreguojama MT vieta, siunciama visiems derinti, derinamas servitutas 07.14 teikiam pirminius</text>
  </threadedComment>
  <threadedComment ref="E313" dT="2025-07-15T07:47:28.66" personId="{1AA69E5B-B443-4881-BBB8-C2908FF681E9}" id="{3A2F37FA-70D9-4125-870B-D67C1FC8357C}" parentId="{15450EA1-0A27-471A-8C3B-952AE1D00C93}">
    <text>Pateikti pirminiai</text>
  </threadedComment>
  <threadedComment ref="E313" dT="2025-07-15T10:00:09.89" personId="{461F44CA-1680-4430-87A0-06B8101DA29D}" id="{27809832-F133-45D4-8BD4-46B8A47392CB}" parentId="{15450EA1-0A27-471A-8C3B-952AE1D00C93}">
    <text>Servituto planas išsiųstas, telefonu sakė, kad pas notarą galės atvykti patys</text>
  </threadedComment>
  <threadedComment ref="E313" dT="2025-07-16T11:54:32.63" personId="{461F44CA-1680-4430-87A0-06B8101DA29D}" id="{7D702F0B-537B-41D2-B5E2-0B352A8E85DF}" parentId="{15450EA1-0A27-471A-8C3B-952AE1D00C93}">
    <text>Gautos pirminių pastabos, 07.17 taisoma</text>
  </threadedComment>
  <threadedComment ref="E313" dT="2025-07-18T10:32:46.97" personId="{461F44CA-1680-4430-87A0-06B8101DA29D}" id="{AFE3B645-4873-4225-A028-A6D0087B9254}" parentId="{15450EA1-0A27-471A-8C3B-952AE1D00C93}">
    <text>07-18 išsiųsti derinimai institucijoms</text>
  </threadedComment>
  <threadedComment ref="E313" dT="2025-07-18T11:35:02.87" personId="{275467A3-C35B-408D-BC09-980133BF36D1}" id="{D934E846-C431-4D84-89DF-43259306FEE0}" parentId="{15450EA1-0A27-471A-8C3B-952AE1D00C93}">
    <text>07-18 pateikta po pastabų</text>
  </threadedComment>
  <threadedComment ref="E313" dT="2025-07-21T10:09:51.62" personId="{1AA69E5B-B443-4881-BBB8-C2908FF681E9}" id="{FB7F4123-2EF9-4F81-AADD-DCFB800C69A8}" parentId="{15450EA1-0A27-471A-8C3B-952AE1D00C93}">
    <text>Pateikti pirminiai po pastabu</text>
  </threadedComment>
  <threadedComment ref="E313" dT="2025-07-21T12:08:01.06" personId="{275467A3-C35B-408D-BC09-980133BF36D1}" id="{C8039759-046E-42AE-BB42-8AA0F43C81ED}" parentId="{15450EA1-0A27-471A-8C3B-952AE1D00C93}">
    <text>Taiso pastabas</text>
  </threadedComment>
  <threadedComment ref="E313" dT="2025-07-22T11:15:41.42" personId="{1AA69E5B-B443-4881-BBB8-C2908FF681E9}" id="{B9E90BB4-70C3-4FDF-9C05-AF1274869E19}" parentId="{15450EA1-0A27-471A-8C3B-952AE1D00C93}">
    <text>Pateikti pirminiai po pastabu</text>
  </threadedComment>
  <threadedComment ref="E313" dT="2025-07-23T13:10:57.66" personId="{461F44CA-1680-4430-87A0-06B8101DA29D}" id="{6D22362D-F8CC-4F7C-A600-2E913CEA2398}" parentId="{15450EA1-0A27-471A-8C3B-952AE1D00C93}">
    <text>07-23 pateikta derinimui dėl Natura teritorijų</text>
  </threadedComment>
  <threadedComment ref="E313" dT="2025-07-24T07:05:39.56" personId="{1AA69E5B-B443-4881-BBB8-C2908FF681E9}" id="{4F29FE13-0C3E-400E-B6B2-2919DB55BF16}" parentId="{15450EA1-0A27-471A-8C3B-952AE1D00C93}">
    <text>Laukiam kompensacijos SB (pasirasysim su fiziniu asm), laukiam Via, Natura, kelininko</text>
  </threadedComment>
  <threadedComment ref="E313" dT="2025-08-05T08:07:38.70" personId="{461F44CA-1680-4430-87A0-06B8101DA29D}" id="{7C7B863B-68B8-45DF-B6CB-E4176BBF34C6}" parentId="{15450EA1-0A27-471A-8C3B-952AE1D00C93}">
    <text>08-05 gautas derinimas dėl reg. Parko/ naturos, išsiųsta į Via po pastabų taisymo, trūkstamas Amber Grid</text>
  </threadedComment>
  <threadedComment ref="E313" dT="2025-08-07T04:30:20.36" personId="{461F44CA-1680-4430-87A0-06B8101DA29D}" id="{B7A42A0E-4B3C-4490-813F-591E5656158E}" parentId="{15450EA1-0A27-471A-8C3B-952AE1D00C93}">
    <text>08-06 papildomos Via pastabos</text>
  </threadedComment>
  <threadedComment ref="E313" dT="2025-08-11T09:48:46.88" personId="{461F44CA-1680-4430-87A0-06B8101DA29D}" id="{C9A0902A-68A0-4C90-91B6-5F6C69151DCA}" parentId="{15450EA1-0A27-471A-8C3B-952AE1D00C93}">
    <text>08-11 pateiktas į Via po pastabų</text>
  </threadedComment>
  <threadedComment ref="E313" dT="2025-08-12T11:24:41.82" personId="{461F44CA-1680-4430-87A0-06B8101DA29D}" id="{F08D4884-A131-4BCB-BC35-DA4D93F15623}" parentId="{15450EA1-0A27-471A-8C3B-952AE1D00C93}">
    <text>08-12 gautas Via derinimas</text>
  </threadedComment>
  <threadedComment ref="E313" dT="2025-08-21T10:43:49.03" personId="{1AA69E5B-B443-4881-BBB8-C2908FF681E9}" id="{0FC1EAD0-79D1-4555-8000-884324DDE08D}" parentId="{15450EA1-0A27-471A-8C3B-952AE1D00C93}">
    <text>Su fiziniu asmeniu servitutas perduotas notarui, dar pasirasymo laikas neaiskus; Dujotiekis dar neduoda atsakymo</text>
  </threadedComment>
  <threadedComment ref="E313" dT="2025-08-27T04:56:50.72" personId="{461F44CA-1680-4430-87A0-06B8101DA29D}" id="{D8F3747A-124A-4B90-BC19-0378B2FD2001}" parentId="{15450EA1-0A27-471A-8C3B-952AE1D00C93}">
    <text>08-26 notarui ir amberiui praskambinta: notarai - gavo, pratikrinus greitu metu informuos; amberis - vėluoja, informavo kažką atsakingą</text>
  </threadedComment>
  <threadedComment ref="E313" dT="2025-08-27T11:28:28.27" personId="{461F44CA-1680-4430-87A0-06B8101DA29D}" id="{89A122E8-FE90-406A-901C-C6F7CD2A9F6C}" parentId="{15450EA1-0A27-471A-8C3B-952AE1D00C93}">
    <text>08-27 gauta dujotiekio pastaba dėl gylių ir pataisyta, išsiųsta atgal</text>
  </threadedComment>
  <threadedComment ref="E313" dT="2025-09-01T12:14:35.62" personId="{461F44CA-1680-4430-87A0-06B8101DA29D}" id="{015422AF-BBD1-4598-9732-719F633960F7}" parentId="{15450EA1-0A27-471A-8C3B-952AE1D00C93}">
    <text>09-01 skambinta notarei, 1-2 dienų bėgyje bus paruošta ir tuomet siūlys kada pasirašyti</text>
  </threadedComment>
  <threadedComment ref="E313" dT="2025-09-05T05:07:06.11" personId="{461F44CA-1680-4430-87A0-06B8101DA29D}" id="{E87A276C-C4C7-4453-AA92-2370030D648A}" parentId="{15450EA1-0A27-471A-8C3B-952AE1D00C93}">
    <text>09-05 savininkai derinasi kada gali atvykti pasirašyti servitutą, teikiama suva, ruošiama byla</text>
  </threadedComment>
  <threadedComment ref="E313" dT="2025-09-09T07:57:15.88" personId="{461F44CA-1680-4430-87A0-06B8101DA29D}" id="{B4DB77BC-742E-4CF0-9AE0-A860463AF408}" parentId="{15450EA1-0A27-471A-8C3B-952AE1D00C93}">
    <text>09-09 sąmata užklausta, gavus bus užbaigta byla (09-10 d.)</text>
  </threadedComment>
  <threadedComment ref="E313" dT="2025-09-11T12:23:37.05" personId="{461F44CA-1680-4430-87A0-06B8101DA29D}" id="{8CCE25DB-85A7-4BBF-93A5-A7FD316AF09D}" parentId="{15450EA1-0A27-471A-8C3B-952AE1D00C93}">
    <text>09-11 atgautas žiniaraštis taisymui ir pataisytas sąmatai gauti</text>
  </threadedComment>
  <threadedComment ref="E313" dT="2025-09-16T12:16:14.51" personId="{461F44CA-1680-4430-87A0-06B8101DA29D}" id="{5B0585CB-22EF-4CE3-A31E-844992D3CEB3}" parentId="{15450EA1-0A27-471A-8C3B-952AE1D00C93}">
    <text>09-16 taisytas darbų/medžiagų žiniaraštis, gauta sąmata, paruošta byla kėlimui</text>
  </threadedComment>
  <threadedComment ref="E313" dT="2025-09-16T12:41:43.25" personId="{1AA69E5B-B443-4881-BBB8-C2908FF681E9}" id="{12F699C3-B5AC-40DB-8E6C-B08813459860}" parentId="{15450EA1-0A27-471A-8C3B-952AE1D00C93}">
    <text>Pateiktas projektas be SUVA</text>
  </threadedComment>
  <threadedComment ref="E313" dT="2025-09-18T07:24:52.88" personId="{275467A3-C35B-408D-BC09-980133BF36D1}" id="{9275C22B-0777-4547-BCA5-AF21263D22DA}" parentId="{15450EA1-0A27-471A-8C3B-952AE1D00C93}">
    <text>Taiso pastabas, trūksta SUVA ir Servituto</text>
  </threadedComment>
  <threadedComment ref="E313" dT="2025-09-22T04:25:42.97" personId="{461F44CA-1680-4430-87A0-06B8101DA29D}" id="{920430F0-834E-43DF-B93D-84CF78E3FC1A}" parentId="{15450EA1-0A27-471A-8C3B-952AE1D00C93}">
    <text>Notarai savaitę iki 29 d. atostogauja, su savininkais šnekėta po tų atostogų derintis anksčiausiu metu</text>
  </threadedComment>
  <threadedComment ref="E313" dT="2025-09-29T12:35:07.68" personId="{461F44CA-1680-4430-87A0-06B8101DA29D}" id="{A77F9429-C3E7-47FE-8B93-0B42CDD8C66C}" parentId="{15450EA1-0A27-471A-8C3B-952AE1D00C93}">
    <text>09-29 taisomos schemos pastabos, ruošiama konkursinė</text>
  </threadedComment>
  <threadedComment ref="E313" dT="2025-09-30T05:53:23.82" personId="{461F44CA-1680-4430-87A0-06B8101DA29D}" id="{DBB0FDF6-0847-43E0-A754-DC0B9534CDDC}" parentId="{15450EA1-0A27-471A-8C3B-952AE1D00C93}">
    <text>09-30 pastabos pataisytos, dėl servituto praskambinta savininkams ir biurui: biuras laukia kada savininkai galės, savininkai neatsiliepė, parašyta jiems</text>
  </threadedComment>
  <threadedComment ref="E313" dT="2025-10-02T10:26:58.30" personId="{461F44CA-1680-4430-87A0-06B8101DA29D}" id="{99F678BD-6BEE-43F0-A362-21B5900936EE}" parentId="{15450EA1-0A27-471A-8C3B-952AE1D00C93}">
    <text>10-02 perteiktos suvos pagal naują tvarką</text>
  </threadedComment>
  <threadedComment ref="E313" dT="2025-10-06T04:23:55.42" personId="{461F44CA-1680-4430-87A0-06B8101DA29D}" id="{4F868BB4-ACBF-4426-B23B-16D697929625}" parentId="{15450EA1-0A27-471A-8C3B-952AE1D00C93}">
    <text>10-06 pasirašinėjamas servitutas (ESO/skl. savininkas)</text>
  </threadedComment>
  <threadedComment ref="E313" dT="2025-10-06T11:40:57.03" personId="{461F44CA-1680-4430-87A0-06B8101DA29D}" id="{7132B3FA-E563-4B3A-AEF1-3A1837DAEDA2}" parentId="{15450EA1-0A27-471A-8C3B-952AE1D00C93}">
    <text>Servituto sutartis tarp ESO ir savininko pasirašyta, laukiama suvų, ankstesnės pastabos pakoreguotos</text>
  </threadedComment>
  <threadedComment ref="E313" dT="2025-10-07T09:45:22.42" personId="{461F44CA-1680-4430-87A0-06B8101DA29D}" id="{BB7EECA5-7E1A-4165-A984-E27F25BF774F}" parentId="{15450EA1-0A27-471A-8C3B-952AE1D00C93}">
    <text>Suva 1/3 gauta, kitos nagrinėjamos</text>
  </threadedComment>
  <threadedComment ref="E313" dT="2025-10-08T06:51:43.25" personId="{1AA69E5B-B443-4881-BBB8-C2908FF681E9}" id="{A4B494DD-67D8-406B-9672-CEF97121F48F}" parentId="{15450EA1-0A27-471A-8C3B-952AE1D00C93}">
    <text>Pateiktas projektas su ⅓ SUVA</text>
  </threadedComment>
  <threadedComment ref="E313" dT="2025-10-10T12:03:40.22" personId="{461F44CA-1680-4430-87A0-06B8101DA29D}" id="{D08EB8BA-66B1-4426-A715-80018DCF616B}" parentId="{15450EA1-0A27-471A-8C3B-952AE1D00C93}">
    <text>Gautos pastabos projektui</text>
  </threadedComment>
  <threadedComment ref="E313" dT="2025-10-13T06:02:51.35" personId="{1AA69E5B-B443-4881-BBB8-C2908FF681E9}" id="{4BE9C7CD-3471-471B-B2AE-BACCAF666E26}" parentId="{15450EA1-0A27-471A-8C3B-952AE1D00C93}">
    <text>Pateitkas projektas po pastabu</text>
  </threadedComment>
  <threadedComment ref="E313" dT="2025-10-21T11:35:44.90" personId="{275467A3-C35B-408D-BC09-980133BF36D1}" id="{3B78893B-AD24-4001-97FB-EB4FEF9570F8}" parentId="{15450EA1-0A27-471A-8C3B-952AE1D00C93}">
    <text>trūksta vienos žymos</text>
  </threadedComment>
  <threadedComment ref="E313" dT="2025-10-22T12:29:40.48" personId="{275467A3-C35B-408D-BC09-980133BF36D1}" id="{56657A39-07D7-436A-B7E4-DC5EE985AF6D}" parentId="{15450EA1-0A27-471A-8C3B-952AE1D00C93}">
    <text>derinam įkainius</text>
  </threadedComment>
  <threadedComment ref="E313" dT="2025-10-23T07:02:02.94" personId="{275467A3-C35B-408D-BC09-980133BF36D1}" id="{207A9B99-B1B2-4B50-9DC7-0FAC560D6166}" parentId="{15450EA1-0A27-471A-8C3B-952AE1D00C93}">
    <text>Grindžiam delspinigius</text>
  </threadedComment>
  <threadedComment ref="T313" dT="2025-10-07T05:13:09.97" personId="{461F44CA-1680-4430-87A0-06B8101DA29D}" id="{807E4760-27E8-40D7-A028-3722D64A7669}">
    <text>Grįžo 1 laiškas, nes NŽT persikėlė kitu adresu
+ trasoje sudarytas naujas valstybinis sklypas, dėl kurio reikia naujo laiško į NŽT</text>
  </threadedComment>
  <threadedComment ref="AD313" dT="2025-09-05T11:10:11.14" personId="{461F44CA-1680-4430-87A0-06B8101DA29D}" id="{5620E1A4-D035-4873-903A-D41F63523F7F}">
    <text>25SUT-5737
25SUT-5738
25SUT-5742
25SUT-5745
Kerta 4 gyvenvietes</text>
  </threadedComment>
  <threadedComment ref="AD313" dT="2025-10-02T10:25:49.53" personId="{461F44CA-1680-4430-87A0-06B8101DA29D}" id="{5D4D5802-49B4-4D76-8053-CA0329BFE52F}" parentId="{5620E1A4-D035-4873-903A-D41F63523F7F}">
    <text>Perteikta 10-02 pagal naują tvarką, Balelių k. dalyje suformavo sklypą LR su NŽT patikėjimu.
25SUT-10952 (Dumblio k.)
25SUT-11008 (Varlėnų k.)
25SUT-11012 (Varnėnų k.)</text>
  </threadedComment>
  <threadedComment ref="AD313" dT="2025-10-16T11:28:27.57" personId="{461F44CA-1680-4430-87A0-06B8101DA29D}" id="{CC8FBFDA-D881-48B2-9157-EF20DF53F5EC}" parentId="{5620E1A4-D035-4873-903A-D41F63523F7F}">
    <text>10-16 gauta 2-a iš 3 suvų (25SUT-11008)</text>
  </threadedComment>
  <threadedComment ref="AF313" dT="2025-07-15T10:36:49.23" personId="{461F44CA-1680-4430-87A0-06B8101DA29D}" id="{F4A989A2-5B6C-4448-BE3C-9B6A750D6D08}">
    <text>07-15 išsiųstas planas, disaraok@gmail.com, pas notarą galės</text>
    <extLst>
      <x:ext xmlns:xltc2="http://schemas.microsoft.com/office/spreadsheetml/2020/threadedcomments2" uri="{F7C98A9C-CBB3-438F-8F68-D28B6AF4A901}">
        <xltc2:checksum>246037337</xltc2:checksum>
        <xltc2:hyperlink startIndex="24" length="18" url="disaraok@gmail.com"/>
      </x:ext>
    </extLst>
  </threadedComment>
  <threadedComment ref="AF313" dT="2025-07-29T06:26:30.32" personId="{461F44CA-1680-4430-87A0-06B8101DA29D}" id="{48AFED72-8842-4812-9C9B-95BB0769C032}" parentId="{F4A989A2-5B6C-4448-BE3C-9B6A750D6D08}">
    <text>07-29 gautas savininko parašas ant plano</text>
  </threadedComment>
  <threadedComment ref="AF313" dT="2025-09-16T12:21:40.92" personId="{461F44CA-1680-4430-87A0-06B8101DA29D}" id="{4F5EF57A-7E01-4641-A2DD-8B273DD0E8C5}" parentId="{F4A989A2-5B6C-4448-BE3C-9B6A750D6D08}">
    <text>Nuo 09-15 neatsiliepė 3kart, parašytas el. laiškas kad suderinti pasirašymą pas notarus</text>
  </threadedComment>
  <threadedComment ref="AF313" dT="2025-10-06T11:45:14.88" personId="{461F44CA-1680-4430-87A0-06B8101DA29D}" id="{CA382036-7EB3-4CDE-8271-7D28C03D64F1}" parentId="{F4A989A2-5B6C-4448-BE3C-9B6A750D6D08}">
    <text>Pasirašyta sutartis tarp ESO ir savininko 10-06</text>
  </threadedComment>
  <threadedComment ref="AJ313" dT="2025-07-15T10:56:17.23" personId="{461F44CA-1680-4430-87A0-06B8101DA29D}" id="{C38527F4-8CEA-44E4-94A9-4476BE57725C}">
    <text>07-15 išsiųsta</text>
  </threadedComment>
  <threadedComment ref="AJ313" dT="2025-08-12T11:24:22.92" personId="{461F44CA-1680-4430-87A0-06B8101DA29D}" id="{C46347C1-9919-4D32-AFDC-8FB19260EEF1}" parentId="{C38527F4-8CEA-44E4-94A9-4476BE57725C}">
    <text>08-12 gautas derinimas po pastabų korekcijų</text>
  </threadedComment>
  <threadedComment ref="AK313" dT="2025-07-18T10:32:14.24" personId="{461F44CA-1680-4430-87A0-06B8101DA29D}" id="{123F9E21-F15B-4D62-AD6F-2A216179F7D6}">
    <text>07-18 išsiųsta</text>
  </threadedComment>
  <threadedComment ref="AK313" dT="2025-08-28T04:16:45.20" personId="{461F44CA-1680-4430-87A0-06B8101DA29D}" id="{3DA9087C-A795-422A-B6DA-08DE40167432}" parentId="{123F9E21-F15B-4D62-AD6F-2A216179F7D6}">
    <text>Gautas suderinimas 08-27</text>
  </threadedComment>
  <threadedComment ref="AM313" dT="2025-07-24T06:45:33.92" personId="{461F44CA-1680-4430-87A0-06B8101DA29D}" id="{E349A34A-3784-48B9-BAC7-328FE7A0A054}">
    <text>Taujėnų-Užulėnio miškai</text>
  </threadedComment>
  <threadedComment ref="E314" dT="2025-02-20T06:18:49.44" personId="{275467A3-C35B-408D-BC09-980133BF36D1}" id="{70E361E3-A7DF-4BB0-84D4-FAD22CD5DF31}">
    <text>Nedaryta</text>
  </threadedComment>
  <threadedComment ref="E314" dT="2025-03-06T10:22:52.79" personId="{09BE7D98-4DE0-4A95-BE21-8CDFB976921C}" id="{C21A5605-26CC-4DA3-9637-FD04F8DD6E7E}" parentId="{70E361E3-A7DF-4BB0-84D4-FAD22CD5DF31}">
    <text>Reikia važiuoti apžiūrėti. Dovydas palėks</text>
  </threadedComment>
  <threadedComment ref="E314" dT="2025-03-10T07:41:00.99" personId="{1AA69E5B-B443-4881-BBB8-C2908FF681E9}" id="{69F5DE9F-1E42-41A9-A465-2E88E511E888}" parentId="{70E361E3-A7DF-4BB0-84D4-FAD22CD5DF31}">
    <text>Reikia susitarti su zoniniu, planas sia savaite nuvaziuot</text>
  </threadedComment>
  <threadedComment ref="E314" dT="2025-03-19T09:46:45.83" personId="{275467A3-C35B-408D-BC09-980133BF36D1}" id="{9A2C5AD0-FACF-418B-9B29-758CF5ABE06B}" parentId="{70E361E3-A7DF-4BB0-84D4-FAD22CD5DF31}">
    <text>Vietoj buvo</text>
  </threadedComment>
  <threadedComment ref="E314" dT="2025-03-27T08:12:21.97" personId="{1AA69E5B-B443-4881-BBB8-C2908FF681E9}" id="{361A6305-1CCA-4419-9A96-2CB6E4B6A858}" parentId="{70E361E3-A7DF-4BB0-84D4-FAD22CD5DF31}">
    <text>Pirminius teikiam iki 04.03</text>
  </threadedComment>
  <threadedComment ref="E314" dT="2025-04-03T05:34:25.51" personId="{A8D559AF-EDFF-4E5C-A9C6-041F763793B2}" id="{F8801EEF-AC77-4AB8-8737-349BB0871200}" parentId="{70E361E3-A7DF-4BB0-84D4-FAD22CD5DF31}">
    <text>Pradėtas, bet taisomos kitų pastabos</text>
  </threadedComment>
  <threadedComment ref="E314" dT="2025-04-10T04:40:24.44" personId="{1AA69E5B-B443-4881-BBB8-C2908FF681E9}" id="{8B889B63-0A59-47F1-92B5-78B653DB318C}" parentId="{70E361E3-A7DF-4BB0-84D4-FAD22CD5DF31}">
    <text>Pateikti pirminiai</text>
  </threadedComment>
  <threadedComment ref="E314" dT="2025-04-16T04:08:24.95" personId="{275467A3-C35B-408D-BC09-980133BF36D1}" id="{FD427B1B-6824-47D9-81C1-9D5AFC2B700E}" parentId="{70E361E3-A7DF-4BB0-84D4-FAD22CD5DF31}">
    <text>Taiso pastabas</text>
  </threadedComment>
  <threadedComment ref="E314" dT="2025-04-17T12:48:23.58" personId="{A8D559AF-EDFF-4E5C-A9C6-041F763793B2}" id="{D1E2FDC5-18F9-4537-B8CD-3243A418BFB8}" parentId="{70E361E3-A7DF-4BB0-84D4-FAD22CD5DF31}">
    <text>Pataisytos pastabos, reikia pateikti su nuotraukom dėl movų</text>
  </threadedComment>
  <threadedComment ref="E314" dT="2025-04-24T04:38:35.95" personId="{275467A3-C35B-408D-BC09-980133BF36D1}" id="{5AC68430-BBC1-411A-802C-ED6F345ED4AE}" parentId="{70E361E3-A7DF-4BB0-84D4-FAD22CD5DF31}">
    <text>Taiso pirminių pastabas</text>
  </threadedComment>
  <threadedComment ref="E314" dT="2025-04-24T04:52:55.86" personId="{1AA69E5B-B443-4881-BBB8-C2908FF681E9}" id="{5C537046-4E60-4ACD-92F2-7BA18A6FA9BD}" parentId="{70E361E3-A7DF-4BB0-84D4-FAD22CD5DF31}">
    <text>Pateikti pirminiai po pastabu</text>
  </threadedComment>
  <threadedComment ref="E314" dT="2025-04-28T12:53:50.07" personId="{A8D559AF-EDFF-4E5C-A9C6-041F763793B2}" id="{245B0283-9218-4515-81C1-A386650F77A2}" parentId="{70E361E3-A7DF-4BB0-84D4-FAD22CD5DF31}">
    <text>Nusiųsta užklausa tikrintojui su nuotraukom</text>
  </threadedComment>
  <threadedComment ref="E314" dT="2025-04-29T10:13:07.91" personId="{1AA69E5B-B443-4881-BBB8-C2908FF681E9}" id="{00C915FF-BA96-4E87-975A-0808A4FE1891}" parentId="{70E361E3-A7DF-4BB0-84D4-FAD22CD5DF31}">
    <text>Pateikti pirminiai po pastabu</text>
  </threadedComment>
  <threadedComment ref="E314" dT="2025-04-29T12:38:52.52" personId="{A8D559AF-EDFF-4E5C-A9C6-041F763793B2}" id="{65E7A1AD-DC62-4646-B0A8-83B64CC6DF21}" parentId="{70E361E3-A7DF-4BB0-84D4-FAD22CD5DF31}">
    <text xml:space="preserve">Išsiųsta priminimai dėl derinimų </text>
  </threadedComment>
  <threadedComment ref="E314" dT="2025-05-05T06:32:27.48" personId="{A8D559AF-EDFF-4E5C-A9C6-041F763793B2}" id="{3CEFB534-08B7-4033-A295-640D4FAF840F}" parentId="{70E361E3-A7DF-4BB0-84D4-FAD22CD5DF31}">
    <text>Paskambinta dėl derinimo, niekas nekelia, išsiųsta papildomai kitiems skyriaus darbuotojams</text>
  </threadedComment>
  <threadedComment ref="E314" dT="2025-05-08T10:31:50.96" personId="{A8D559AF-EDFF-4E5C-A9C6-041F763793B2}" id="{E891E0EF-0F3D-4702-A74E-338B58AC25EB}" parentId="{70E361E3-A7DF-4BB0-84D4-FAD22CD5DF31}">
    <text xml:space="preserve">Perduota sąmatos skaičiavimui, išsiųstas informacinis </text>
  </threadedComment>
  <threadedComment ref="E314" dT="2025-05-13T11:42:53.64" personId="{275467A3-C35B-408D-BC09-980133BF36D1}" id="{954144F4-0FDF-47C1-B38E-72A84D5AAE2A}" parentId="{70E361E3-A7DF-4BB0-84D4-FAD22CD5DF31}">
    <text>Pateikta byla be SUVA</text>
  </threadedComment>
  <threadedComment ref="E314" dT="2025-05-15T05:03:21.57" personId="{A8D559AF-EDFF-4E5C-A9C6-041F763793B2}" id="{147DE5F7-1C8A-4F34-9A22-84F515BEEB5E}" parentId="{70E361E3-A7DF-4BB0-84D4-FAD22CD5DF31}">
    <text xml:space="preserve">Išsiųstas Elgai laiškas su prašymu komerciniam pasiūlymui </text>
  </threadedComment>
  <threadedComment ref="E314" dT="2025-05-15T07:37:54.59" personId="{A8D559AF-EDFF-4E5C-A9C6-041F763793B2}" id="{6CDF0452-5168-403B-BA31-0E2355D2CCA0}" parentId="{70E361E3-A7DF-4BB0-84D4-FAD22CD5DF31}">
    <text>Atmetė SUVA dėl regionų derinimo, regionams jau išsiųsta, laukiu, gavus perteiksiu SUVA</text>
  </threadedComment>
  <threadedComment ref="E314" dT="2025-05-20T11:30:17.96" personId="{A8D559AF-EDFF-4E5C-A9C6-041F763793B2}" id="{E8FBB9B3-6FA8-47AE-B94C-C9682E9D0B01}" parentId="{70E361E3-A7DF-4BB0-84D4-FAD22CD5DF31}">
    <text>Gautas regionų derinimas, pateikta SUVA iš naujo</text>
  </threadedComment>
  <threadedComment ref="E314" dT="2025-05-26T04:44:42.42" personId="{A8D559AF-EDFF-4E5C-A9C6-041F763793B2}" id="{C60CCFB9-6CA4-48C1-A3F0-BFC7F4D4F79D}" parentId="{70E361E3-A7DF-4BB0-84D4-FAD22CD5DF31}">
    <text>Gauta SUVA, ruošiama pilna byla su konkursine, negavau atsakymo iš ELGOS</text>
  </threadedComment>
  <threadedComment ref="E314" dT="2025-05-27T07:04:31.53" personId="{1AA69E5B-B443-4881-BBB8-C2908FF681E9}" id="{156F3209-7159-4870-B5C2-E3DD385E520A}" parentId="{70E361E3-A7DF-4BB0-84D4-FAD22CD5DF31}">
    <text>Pateikta po pastabu</text>
  </threadedComment>
  <threadedComment ref="E314" dT="2025-06-02T11:08:22.40" personId="{275467A3-C35B-408D-BC09-980133BF36D1}" id="{EB0FCC0A-9BBF-4BBE-9F9E-94C545CC5EC3}" parentId="{70E361E3-A7DF-4BB0-84D4-FAD22CD5DF31}">
    <text>Laukiam RC sąskaitų</text>
  </threadedComment>
  <threadedComment ref="X314" dT="2025-04-10T12:32:53.18" personId="{A8D559AF-EDFF-4E5C-A9C6-041F763793B2}" id="{033415F1-2C38-4B5D-B271-D8C917E3D235}">
    <text>Išsiųsta 04-10</text>
  </threadedComment>
  <threadedComment ref="Y314" dT="2025-05-08T07:22:05.81" personId="{A8D559AF-EDFF-4E5C-A9C6-041F763793B2}" id="{B662A38D-399C-4E78-B146-EF1906DC0CF3}">
    <text xml:space="preserve">05-05 išsiųsta pakartotinai
</text>
  </threadedComment>
  <threadedComment ref="Z314" dT="2025-04-10T12:33:15.21" personId="{A8D559AF-EDFF-4E5C-A9C6-041F763793B2}" id="{13A5090B-FDA0-41A5-88D3-8529C21B4965}">
    <text>Išsiųsta 04-10</text>
  </threadedComment>
  <threadedComment ref="AD314" dT="2025-05-08T12:53:16.99" personId="{A8D559AF-EDFF-4E5C-A9C6-041F763793B2}" id="{E9B2DD99-BDC6-4D17-BBA4-FD41B100DB0D}">
    <text xml:space="preserve">05-08 358843 </text>
  </threadedComment>
  <threadedComment ref="AD314" dT="2025-05-20T11:30:35.65" personId="{A8D559AF-EDFF-4E5C-A9C6-041F763793B2}" id="{9EB8082F-6AE5-4EA0-8B2E-925B198FD384}" parentId="{E9B2DD99-BDC6-4D17-BBA4-FD41B100DB0D}">
    <text xml:space="preserve">05-20 360457 </text>
  </threadedComment>
  <threadedComment ref="AM314" dT="2025-05-15T07:39:22.27" personId="{A8D559AF-EDFF-4E5C-A9C6-041F763793B2}" id="{DE66C92D-6B2C-48E9-ACAB-9439F84D262E}">
    <text>05-09 išsiųsta</text>
  </threadedComment>
  <threadedComment ref="E315" dT="2025-03-18T07:44:51.61" personId="{275467A3-C35B-408D-BC09-980133BF36D1}" id="{C495E327-E538-4420-8133-A9F4B2B98829}">
    <text>Iki 03-21 turim pateikti pirminius</text>
  </threadedComment>
  <threadedComment ref="E315" dT="2025-03-20T07:27:37.16" personId="{F5283759-9946-4865-A022-E520B30F9158}" id="{0DE2380B-7B12-4902-8025-65784557A4F1}" parentId="{C495E327-E538-4420-8133-A9F4B2B98829}">
    <text>Reikia pateikti pirminius, perduota Tomui į teamsus</text>
  </threadedComment>
  <threadedComment ref="E315" dT="2025-03-24T10:35:46.36" personId="{275467A3-C35B-408D-BC09-980133BF36D1}" id="{85EFA718-C0F3-4354-BE6A-BC1B1C9915AD}" parentId="{C495E327-E538-4420-8133-A9F4B2B98829}">
    <text>Pateikti pirminiai</text>
  </threadedComment>
  <threadedComment ref="E315" dT="2025-03-24T13:38:08.71" personId="{275467A3-C35B-408D-BC09-980133BF36D1}" id="{6878D614-CC58-441B-B8E3-0A0F89CC3427}" parentId="{C495E327-E538-4420-8133-A9F4B2B98829}">
    <text>Taiso pastabas</text>
  </threadedComment>
  <threadedComment ref="E315" dT="2025-03-27T10:23:50.42" personId="{F5283759-9946-4865-A022-E520B30F9158}" id="{7F91F1ED-754D-498B-9A46-7AF490DF4E54}" parentId="{C495E327-E538-4420-8133-A9F4B2B98829}">
    <text>Pataisiau. Perduota Kostui įkelt į TIVI</text>
  </threadedComment>
  <threadedComment ref="E315" dT="2025-03-27T11:00:46.92" personId="{1AA69E5B-B443-4881-BBB8-C2908FF681E9}" id="{3EE057A9-8E58-4A94-ACD7-C2F96475C05F}" parentId="{C495E327-E538-4420-8133-A9F4B2B98829}">
    <text>Pateikta</text>
  </threadedComment>
  <threadedComment ref="E315" dT="2025-03-31T10:14:50.24" personId="{1AA69E5B-B443-4881-BBB8-C2908FF681E9}" id="{3E932209-8052-47F2-9D8F-D7431EA42863}" parentId="{C495E327-E538-4420-8133-A9F4B2B98829}">
    <text>Pateikta po pastabu</text>
  </threadedComment>
  <threadedComment ref="E315" dT="2025-04-02T10:07:53.70" personId="{1AA69E5B-B443-4881-BBB8-C2908FF681E9}" id="{2C2BD2EC-169D-42B5-8D87-F34357C731D2}" parentId="{C495E327-E538-4420-8133-A9F4B2B98829}">
    <text>Pateikta po pakartotinu pastabu</text>
  </threadedComment>
  <threadedComment ref="E315" dT="2025-04-03T10:03:26.23" personId="{1AA69E5B-B443-4881-BBB8-C2908FF681E9}" id="{9E8503A6-7233-4D30-9EBC-CC2B349B532F}" parentId="{C495E327-E538-4420-8133-A9F4B2B98829}">
    <text>Reikia padaryti RAA</text>
  </threadedComment>
  <threadedComment ref="E315" dT="2025-04-04T05:15:22.75" personId="{275467A3-C35B-408D-BC09-980133BF36D1}" id="{8B0D7EA0-343F-42D0-9DFD-A5DBA2A19321}" parentId="{C495E327-E538-4420-8133-A9F4B2B98829}">
    <text>KAS vietą derina su užsakovu, skaičiuoja RAA, derina su inst.</text>
  </threadedComment>
  <threadedComment ref="E315" dT="2025-04-10T12:38:31.36" personId="{F5283759-9946-4865-A022-E520B30F9158}" id="{F9774E39-327A-49E9-85F5-91A1641307E9}" parentId="{C495E327-E538-4420-8133-A9F4B2B98829}">
    <text>Derinamės dar vis vietą su užsakovu, prie laiškų ir Kostas kabinamas tai žino situaciją.</text>
  </threadedComment>
  <threadedComment ref="E315" dT="2025-04-10T14:15:44.21" personId="{F5283759-9946-4865-A022-E520B30F9158}" id="{7853E626-6AF6-4759-AD71-8FF651AC97EE}" parentId="{C495E327-E538-4420-8133-A9F4B2B98829}">
    <text>Paskaičiavau RAA, perdaviau Kostui, kad pabaigtų.</text>
  </threadedComment>
  <threadedComment ref="E315" dT="2025-04-14T12:06:36.17" personId="{F5283759-9946-4865-A022-E520B30F9158}" id="{09382C20-3148-4F1C-8338-88DDC3BCDFB2}" parentId="{C495E327-E538-4420-8133-A9F4B2B98829}">
    <text>Pasirašė sutikimą. 
Likę institucijų derinimai, rėlinė Kostui</text>
  </threadedComment>
  <threadedComment ref="E315" dT="2025-04-16T10:18:43.85" personId="{F5283759-9946-4865-A022-E520B30F9158}" id="{51186DBB-BE48-4062-9FA7-76CF31005CC8}" parentId="{C495E327-E538-4420-8133-A9F4B2B98829}">
    <text>Bandžiau susisiekt su Circle, prašė užpildyt užklausą ir bandys nukreipt kur reikia.</text>
  </threadedComment>
  <threadedComment ref="E315" dT="2025-04-18T06:59:47.23" personId="{1AA69E5B-B443-4881-BBB8-C2908FF681E9}" id="{9468BA16-1236-4AFF-98AC-7865836DC8F2}" parentId="{C495E327-E538-4420-8133-A9F4B2B98829}">
    <text>Pateikti pirminiai po pastabu</text>
  </threadedComment>
  <threadedComment ref="E315" dT="2025-04-24T07:07:55.08" personId="{1AA69E5B-B443-4881-BBB8-C2908FF681E9}" id="{08E8F240-B527-4FF9-96EC-AE5122B670D5}" parentId="{C495E327-E538-4420-8133-A9F4B2B98829}">
    <text>Atmete Povilavicius del spintos vietos, Janonis sugalvos kazka, kad atsipistu povilavicius ir tvirtintu sprendinius</text>
  </threadedComment>
  <threadedComment ref="E315" dT="2025-04-25T09:29:16.39" personId="{F5283759-9946-4865-A022-E520B30F9158}" id="{8B68D480-08FA-4E29-ACB7-9CBCA332CB41}" parentId="{C495E327-E538-4420-8133-A9F4B2B98829}">
    <text xml:space="preserve">Dėl CIRCLE.
17d. Gavau laišką, kad mano laiškas gautas ir perduotas atsakingiems asmenins, ir su manim bus susisiekta atskiru laišku. Jokių kontaktų neturiu. Kolkas niekas nesusisiekė. </text>
  </threadedComment>
  <threadedComment ref="E315" dT="2025-05-05T09:57:39.69" personId="{F5283759-9946-4865-A022-E520B30F9158}" id="{2A305050-5CF2-4126-9045-3C785EE3AFA3}" parentId="{C495E327-E538-4420-8133-A9F4B2B98829}">
    <text>Skambino iš circle, klausimą Tomui į teams'us parašiau.</text>
  </threadedComment>
  <threadedComment ref="E315" dT="2025-05-05T10:23:16.05" personId="{1AA69E5B-B443-4881-BBB8-C2908FF681E9}" id="{E07EE65F-92A2-4B73-9134-A142B97220A4}" parentId="{C495E327-E538-4420-8133-A9F4B2B98829}">
    <text>Janonis parase komentara, kad skydo vietai reikia pritarti, todel pateikiau is naujo pirminius</text>
  </threadedComment>
  <threadedComment ref="E315" dT="2025-05-07T07:24:58.26" personId="{F5283759-9946-4865-A022-E520B30F9158}" id="{0892FF13-08AD-4120-848F-0BE73E10733C}" parentId="{C495E327-E538-4420-8133-A9F4B2B98829}">
    <text>Circle viskas ok, atsiųs el. paštu laišką, kad prieš darbų pradžią būtų susisiekta.
Liko ESO pirminius kad patvirtintų, pasiteikt SUVA ir pilną bylą ruoštis. Mel. projektas.</text>
  </threadedComment>
  <threadedComment ref="E315" dT="2025-05-09T11:28:42.69" personId="{F5283759-9946-4865-A022-E520B30F9158}" id="{047EDDC8-9D67-40A7-80BA-8661D92A7495}" parentId="{C495E327-E538-4420-8133-A9F4B2B98829}">
    <text xml:space="preserve">Circle sutikimą gavau. </text>
  </threadedComment>
  <threadedComment ref="E315" dT="2025-05-12T06:54:03.14" personId="{275467A3-C35B-408D-BC09-980133BF36D1}" id="{1A736AA7-37B7-4A74-BD00-11053D86D96F}" parentId="{C495E327-E538-4420-8133-A9F4B2B98829}">
    <text>ESO atmetė dėl apskaitų skaičiaus neatitikimo</text>
  </threadedComment>
  <threadedComment ref="E315" dT="2025-05-19T06:46:20.58" personId="{F5283759-9946-4865-A022-E520B30F9158}" id="{121D9C78-5F02-4E70-9F3B-CB8942688794}" parentId="{C495E327-E538-4420-8133-A9F4B2B98829}">
    <text>Kostas šiandien perdavė info, kad reik su klientu važiuot į vietą apsitart dėl skydo vietos, nes jis dabar stovės valstybinėj žemėj, ko pasekoj, keisis trasa, derinimus reiks susirinkt iš naujo.</text>
  </threadedComment>
  <threadedComment ref="E315" dT="2025-05-21T12:53:40.62" personId="{F5283759-9946-4865-A022-E520B30F9158}" id="{BA81763B-71C9-4AE1-AEAF-22F93FC94723}" parentId="{C495E327-E538-4420-8133-A9F4B2B98829}">
    <text>Turi atsiųst užsakovas spintos vietą, šiandien kalbėjau tel.</text>
  </threadedComment>
  <threadedComment ref="E315" dT="2025-05-22T09:51:25.33" personId="{F5283759-9946-4865-A022-E520B30F9158}" id="{C4B321BB-8B4A-4D3E-9EFE-AB66BC5DEEF3}" parentId="{C495E327-E538-4420-8133-A9F4B2B98829}">
    <text>05-22 pateikiau atnaujintus sprendinius užsakovui.</text>
  </threadedComment>
  <threadedComment ref="E315" dT="2025-05-23T04:47:47.90" personId="{F5283759-9946-4865-A022-E520B30F9158}" id="{FDB19940-1259-4267-9EF7-6E6F18418130}" parentId="{C495E327-E538-4420-8133-A9F4B2B98829}">
    <text>Galima pateikti pirminius</text>
  </threadedComment>
  <threadedComment ref="E315" dT="2025-05-23T04:53:06.85" personId="{275467A3-C35B-408D-BC09-980133BF36D1}" id="{D1AAAFD5-19BB-4411-AD07-79A1A76E6D90}" parentId="{C495E327-E538-4420-8133-A9F4B2B98829}">
    <text>Pateikti pirminiai</text>
  </threadedComment>
  <threadedComment ref="E315" dT="2025-05-26T04:27:53.19" personId="{F5283759-9946-4865-A022-E520B30F9158}" id="{55AE8438-2ABE-4FF9-B6EC-67DFB2AEAABF}" parentId="{C495E327-E538-4420-8133-A9F4B2B98829}">
    <text>Kai patvirtins sprendinius, reikės persiderint su institucijomis</text>
  </threadedComment>
  <threadedComment ref="E315" dT="2025-05-26T07:20:42.93" personId="{F5283759-9946-4865-A022-E520B30F9158}" id="{0B14C2D0-6DA7-4267-9214-34B15D9D7253}" parentId="{C495E327-E538-4420-8133-A9F4B2B98829}">
    <text>Pirminius patvirtino, persiųsta institucijoms.</text>
  </threadedComment>
  <threadedComment ref="E315" dT="2025-05-27T06:54:00.12" personId="{F5283759-9946-4865-A022-E520B30F9158}" id="{AEDE614C-305A-4392-8ABC-3DAEC3C58E98}" parentId="{C495E327-E538-4420-8133-A9F4B2B98829}">
    <text>Užsakovas suderino sprendinius</text>
  </threadedComment>
  <threadedComment ref="E315" dT="2025-05-29T07:49:05.19" personId="{F5283759-9946-4865-A022-E520B30F9158}" id="{DA794FCC-1EC0-4CDE-ADD5-21A531A64973}" parentId="{C495E327-E538-4420-8133-A9F4B2B98829}">
    <text>Savivaldybė neleidžia statyt valstybinėj žemėj spintos, ESO nenori sklype. Kostas parašė į TIVI</text>
  </threadedComment>
  <threadedComment ref="E315" dT="2025-05-30T07:46:30.18" personId="{F5283759-9946-4865-A022-E520B30F9158}" id="{2784100F-A696-4A12-9963-E7D2E9F45A31}" parentId="{C495E327-E538-4420-8133-A9F4B2B98829}">
    <text>Kostas sutarė (su ESO) spintą statyti sklype.
Išsiųsti sprendiniai užsakovui ir Kauno m. sav.</text>
  </threadedComment>
  <threadedComment ref="E315" dT="2025-06-04T06:19:31.51" personId="{F5283759-9946-4865-A022-E520B30F9158}" id="{27AFB4C3-8FB0-47AB-B6AB-F0B81D639367}" parentId="{C495E327-E538-4420-8133-A9F4B2B98829}">
    <text>Likę Telia ir Kauno m.sav. suderinimai</text>
  </threadedComment>
  <threadedComment ref="E315" dT="2025-06-06T10:33:39.03" personId="{F5283759-9946-4865-A022-E520B30F9158}" id="{1C965EBE-1CF6-4407-A70C-264191610CB0}" parentId="{C495E327-E538-4420-8133-A9F4B2B98829}">
    <text>ESO turi pasirašyt ant plano, kad pasiteikti SUVA. Anai teikiu žiniaraštį.</text>
  </threadedComment>
  <threadedComment ref="E315" dT="2025-06-09T05:03:37.85" personId="{F5283759-9946-4865-A022-E520B30F9158}" id="{1858D85E-F8D9-4060-9AEB-7B177F6C2857}" parentId="{C495E327-E538-4420-8133-A9F4B2B98829}">
    <text xml:space="preserve">Pateikta sąmata 06-06, SUVA 06-09 </text>
  </threadedComment>
  <threadedComment ref="E315" dT="2025-06-13T05:28:40.93" personId="{F5283759-9946-4865-A022-E520B30F9158}" id="{C0D55BA5-24BB-45BA-81E5-37E38E4F62C2}" parentId="{C495E327-E538-4420-8133-A9F4B2B98829}">
    <text>Sąmata gavau, Kostas pateiks be SUVA</text>
  </threadedComment>
  <threadedComment ref="E315" dT="2025-06-13T07:50:51.73" personId="{1AA69E5B-B443-4881-BBB8-C2908FF681E9}" id="{FCC1BB7A-FFE8-475E-86EE-F5BA53623D1C}" parentId="{C495E327-E538-4420-8133-A9F4B2B98829}">
    <text>Pateiktas projektas be SUVA</text>
  </threadedComment>
  <threadedComment ref="E315" dT="2025-06-18T10:59:45.62" personId="{F5283759-9946-4865-A022-E520B30F9158}" id="{1E35664D-9B46-4CDA-B551-EBA11F8A7548}" parentId="{C495E327-E538-4420-8133-A9F4B2B98829}">
    <text>Gautos pastabos pataisytos. Kai gausim SUVA, teiksim atgal.</text>
  </threadedComment>
  <threadedComment ref="E315" dT="2025-07-02T06:17:45.85" personId="{275467A3-C35B-408D-BC09-980133BF36D1}" id="{07FDE30F-8050-4EB8-B2CB-49D54FEA22D8}" parentId="{C495E327-E538-4420-8133-A9F4B2B98829}">
    <text>Pateiktas prašymas dėl perkėlimo</text>
  </threadedComment>
  <threadedComment ref="E315" dT="2025-07-07T12:43:31.45" personId="{275467A3-C35B-408D-BC09-980133BF36D1}" id="{506B35DB-EDB2-4DB2-A1CE-D3B81DE51E28}" parentId="{C495E327-E538-4420-8133-A9F4B2B98829}">
    <text>Perkelta užduotis</text>
  </threadedComment>
  <threadedComment ref="E315" dT="2025-07-15T12:45:33.64" personId="{F5283759-9946-4865-A022-E520B30F9158}" id="{699AA4FA-2F73-46F4-ABA1-8A6A58C343C0}" parentId="{C495E327-E538-4420-8133-A9F4B2B98829}">
    <text>Gavau SUVA, galima pateikti pilną projektą.</text>
  </threadedComment>
  <threadedComment ref="E315" dT="2025-07-15T13:30:44.43" personId="{1AA69E5B-B443-4881-BBB8-C2908FF681E9}" id="{030C96BE-AD8B-4293-8E61-84AA74970546}" parentId="{C495E327-E538-4420-8133-A9F4B2B98829}">
    <text>Pateiktas pilnas projektas</text>
  </threadedComment>
  <threadedComment ref="E315" dT="2025-07-16T12:03:38.06" personId="{F5283759-9946-4865-A022-E520B30F9158}" id="{63752B1A-A6E3-440B-B174-E7953E5513AA}" parentId="{C495E327-E538-4420-8133-A9F4B2B98829}">
    <text>Pastabos pataisytos, Kostas pateiks atgal su atsakymais.</text>
  </threadedComment>
  <threadedComment ref="E315" dT="2025-07-16T12:18:50.03" personId="{1AA69E5B-B443-4881-BBB8-C2908FF681E9}" id="{10145E9D-1A46-4053-8C1D-EA83E0D768DF}" parentId="{C495E327-E538-4420-8133-A9F4B2B98829}">
    <text>Pateikta po pastabu</text>
  </threadedComment>
  <threadedComment ref="E315" dT="2025-07-18T05:44:49.42" personId="{275467A3-C35B-408D-BC09-980133BF36D1}" id="{1CBA0B79-6EB1-485D-B7AB-1CA9B723E476}" parentId="{C495E327-E538-4420-8133-A9F4B2B98829}">
    <text>Perduota Paulinai</text>
  </threadedComment>
  <threadedComment ref="E315" dT="2025-07-22T12:18:12.34" personId="{275467A3-C35B-408D-BC09-980133BF36D1}" id="{1046BE70-D3DA-49C1-83BF-4591136B82A2}" parentId="{C495E327-E538-4420-8133-A9F4B2B98829}">
    <text>Trūksta vienos žymos</text>
  </threadedComment>
  <threadedComment ref="T315" dT="2025-05-01T07:46:59.07" personId="{F5283759-9946-4865-A022-E520B30F9158}" id="{04E15876-C995-444C-B837-7F297CDAC0A0}">
    <text>Paduotas informacinis administratorei 05-06</text>
  </threadedComment>
  <threadedComment ref="W315" dT="2025-04-11T06:23:21.64" personId="{F5283759-9946-4865-A022-E520B30F9158}" id="{5BBE784F-E738-407E-A24E-1541FA593DD5}">
    <text>04-11 išsiųstas sutikimas pasirašymui užsakovui</text>
  </threadedComment>
  <threadedComment ref="W315" dT="2025-05-26T07:21:01.57" personId="{F5283759-9946-4865-A022-E520B30F9158}" id="{AD1F7A20-8A39-4D80-B398-E735032EF675}" parentId="{5BBE784F-E738-407E-A24E-1541FA593DD5}">
    <text>05-26 užsakovas pasirašė ant atnaujintų sprendinių.</text>
  </threadedComment>
  <threadedComment ref="X315" dT="2025-04-11T06:23:31.59" personId="{F5283759-9946-4865-A022-E520B30F9158}" id="{1071184C-5D93-45F5-974C-564CAF3295A6}">
    <text>04-11 išsiųsta</text>
  </threadedComment>
  <threadedComment ref="X315" dT="2025-04-23T05:01:40.95" personId="{F5283759-9946-4865-A022-E520B30F9158}" id="{3BDC1FCE-5BF6-49A2-910A-DD735008E259}" parentId="{1071184C-5D93-45F5-974C-564CAF3295A6}">
    <text>04-23</text>
  </threadedComment>
  <threadedComment ref="X315" dT="2025-05-27T04:07:12.05" personId="{F5283759-9946-4865-A022-E520B30F9158}" id="{3D27CA8B-F67D-45B9-988E-9354830B2917}" parentId="{1071184C-5D93-45F5-974C-564CAF3295A6}">
    <text>05-26 išsiųsta po pasikeitusios trasos</text>
  </threadedComment>
  <threadedComment ref="X315" dT="2025-05-27T11:03:00.85" personId="{F5283759-9946-4865-A022-E520B30F9158}" id="{A2A28A25-9144-4F47-A521-A29DD5F50E77}" parentId="{1071184C-5D93-45F5-974C-564CAF3295A6}">
    <text>GD-8046 
KRS</text>
  </threadedComment>
  <threadedComment ref="X315" dT="2025-06-06T10:07:13.71" personId="{F5283759-9946-4865-A022-E520B30F9158}" id="{2B8AF7DF-03E6-4A64-8F47-871AAAB8CA56}" parentId="{1071184C-5D93-45F5-974C-564CAF3295A6}">
    <text>06-06 suderinta su KMS</text>
  </threadedComment>
  <threadedComment ref="Z315" dT="2025-04-11T06:23:31.59" personId="{F5283759-9946-4865-A022-E520B30F9158}" id="{0C896A13-77CF-43DB-8E7D-C4E1C93A86B1}">
    <text>04-11 išsiųsta</text>
  </threadedComment>
  <threadedComment ref="Z315" dT="2025-04-15T04:16:27.44" personId="{F5283759-9946-4865-A022-E520B30F9158}" id="{D4466286-E16E-494A-87D8-5C3DEF348A22}" parentId="{0C896A13-77CF-43DB-8E7D-C4E1C93A86B1}">
    <text>04-15 suderinta</text>
  </threadedComment>
  <threadedComment ref="Z315" dT="2025-05-27T04:07:18.19" personId="{F5283759-9946-4865-A022-E520B30F9158}" id="{DD8A2ABB-5B4B-4C7B-BC84-320D2F5E022A}" parentId="{0C896A13-77CF-43DB-8E7D-C4E1C93A86B1}">
    <text>05-26 išsiųsta po pasikeitusios trasos</text>
  </threadedComment>
  <threadedComment ref="Z315" dT="2025-05-27T04:07:49.04" personId="{F5283759-9946-4865-A022-E520B30F9158}" id="{38EE1875-452D-492D-A606-D74629623CC4}" parentId="{0C896A13-77CF-43DB-8E7D-C4E1C93A86B1}">
    <text>26d suderino</text>
  </threadedComment>
  <threadedComment ref="AA315" dT="2025-04-11T06:23:31.59" personId="{F5283759-9946-4865-A022-E520B30F9158}" id="{7478F620-B183-4AE5-A52C-99C914ECFC14}">
    <text>04-11 išsiųsta</text>
  </threadedComment>
  <threadedComment ref="AA315" dT="2025-04-15T12:54:20.51" personId="{F5283759-9946-4865-A022-E520B30F9158}" id="{8B24D83E-1F31-4962-A120-D974451E25AC}" parentId="{7478F620-B183-4AE5-A52C-99C914ECFC14}">
    <text>04-15 suderinta</text>
  </threadedComment>
  <threadedComment ref="AA315" dT="2025-05-27T04:07:26.04" personId="{F5283759-9946-4865-A022-E520B30F9158}" id="{70B5F4C6-203C-4EDB-B549-2B30650705C4}" parentId="{7478F620-B183-4AE5-A52C-99C914ECFC14}">
    <text>05-26 išsiųsta po pasikeitusios trasos</text>
  </threadedComment>
  <threadedComment ref="AB315" dT="2025-04-11T06:23:31.59" personId="{F5283759-9946-4865-A022-E520B30F9158}" id="{7B613414-C121-4ECB-B3E4-39DEA2B19893}">
    <text>04-11 išsiųsta</text>
  </threadedComment>
  <threadedComment ref="AB315" dT="2025-04-17T04:35:51.10" personId="{F5283759-9946-4865-A022-E520B30F9158}" id="{72099FF3-3E9E-408C-B4E8-22297CC70AB9}" parentId="{7B613414-C121-4ECB-B3E4-39DEA2B19893}">
    <text>04-17 suderinta</text>
  </threadedComment>
  <threadedComment ref="AB315" dT="2025-05-27T04:07:29.74" personId="{F5283759-9946-4865-A022-E520B30F9158}" id="{422C4583-5FB7-400C-BE18-49C1A356D3EA}" parentId="{7B613414-C121-4ECB-B3E4-39DEA2B19893}">
    <text>05-26 išsiųsta po pasikeitusios trasos</text>
  </threadedComment>
  <threadedComment ref="AB315" dT="2025-06-02T11:06:21.33" personId="{F5283759-9946-4865-A022-E520B30F9158}" id="{F81DBF1A-0028-43A9-A93E-A1C2E0B6E486}" parentId="{7B613414-C121-4ECB-B3E4-39DEA2B19893}">
    <text>06-02 gauta</text>
  </threadedComment>
  <threadedComment ref="AD315" dT="2025-04-23T05:55:44.30" personId="{F5283759-9946-4865-A022-E520B30F9158}" id="{BCE30F43-81AF-4399-B961-016E02CD5BDF}">
    <text>356549 04-23</text>
  </threadedComment>
  <threadedComment ref="AD315" dT="2025-05-01T07:47:13.89" personId="{F5283759-9946-4865-A022-E520B30F9158}" id="{2B83A43E-EF62-425C-80BB-E1A95AB8220B}" parentId="{BCE30F43-81AF-4399-B961-016E02CD5BDF}">
    <text>Atmetė, reik ESO suderinimo.</text>
  </threadedComment>
  <threadedComment ref="AD315" dT="2025-05-27T04:08:04.79" personId="{F5283759-9946-4865-A022-E520B30F9158}" id="{021C5B67-6477-43F6-AEDF-6FF394FB7D8C}" parentId="{BCE30F43-81AF-4399-B961-016E02CD5BDF}">
    <text>Reiks per nauja derintis kai gausiu suderinimus</text>
  </threadedComment>
  <threadedComment ref="AD315" dT="2025-06-09T05:03:14.47" personId="{F5283759-9946-4865-A022-E520B30F9158}" id="{57D17205-6511-49A3-ABB7-28998A68FDC4}" parentId="{BCE30F43-81AF-4399-B961-016E02CD5BDF}">
    <text>363183 06-09</text>
  </threadedComment>
  <threadedComment ref="AD315" dT="2025-06-19T09:44:04.30" personId="{F5283759-9946-4865-A022-E520B30F9158}" id="{F456E6A1-BC9D-4890-8BEB-CEDCFD0A21D9}" parentId="{BCE30F43-81AF-4399-B961-016E02CD5BDF}">
    <text xml:space="preserve">Buvo vėl pastabų, pateikta iš naujo 06-19 365013 </text>
  </threadedComment>
  <threadedComment ref="AD315" dT="2025-07-15T12:59:01.40" personId="{F5283759-9946-4865-A022-E520B30F9158}" id="{6EDFDE86-AB14-4E4E-80CD-2CA8D5911BA5}" parentId="{BCE30F43-81AF-4399-B961-016E02CD5BDF}">
    <text>07-14 gauta</text>
  </threadedComment>
  <threadedComment ref="E316" dT="2025-02-05T07:37:44.47" personId="{275467A3-C35B-408D-BC09-980133BF36D1}" id="{8C50752B-9A1D-49B2-9750-58ACDF6A005F}">
    <text>Reikia užsakinėti topo, neleidžia stabdyti</text>
  </threadedComment>
  <threadedComment ref="E316" dT="2025-03-18T06:59:31.20" personId="{275467A3-C35B-408D-BC09-980133BF36D1}" id="{78236E70-5343-4CF1-A9F6-63023C0EE9BC}" parentId="{8C50752B-9A1D-49B2-9750-58ACDF6A005F}">
    <text xml:space="preserve">Pakamaris darė topo
</text>
  </threadedComment>
  <threadedComment ref="E316" dT="2025-05-26T04:49:36.79" personId="{BF941DBC-49BC-4D35-B639-EC5DED99621C}" id="{92B535CE-6B82-4E53-BA62-79ED924C098B}" parentId="{8C50752B-9A1D-49B2-9750-58ACDF6A005F}">
    <text>05-27 važiuoju derinti į vietą.</text>
  </threadedComment>
  <threadedComment ref="E316" dT="2025-05-30T10:07:47.03" personId="{1AA69E5B-B443-4881-BBB8-C2908FF681E9}" id="{380D2BD5-5417-45B7-A3EF-4B11FC101341}" parentId="{8C50752B-9A1D-49B2-9750-58ACDF6A005F}">
    <text>Pateikti pirminiai</text>
  </threadedComment>
  <threadedComment ref="E316" dT="2025-06-03T06:10:32.41" personId="{275467A3-C35B-408D-BC09-980133BF36D1}" id="{9D1D01EE-A8CC-4619-A5AC-5FD53710280A}" parentId="{8C50752B-9A1D-49B2-9750-58ACDF6A005F}">
    <text>Su gyventojais suderina, derina su institucijomis (pirma su kauno energija)</text>
  </threadedComment>
  <threadedComment ref="E316" dT="2025-06-05T04:54:46.91" personId="{275467A3-C35B-408D-BC09-980133BF36D1}" id="{16370B45-DEEE-4608-BE0E-5DCA01A0CBE5}" parentId="{8C50752B-9A1D-49B2-9750-58ACDF6A005F}">
    <text>Taiso pastabas</text>
  </threadedComment>
  <threadedComment ref="E316" dT="2025-06-05T06:17:24.52" personId="{1AA69E5B-B443-4881-BBB8-C2908FF681E9}" id="{D5B67D86-DAE0-49D1-8BC5-A2900C78BBA5}" parentId="{8C50752B-9A1D-49B2-9750-58ACDF6A005F}">
    <text>Laukiam NRA</text>
  </threadedComment>
  <threadedComment ref="E316" dT="2025-06-10T12:00:42.17" personId="{1AA69E5B-B443-4881-BBB8-C2908FF681E9}" id="{1C5F4342-4308-47EA-A3BD-1DD9C82DCC85}" parentId="{8C50752B-9A1D-49B2-9750-58ACDF6A005F}">
    <text>Pateikti pirminiai po pastabu</text>
  </threadedComment>
  <threadedComment ref="E316" dT="2025-06-16T06:20:58.24" personId="{1AA69E5B-B443-4881-BBB8-C2908FF681E9}" id="{7AAD1F97-1A7B-42D6-8A0B-1AF9829AC6E3}" parentId="{8C50752B-9A1D-49B2-9750-58ACDF6A005F}">
    <text>Pateikti pirminiai po pastabu vel</text>
  </threadedComment>
  <threadedComment ref="E316" dT="2025-06-18T07:10:35.33" personId="{275467A3-C35B-408D-BC09-980133BF36D1}" id="{3524E323-4C01-4F89-9197-1026231ACB42}" parentId="{8C50752B-9A1D-49B2-9750-58ACDF6A005F}">
    <text>Pateikta po pastabų pirminiai</text>
  </threadedComment>
  <threadedComment ref="E316" dT="2025-06-21T07:41:43.54" personId="{275467A3-C35B-408D-BC09-980133BF36D1}" id="{F41CB078-5D4E-44E4-8129-6F230151AB23}" parentId="{8C50752B-9A1D-49B2-9750-58ACDF6A005F}">
    <text>Pirminiai patvirtinti</text>
  </threadedComment>
  <threadedComment ref="E316" dT="2025-06-21T11:15:42.70" personId="{BF941DBC-49BC-4D35-B639-EC5DED99621C}" id="{B1848FB8-5987-4CE5-B945-9961EF3C1D3B}" parentId="{8C50752B-9A1D-49B2-9750-58ACDF6A005F}">
    <text>06-21 pateikta derinti</text>
  </threadedComment>
  <threadedComment ref="E316" dT="2025-06-30T09:18:37.87" personId="{BF941DBC-49BC-4D35-B639-EC5DED99621C}" id="{A994693A-299D-4AF9-9959-440ABE44CAFA}" parentId="{8C50752B-9A1D-49B2-9750-58ACDF6A005F}">
    <text>06-30 pateikta Pakamariui papildyti topkę ryšių tinklais</text>
  </threadedComment>
  <threadedComment ref="E316" dT="2025-07-01T11:33:09.86" personId="{BF941DBC-49BC-4D35-B639-EC5DED99621C}" id="{1F746E6D-2D79-458F-BDD0-8C744463CFF3}" parentId="{8C50752B-9A1D-49B2-9750-58ACDF6A005F}">
    <text>Pateikta su papildymu Telia derint 07-01, seniūnijai skambinau, sakė 07-02 peržiūrės.</text>
  </threadedComment>
  <threadedComment ref="E316" dT="2025-07-01T12:18:40.14" personId="{275467A3-C35B-408D-BC09-980133BF36D1}" id="{4F1E4363-DAB7-4E57-B018-7A74C02544A9}" parentId="{8C50752B-9A1D-49B2-9750-58ACDF6A005F}">
    <text>Perduota ESO dėl užduoties perkėlimo ant gretutinės sutarties</text>
  </threadedComment>
  <threadedComment ref="E316" dT="2025-07-03T12:55:14.87" personId="{BF941DBC-49BC-4D35-B639-EC5DED99621C}" id="{44397BA9-45BF-4D39-BB95-E100520A83EA}" parentId="{8C50752B-9A1D-49B2-9750-58ACDF6A005F}">
    <text>Laukiu savivaldybės ir telia derinimo</text>
  </threadedComment>
  <threadedComment ref="E316" dT="2025-07-10T05:52:28.92" personId="{BF941DBC-49BC-4D35-B639-EC5DED99621C}" id="{C0A33D53-BA53-4ADC-9622-AB32D548E5F9}" parentId="{8C50752B-9A1D-49B2-9750-58ACDF6A005F}">
    <text>Gautos VIA pastabos, trūksta savivaldybės derinimo.</text>
  </threadedComment>
  <threadedComment ref="E316" dT="2025-07-11T11:16:21.49" personId="{BF941DBC-49BC-4D35-B639-EC5DED99621C}" id="{638ED320-A853-43E2-ABC4-C50C14180FB0}" parentId="{8C50752B-9A1D-49B2-9750-58ACDF6A005F}">
    <text xml:space="preserve">Pateikta viai, savivaldybė turėjo 07-11 atsiųst, skambinau po pietų, nieks neatsiliepia. </text>
  </threadedComment>
  <threadedComment ref="E316" dT="2025-07-14T11:00:59.97" personId="{BF941DBC-49BC-4D35-B639-EC5DED99621C}" id="{FBF5E5EA-CA99-4371-94E4-29E21ABCFB85}" parentId="{8C50752B-9A1D-49B2-9750-58ACDF6A005F}">
    <text>Savivaldybė derina 20d.d., sakė iki 22 liepos jų terminas, iki to laiko ir gausim.</text>
  </threadedComment>
  <threadedComment ref="E316" dT="2025-07-18T10:45:20.48" personId="{BF941DBC-49BC-4D35-B639-EC5DED99621C}" id="{B14857C1-28A8-4672-82E5-2FDFC3A200A8}" parentId="{8C50752B-9A1D-49B2-9750-58ACDF6A005F}">
    <text>Savivaldybė derina iki 22 liepos, Via priedo nepasirašo ESO, Via laukia kol atsiųsim pataisytą tikrintojai, kad nereikėtų laukti per naujo</text>
  </threadedComment>
  <threadedComment ref="E316" dT="2025-07-22T12:14:25.84" personId="{BF941DBC-49BC-4D35-B639-EC5DED99621C}" id="{1EA5ACFE-D8A8-4759-9066-BF6A22D52A60}" parentId="{8C50752B-9A1D-49B2-9750-58ACDF6A005F}">
    <text xml:space="preserve">07-22 skambinau į savivaldybę, atsakymas paruoštas, sistemoje turi pasirašyt atsakingi asmenys, vėliausiai rytoj turėtumėm gauti. Via tikrintojai pateikta ištaisytas priedas. </text>
  </threadedComment>
  <threadedComment ref="E316" dT="2025-07-23T11:39:08.22" personId="{BF941DBC-49BC-4D35-B639-EC5DED99621C}" id="{6ECEC8EC-A055-4732-BC89-BFB762FB45E0}" parentId="{8C50752B-9A1D-49B2-9750-58ACDF6A005F}">
    <text>07-23 skambino iš savivaldybės melioracijos, negausim derinimo, reikia nusiųst pataisytą planą su pastabomis apie melioraciją. Tomas sakė nesiųst, užsakom melioracijos projektą.</text>
  </threadedComment>
  <threadedComment ref="E316" dT="2025-07-23T12:06:59.87" personId="{275467A3-C35B-408D-BC09-980133BF36D1}" id="{E5167DFB-FA34-40CF-8ACE-FC098DA206BC}" parentId="{8C50752B-9A1D-49B2-9750-58ACDF6A005F}">
    <text>07-23 užsakytas mel projektas</text>
  </threadedComment>
  <threadedComment ref="E316" dT="2025-08-07T06:06:04.20" personId="{BF941DBC-49BC-4D35-B639-EC5DED99621C}" id="{B1626052-934B-49B9-A4F0-A161E4E11368}" parentId="{8C50752B-9A1D-49B2-9750-58ACDF6A005F}">
    <text>Servitutai pateikti į savivaldybę, institucijų derinimai yra, laukiam mel. projekto.</text>
  </threadedComment>
  <threadedComment ref="E316" dT="2025-08-12T13:00:01.29" personId="{BF941DBC-49BC-4D35-B639-EC5DED99621C}" id="{522395EB-A104-49CF-972C-642C11461D31}" parentId="{8C50752B-9A1D-49B2-9750-58ACDF6A005F}">
    <text>08-13 ir 08-14 Surenku likusius žmonių derinimus, klausimas lieka dėl vieno vartotojo perjungimo, nesutinka jokiems darbams savo sklype.</text>
  </threadedComment>
  <threadedComment ref="E316" dT="2025-08-18T09:09:22.90" personId="{1AA69E5B-B443-4881-BBB8-C2908FF681E9}" id="{BAD3A7F3-9CAE-4601-88AD-90EDC558B012}" parentId="{8C50752B-9A1D-49B2-9750-58ACDF6A005F}">
    <text>Del sito dar negautas ats is tivis</text>
  </threadedComment>
  <threadedComment ref="E316" dT="2025-08-21T10:46:51.65" personId="{1AA69E5B-B443-4881-BBB8-C2908FF681E9}" id="{7F5710A3-0610-4BF2-9986-49FE8DCD1A4D}" parentId="{8C50752B-9A1D-49B2-9750-58ACDF6A005F}">
    <text>Paraginta per TIVIS atsakyti i klausima</text>
  </threadedComment>
  <threadedComment ref="E316" dT="2025-08-21T11:27:38.92" personId="{BF941DBC-49BC-4D35-B639-EC5DED99621C}" id="{806A5D6A-E67C-46E6-937E-E12EF770BBA2}" parentId="{8C50752B-9A1D-49B2-9750-58ACDF6A005F}">
    <text>Gautas atsakymas dėl vartotojo perjungimo, reikia sutvarkyt brėžinius, žiniaraštį, pateikt sąmatą perskaičiuot ir galėsim teikt projektą.</text>
  </threadedComment>
  <threadedComment ref="E316" dT="2025-08-22T11:43:58.18" personId="{BF941DBC-49BC-4D35-B639-EC5DED99621C}" id="{4508F1D2-47D8-4B04-9380-0E3BAF4FCC23}" parentId="{8C50752B-9A1D-49B2-9750-58ACDF6A005F}">
    <text>08-22 pateikta skaičiuot sąmatą, derinimai dėl servituto yra, reikia per ŽIS pateikt kai turėsim įgaliojimą.</text>
  </threadedComment>
  <threadedComment ref="E316" dT="2025-08-27T07:55:50.79" personId="{BF941DBC-49BC-4D35-B639-EC5DED99621C}" id="{72E0204F-8328-44DA-B3BF-B59E3EE38894}" parentId="{8C50752B-9A1D-49B2-9750-58ACDF6A005F}">
    <text>Parengta byla be SUVA ir servituto</text>
  </threadedComment>
  <threadedComment ref="E316" dT="2025-08-28T05:22:16.41" personId="{1AA69E5B-B443-4881-BBB8-C2908FF681E9}" id="{26A1ED21-C0F9-40EC-B93A-C890CB335282}" parentId="{8C50752B-9A1D-49B2-9750-58ACDF6A005F}">
    <text>Pateiktas projektas</text>
  </threadedComment>
  <threadedComment ref="E316" dT="2025-09-03T06:09:46.63" personId="{BF941DBC-49BC-4D35-B639-EC5DED99621C}" id="{414802E7-8918-45FC-A616-33A437E8AD84}" parentId="{8C50752B-9A1D-49B2-9750-58ACDF6A005F}">
    <text>Pastabos ištaisytos, konkursinė paruošta, trūksta tik SUVA</text>
  </threadedComment>
  <threadedComment ref="E316" dT="2025-09-04T04:55:45.25" personId="{BF941DBC-49BC-4D35-B639-EC5DED99621C}" id="{4BEFB019-2962-4C84-88B6-CC1245591FB5}" parentId="{8C50752B-9A1D-49B2-9750-58ACDF6A005F}">
    <text>Pateiktas servitutas nžt</text>
  </threadedComment>
  <threadedComment ref="E316" dT="2025-09-05T11:53:53.09" personId="{BF941DBC-49BC-4D35-B639-EC5DED99621C}" id="{BBDD6979-45B0-403E-88AB-83FA951A384B}" parentId="{8C50752B-9A1D-49B2-9750-58ACDF6A005F}">
    <text>Susisiekė vartotojas po informacinio, info perduota ESO, laukiam atsakymo ar keisti sprendinius.</text>
  </threadedComment>
  <threadedComment ref="E316" dT="2025-09-09T06:51:38.91" personId="{BF941DBC-49BC-4D35-B639-EC5DED99621C}" id="{AE18328C-0D50-434A-BCDC-C50F3FCCB075}" parentId="{8C50752B-9A1D-49B2-9750-58ACDF6A005F}">
    <text>Suva ir servitutas pateikti NŽT.</text>
  </threadedComment>
  <threadedComment ref="E316" dT="2025-09-29T06:14:52.42" personId="{BF941DBC-49BC-4D35-B639-EC5DED99621C}" id="{1A21E2A2-F8E5-4BDC-B2E7-74EE716A6F33}" parentId="{8C50752B-9A1D-49B2-9750-58ACDF6A005F}">
    <text>25SUT-9682
09-29</text>
  </threadedComment>
  <threadedComment ref="E316" dT="2025-10-14T12:41:26.37" personId="{BF941DBC-49BC-4D35-B639-EC5DED99621C}" id="{3576327C-2FBD-4E92-A8E9-686DEA8F1D4A}" parentId="{8C50752B-9A1D-49B2-9750-58ACDF6A005F}">
    <text>Servitutas pas NŽT užstrigęs.</text>
  </threadedComment>
  <threadedComment ref="E316" dT="2025-10-21T07:36:48.45" personId="{BF941DBC-49BC-4D35-B639-EC5DED99621C}" id="{B5CFA157-F0F3-4F74-B904-4E77DDA9C34F}" parentId="{8C50752B-9A1D-49B2-9750-58ACDF6A005F}">
    <text>Servitutas perduotas apmokėjimui.</text>
  </threadedComment>
  <threadedComment ref="E316" dT="2025-10-21T11:36:42.76" personId="{275467A3-C35B-408D-BC09-980133BF36D1}" id="{FB5CDA82-68EA-4943-AFA7-F329353C7656}" parentId="{8C50752B-9A1D-49B2-9750-58ACDF6A005F}">
    <text>Trūksta tik servituto</text>
  </threadedComment>
  <threadedComment ref="E316" dT="2025-10-22T10:47:25.56" personId="{BF941DBC-49BC-4D35-B639-EC5DED99621C}" id="{459E3C98-C8C9-44F5-A8C7-C3679E5BFB2F}" parentId="{8C50752B-9A1D-49B2-9750-58ACDF6A005F}">
    <text>10-28 kompensacijos kopija bus įkelta į tivį</text>
  </threadedComment>
  <threadedComment ref="E316" dT="2025-10-28T05:32:24.81" personId="{BF941DBC-49BC-4D35-B639-EC5DED99621C}" id="{0F90B2BA-DDCF-4494-81CF-52CEB8AB11AD}" parentId="{8C50752B-9A1D-49B2-9750-58ACDF6A005F}">
    <text>10-28 pateikta notaram.</text>
  </threadedComment>
  <threadedComment ref="E316" dT="2025-11-03T06:47:16.85" personId="{1AA69E5B-B443-4881-BBB8-C2908FF681E9}" id="{EF6AB651-6EBB-452C-98C2-926E31FDF73F}" parentId="{8C50752B-9A1D-49B2-9750-58ACDF6A005F}">
    <text>Taiso pastabas, teikiam be pasirasyto servituto</text>
  </threadedComment>
  <threadedComment ref="E316" dT="2025-11-03T07:05:30.55" personId="{1AA69E5B-B443-4881-BBB8-C2908FF681E9}" id="{DF1F8DD9-AF03-4971-9148-CC392B80372D}" parentId="{8C50752B-9A1D-49B2-9750-58ACDF6A005F}">
    <text>Pateiktas projektas su SUVA be servituto</text>
  </threadedComment>
  <threadedComment ref="E316" dT="2025-11-05T13:19:34.40" personId="{1AA69E5B-B443-4881-BBB8-C2908FF681E9}" id="{8AAE2834-7156-4D35-9799-1FCFF5D0FF12}" parentId="{8C50752B-9A1D-49B2-9750-58ACDF6A005F}">
    <text>Pateiktas projektas po pastabu</text>
  </threadedComment>
  <threadedComment ref="E316" dT="2025-11-13T07:35:35.44" personId="{275467A3-C35B-408D-BC09-980133BF36D1}" id="{90DA48C2-8A03-4A75-999E-6C14A9D9862B}" parentId="{8C50752B-9A1D-49B2-9750-58ACDF6A005F}">
    <text>Pateikti įkainiai</text>
  </threadedComment>
  <threadedComment ref="E316" dT="2025-12-15T06:53:13.16" personId="{1AA69E5B-B443-4881-BBB8-C2908FF681E9}" id="{18A7FA1C-AA08-485F-9D56-9D7CCB7B38BF}" parentId="{8C50752B-9A1D-49B2-9750-58ACDF6A005F}">
    <text>2025-12-11 servitutas pasirasytas kauno 27biure</text>
  </threadedComment>
  <threadedComment ref="E316" dT="2026-01-05T07:04:59.42" personId="{275467A3-C35B-408D-BC09-980133BF36D1}" id="{AD600425-9E21-4C4B-A7E7-70E7AD02B8C1}" parentId="{8C50752B-9A1D-49B2-9750-58ACDF6A005F}">
    <text>pateikti įkainiai tvirtinimui</text>
  </threadedComment>
  <threadedComment ref="E316" dT="2026-01-06T06:24:51.36" personId="{275467A3-C35B-408D-BC09-980133BF36D1}" id="{6257D33B-5172-4112-80CF-F1F92447EF5B}" parentId="{8C50752B-9A1D-49B2-9750-58ACDF6A005F}">
    <text>Pateiktas ADA</text>
  </threadedComment>
  <threadedComment ref="E316" dT="2026-01-06T11:16:10.97" personId="{275467A3-C35B-408D-BC09-980133BF36D1}" id="{BD9871AD-C100-42EE-8B39-7C1613455212}" parentId="{8C50752B-9A1D-49B2-9750-58ACDF6A005F}">
    <text>REIKIA DELSPINIGIŲ RAŠTO</text>
  </threadedComment>
  <threadedComment ref="AB316" dT="2025-05-30T11:00:58.44" personId="{BF941DBC-49BC-4D35-B639-EC5DED99621C}" id="{F5F4525E-CC04-4BB1-BFB7-F5E7B1DE9B90}">
    <text>05-30 pateikta</text>
  </threadedComment>
  <threadedComment ref="AJ316" dT="2025-07-04T04:34:29.75" personId="{BF941DBC-49BC-4D35-B639-EC5DED99621C}" id="{22D5AC02-39AC-427C-95FF-D3126DD69696}">
    <text>06-16 pateikta</text>
  </threadedComment>
  <threadedComment ref="E317" dT="2025-04-10T04:38:04.35" personId="{1AA69E5B-B443-4881-BBB8-C2908FF681E9}" id="{FD8C46A7-3865-40C6-848F-EB581247616B}">
    <text>Topo SImas</text>
  </threadedComment>
  <threadedComment ref="E317" dT="2025-06-10T11:14:44.77" personId="{1AA69E5B-B443-4881-BBB8-C2908FF681E9}" id="{063F021A-431D-4BAD-9E0C-507637D237EA}" parentId="{FD8C46A7-3865-40C6-848F-EB581247616B}">
    <text>Pateikti pirminiai</text>
  </threadedComment>
  <threadedComment ref="E317" dT="2025-06-18T07:16:50.53" personId="{275467A3-C35B-408D-BC09-980133BF36D1}" id="{B68BE7AB-4550-4C05-ABC0-EDCCF535EA27}" parentId="{FD8C46A7-3865-40C6-848F-EB581247616B}">
    <text>Derina su institucijomis</text>
  </threadedComment>
  <threadedComment ref="E317" dT="2025-07-01T11:48:51.82" personId="{BF941DBC-49BC-4D35-B639-EC5DED99621C}" id="{96ECFFE2-D8A9-4DFA-AF89-B3A0F4F26D50}" parentId="{FD8C46A7-3865-40C6-848F-EB581247616B}">
    <text>07-01 skambinau į seniūniją, sakė neleido savivaldybė derinti, tik susipažint su projektu. Savivaldybė organizuoja posėdį ir spręs dėl demontavimo. Atsakymo galima tikėtis 9-11 diena.</text>
  </threadedComment>
  <threadedComment ref="E317" dT="2025-07-03T12:55:53.28" personId="{BF941DBC-49BC-4D35-B639-EC5DED99621C}" id="{003E6DFA-3FBA-4E9B-A76A-01DD69762C1A}" parentId="{FD8C46A7-3865-40C6-848F-EB581247616B}">
    <text>Pateikta suva, laukiu vieno žmogaus atsakymo ar jam tinka viskas, jei tinka, reikia ruošt servitutą.</text>
  </threadedComment>
  <threadedComment ref="E317" dT="2025-07-08T07:14:45.87" personId="{1AA69E5B-B443-4881-BBB8-C2908FF681E9}" id="{DA1F1F55-F280-462D-89BC-2525519B7228}" parentId="{FD8C46A7-3865-40C6-848F-EB581247616B}">
    <text>07.08 bendrauja su savininku</text>
  </threadedComment>
  <threadedComment ref="E317" dT="2025-07-10T05:51:52.08" personId="{BF941DBC-49BC-4D35-B639-EC5DED99621C}" id="{51DBC1CD-EFC7-49B4-814E-EBB47176465B}" parentId="{FD8C46A7-3865-40C6-848F-EB581247616B}">
    <text>Pateikta skaičiuot sąmatą.</text>
  </threadedComment>
  <threadedComment ref="E317" dT="2025-07-11T07:37:03.95" personId="{1AA69E5B-B443-4881-BBB8-C2908FF681E9}" id="{F0A41B18-0071-4B92-9F2B-CBCF5298614B}" parentId="{FD8C46A7-3865-40C6-848F-EB581247616B}">
    <text>Pateiktas projektas tvirtinimui be servitutu</text>
  </threadedComment>
  <threadedComment ref="E317" dT="2025-07-11T09:13:29.74" personId="{BF941DBC-49BC-4D35-B639-EC5DED99621C}" id="{3A79B11C-912B-4BCC-AE49-426610D3C461}" parentId="{FD8C46A7-3865-40C6-848F-EB581247616B}">
    <text>+37060692964 Bažnyčios g 18, skambino dėl informacinio, viskas kaip ir tinka. Jei ESO prašis parašo, sakė tik gyvai, nes vyresnio amžiaus moteris jau.</text>
  </threadedComment>
  <threadedComment ref="E317" dT="2025-07-17T11:39:23.66" personId="{BF941DBC-49BC-4D35-B639-EC5DED99621C}" id="{1FC09B09-0EF0-4CD5-B716-5098B6FB457C}" parentId="{FD8C46A7-3865-40C6-848F-EB581247616B}">
    <text>07-17 pateikti servitutai kompensacijom. Gautos bylos pastabos.</text>
  </threadedComment>
  <threadedComment ref="E317" dT="2025-07-18T07:25:13.20" personId="{BF941DBC-49BC-4D35-B639-EC5DED99621C}" id="{9BCB9A41-BD0C-4AF8-B2F0-65E98D98025A}" parentId="{FD8C46A7-3865-40C6-848F-EB581247616B}">
    <text>07-18 ištaisyta byla, pateikti servitutai savivaldybei pasirašyt.</text>
  </threadedComment>
  <threadedComment ref="E317" dT="2025-07-23T07:24:54.97" personId="{1AA69E5B-B443-4881-BBB8-C2908FF681E9}" id="{9C34BB30-14F2-4580-8910-9D754727144A}" parentId="{FD8C46A7-3865-40C6-848F-EB581247616B}">
    <text>Pateiktas projektas po pastabu</text>
  </threadedComment>
  <threadedComment ref="E317" dT="2025-07-23T11:38:20.52" personId="{BF941DBC-49BC-4D35-B639-EC5DED99621C}" id="{8C9F9C6A-8BF1-4195-A0EC-2AAD6B4F52E6}" parentId="{FD8C46A7-3865-40C6-848F-EB581247616B}">
    <text>07-23 pateikta 1-ajam notarų biurui.</text>
  </threadedComment>
  <threadedComment ref="E317" dT="2025-07-28T10:31:13.31" personId="{1AA69E5B-B443-4881-BBB8-C2908FF681E9}" id="{170A4F8C-90FD-492C-BDBF-1B73300CEC63}" parentId="{FD8C46A7-3865-40C6-848F-EB581247616B}">
    <text>Pateiktas projektas, servitutas pasirasytas</text>
  </threadedComment>
  <threadedComment ref="W317" dT="2025-07-02T12:06:07.19" personId="{BF941DBC-49BC-4D35-B639-EC5DED99621C}" id="{2FB1EB92-1176-4A6A-B669-010B074090E4}">
    <text>07-02 pateikta</text>
  </threadedComment>
  <threadedComment ref="AD317" dT="2025-07-03T05:07:10.63" personId="{BF941DBC-49BC-4D35-B639-EC5DED99621C}" id="{6BA19A48-F2D1-4E12-BB65-716EF1EAD8A9}">
    <text>07-03
SAV-366629</text>
  </threadedComment>
  <threadedComment ref="E318" dT="2025-02-05T07:46:06.03" personId="{275467A3-C35B-408D-BC09-980133BF36D1}" id="{5E4BC6F2-CFBD-457A-B500-B4E6A50F157D}">
    <text>Iki 02-07 reikia pateikti pirminius į ESO</text>
  </threadedComment>
  <threadedComment ref="E318" dT="2025-02-08T09:12:27.68" personId="{275467A3-C35B-408D-BC09-980133BF36D1}" id="{9EE7BA0F-C6AC-44FD-AD79-71AF05A5975A}" parentId="{5E4BC6F2-CFBD-457A-B500-B4E6A50F157D}">
    <text>Taisyti trasą</text>
  </threadedComment>
  <threadedComment ref="E318" dT="2025-02-10T12:10:59.97" personId="{C0ECFC5B-0A85-441B-983F-CE9A319143FD}" id="{904DA2BE-ACC1-43C4-84DD-5DA5B5AE2B38}" parentId="{5E4BC6F2-CFBD-457A-B500-B4E6A50F157D}">
    <text>@Tomas Ruzveltas pataisyta, paruošta pirminiam derinimui</text>
    <mentions>
      <mention mentionpersonId="{CC37ACCD-67EF-40B7-83BA-67D3FAA8CE86}" mentionId="{9DEECB94-BF89-4C24-A388-8AA591794536}" startIndex="0" length="16"/>
    </mentions>
  </threadedComment>
  <threadedComment ref="E318" dT="2025-02-10T12:21:21.73" personId="{1AA69E5B-B443-4881-BBB8-C2908FF681E9}" id="{6F7D2F67-B5C8-438D-8DA4-67653B1BFEEC}" parentId="{5E4BC6F2-CFBD-457A-B500-B4E6A50F157D}">
    <text>Pateikti pirminiai</text>
  </threadedComment>
  <threadedComment ref="E318" dT="2025-02-12T13:51:10.38" personId="{C0ECFC5B-0A85-441B-983F-CE9A319143FD}" id="{8EF62A75-605E-4098-9466-BEE8C26EFF65}" parentId="{5E4BC6F2-CFBD-457A-B500-B4E6A50F157D}">
    <text>Gautos pastabos0212, pataisytos pastabos galima teikti</text>
  </threadedComment>
  <threadedComment ref="E318" dT="2025-02-13T10:40:17.66" personId="{1AA69E5B-B443-4881-BBB8-C2908FF681E9}" id="{13760CF7-7180-4982-B94E-D741EED2D52F}" parentId="{5E4BC6F2-CFBD-457A-B500-B4E6A50F157D}">
    <text>Pateikti pirminiai po pastabu</text>
  </threadedComment>
  <threadedComment ref="E318" dT="2025-02-18T05:34:20.64" personId="{275467A3-C35B-408D-BC09-980133BF36D1}" id="{4437038F-4A2A-4FC7-9C02-EFAC2E0A3AF1}" parentId="{5E4BC6F2-CFBD-457A-B500-B4E6A50F157D}">
    <text>Taiso pastabas</text>
  </threadedComment>
  <threadedComment ref="E318" dT="2025-02-19T11:06:33.41" personId="{C0ECFC5B-0A85-441B-983F-CE9A319143FD}" id="{836F0B9D-9CF0-4D95-A7BA-DBA2F243586C}" parentId="{5E4BC6F2-CFBD-457A-B500-B4E6A50F157D}">
    <text>@Tomas Ruzveltas pataisytos pastabos galima kelti</text>
    <mentions>
      <mention mentionpersonId="{CC37ACCD-67EF-40B7-83BA-67D3FAA8CE86}" mentionId="{CE5BD507-E6BA-4C8C-B147-E1DF2AAAC2C4}" startIndex="0" length="16"/>
    </mentions>
  </threadedComment>
  <threadedComment ref="E318" dT="2025-02-25T12:01:15.24" personId="{1AA69E5B-B443-4881-BBB8-C2908FF681E9}" id="{87F874D7-70B1-4733-99DF-88E41A887D99}" parentId="{5E4BC6F2-CFBD-457A-B500-B4E6A50F157D}">
    <text>Pateikti pirminiai po pastabu</text>
  </threadedComment>
  <threadedComment ref="E318" dT="2025-02-26T10:23:01.82" personId="{275467A3-C35B-408D-BC09-980133BF36D1}" id="{C012C751-419C-4CF3-8A48-352C681EA851}" parentId="{5E4BC6F2-CFBD-457A-B500-B4E6A50F157D}">
    <text>Patvirtinti sprendiniai</text>
  </threadedComment>
  <threadedComment ref="E318" dT="2025-03-10T07:44:39.47" personId="{1AA69E5B-B443-4881-BBB8-C2908FF681E9}" id="{335F1774-4892-47A4-AA36-DDE6CCF03684}" parentId="{5E4BC6F2-CFBD-457A-B500-B4E6A50F157D}">
    <text>Skambina derintojam</text>
  </threadedComment>
  <threadedComment ref="E318" dT="2025-03-19T06:29:03.46" personId="{275467A3-C35B-408D-BC09-980133BF36D1}" id="{8EFE18C3-3258-4457-96B6-9D68EE6B457A}" parentId="{5E4BC6F2-CFBD-457A-B500-B4E6A50F157D}">
    <text>Rengia MŽ. Pateikia 03-19</text>
  </threadedComment>
  <threadedComment ref="E318" dT="2025-03-21T07:44:09.49" personId="{275467A3-C35B-408D-BC09-980133BF36D1}" id="{2290ABAC-30AC-46EB-B5EC-286BF000C3DF}" parentId="{5E4BC6F2-CFBD-457A-B500-B4E6A50F157D}">
    <text>Perduota sąmatai</text>
  </threadedComment>
  <threadedComment ref="E318" dT="2025-03-25T06:34:53.32" personId="{275467A3-C35B-408D-BC09-980133BF36D1}" id="{AA875737-6CE6-4CD6-A7C8-02734848F898}" parentId="{5E4BC6F2-CFBD-457A-B500-B4E6A50F157D}">
    <text>Sąmata pateikta, daro bylą</text>
  </threadedComment>
  <threadedComment ref="E318" dT="2025-03-28T09:04:46.87" personId="{1AA69E5B-B443-4881-BBB8-C2908FF681E9}" id="{895CE093-52FF-4FF7-96FB-7E6E5F755D67}" parentId="{5E4BC6F2-CFBD-457A-B500-B4E6A50F157D}">
    <text>Pateikta byla</text>
  </threadedComment>
  <threadedComment ref="E318" dT="2025-04-04T07:46:06.83" personId="{C0ECFC5B-0A85-441B-983F-CE9A319143FD}" id="{9947BDB4-E7B4-4AE6-B432-2D7B9C0AD3C1}" parentId="{5E4BC6F2-CFBD-457A-B500-B4E6A50F157D}">
    <text>04/03 paduota iš naujo NŽT kitą savaitę bandysiu skambintid kad neatmestų dėl sodininkų derinimo nebuvimo</text>
  </threadedComment>
  <threadedComment ref="E318" dT="2025-04-08T07:30:02.48" personId="{275467A3-C35B-408D-BC09-980133BF36D1}" id="{E4695A3B-4053-4E70-A01D-CE07349889E2}" parentId="{5E4BC6F2-CFBD-457A-B500-B4E6A50F157D}">
    <text>Telia, SUVA</text>
  </threadedComment>
  <threadedComment ref="E318" dT="2025-04-11T06:36:34.87" personId="{1AA69E5B-B443-4881-BBB8-C2908FF681E9}" id="{17EA9643-2E1B-4FAB-97EB-CA2C3E3772F6}" parentId="{5E4BC6F2-CFBD-457A-B500-B4E6A50F157D}">
    <text>Gauta Telia, teikia SUVA</text>
  </threadedComment>
  <threadedComment ref="E318" dT="2025-04-11T10:37:43.57" personId="{C0ECFC5B-0A85-441B-983F-CE9A319143FD}" id="{666BDE88-9EC9-4327-9DBC-2DD6B1CA3F67}" parentId="{5E4BC6F2-CFBD-457A-B500-B4E6A50F157D}">
    <text>Pateikta dėl SUVA</text>
  </threadedComment>
  <threadedComment ref="E318" dT="2025-04-15T06:29:05.47" personId="{C0ECFC5B-0A85-441B-983F-CE9A319143FD}" id="{241B29C5-91DA-4BE6-95BF-1569176EB1F6}" parentId="{5E4BC6F2-CFBD-457A-B500-B4E6A50F157D}">
    <text>Teiksim pakartotinai derinti ESO tik sulaukus SUVA, dar nėra leidimo</text>
  </threadedComment>
  <threadedComment ref="E318" dT="2025-04-25T04:43:18.59" personId="{C0ECFC5B-0A85-441B-983F-CE9A319143FD}" id="{246A5E25-1587-4D26-9F8B-329CCDE578C8}" parentId="{5E4BC6F2-CFBD-457A-B500-B4E6A50F157D}">
    <text>Gautas SUVA, šalinam ESO pastabas ir keliam</text>
  </threadedComment>
  <threadedComment ref="E318" dT="2025-04-28T09:49:56.09" personId="{C0ECFC5B-0A85-441B-983F-CE9A319143FD}" id="{21795A85-64EC-4AAF-BC98-57272E4A327C}" parentId="{5E4BC6F2-CFBD-457A-B500-B4E6A50F157D}">
    <text xml:space="preserve">Pataisytos ESO pastabos </text>
  </threadedComment>
  <threadedComment ref="E318" dT="2025-04-28T09:58:53.00" personId="{1AA69E5B-B443-4881-BBB8-C2908FF681E9}" id="{23665370-BDE4-4992-9297-633EE40D0C17}" parentId="{5E4BC6F2-CFBD-457A-B500-B4E6A50F157D}">
    <text>Pateiktas projektas su SUVA</text>
  </threadedComment>
  <threadedComment ref="E318" dT="2025-04-30T12:31:56.75" personId="{275467A3-C35B-408D-BC09-980133BF36D1}" id="{4483BE80-B657-4A5E-A51E-E10CF9074FD3}" parentId="{5E4BC6F2-CFBD-457A-B500-B4E6A50F157D}">
    <text>Taiso pastabas</text>
  </threadedComment>
  <threadedComment ref="E318" dT="2025-05-05T07:45:17.10" personId="{1AA69E5B-B443-4881-BBB8-C2908FF681E9}" id="{534AFD18-D643-45DF-AE76-CBF31F3402E8}" parentId="{5E4BC6F2-CFBD-457A-B500-B4E6A50F157D}">
    <text>Pateiktas projektas po pastabu</text>
  </threadedComment>
  <threadedComment ref="E318" dT="2025-05-07T07:01:22.30" personId="{1AA69E5B-B443-4881-BBB8-C2908FF681E9}" id="{F08DAF7B-1B28-4013-84D5-9E8D0F40B87A}" parentId="{5E4BC6F2-CFBD-457A-B500-B4E6A50F157D}">
    <text>Pateiktas projektas po pastabu</text>
  </threadedComment>
  <threadedComment ref="E318" dT="2025-05-12T07:09:03.39" personId="{275467A3-C35B-408D-BC09-980133BF36D1}" id="{EE38A9B2-A2FC-4E60-AA67-A41A8E01F5F9}" parentId="{5E4BC6F2-CFBD-457A-B500-B4E6A50F157D}">
    <text>Pateikti įkainiai, laukiam RC sąskaitos</text>
  </threadedComment>
  <threadedComment ref="E318" dT="2025-05-14T06:59:19.97" personId="{275467A3-C35B-408D-BC09-980133BF36D1}" id="{5B3426BC-6AE6-4553-A5A1-7277C79563C0}" parentId="{5E4BC6F2-CFBD-457A-B500-B4E6A50F157D}">
    <text>Pateiktas ADA maciukevičiui</text>
  </threadedComment>
  <threadedComment ref="T318" dT="2025-03-04T10:34:42.79" personId="{C0ECFC5B-0A85-441B-983F-CE9A319143FD}" id="{46B7407A-9451-4CBF-B868-3A2A2534024B}">
    <text>Paruošti, reikia išsiųsti</text>
  </threadedComment>
  <threadedComment ref="T318" dT="2025-04-15T06:27:24.32" personId="{C0ECFC5B-0A85-441B-983F-CE9A319143FD}" id="{F1E3AE9A-465F-4A04-A240-648A42D57591}" parentId="{46B7407A-9451-4CBF-B868-3A2A2534024B}">
    <text>išsiųsti</text>
  </threadedComment>
  <threadedComment ref="AA318" dT="2025-04-08T10:31:23.57" personId="{C0ECFC5B-0A85-441B-983F-CE9A319143FD}" id="{6A245AE6-2C3E-40C0-9CA7-BF10D3755E2D}">
    <text>Pateikta 04/08</text>
  </threadedComment>
  <threadedComment ref="E320" dT="2025-02-17T08:38:16.62" personId="{275467A3-C35B-408D-BC09-980133BF36D1}" id="{0F64ACD9-5FED-461D-B375-5F6ED2733349}">
    <text>Geoprojektai rengė topo</text>
  </threadedComment>
  <threadedComment ref="E320" dT="2025-03-03T12:52:52.08" personId="{275467A3-C35B-408D-BC09-980133BF36D1}" id="{4522FDD8-11CD-48A0-945B-8F307D973985}" parentId="{0F64ACD9-5FED-461D-B375-5F6ED2733349}">
    <text>03-04 teiksim pirmiius</text>
  </threadedComment>
  <threadedComment ref="E320" dT="2025-03-04T08:50:30.99" personId="{1AA69E5B-B443-4881-BBB8-C2908FF681E9}" id="{0D6847D4-72B8-48BE-9728-4D00595B0007}" parentId="{0F64ACD9-5FED-461D-B375-5F6ED2733349}">
    <text>Pateikti pirminiai</text>
  </threadedComment>
  <threadedComment ref="E320" dT="2025-03-07T13:33:41.78" personId="{1AA69E5B-B443-4881-BBB8-C2908FF681E9}" id="{DB497D8F-E48A-4856-BB4A-535E7B1E7F20}" parentId="{0F64ACD9-5FED-461D-B375-5F6ED2733349}">
    <text>Taiso pastabas</text>
  </threadedComment>
  <threadedComment ref="E320" dT="2025-03-10T07:42:47.20" personId="{1AA69E5B-B443-4881-BBB8-C2908FF681E9}" id="{4D8FECE0-B75B-4BEC-9A26-BF7D3E88B31B}" parentId="{0F64ACD9-5FED-461D-B375-5F6ED2733349}">
    <text>Pateikta po pastabu</text>
  </threadedComment>
  <threadedComment ref="E320" dT="2025-03-13T05:44:53.02" personId="{275467A3-C35B-408D-BC09-980133BF36D1}" id="{8BABEF33-CCD6-41EB-BAB1-9A02C3402237}" parentId="{0F64ACD9-5FED-461D-B375-5F6ED2733349}">
    <text>Taiso pastabas</text>
  </threadedComment>
  <threadedComment ref="E320" dT="2025-03-13T11:17:18.87" personId="{1AA69E5B-B443-4881-BBB8-C2908FF681E9}" id="{E57BD396-D2D7-4A65-9704-70F86E623EB2}" parentId="{0F64ACD9-5FED-461D-B375-5F6ED2733349}">
    <text>Reikia palekt iki TR pasifotkint ir pakoreguot pagal fakta</text>
  </threadedComment>
  <threadedComment ref="E320" dT="2025-03-17T09:51:58.74" personId="{275467A3-C35B-408D-BC09-980133BF36D1}" id="{47B36F98-FEAF-4511-978F-C7CB7F071499}" parentId="{0F64ACD9-5FED-461D-B375-5F6ED2733349}">
    <text>Dovydas derinasi nuvykimą į TR</text>
  </threadedComment>
  <threadedComment ref="E320" dT="2025-03-19T09:47:39.07" personId="{275467A3-C35B-408D-BC09-980133BF36D1}" id="{854C8F7F-AA94-4FB7-A23E-D1A17B87E024}" parentId="{0F64ACD9-5FED-461D-B375-5F6ED2733349}">
    <text>Foto yra</text>
  </threadedComment>
  <threadedComment ref="E320" dT="2025-04-04T05:48:47.75" personId="{275467A3-C35B-408D-BC09-980133BF36D1}" id="{4B2CCB54-F496-44DD-90B6-AF235B878400}" parentId="{0F64ACD9-5FED-461D-B375-5F6ED2733349}">
    <text>04-04 teiks pirminius</text>
  </threadedComment>
  <threadedComment ref="E320" dT="2025-04-04T05:53:06.48" personId="{A8D559AF-EDFF-4E5C-A9C6-041F763793B2}" id="{2958AF8F-5F8B-4EFB-8B2C-7BECE33C19C2}" parentId="{0F64ACD9-5FED-461D-B375-5F6ED2733349}">
    <text>Pataisytos pastabos</text>
  </threadedComment>
  <threadedComment ref="E320" dT="2025-04-04T07:58:20.35" personId="{1AA69E5B-B443-4881-BBB8-C2908FF681E9}" id="{18455238-8ED7-4C46-B028-D4F7C776E1BC}" parentId="{0F64ACD9-5FED-461D-B375-5F6ED2733349}">
    <text>Pateikta</text>
  </threadedComment>
  <threadedComment ref="E320" dT="2025-04-10T12:34:20.81" personId="{A8D559AF-EDFF-4E5C-A9C6-041F763793B2}" id="{72602BF9-6D95-4D66-BE29-342143AE5FE1}" parentId="{0F64ACD9-5FED-461D-B375-5F6ED2733349}">
    <text>Išsiųsti informaciniai, išsiųsta Vainorui ir Telia pakartotinai</text>
  </threadedComment>
  <threadedComment ref="E320" dT="2025-04-16T08:46:14.11" personId="{A8D559AF-EDFF-4E5C-A9C6-041F763793B2}" id="{CA787DAB-5AF6-4F32-8DFB-8EAB7A3FFC70}" parentId="{0F64ACD9-5FED-461D-B375-5F6ED2733349}">
    <text>Perduota sąmatos skaičavimui, pateikta SUVA</text>
  </threadedComment>
  <threadedComment ref="E320" dT="2025-04-18T10:56:08.99" personId="{A8D559AF-EDFF-4E5C-A9C6-041F763793B2}" id="{90BC5570-5FDF-4D21-8B93-441ADC703AFD}" parentId="{0F64ACD9-5FED-461D-B375-5F6ED2733349}">
    <text>Paruošta byla be SUVA</text>
  </threadedComment>
  <threadedComment ref="E320" dT="2025-04-18T11:48:32.96" personId="{1AA69E5B-B443-4881-BBB8-C2908FF681E9}" id="{696860B3-2A92-40E8-BEA8-7891B0652A57}" parentId="{0F64ACD9-5FED-461D-B375-5F6ED2733349}">
    <text>Pateiktas projektas be SUVA</text>
  </threadedComment>
  <threadedComment ref="E320" dT="2025-04-24T06:24:56.14" personId="{1AA69E5B-B443-4881-BBB8-C2908FF681E9}" id="{568C869E-0AFE-410F-866F-5DB930348BFF}" parentId="{0F64ACD9-5FED-461D-B375-5F6ED2733349}">
    <text>Pateiktas po pastabu</text>
  </threadedComment>
  <threadedComment ref="E320" dT="2025-04-29T11:42:11.78" personId="{275467A3-C35B-408D-BC09-980133BF36D1}" id="{3BA8700A-9EA2-4F97-8A8B-8DC7689E73B5}" parentId="{0F64ACD9-5FED-461D-B375-5F6ED2733349}">
    <text>Taiso pastabas</text>
  </threadedComment>
  <threadedComment ref="E320" dT="2025-04-30T12:39:47.33" personId="{1AA69E5B-B443-4881-BBB8-C2908FF681E9}" id="{CF88FD8F-E44F-4F47-BC5C-C76024B72AE7}" parentId="{0F64ACD9-5FED-461D-B375-5F6ED2733349}">
    <text>Pateikta po pastabu</text>
  </threadedComment>
  <threadedComment ref="E320" dT="2025-05-13T06:09:30.74" personId="{275467A3-C35B-408D-BC09-980133BF36D1}" id="{7E4A79E3-9A4B-4DD9-AC57-4863894573A1}" parentId="{0F64ACD9-5FED-461D-B375-5F6ED2733349}">
    <text>REIKIA PATEIKTI RC SĄSKAITĄ Į TIVĮ</text>
  </threadedComment>
  <threadedComment ref="X320" dT="2025-04-08T09:54:50.21" personId="{A8D559AF-EDFF-4E5C-A9C6-041F763793B2}" id="{9FEC7BCD-E39E-4074-898E-2BA55FD5F765}">
    <text>04-08 išsiųsta Vainorui</text>
  </threadedComment>
  <threadedComment ref="AD320" dT="2025-04-16T08:46:35.90" personId="{A8D559AF-EDFF-4E5C-A9C6-041F763793B2}" id="{F2EAF187-D888-40A2-A557-8058D64018B9}">
    <text xml:space="preserve">04-16 ; 355637 </text>
  </threadedComment>
  <threadedComment ref="E322" dT="2025-01-10T09:18:32.54" personId="{F5283759-9946-4865-A022-E520B30F9158}" id="{ACDA281C-0C9A-4DD3-A365-7088BE5F2D94}">
    <text>eimantasnerijus@gmail.com</text>
    <extLst>
      <x:ext xmlns:xltc2="http://schemas.microsoft.com/office/spreadsheetml/2020/threadedcomments2" uri="{F7C98A9C-CBB3-438F-8F68-D28B6AF4A901}">
        <xltc2:checksum>979017158</xltc2:checksum>
        <xltc2:hyperlink startIndex="0" length="25" url="eimantasnerijus@gmail.com"/>
      </x:ext>
    </extLst>
  </threadedComment>
  <threadedComment ref="E322" dT="2025-01-15T11:08:35.56" personId="{F5283759-9946-4865-A022-E520B30F9158}" id="{AFFD9439-3794-4C45-BB88-0A64073F132E}" parentId="{ACDA281C-0C9A-4DD3-A365-7088BE5F2D94}">
    <text>Išsiunčiau pasirašyti sutikimą dėl a.z. Ir brėžinį.</text>
  </threadedComment>
  <threadedComment ref="E322" dT="2025-01-20T12:06:29.27" personId="{F5283759-9946-4865-A022-E520B30F9158}" id="{0C8913C2-DB8D-474F-97D0-F60DFCC2E94E}" parentId="{ACDA281C-0C9A-4DD3-A365-7088BE5F2D94}">
    <text>Buvau vietoje pasižiūrėti TELIA šulinį. Kostas parašė į ESO dėl kliento.</text>
  </threadedComment>
  <threadedComment ref="E322" dT="2025-02-10T09:00:43.81" personId="{275467A3-C35B-408D-BC09-980133BF36D1}" id="{3BEC4C25-C339-4E1C-B953-263924897D51}" parentId="{ACDA281C-0C9A-4DD3-A365-7088BE5F2D94}">
    <text>Laukiam informacijos iš rangovo ar pagal aptartus sprendinius vietoje pavyk padaryti rangos darbus.</text>
  </threadedComment>
  <threadedComment ref="E322" dT="2025-02-12T13:15:07.01" personId="{F5283759-9946-4865-A022-E520B30F9158}" id="{23076BBB-5560-4460-A3FC-61DCE0F15B27}" parentId="{ACDA281C-0C9A-4DD3-A365-7088BE5F2D94}">
    <text>Kostas pateiks pirminius, išsiunčiau Vainorui dėl asfalto ardymo 02-12</text>
  </threadedComment>
  <threadedComment ref="E322" dT="2025-02-19T10:31:57.40" personId="{F5283759-9946-4865-A022-E520B30F9158}" id="{D0C42858-5699-43BD-BECA-91651F4FADDD}" parentId="{ACDA281C-0C9A-4DD3-A365-7088BE5F2D94}">
    <text>Vainoro derinimą turiu, bet neturiu info ar rangovai ten atliks tuos darbus.</text>
  </threadedComment>
  <threadedComment ref="E322" dT="2025-02-20T07:55:49.52" personId="{275467A3-C35B-408D-BC09-980133BF36D1}" id="{3D114890-63C6-4ACD-BC4A-6D626FBD9F1F}" parentId="{ACDA281C-0C9A-4DD3-A365-7088BE5F2D94}">
    <text>Pateikti pirminiai</text>
  </threadedComment>
  <threadedComment ref="E322" dT="2025-02-21T08:20:21.35" personId="{275467A3-C35B-408D-BC09-980133BF36D1}" id="{73B0FE37-D782-46E3-8755-FD2668FF1BE0}" parentId="{ACDA281C-0C9A-4DD3-A365-7088BE5F2D94}">
    <text>Pateiktas projektas</text>
  </threadedComment>
  <threadedComment ref="E322" dT="2025-02-25T18:08:28.34" personId="{275467A3-C35B-408D-BC09-980133BF36D1}" id="{B5685A13-0D0D-4F2F-AC85-7E45357D7260}" parentId="{ACDA281C-0C9A-4DD3-A365-7088BE5F2D94}">
    <text>Taisom pastabas</text>
  </threadedComment>
  <threadedComment ref="E322" dT="2025-02-27T06:14:09.42" personId="{275467A3-C35B-408D-BC09-980133BF36D1}" id="{E2534960-26DA-4574-9414-12DAD97A4378}" parentId="{ACDA281C-0C9A-4DD3-A365-7088BE5F2D94}">
    <text>Perima SUVA iš naujo</text>
  </threadedComment>
  <threadedComment ref="E322" dT="2025-02-28T06:08:53.38" personId="{F5283759-9946-4865-A022-E520B30F9158}" id="{4A4441A6-050F-48A3-B1D5-4F75C8D7BFAB}" parentId="{ACDA281C-0C9A-4DD3-A365-7088BE5F2D94}">
    <text>348819
Pateikta SUVA 02-28</text>
  </threadedComment>
  <threadedComment ref="E322" dT="2025-03-27T05:29:07.18" personId="{1AA69E5B-B443-4881-BBB8-C2908FF681E9}" id="{18C6673F-265B-4B18-93FE-A0469305BAA9}" parentId="{ACDA281C-0C9A-4DD3-A365-7088BE5F2D94}">
    <text>Pateikta su nauju SUVA, kad tvirtintu</text>
  </threadedComment>
  <threadedComment ref="E322" dT="2025-04-04T05:21:03.33" personId="{275467A3-C35B-408D-BC09-980133BF36D1}" id="{6BD6AF33-FFF1-467F-9C06-9A25A03F3C43}" parentId="{ACDA281C-0C9A-4DD3-A365-7088BE5F2D94}">
    <text>Laukiam rc sąskaitos</text>
  </threadedComment>
  <threadedComment ref="E322" dT="2025-04-07T06:03:59.78" personId="{275467A3-C35B-408D-BC09-980133BF36D1}" id="{8562B8B5-01A7-4052-A50C-CE05A41C14E9}" parentId="{ACDA281C-0C9A-4DD3-A365-7088BE5F2D94}">
    <text>Pateiktas ADA Maciukevičiui</text>
  </threadedComment>
  <threadedComment ref="X322" dT="2025-02-14T06:17:52.91" personId="{F5283759-9946-4865-A022-E520B30F9158}" id="{A7138680-B5B8-4458-9AAE-4ACB29ECE13F}">
    <text>02-14 atrašė su klausimu, patikslinau situaciją ir nusiunčiau atgal sprendinius 02-14</text>
  </threadedComment>
  <threadedComment ref="X322" dT="2025-02-17T11:39:46.53" personId="{F5283759-9946-4865-A022-E520B30F9158}" id="{BCD6AC40-2D6E-41D5-A1FB-FBB2710DF3E3}" parentId="{A7138680-B5B8-4458-9AAE-4ACB29ECE13F}">
    <text>02-14 suderinta</text>
  </threadedComment>
  <threadedComment ref="E323" dT="2025-01-10T11:25:01.02" personId="{1AA69E5B-B443-4881-BBB8-C2908FF681E9}" id="{8F8F5A73-3BFF-46CC-AC91-3F8EAC255240}">
    <text>Pateikti pirminiai po pastabu</text>
  </threadedComment>
  <threadedComment ref="E323" dT="2025-02-05T08:04:12.94" personId="{275467A3-C35B-408D-BC09-980133BF36D1}" id="{F68BA1B4-5BF6-4C23-ADD5-6FC4F3734D2F}" parentId="{8F8F5A73-3BFF-46CC-AC91-3F8EAC255240}">
    <text>Laukiam sklp. Sav. suderinimo</text>
  </threadedComment>
  <threadedComment ref="E323" dT="2025-02-12T07:24:35.79" personId="{275467A3-C35B-408D-BC09-980133BF36D1}" id="{A5E6B00D-E346-4B06-BAE4-021B6D9B872D}" parentId="{8F8F5A73-3BFF-46CC-AC91-3F8EAC255240}">
    <text>Pateiktas projektas</text>
  </threadedComment>
  <threadedComment ref="E323" dT="2025-02-20T08:00:55.38" personId="{275467A3-C35B-408D-BC09-980133BF36D1}" id="{C1F247BB-D60E-4126-8094-22DBEA664AC2}" parentId="{8F8F5A73-3BFF-46CC-AC91-3F8EAC255240}">
    <text>Pateiktos žymos</text>
  </threadedComment>
  <threadedComment ref="E325" dT="2025-02-18T12:05:32.26" personId="{1AA69E5B-B443-4881-BBB8-C2908FF681E9}" id="{DB145E9B-2B98-47EF-BB75-28C4BCEAF2B7}">
    <text>Pateiktas projektas</text>
  </threadedComment>
  <threadedComment ref="E325" dT="2025-02-20T17:59:06.46" personId="{275467A3-C35B-408D-BC09-980133BF36D1}" id="{4F4FAFFC-5E0C-4E7A-A20A-EEB5D94518FB}" parentId="{DB145E9B-2B98-47EF-BB75-28C4BCEAF2B7}">
    <text>TIVIS įkeltas ESO pasirašytas servitutas</text>
  </threadedComment>
  <threadedComment ref="E325" dT="2025-03-04T12:53:24.73" personId="{1AA69E5B-B443-4881-BBB8-C2908FF681E9}" id="{B530B875-8DCF-40D8-BF6C-407068EE753B}" parentId="{DB145E9B-2B98-47EF-BB75-28C4BCEAF2B7}">
    <text>Pateiktas servitutas nzt</text>
  </threadedComment>
  <threadedComment ref="E325" dT="2025-03-05T10:19:01.32" personId="{1AA69E5B-B443-4881-BBB8-C2908FF681E9}" id="{61563102-149E-4E0D-8C14-4FBE74396495}" parentId="{DB145E9B-2B98-47EF-BB75-28C4BCEAF2B7}">
    <text xml:space="preserve">2025-03-05 Nr. 1GD-15605 </text>
  </threadedComment>
  <threadedComment ref="E325" dT="2025-03-10T12:28:53.82" personId="{1AA69E5B-B443-4881-BBB8-C2908FF681E9}" id="{A365D802-1786-4326-B68D-0F21BFE90429}" parentId="{DB145E9B-2B98-47EF-BB75-28C4BCEAF2B7}">
    <text>Nusiusta komp, kad apmoketu</text>
  </threadedComment>
  <threadedComment ref="E325" dT="2025-03-31T05:35:51.43" personId="{1AA69E5B-B443-4881-BBB8-C2908FF681E9}" id="{E8E69ACC-45F5-424C-9C2F-9200F0883400}" parentId="{DB145E9B-2B98-47EF-BB75-28C4BCEAF2B7}">
    <text>Pateikti dokai notarei</text>
  </threadedComment>
  <threadedComment ref="E326" dT="2025-01-02T12:26:10.24" personId="{1AA69E5B-B443-4881-BBB8-C2908FF681E9}" id="{D00976FC-05DA-4543-B4BC-56EE5C4D1871}">
    <text>Pateikti pirminiai</text>
  </threadedComment>
  <threadedComment ref="E326" dT="2025-01-09T13:11:49.99" personId="{1AA69E5B-B443-4881-BBB8-C2908FF681E9}" id="{4D32BC68-DB82-4707-AD75-79B8B295D2EE}" parentId="{D00976FC-05DA-4543-B4BC-56EE5C4D1871}">
    <text xml:space="preserve">VIA 01.09; 1-25-738 </text>
  </threadedComment>
  <threadedComment ref="E326" dT="2025-03-25T12:22:22.99" personId="{1AA69E5B-B443-4881-BBB8-C2908FF681E9}" id="{330C0F2D-EF26-4C19-B6A2-6C9920105E46}" parentId="{D00976FC-05DA-4543-B4BC-56EE5C4D1871}">
    <text>Gautas Via derinimas</text>
  </threadedComment>
  <threadedComment ref="E326" dT="2026-04-15T04:48:18.31" personId="{1AA69E5B-B443-4881-BBB8-C2908FF681E9}" id="{7709E3B3-6197-4BAC-B9B8-07FA0A5CD103}" parentId="{D00976FC-05DA-4543-B4BC-56EE5C4D1871}">
    <text>Pateiktas Delspinigiu rastas</text>
  </threadedComment>
  <threadedComment ref="E327" dT="2025-02-18T10:15:29.31" personId="{1AA69E5B-B443-4881-BBB8-C2908FF681E9}" id="{3E753268-3072-4B78-B036-11C935021263}">
    <text>Pateikti pirminiai</text>
  </threadedComment>
  <threadedComment ref="E327" dT="2025-02-24T05:25:20.54" personId="{A8D559AF-EDFF-4E5C-A9C6-041F763793B2}" id="{F94703D7-C79D-4FF0-86E9-E9ECD6319E59}" parentId="{3E753268-3072-4B78-B036-11C935021263}">
    <text>Išsiųsti informaciniai</text>
  </threadedComment>
  <threadedComment ref="E327" dT="2025-02-26T10:22:37.67" personId="{275467A3-C35B-408D-BC09-980133BF36D1}" id="{8992D189-190C-4A5B-A6CD-B969F59E8A35}" parentId="{3E753268-3072-4B78-B036-11C935021263}">
    <text>Rengia sprendinius</text>
  </threadedComment>
  <threadedComment ref="E327" dT="2025-02-26T12:21:37.00" personId="{A8D559AF-EDFF-4E5C-A9C6-041F763793B2}" id="{1C5E0CE2-021F-4FDB-B266-9BD72481ADDC}" parentId="{3E753268-3072-4B78-B036-11C935021263}">
    <text>Išsiųsta Arūnui</text>
  </threadedComment>
  <threadedComment ref="E327" dT="2025-02-27T12:24:26.80" personId="{275467A3-C35B-408D-BC09-980133BF36D1}" id="{46DE8345-9E79-4EF0-B242-95AE52C5A6F2}" parentId="{3E753268-3072-4B78-B036-11C935021263}">
    <text>Pateikti pirminiai</text>
  </threadedComment>
  <threadedComment ref="E327" dT="2025-03-03T05:32:54.36" personId="{A8D559AF-EDFF-4E5C-A9C6-041F763793B2}" id="{CBF5452B-A0C6-44B3-AEE2-8B999B70B4FC}" parentId="{3E753268-3072-4B78-B036-11C935021263}">
    <text>Siunčiamas derinimui</text>
  </threadedComment>
  <threadedComment ref="E327" dT="2025-03-12T05:34:08.55" personId="{A8D559AF-EDFF-4E5C-A9C6-041F763793B2}" id="{D2F94F2D-F23D-4E37-B609-005201F719DA}" parentId="{3E753268-3072-4B78-B036-11C935021263}">
    <text xml:space="preserve">Vainoras teigė pirma derinti su Kauno NT skyriumi, išsiųsta 03-07 su prašymu </text>
  </threadedComment>
  <threadedComment ref="E327" dT="2025-03-18T10:50:51.54" personId="{A8D559AF-EDFF-4E5C-A9C6-041F763793B2}" id="{A946D583-92EB-42B2-9D17-F30AFFFC62E5}" parentId="{3E753268-3072-4B78-B036-11C935021263}">
    <text xml:space="preserve">Pateiktas SUVA 
SAV-351086 </text>
  </threadedComment>
  <threadedComment ref="E327" dT="2025-03-19T09:54:30.59" personId="{275467A3-C35B-408D-BC09-980133BF36D1}" id="{31126E96-D652-4B85-B454-CF13F43437C7}" parentId="{3E753268-3072-4B78-B036-11C935021263}">
    <text>Rengia pilną bylą be SUVA ir KMS</text>
  </threadedComment>
  <threadedComment ref="E327" dT="2025-03-24T05:26:43.06" personId="{A8D559AF-EDFF-4E5C-A9C6-041F763793B2}" id="{B73DE492-F189-4546-893C-4C0CA29C9915}" parentId="{3E753268-3072-4B78-B036-11C935021263}">
    <text>Gauta sąmata, bus ruošiama pilna byla be SUVA ir KMS</text>
  </threadedComment>
  <threadedComment ref="E327" dT="2025-03-26T11:55:32.20" personId="{1AA69E5B-B443-4881-BBB8-C2908FF681E9}" id="{1B5691C2-59A3-4218-BCC9-299B619A0728}" parentId="{3E753268-3072-4B78-B036-11C935021263}">
    <text>Pateiktas projektas</text>
  </threadedComment>
  <threadedComment ref="E327" dT="2025-03-31T04:29:31.12" personId="{A8D559AF-EDFF-4E5C-A9C6-041F763793B2}" id="{80B1AFA4-4D23-4C14-9E91-45B03FFCDFD5}" parentId="{3E753268-3072-4B78-B036-11C935021263}">
    <text>Atmetė SUVA nes trūksta savivaldybės derinimo</text>
  </threadedComment>
  <threadedComment ref="E327" dT="2025-03-31T06:38:30.42" personId="{A8D559AF-EDFF-4E5C-A9C6-041F763793B2}" id="{1B4A4AD0-479C-4CBE-ABA2-E076337BE724}" parentId="{3E753268-3072-4B78-B036-11C935021263}">
    <text>03-31 išsiųstas Vainorui laiškas su paaiškinimais</text>
  </threadedComment>
  <threadedComment ref="E327" dT="2025-04-03T04:20:27.39" personId="{A8D559AF-EDFF-4E5C-A9C6-041F763793B2}" id="{9474F61F-0CA0-493B-997C-7987B45F923C}" parentId="{3E753268-3072-4B78-B036-11C935021263}">
    <text>Gautas derinimas, pateikta SUVA</text>
  </threadedComment>
  <threadedComment ref="E327" dT="2025-04-24T04:32:54.29" personId="{275467A3-C35B-408D-BC09-980133BF36D1}" id="{019136A9-A7F5-4E60-855F-807366ECC867}" parentId="{3E753268-3072-4B78-B036-11C935021263}">
    <text>04-24 teiks pilną projektą</text>
  </threadedComment>
  <threadedComment ref="E327" dT="2025-05-12T12:49:23.43" personId="{275467A3-C35B-408D-BC09-980133BF36D1}" id="{F3C796FD-4806-454E-B5A5-9526C923DD53}" parentId="{3E753268-3072-4B78-B036-11C935021263}">
    <text>Laukiam RC SĄSKAITŲ</text>
  </threadedComment>
  <threadedComment ref="E327" dT="2025-05-14T07:17:14.21" personId="{275467A3-C35B-408D-BC09-980133BF36D1}" id="{11738C70-0BF8-4D2D-A4D0-F6BFA45BB4EC}" parentId="{3E753268-3072-4B78-B036-11C935021263}">
    <text>Pateikta ADA maciukevičiui</text>
  </threadedComment>
  <threadedComment ref="X327" dT="2025-03-03T12:05:21.46" personId="{A8D559AF-EDFF-4E5C-A9C6-041F763793B2}" id="{03512196-E59F-470C-8225-FCFD35FD9C35}">
    <text>Išsiųsta 03-03</text>
  </threadedComment>
  <threadedComment ref="Z327" dT="2025-03-03T12:05:49.65" personId="{A8D559AF-EDFF-4E5C-A9C6-041F763793B2}" id="{38A0C303-A531-4933-A651-6F8B9941B7D2}">
    <text>Išsiųsta 03-03</text>
  </threadedComment>
  <threadedComment ref="AA327" dT="2025-03-03T12:05:35.92" personId="{A8D559AF-EDFF-4E5C-A9C6-041F763793B2}" id="{B2B083B4-6D32-4A13-8F7F-B836CC2FAC61}">
    <text>Išsiųsta 03-03</text>
  </threadedComment>
  <threadedComment ref="AD327" dT="2025-03-28T05:13:54.20" personId="{A8D559AF-EDFF-4E5C-A9C6-041F763793B2}" id="{14C3272C-BDAD-4051-8808-868D8FE43592}">
    <text xml:space="preserve">351086 </text>
  </threadedComment>
  <threadedComment ref="AD327" dT="2025-03-31T04:25:20.25" personId="{A8D559AF-EDFF-4E5C-A9C6-041F763793B2}" id="{C418315F-18DD-4899-904E-276AD1669442}" parentId="{14C3272C-BDAD-4051-8808-868D8FE43592}">
    <text>Atmetė suva dėl miesto tvarkymo derinimo</text>
  </threadedComment>
  <threadedComment ref="AD327" dT="2025-04-02T10:56:18.55" personId="{A8D559AF-EDFF-4E5C-A9C6-041F763793B2}" id="{36C94585-881D-4448-B3E1-85D2DFC8A8E4}" parentId="{14C3272C-BDAD-4051-8808-868D8FE43592}">
    <text xml:space="preserve">353584 naujas su derinimu
</text>
  </threadedComment>
  <threadedComment ref="E328" dT="2025-03-19T08:32:02.33" personId="{275467A3-C35B-408D-BC09-980133BF36D1}" id="{8C18622F-0D42-4431-B5C3-1F7C24BF264E}">
    <text>Rengia sprendinius 03-23</text>
  </threadedComment>
  <threadedComment ref="E328" dT="2025-03-24T07:48:49.73" personId="{275467A3-C35B-408D-BC09-980133BF36D1}" id="{D1BAA028-59DA-4DBD-8D17-FEFF0A40CDD5}" parentId="{8C18622F-0D42-4431-B5C3-1F7C24BF264E}">
    <text>Pateikti pirminiai</text>
  </threadedComment>
  <threadedComment ref="E328" dT="2025-03-27T06:56:33.32" personId="{275467A3-C35B-408D-BC09-980133BF36D1}" id="{EEC10DBB-7758-4F99-A012-09A6CA196901}" parentId="{8C18622F-0D42-4431-B5C3-1F7C24BF264E}">
    <text>Taiso pastabas</text>
  </threadedComment>
  <threadedComment ref="E328" dT="2025-03-27T08:10:17.66" personId="{275467A3-C35B-408D-BC09-980133BF36D1}" id="{12451648-EECB-4767-88BB-805B5C30AE08}" parentId="{8C18622F-0D42-4431-B5C3-1F7C24BF264E}">
    <text>03-28 taiso pastabas</text>
  </threadedComment>
  <threadedComment ref="E328" dT="2025-03-27T14:12:28.00" personId="{1AA69E5B-B443-4881-BBB8-C2908FF681E9}" id="{274EDE35-76DD-4CA6-BD23-266261F4345E}" parentId="{8C18622F-0D42-4431-B5C3-1F7C24BF264E}">
    <text>Pateikti pirminiai po pastabu</text>
  </threadedComment>
  <threadedComment ref="E328" dT="2025-04-08T07:36:50.33" personId="{275467A3-C35B-408D-BC09-980133BF36D1}" id="{7537AFFA-F054-4096-9D7F-D6D7D40DB6E8}" parentId="{8C18622F-0D42-4431-B5C3-1F7C24BF264E}">
    <text>Laukiam derinimų, Marijus padaro servitutą ir paima parašą iš sklp. Sav.</text>
  </threadedComment>
  <threadedComment ref="E328" dT="2025-04-10T13:21:04.61" personId="{BF5C2520-4838-4933-8C2C-E9E069B8079F}" id="{B3CEF3AB-FE15-4FC0-9D76-53004EE682D3}" parentId="{8C18622F-0D42-4431-B5C3-1F7C24BF264E}">
    <text>Su servituto sklypo savininke susiskambinau, viskas tinka pasirašys servitutą. Reikia išsiųsti informacinius (tegul padaro Marijus, nes su tuo servitutu realiai nieko ir nedarė tik į geomatininką sukėlė). Nėra vandenų derinimo, sakmbinau 04-10 sakė peržiūrės. Perduota Kostui įkelti ViaLT priedą</text>
  </threadedComment>
  <threadedComment ref="E328" dT="2025-04-14T14:05:19.37" personId="{BF5C2520-4838-4933-8C2C-E9E069B8079F}" id="{D534A487-D0A4-4B6E-88B8-6A98BCA37BEB}" parentId="{8C18622F-0D42-4431-B5C3-1F7C24BF264E}">
    <text>ViaLT paprašė brėžinio papildymo, 04-11 nusiunčiau papildytus, laukiu atsakymo.</text>
  </threadedComment>
  <threadedComment ref="E328" dT="2025-04-15T07:00:03.96" personId="{BF5C2520-4838-4933-8C2C-E9E069B8079F}" id="{2A0237B4-5425-455B-8C50-9F91CB8FEC1F}" parentId="{8C18622F-0D42-4431-B5C3-1F7C24BF264E}">
    <text>04-15 pateiktas priedas ViaLT</text>
  </threadedComment>
  <threadedComment ref="E328" dT="2025-04-16T04:43:02.63" personId="{5710D45C-C18F-4E5A-842E-2E8E9F9A8EE2}" id="{9126914D-98A5-4C2C-A9B9-E0C554A3E548}" parentId="{8C18622F-0D42-4431-B5C3-1F7C24BF264E}">
    <text>Informaciniai išsiųsti</text>
  </threadedComment>
  <threadedComment ref="E328" dT="2025-05-07T09:36:16.93" personId="{BF5C2520-4838-4933-8C2C-E9E069B8079F}" id="{3F0C7CBE-3EEC-458E-8150-8D2CB3229F3C}" parentId="{8C18622F-0D42-4431-B5C3-1F7C24BF264E}">
    <text>Šiandien parėjo Via derinimas</text>
  </threadedComment>
  <threadedComment ref="E328" dT="2025-05-12T12:03:07.28" personId="{BF5C2520-4838-4933-8C2C-E9E069B8079F}" id="{6AABCBE5-E144-423E-8876-8E5A9AE488C9}" parentId="{8C18622F-0D42-4431-B5C3-1F7C24BF264E}">
    <text>Nėra SUVA ir servituto. Dėl servituto sutarta, reikia teikti notaram ir derintis pasirašymo laiką su sklypo savininku.</text>
  </threadedComment>
  <threadedComment ref="E328" dT="2025-05-19T04:37:52.44" personId="{BF5C2520-4838-4933-8C2C-E9E069B8079F}" id="{FBCD6AC5-324E-4457-9871-783AA632F602}" parentId="{8C18622F-0D42-4431-B5C3-1F7C24BF264E}">
    <text>SUVA pateikta, pateiksiu dok notarui ir derinsiuos pasirašymą su savininku.</text>
  </threadedComment>
  <threadedComment ref="E328" dT="2025-06-02T05:32:33.34" personId="{BF5C2520-4838-4933-8C2C-E9E069B8079F}" id="{42EFD2CA-2C9F-488D-879D-4ADF5E8BF942}" parentId="{8C18622F-0D42-4431-B5C3-1F7C24BF264E}">
    <text>Suva gauta. Nusiųsiu servituto dok notarui ir skambinsiu sklypo savininkui dėl pasirašymo. Šią savaitę padarysiu sąmatą.</text>
  </threadedComment>
  <threadedComment ref="E328" dT="2025-06-09T04:44:44.22" personId="{BF5C2520-4838-4933-8C2C-E9E069B8079F}" id="{C777FFCD-CBD7-4C09-B32D-14148701CD5E}" parentId="{8C18622F-0D42-4431-B5C3-1F7C24BF264E}">
    <text>Servitutą pasirašo 06-10, pateikta sąmatai 06-06</text>
  </threadedComment>
  <threadedComment ref="E328" dT="2025-06-13T11:47:21.68" personId="{1AA69E5B-B443-4881-BBB8-C2908FF681E9}" id="{F3D50F5D-868C-44F1-8583-1CA8FA523957}" parentId="{8C18622F-0D42-4431-B5C3-1F7C24BF264E}">
    <text>Pateiktas projektas</text>
  </threadedComment>
  <threadedComment ref="E328" dT="2025-06-18T07:19:33.59" personId="{275467A3-C35B-408D-BC09-980133BF36D1}" id="{C1E4EB0E-B22E-4D55-8074-EDDC59444C4C}" parentId="{8C18622F-0D42-4431-B5C3-1F7C24BF264E}">
    <text>Šiandien teiksim po pastabų</text>
  </threadedComment>
  <threadedComment ref="E328" dT="2025-06-19T07:30:00.12" personId="{1AA69E5B-B443-4881-BBB8-C2908FF681E9}" id="{C775875D-166F-4D4B-BA01-195A0E475036}" parentId="{8C18622F-0D42-4431-B5C3-1F7C24BF264E}">
    <text>Pateiktas projektas po pastabu</text>
  </threadedComment>
  <threadedComment ref="E328" dT="2025-06-21T07:38:15.18" personId="{275467A3-C35B-408D-BC09-980133BF36D1}" id="{A45E58F4-4C76-4324-B025-35722B614391}" parentId="{8C18622F-0D42-4431-B5C3-1F7C24BF264E}">
    <text>Taiso pastabas</text>
  </threadedComment>
  <threadedComment ref="E328" dT="2025-06-26T11:27:26.51" personId="{275467A3-C35B-408D-BC09-980133BF36D1}" id="{AAF54477-40E0-4152-B027-69EAC5DBE121}" parentId="{8C18622F-0D42-4431-B5C3-1F7C24BF264E}">
    <text>Taiso sąmatą</text>
  </threadedComment>
  <threadedComment ref="E328" dT="2025-07-02T09:18:28.77" personId="{275467A3-C35B-408D-BC09-980133BF36D1}" id="{C2B02172-98FF-42A6-A53E-26CC08091222}" parentId="{8C18622F-0D42-4431-B5C3-1F7C24BF264E}">
    <text>07-02 teiksim projektą po pastabų</text>
  </threadedComment>
  <threadedComment ref="E328" dT="2025-07-08T07:02:05.19" personId="{1AA69E5B-B443-4881-BBB8-C2908FF681E9}" id="{4337B701-4418-4A7F-B752-EF08D28355C5}" parentId="{8C18622F-0D42-4431-B5C3-1F7C24BF264E}">
    <text>Pateiktas projektas po pastabu</text>
  </threadedComment>
  <threadedComment ref="E328" dT="2025-07-10T13:08:48.24" personId="{275467A3-C35B-408D-BC09-980133BF36D1}" id="{F5CACC73-211F-4FEF-B00C-99A754419DE8}" parentId="{8C18622F-0D42-4431-B5C3-1F7C24BF264E}">
    <text>Turi atmesti įkainius</text>
  </threadedComment>
  <threadedComment ref="E328" dT="2025-07-11T06:29:06.01" personId="{275467A3-C35B-408D-BC09-980133BF36D1}" id="{A9D7F41B-F6FE-43F4-B39F-6D874B3360E8}" parentId="{8C18622F-0D42-4431-B5C3-1F7C24BF264E}">
    <text>Persuoti įkainiai</text>
  </threadedComment>
  <threadedComment ref="X328" dT="2025-03-30T10:39:53.68" personId="{BF5C2520-4838-4933-8C2C-E9E069B8079F}" id="{5B7C5173-81A7-4F2A-8E87-20C483A94D18}">
    <text>Pateikta 03-30</text>
  </threadedComment>
  <threadedComment ref="Z328" dT="2025-03-30T10:39:53.68" personId="{BF5C2520-4838-4933-8C2C-E9E069B8079F}" id="{357340EC-446C-4465-A1F1-D3A0C17E091B}">
    <text>Pateikta 03-30</text>
  </threadedComment>
  <threadedComment ref="AA328" dT="2025-03-30T10:39:53.68" personId="{BF5C2520-4838-4933-8C2C-E9E069B8079F}" id="{270FCE20-5CA2-4681-BD73-46B6667D1C55}">
    <text>Pateikta 03-30</text>
  </threadedComment>
  <threadedComment ref="AD328" dT="2025-05-19T04:37:07.71" personId="{BF5C2520-4838-4933-8C2C-E9E069B8079F}" id="{E1D127CA-5046-4145-B264-489F966DCAD0}">
    <text>05-13
1GST-5968</text>
  </threadedComment>
  <threadedComment ref="AJ328" dT="2025-03-30T10:39:53.68" personId="{BF5C2520-4838-4933-8C2C-E9E069B8079F}" id="{0568546E-1BFD-4A71-8989-30E629F43654}">
    <text>Pateikta 03-30</text>
  </threadedComment>
  <threadedComment ref="E329" dT="2025-02-10T07:13:02.14" personId="{275467A3-C35B-408D-BC09-980133BF36D1}" id="{E9B1826A-CD0A-4CD4-9282-FDCC7F5D44F8}">
    <text>Galima teikti pirminiams</text>
  </threadedComment>
  <threadedComment ref="E329" dT="2025-02-11T07:45:51.73" personId="{1AA69E5B-B443-4881-BBB8-C2908FF681E9}" id="{3A9ED98C-592A-4BAB-B984-6BD60DD8AEC1}" parentId="{E9B1826A-CD0A-4CD4-9282-FDCC7F5D44F8}">
    <text>Pateikti pirminiai</text>
  </threadedComment>
  <threadedComment ref="E329" dT="2025-02-13T12:34:02.10" personId="{1AA69E5B-B443-4881-BBB8-C2908FF681E9}" id="{623BB6B6-3A79-4691-B873-0570AE86CBE0}" parentId="{E9B1826A-CD0A-4CD4-9282-FDCC7F5D44F8}">
    <text>Pateikti pirminiai po pasatabu</text>
  </threadedComment>
  <threadedComment ref="E329" dT="2025-02-17T05:41:23.90" personId="{F5283759-9946-4865-A022-E520B30F9158}" id="{0DB3EA5C-F7AB-4BB5-B096-98BCECD477A4}" parentId="{E9B1826A-CD0A-4CD4-9282-FDCC7F5D44F8}">
    <text>02-14 pateikta seniūnijai.
02-17 parengti informaciniai laiškai.</text>
  </threadedComment>
  <threadedComment ref="E329" dT="2025-02-19T07:23:27.51" personId="{F5283759-9946-4865-A022-E520B30F9158}" id="{46AA498F-DE4F-484B-A00D-84CDFC6B320E}" parentId="{E9B1826A-CD0A-4CD4-9282-FDCC7F5D44F8}">
    <text>02-19 pateikta SUVA
Padarytas žiniaraštis, bet reiktų Kostui permest akim bent jau.
Mel. Projektas</text>
  </threadedComment>
  <threadedComment ref="E329" dT="2025-02-19T12:53:20.38" personId="{F5283759-9946-4865-A022-E520B30F9158}" id="{7B7055E6-9348-47EE-831A-FD99D51277F0}" parentId="{E9B1826A-CD0A-4CD4-9282-FDCC7F5D44F8}">
    <text>SUVA atmetė. Reik ESO suderinimo ir melioracijos projekto.</text>
  </threadedComment>
  <threadedComment ref="E329" dT="2025-02-20T13:56:32.97" personId="{F5283759-9946-4865-A022-E520B30F9158}" id="{92B99803-5B48-4D67-8721-4D736899D035}" parentId="{E9B1826A-CD0A-4CD4-9282-FDCC7F5D44F8}">
    <text xml:space="preserve">Reikia važiuot filmuot trasą.
</text>
  </threadedComment>
  <threadedComment ref="E329" dT="2025-02-24T12:08:31.97" personId="{F5283759-9946-4865-A022-E520B30F9158}" id="{4B98E2E3-5E97-45D4-87C0-BDECB9A5BD43}" parentId="{E9B1826A-CD0A-4CD4-9282-FDCC7F5D44F8}">
    <text>Išsiųsta Sličiui į emailą kad užmestu parašą ant brėž.</text>
  </threadedComment>
  <threadedComment ref="E329" dT="2025-02-27T06:18:42.88" personId="{275467A3-C35B-408D-BC09-980133BF36D1}" id="{83BF2003-C598-493E-BA87-2B3368D07D7E}" parentId="{E9B1826A-CD0A-4CD4-9282-FDCC7F5D44F8}">
    <text>02-27 teikie SUVA ir MZ sąmatai</text>
  </threadedComment>
  <threadedComment ref="E329" dT="2025-02-27T06:52:08.05" personId="{F5283759-9946-4865-A022-E520B30F9158}" id="{EC322DCD-5307-4F7E-83C9-21FBA3D26BB7}" parentId="{E9B1826A-CD0A-4CD4-9282-FDCC7F5D44F8}">
    <text>SUVA pateikta. Tvarkausi trasą dėl gręžimu, žiniaraštį ir pateiksiu Anai.</text>
  </threadedComment>
  <threadedComment ref="E329" dT="2025-02-27T12:08:25.34" personId="{F5283759-9946-4865-A022-E520B30F9158}" id="{A312220F-5B88-4AF2-9102-ECBE26F21106}" parentId="{E9B1826A-CD0A-4CD4-9282-FDCC7F5D44F8}">
    <text>Pateiktas žiniaraštis Anai.</text>
  </threadedComment>
  <threadedComment ref="E329" dT="2025-02-28T08:48:41.26" personId="{F5283759-9946-4865-A022-E520B30F9158}" id="{6B0677A3-5449-4658-B999-188A096DF613}" parentId="{E9B1826A-CD0A-4CD4-9282-FDCC7F5D44F8}">
    <text>Paruošta pilna bylą įkėlimui.
Perduota Kostui.</text>
  </threadedComment>
  <threadedComment ref="E329" dT="2025-03-03T07:00:51.71" personId="{1AA69E5B-B443-4881-BBB8-C2908FF681E9}" id="{DA0E0DB0-9D70-44E3-B904-6A8CF956410D}" parentId="{E9B1826A-CD0A-4CD4-9282-FDCC7F5D44F8}">
    <text>Pateiktas projektas</text>
  </threadedComment>
  <threadedComment ref="E329" dT="2025-03-04T09:42:07.41" personId="{275467A3-C35B-408D-BC09-980133BF36D1}" id="{D5EE3D64-CC46-41DB-92AD-7699E3CE591C}" parentId="{E9B1826A-CD0A-4CD4-9282-FDCC7F5D44F8}">
    <text>Laukiam RC sąskaitų</text>
  </threadedComment>
  <threadedComment ref="E329" dT="2025-03-12T05:38:42.83" personId="{275467A3-C35B-408D-BC09-980133BF36D1}" id="{5C9E26C9-7D2A-4C28-BA39-55633F0FED7F}" parentId="{E9B1826A-CD0A-4CD4-9282-FDCC7F5D44F8}">
    <text>Pateikti įkainiai tvritinimui</text>
  </threadedComment>
  <threadedComment ref="Y329" dT="2025-02-17T11:00:46.49" personId="{F5283759-9946-4865-A022-E520B30F9158}" id="{4A961A4A-765F-4011-A8E8-F3432FD3727A}">
    <text>02-14 išsiųsta</text>
  </threadedComment>
  <threadedComment ref="Y329" dT="2025-02-19T07:19:20.21" personId="{F5283759-9946-4865-A022-E520B30F9158}" id="{3C6EFB3A-2518-4E30-B9B9-A046DA740AA6}" parentId="{4A961A4A-765F-4011-A8E8-F3432FD3727A}">
    <text>02-19 gauta</text>
  </threadedComment>
  <threadedComment ref="AD329" dT="2025-02-19T07:19:11.51" personId="{F5283759-9946-4865-A022-E520B30F9158}" id="{8EFAA645-1CE1-47F9-87B9-EE9FA0094BB7}">
    <text>347562
02-19</text>
  </threadedComment>
  <threadedComment ref="AD329" dT="2025-02-24T10:11:39.58" personId="{F5283759-9946-4865-A022-E520B30F9158}" id="{6E65A130-8EF1-40C5-854B-F7E43229315E}" parentId="{8EFAA645-1CE1-47F9-87B9-EE9FA0094BB7}">
    <text>Atmetė, reiks ESO suderinimo ir mel. projekto.</text>
  </threadedComment>
  <threadedComment ref="AD329" dT="2025-02-27T06:47:41.24" personId="{F5283759-9946-4865-A022-E520B30F9158}" id="{BDD3D47D-CF90-4022-BD03-ED6A90534300}" parentId="{8EFAA645-1CE1-47F9-87B9-EE9FA0094BB7}">
    <text>348677 02-27 pateikta</text>
  </threadedComment>
  <threadedComment ref="AD329" dT="2025-02-27T13:39:13.32" personId="{F5283759-9946-4865-A022-E520B30F9158}" id="{8AD0D97E-72B7-4055-A74C-5FE1F1A2479C}" parentId="{8EFAA645-1CE1-47F9-87B9-EE9FA0094BB7}">
    <text>Gavau 02-27</text>
  </threadedComment>
  <threadedComment ref="E330" dT="2025-02-08T10:14:56.01" personId="{F5283759-9946-4865-A022-E520B30F9158}" id="{BCE692D8-598A-42C6-8E79-592559E39143}">
    <text>Pateikti pirminiams</text>
  </threadedComment>
  <threadedComment ref="E330" dT="2025-02-10T07:11:17.22" personId="{275467A3-C35B-408D-BC09-980133BF36D1}" id="{206FD5C0-79A7-437F-B245-3A80B2B34E1F}" parentId="{BCE692D8-598A-42C6-8E79-592559E39143}">
    <text>Galima teikti pirminiams</text>
  </threadedComment>
  <threadedComment ref="E330" dT="2025-02-10T14:24:31.30" personId="{1AA69E5B-B443-4881-BBB8-C2908FF681E9}" id="{8721FA4D-38CA-4F50-8EA7-B02FDB79E941}" parentId="{BCE692D8-598A-42C6-8E79-592559E39143}">
    <text>Pateikti pirminiai</text>
  </threadedComment>
  <threadedComment ref="E330" dT="2025-02-12T13:12:02.71" personId="{275467A3-C35B-408D-BC09-980133BF36D1}" id="{B06449F9-AFBB-4536-8F3F-AB39E3C86687}" parentId="{BCE692D8-598A-42C6-8E79-592559E39143}">
    <text>Taiso pastabas</text>
  </threadedComment>
  <threadedComment ref="E330" dT="2025-02-12T13:50:43.86" personId="{1AA69E5B-B443-4881-BBB8-C2908FF681E9}" id="{B545D965-DF4E-4C04-B762-52F534F7AB17}" parentId="{BCE692D8-598A-42C6-8E79-592559E39143}">
    <text>Pateikta po pastabu</text>
  </threadedComment>
  <threadedComment ref="E330" dT="2025-02-18T07:18:35.78" personId="{F5283759-9946-4865-A022-E520B30F9158}" id="{4CCA51F7-D2A9-4E94-B8A3-B441069F7F28}" parentId="{BCE692D8-598A-42C6-8E79-592559E39143}">
    <text>Reikia pateikti po pastabų.</text>
  </threadedComment>
  <threadedComment ref="E330" dT="2025-02-18T07:58:35.84" personId="{1AA69E5B-B443-4881-BBB8-C2908FF681E9}" id="{D38838DD-AC93-4EB4-9B6C-A03D895006DC}" parentId="{BCE692D8-598A-42C6-8E79-592559E39143}">
    <text>Pateikti pirminiai po pastabu</text>
  </threadedComment>
  <threadedComment ref="E330" dT="2025-02-18T12:42:10.05" personId="{275467A3-C35B-408D-BC09-980133BF36D1}" id="{2D6A2B5E-EF51-423C-A32B-F287679DCD49}" parentId="{BCE692D8-598A-42C6-8E79-592559E39143}">
    <text>Taiso pastabas</text>
  </threadedComment>
  <threadedComment ref="E330" dT="2025-02-19T10:32:17.32" personId="{F5283759-9946-4865-A022-E520B30F9158}" id="{81264BA7-3E31-484C-BB91-BF4B91F200D8}" parentId="{BCE692D8-598A-42C6-8E79-592559E39143}">
    <text>Reikia važiuot filmuot trasą.</text>
  </threadedComment>
  <threadedComment ref="E330" dT="2025-02-20T07:09:30.54" personId="{275467A3-C35B-408D-BC09-980133BF36D1}" id="{443B2B00-914A-4DF0-ADDB-3D7894F221B5}" parentId="{BCE692D8-598A-42C6-8E79-592559E39143}">
    <text>Rida važiuos fotografuoti objekto. Tiksli data nenutarta</text>
  </threadedComment>
  <threadedComment ref="E330" dT="2025-02-27T06:21:35.82" personId="{275467A3-C35B-408D-BC09-980133BF36D1}" id="{9C92F7F9-1942-45E2-8DFE-3B848E838790}" parentId="{BCE692D8-598A-42C6-8E79-592559E39143}">
    <text>Nuotraukos gautos teiks po pastabų</text>
  </threadedComment>
  <threadedComment ref="E330" dT="2025-02-28T06:22:38.47" personId="{1AA69E5B-B443-4881-BBB8-C2908FF681E9}" id="{312427E0-55A9-4F28-B9FF-5C3080D2A874}" parentId="{BCE692D8-598A-42C6-8E79-592559E39143}">
    <text>Pateikta po pastabu</text>
  </threadedComment>
  <threadedComment ref="E330" dT="2025-02-28T12:26:26.38" personId="{F5283759-9946-4865-A022-E520B30F9158}" id="{4C8E6747-1BD1-4911-B0E0-B07BDF4CD3FD}" parentId="{BCE692D8-598A-42C6-8E79-592559E39143}">
    <text>Pirminius suderino. 
Kad pateikt SUVA reik gaut melioracijos (savivaldybės) derinimą (bus kai bus projektas parengtas).</text>
  </threadedComment>
  <threadedComment ref="E330" dT="2025-03-04T13:01:50.30" personId="{F5283759-9946-4865-A022-E520B30F9158}" id="{BEC594B6-B64F-4DD3-BD69-879F48C69822}" parentId="{BCE692D8-598A-42C6-8E79-592559E39143}">
    <text>Pateiktas žiniaraštis sąmatai</text>
  </threadedComment>
  <threadedComment ref="E330" dT="2025-03-06T05:10:54.78" personId="{F5283759-9946-4865-A022-E520B30F9158}" id="{A34E048B-9A03-43A5-97EA-A538A4B976A0}" parentId="{BCE692D8-598A-42C6-8E79-592559E39143}">
    <text>Gavau sąmatą. Likę sulaukt mel. Projekto, išsitraukt derinimą ir pasiteikt SUVA</text>
  </threadedComment>
  <threadedComment ref="E330" dT="2025-03-13T05:53:39.45" personId="{F5283759-9946-4865-A022-E520B30F9158}" id="{72D4B97A-2A27-41DE-B29B-1FE3AE8BFB33}" parentId="{BCE692D8-598A-42C6-8E79-592559E39143}">
    <text>Pateikta SUVA 03-13</text>
  </threadedComment>
  <threadedComment ref="E330" dT="2025-03-17T07:39:33.04" personId="{F5283759-9946-4865-A022-E520B30F9158}" id="{D3EFEB1A-C4F9-437B-AAF1-DE01C9B9D998}" parentId="{BCE692D8-598A-42C6-8E79-592559E39143}">
    <text>Paruošta pilna byla.
Keliant, nepamiršt mel. projekto.</text>
  </threadedComment>
  <threadedComment ref="E330" dT="2025-03-17T11:25:17.04" personId="{275467A3-C35B-408D-BC09-980133BF36D1}" id="{4D16C528-D22C-4600-B77E-9337400A2458}" parentId="{BCE692D8-598A-42C6-8E79-592559E39143}">
    <text>Pateikta byla be SUVA</text>
  </threadedComment>
  <threadedComment ref="E330" dT="2025-03-20T07:10:51.49" personId="{275467A3-C35B-408D-BC09-980133BF36D1}" id="{9A63A223-5981-4F7A-BAF6-A0E6C3235920}" parentId="{BCE692D8-598A-42C6-8E79-592559E39143}">
    <text xml:space="preserve">Žymos Arnas pateikė 43365420 </text>
  </threadedComment>
  <threadedComment ref="E330" dT="2025-03-20T08:11:21.45" personId="{F5283759-9946-4865-A022-E520B30F9158}" id="{5FCAA003-B4CD-4402-8779-45DD840C7A30}" parentId="{BCE692D8-598A-42C6-8E79-592559E39143}">
    <text>SUVA atmetė, išsiųsta VMU</text>
  </threadedComment>
  <threadedComment ref="E330" dT="2025-03-25T05:50:16.66" personId="{F5283759-9946-4865-A022-E520B30F9158}" id="{44854EA2-4038-4329-9365-4521B9500948}" parentId="{BCE692D8-598A-42C6-8E79-592559E39143}">
    <text xml:space="preserve">Gautas VMU atsakymas. Pateikta SUVA 03-25 352153 </text>
  </threadedComment>
  <threadedComment ref="T330" dT="2025-02-28T11:42:36.22" personId="{F5283759-9946-4865-A022-E520B30F9158}" id="{60CB17F0-6F36-456C-A19E-E94B5D59D732}">
    <text>02-28 perduota administratorei</text>
  </threadedComment>
  <threadedComment ref="Y330" dT="2025-02-28T08:05:16.60" personId="{F5283759-9946-4865-A022-E520B30F9158}" id="{812493DC-7703-4DC2-8DF0-F791DF87EEE8}">
    <text>02-28 išsiųsta</text>
  </threadedComment>
  <threadedComment ref="Y330" dT="2025-03-04T08:46:40.64" personId="{F5283759-9946-4865-A022-E520B30F9158}" id="{45AECC4E-E921-4BEC-9344-8E4AA82B5D78}" parentId="{812493DC-7703-4DC2-8DF0-F791DF87EEE8}">
    <text>02-28 gauta</text>
  </threadedComment>
  <threadedComment ref="AD330" dT="2025-03-13T05:52:30.39" personId="{F5283759-9946-4865-A022-E520B30F9158}" id="{DA97178E-FFF8-4EE7-9682-0397AA42552A}">
    <text>350358 03-13 pateikta</text>
  </threadedComment>
  <threadedComment ref="AD330" dT="2025-03-20T07:34:12.07" personId="{F5283759-9946-4865-A022-E520B30F9158}" id="{D3F70DC4-FAF7-465D-A064-EFB958FF5319}" parentId="{DA97178E-FFF8-4EE7-9682-0397AA42552A}">
    <text>Atmetė, prašo VMU derinimo.</text>
  </threadedComment>
  <threadedComment ref="AM330" dT="2025-03-20T08:11:06.48" personId="{F5283759-9946-4865-A022-E520B30F9158}" id="{2767DCD5-4D78-4D35-9373-35B47A0A9506}">
    <text>rokiskis@vmu.lt 03-20 išsiųsta</text>
    <extLst>
      <x:ext xmlns:xltc2="http://schemas.microsoft.com/office/spreadsheetml/2020/threadedcomments2" uri="{F7C98A9C-CBB3-438F-8F68-D28B6AF4A901}">
        <xltc2:checksum>513482150</xltc2:checksum>
        <xltc2:hyperlink startIndex="0" length="15" url="rokiskis@vmu.lt"/>
      </x:ext>
    </extLst>
  </threadedComment>
  <threadedComment ref="E331" dT="2025-02-11T06:14:47.75" personId="{275467A3-C35B-408D-BC09-980133BF36D1}" id="{49B3B1AD-D304-441E-9D5A-2943BF2A8F97}">
    <text>Parengti pirminiai</text>
  </threadedComment>
  <threadedComment ref="E331" dT="2025-02-12T07:15:23.55" personId="{1AA69E5B-B443-4881-BBB8-C2908FF681E9}" id="{B11AF1AB-EF0D-43F8-9C56-675BA0FE2BCA}" parentId="{49B3B1AD-D304-441E-9D5A-2943BF2A8F97}">
    <text>Pateikti pirminiai</text>
  </threadedComment>
  <threadedComment ref="E331" dT="2025-02-14T11:38:05.61" personId="{275467A3-C35B-408D-BC09-980133BF36D1}" id="{C928BDE4-4AB2-4559-A38E-34F028358DFE}" parentId="{49B3B1AD-D304-441E-9D5A-2943BF2A8F97}">
    <text>Taiso pastabas</text>
  </threadedComment>
  <threadedComment ref="E331" dT="2025-02-20T07:36:27.16" personId="{275467A3-C35B-408D-BC09-980133BF36D1}" id="{B5397DC0-2090-421E-AC4C-6DD546E2601D}" parentId="{49B3B1AD-D304-441E-9D5A-2943BF2A8F97}">
    <text>Trūksta ryšių matavimo protokolų, planas, kad Ridas pamatuos</text>
  </threadedComment>
  <threadedComment ref="E331" dT="2025-02-28T09:30:44.99" personId="{275467A3-C35B-408D-BC09-980133BF36D1}" id="{C025E677-CA3C-4BF4-B0A5-4FDB024AD1A6}" parentId="{49B3B1AD-D304-441E-9D5A-2943BF2A8F97}">
    <text>Blauzdžiūnas ryšius matuoja 03-13</text>
  </threadedComment>
  <threadedComment ref="E331" dT="2025-03-19T08:29:57.60" personId="{275467A3-C35B-408D-BC09-980133BF36D1}" id="{BE8A2425-88E1-4F3E-9944-9BDAF3555FFC}" parentId="{49B3B1AD-D304-441E-9D5A-2943BF2A8F97}">
    <text>Ryšiai pamatuoti, taiso pastabas</text>
  </threadedComment>
  <threadedComment ref="E331" dT="2025-03-21T12:52:50.15" personId="{275467A3-C35B-408D-BC09-980133BF36D1}" id="{38FE8504-4F5F-4529-BFD4-FC2D0E146B8F}" parentId="{49B3B1AD-D304-441E-9D5A-2943BF2A8F97}">
    <text>Pateikta po pastabų</text>
  </threadedComment>
  <threadedComment ref="E331" dT="2025-03-24T13:39:18.62" personId="{275467A3-C35B-408D-BC09-980133BF36D1}" id="{D93ECAEB-FB3E-4B2B-9098-842F18FD1AA4}" parentId="{49B3B1AD-D304-441E-9D5A-2943BF2A8F97}">
    <text>Taiso pastabas</text>
  </threadedComment>
  <threadedComment ref="E331" dT="2025-03-27T08:10:20.92" personId="{275467A3-C35B-408D-BC09-980133BF36D1}" id="{89DECA1D-DEC5-4774-ACD7-36706F3020B0}" parentId="{49B3B1AD-D304-441E-9D5A-2943BF2A8F97}">
    <text xml:space="preserve">03-28 taiso pastabas
</text>
  </threadedComment>
  <threadedComment ref="E331" dT="2025-03-31T05:41:29.27" personId="{1AA69E5B-B443-4881-BBB8-C2908FF681E9}" id="{4FC0EAB7-1F43-4FDF-82B6-BBAD82ADE9A2}" parentId="{49B3B1AD-D304-441E-9D5A-2943BF2A8F97}">
    <text>Pateikti pirminiai</text>
  </threadedComment>
  <threadedComment ref="E331" dT="2025-04-04T06:04:52.20" personId="{275467A3-C35B-408D-BC09-980133BF36D1}" id="{4F0B1A74-E7F9-4887-8BF4-CC5FD96A131D}" parentId="{49B3B1AD-D304-441E-9D5A-2943BF2A8F97}">
    <text>Reikia taisyti pirminius</text>
  </threadedComment>
  <threadedComment ref="E331" dT="2025-04-08T07:44:25.04" personId="{275467A3-C35B-408D-BC09-980133BF36D1}" id="{27CF859D-2D44-4202-8D6A-6E70356B36D6}" parentId="{49B3B1AD-D304-441E-9D5A-2943BF2A8F97}">
    <text>Pirminius pateiks 04-08</text>
  </threadedComment>
  <threadedComment ref="E331" dT="2025-04-08T09:17:27.83" personId="{1AA69E5B-B443-4881-BBB8-C2908FF681E9}" id="{5F2B7ACC-0AEB-4265-A106-A50DA79E766F}" parentId="{49B3B1AD-D304-441E-9D5A-2943BF2A8F97}">
    <text>Pateikta po pastabu</text>
  </threadedComment>
  <threadedComment ref="E331" dT="2025-04-10T14:06:10.60" personId="{BF5C2520-4838-4933-8C2C-E9E069B8079F}" id="{C1B76B04-BC33-4BD9-99EB-4DCA6188A562}" parentId="{49B3B1AD-D304-441E-9D5A-2943BF2A8F97}">
    <text>Nėra AmberGrid, pateikta 04-10. Reikia įkelti Via priedą</text>
  </threadedComment>
  <threadedComment ref="E331" dT="2025-04-14T14:09:50.70" personId="{BF5C2520-4838-4933-8C2C-E9E069B8079F}" id="{B0DC10B2-44CC-4893-8D78-4B348679D400}" parentId="{49B3B1AD-D304-441E-9D5A-2943BF2A8F97}">
    <text>ViaLT priedas pateiktas 04-11. Trūksta AmberGrid derinimo</text>
  </threadedComment>
  <threadedComment ref="E331" dT="2025-04-24T04:32:18.01" personId="{BF5C2520-4838-4933-8C2C-E9E069B8079F}" id="{6A97EC99-8622-4E27-B53E-F1899525B80F}" parentId="{49B3B1AD-D304-441E-9D5A-2943BF2A8F97}">
    <text>AmberGrid pateikė pastabas 04-22. Nusiųsta po pastabų</text>
  </threadedComment>
  <threadedComment ref="E331" dT="2025-04-24T13:50:12.58" personId="{BF5C2520-4838-4933-8C2C-E9E069B8079F}" id="{127DFBB4-9819-4CBA-940B-E6BA04FA9C67}" parentId="{49B3B1AD-D304-441E-9D5A-2943BF2A8F97}">
    <text>Ambergrid suderino</text>
  </threadedComment>
  <threadedComment ref="E331" dT="2025-05-07T09:37:31.71" personId="{BF5C2520-4838-4933-8C2C-E9E069B8079F}" id="{0B277205-2CC7-4DCE-9962-8B37E593E478}" parentId="{49B3B1AD-D304-441E-9D5A-2943BF2A8F97}">
    <text>ViaLT suderino</text>
  </threadedComment>
  <threadedComment ref="E331" dT="2025-05-12T12:04:40.56" personId="{BF5C2520-4838-4933-8C2C-E9E069B8079F}" id="{13FEDD8F-7EBF-46F9-BD23-A253BED40394}" parentId="{49B3B1AD-D304-441E-9D5A-2943BF2A8F97}">
    <text>Nėra SUVA, neišsiųsti informaciniai, nesuderintas servitutas. Prisėsiu prie servituto ant dienų</text>
  </threadedComment>
  <threadedComment ref="E331" dT="2025-05-14T13:39:56.39" personId="{BF5C2520-4838-4933-8C2C-E9E069B8079F}" id="{059A8095-F14F-4C1C-9105-248A0AC8D74A}" parentId="{49B3B1AD-D304-441E-9D5A-2943BF2A8F97}">
    <text>Pateiktas servitutas kompensacijom.</text>
  </threadedComment>
  <threadedComment ref="E331" dT="2025-05-19T04:34:10.54" personId="{BF5C2520-4838-4933-8C2C-E9E069B8079F}" id="{86376813-D887-428B-A1BB-BABE392AADF9}" parentId="{49B3B1AD-D304-441E-9D5A-2943BF2A8F97}">
    <text>Išsiųsti informaciniai, derinamas servitutas, SUVA pateiksiu gavęs patvirtinimą iš sklypo savininkų dėl servituto.</text>
  </threadedComment>
  <threadedComment ref="E331" dT="2025-05-26T04:52:31.35" personId="{BF5C2520-4838-4933-8C2C-E9E069B8079F}" id="{816CBA9A-08C3-45E3-A775-86F3ECDE5D9B}" parentId="{49B3B1AD-D304-441E-9D5A-2943BF2A8F97}">
    <text>Servitutą buvau suderinęs, ketvirtadienį paskambinau vienam iš savininkų apsitart kada būtų patogu vykti pas notarą. Šeštadienį gaunu laišką, kad nebesutinka ir kalbėt su kažkokiu atstovu. Atrašiau, laukiu argumentų.</text>
  </threadedComment>
  <threadedComment ref="E331" dT="2025-05-26T12:21:10.34" personId="{BF5C2520-4838-4933-8C2C-E9E069B8079F}" id="{C99C094D-B584-4ECE-BD8E-FEC682A0A7B7}" parentId="{49B3B1AD-D304-441E-9D5A-2943BF2A8F97}">
    <text>Sprendiniai pakeisti ir nusiųsti nesutikusiam sklypo savininkui</text>
  </threadedComment>
  <threadedComment ref="E331" dT="2025-06-02T05:30:54.54" personId="{BF5C2520-4838-4933-8C2C-E9E069B8079F}" id="{BD273945-864C-421C-ACB6-DCC5CB26A8ED}" parentId="{49B3B1AD-D304-441E-9D5A-2943BF2A8F97}">
    <text>Perderinama su institucijom</text>
  </threadedComment>
  <threadedComment ref="E331" dT="2025-06-09T04:52:56.52" personId="{BF5C2520-4838-4933-8C2C-E9E069B8079F}" id="{0116EE97-F944-4EF3-AE43-F3AB39AC73C8}" parentId="{49B3B1AD-D304-441E-9D5A-2943BF2A8F97}">
    <text>Trūksta Via derinimo, SUVA</text>
  </threadedComment>
  <threadedComment ref="E331" dT="2025-07-02T09:21:27.67" personId="{275467A3-C35B-408D-BC09-980133BF36D1}" id="{06F9BBA8-C723-4A95-996B-A751676FF9B7}" parentId="{49B3B1AD-D304-441E-9D5A-2943BF2A8F97}">
    <text>Trūksta SUVA</text>
  </threadedComment>
  <threadedComment ref="E331" dT="2025-07-08T07:16:53.96" personId="{1AA69E5B-B443-4881-BBB8-C2908FF681E9}" id="{B4D0CCD8-AFC7-411C-A491-2F5D4D4D35C5}" parentId="{49B3B1AD-D304-441E-9D5A-2943BF2A8F97}">
    <text>Planas pateikt byla be SUVA ir VIA</text>
  </threadedComment>
  <threadedComment ref="E331" dT="2025-07-15T09:23:56.17" personId="{1AA69E5B-B443-4881-BBB8-C2908FF681E9}" id="{50260593-91C0-4A4F-AACD-3EE48B850632}" parentId="{49B3B1AD-D304-441E-9D5A-2943BF2A8F97}">
    <text>Pateiktas projektas</text>
  </threadedComment>
  <threadedComment ref="E331" dT="2025-07-17T07:23:06.38" personId="{1AA69E5B-B443-4881-BBB8-C2908FF681E9}" id="{F79B468A-CD15-438E-9ECF-0253DAD5B28F}" parentId="{49B3B1AD-D304-441E-9D5A-2943BF2A8F97}">
    <text>Pateiktas po pastabu</text>
  </threadedComment>
  <threadedComment ref="E331" dT="2025-07-18T06:17:47.53" personId="{275467A3-C35B-408D-BC09-980133BF36D1}" id="{5D9285A5-E8ED-4BD0-9741-EC8AFD34C511}" parentId="{49B3B1AD-D304-441E-9D5A-2943BF2A8F97}">
    <text>Patvirtinta, perduota paulinai</text>
  </threadedComment>
  <threadedComment ref="X331" dT="2025-03-30T10:39:53.68" personId="{BF5C2520-4838-4933-8C2C-E9E069B8079F}" id="{307E2B36-089E-4722-A276-B1E9E6BB456B}">
    <text>Pateikta 03-30</text>
  </threadedComment>
  <threadedComment ref="Z331" dT="2025-03-30T10:39:53.68" personId="{BF5C2520-4838-4933-8C2C-E9E069B8079F}" id="{695C8297-5229-4EC3-8313-33097EE7FDC6}">
    <text>Pateikta 03-30</text>
  </threadedComment>
  <threadedComment ref="AA331" dT="2025-03-30T10:39:53.68" personId="{BF5C2520-4838-4933-8C2C-E9E069B8079F}" id="{ED49CDC8-1EDE-44FC-922F-99BAC87B8659}">
    <text>Pateikta 03-30</text>
  </threadedComment>
  <threadedComment ref="AD331" dT="2025-07-10T05:20:13.55" personId="{BF5C2520-4838-4933-8C2C-E9E069B8079F}" id="{1C4471B8-CC1C-4734-AC7F-2F7A667FFCE1}">
    <text xml:space="preserve">367673 </text>
  </threadedComment>
  <threadedComment ref="AJ331" dT="2025-03-30T10:39:53.68" personId="{BF5C2520-4838-4933-8C2C-E9E069B8079F}" id="{506BECE9-FCBB-474E-A7B1-B04FDB717331}">
    <text>Pateikta 03-30</text>
  </threadedComment>
  <threadedComment ref="AJ331" dT="2025-04-08T07:43:12.18" personId="{275467A3-C35B-408D-BC09-980133BF36D1}" id="{4F8EE28A-BCCC-47D4-B82E-246F5B047DCD}" parentId="{506BECE9-FCBB-474E-A7B1-B04FDB717331}">
    <text>Daryti priedą,bus patvirtintas kai bus pirminiai</text>
  </threadedComment>
  <threadedComment ref="AK331" dT="2025-04-10T14:59:58.44" personId="{BF5C2520-4838-4933-8C2C-E9E069B8079F}" id="{FA4A17DB-B1D3-42BE-B1FE-FB937F9CA462}">
    <text>pateikta 04-10</text>
  </threadedComment>
  <threadedComment ref="AO331" dT="2025-03-30T10:39:53.68" personId="{BF5C2520-4838-4933-8C2C-E9E069B8079F}" id="{141F4B70-AB05-4229-A2FC-D61402E782E1}">
    <text>Pateikta 03-30</text>
  </threadedComment>
  <threadedComment ref="E332" dT="2025-02-08T08:03:55.12" personId="{F5283759-9946-4865-A022-E520B30F9158}" id="{A1A95B29-0192-4321-AC18-93BEC5DAAECC}">
    <text xml:space="preserve">@Tomas Ruzveltas </text>
    <mentions>
      <mention mentionpersonId="{CC37ACCD-67EF-40B7-83BA-67D3FAA8CE86}" mentionId="{03759C40-1E27-481C-8B08-2381470FDE6B}" startIndex="0" length="16"/>
    </mentions>
  </threadedComment>
  <threadedComment ref="E332" dT="2025-02-10T09:10:11.24" personId="{275467A3-C35B-408D-BC09-980133BF36D1}" id="{ADEAE6A5-4E1D-4E91-8C48-0C26A09FDC6B}" parentId="{A1A95B29-0192-4321-AC18-93BEC5DAAECC}">
    <text>Planas 02-10 pateikti pirminius</text>
  </threadedComment>
  <threadedComment ref="E332" dT="2025-02-12T07:28:16.92" personId="{1AA69E5B-B443-4881-BBB8-C2908FF681E9}" id="{C05A52F3-5CAB-43B2-BA0D-B87C5D234D4D}" parentId="{A1A95B29-0192-4321-AC18-93BEC5DAAECC}">
    <text>Pateikti pirminiai</text>
  </threadedComment>
  <threadedComment ref="E332" dT="2025-02-17T08:18:50.90" personId="{275467A3-C35B-408D-BC09-980133BF36D1}" id="{A6F9EFAC-CBF6-4B4D-B591-AE80847E1130}" parentId="{A1A95B29-0192-4321-AC18-93BEC5DAAECC}">
    <text>Taiso pastabas</text>
  </threadedComment>
  <threadedComment ref="E332" dT="2025-02-18T10:12:56.99" personId="{F5283759-9946-4865-A022-E520B30F9158}" id="{946DBA07-1EB3-4A15-8FAE-38F86D1BA55C}" parentId="{A1A95B29-0192-4321-AC18-93BEC5DAAECC}">
    <text>Kostas pateiks po postabų</text>
  </threadedComment>
  <threadedComment ref="E332" dT="2025-02-18T10:31:45.40" personId="{1AA69E5B-B443-4881-BBB8-C2908FF681E9}" id="{D8F3D462-20AB-47CB-84B4-A5B85E1402D2}" parentId="{A1A95B29-0192-4321-AC18-93BEC5DAAECC}">
    <text>Pateikta po pastabu</text>
  </threadedComment>
  <threadedComment ref="E332" dT="2025-02-20T08:06:22.83" personId="{275467A3-C35B-408D-BC09-980133BF36D1}" id="{3BFCD449-1064-434C-9457-C2768F3ED680}" parentId="{A1A95B29-0192-4321-AC18-93BEC5DAAECC}">
    <text>Taiso pastabas</text>
  </threadedComment>
  <threadedComment ref="E332" dT="2025-02-20T08:10:49.25" personId="{F5283759-9946-4865-A022-E520B30F9158}" id="{0CD5E7C4-3297-4C1B-8B42-D38417218530}" parentId="{A1A95B29-0192-4321-AC18-93BEC5DAAECC}">
    <text>Reik įkelt BR02 po pastabų.</text>
  </threadedComment>
  <threadedComment ref="E332" dT="2025-02-20T18:02:40.91" personId="{275467A3-C35B-408D-BC09-980133BF36D1}" id="{0EAB8CB5-8AD4-46DF-984C-7A1910CCC3A9}" parentId="{A1A95B29-0192-4321-AC18-93BEC5DAAECC}">
    <text>Pateikta</text>
  </threadedComment>
  <threadedComment ref="E332" dT="2025-02-24T18:14:06.59" personId="{275467A3-C35B-408D-BC09-980133BF36D1}" id="{F3F6CD58-69C5-4AA0-AACE-A47550267674}" parentId="{A1A95B29-0192-4321-AC18-93BEC5DAAECC}">
    <text>Taiso pastabas</text>
  </threadedComment>
  <threadedComment ref="E332" dT="2025-02-27T06:24:54.95" personId="{275467A3-C35B-408D-BC09-980133BF36D1}" id="{4E6CC6D6-9E4C-40A0-BF81-3DAA28D0B505}" parentId="{A1A95B29-0192-4321-AC18-93BEC5DAAECC}">
    <text>02-27 važiuoja fotografuoti trasos</text>
  </threadedComment>
  <threadedComment ref="E332" dT="2025-03-04T08:45:22.50" personId="{F5283759-9946-4865-A022-E520B30F9158}" id="{35039CA6-B392-4700-9DD2-DC9DB414AE98}" parentId="{A1A95B29-0192-4321-AC18-93BEC5DAAECC}">
    <text>Pataisytos pastabos.
Perduota Kostui, įkels pirminius po pastabų.</text>
  </threadedComment>
  <threadedComment ref="E332" dT="2025-03-04T08:54:29.99" personId="{1AA69E5B-B443-4881-BBB8-C2908FF681E9}" id="{1E8E4567-2DCC-4628-B773-1774350A69E1}" parentId="{A1A95B29-0192-4321-AC18-93BEC5DAAECC}">
    <text>Pateikta po pastabu</text>
  </threadedComment>
  <threadedComment ref="E332" dT="2025-03-05T13:31:26.55" personId="{F5283759-9946-4865-A022-E520B30F9158}" id="{F0DCD432-D8A9-4947-9C2B-C3911C1908B8}" parentId="{A1A95B29-0192-4321-AC18-93BEC5DAAECC}">
    <text>Galima pateikt po pastabų. Perduota Kostui į teamsus.</text>
  </threadedComment>
  <threadedComment ref="E332" dT="2025-03-05T13:53:02.06" personId="{1AA69E5B-B443-4881-BBB8-C2908FF681E9}" id="{88C01E19-BF8F-471C-912A-EB95BE96CC44}" parentId="{A1A95B29-0192-4321-AC18-93BEC5DAAECC}">
    <text>pateikta</text>
  </threadedComment>
  <threadedComment ref="E332" dT="2025-03-07T10:36:35.39" personId="{F5283759-9946-4865-A022-E520B30F9158}" id="{449558C2-B472-4C41-AFD2-EAF7B64AD75C}" parentId="{A1A95B29-0192-4321-AC18-93BEC5DAAECC}">
    <text>Išsiųsta institucijoms</text>
  </threadedComment>
  <threadedComment ref="E332" dT="2025-03-18T13:12:02.34" personId="{F5283759-9946-4865-A022-E520B30F9158}" id="{F7D5D0EE-7E8D-4106-8CE0-A2FBCA6007DE}" parentId="{A1A95B29-0192-4321-AC18-93BEC5DAAECC}">
    <text>Išsiųsta SUVA, likę informaciniai, MŽ, sąmata ir dokai.</text>
  </threadedComment>
  <threadedComment ref="E332" dT="2025-03-21T06:57:12.41" personId="{275467A3-C35B-408D-BC09-980133BF36D1}" id="{955523B9-6F13-48CF-B737-A1C14FCDBFD7}" parentId="{A1A95B29-0192-4321-AC18-93BEC5DAAECC}">
    <text>Derina su sklp. Sav.</text>
  </threadedComment>
  <threadedComment ref="E332" dT="2025-03-27T08:16:00.21" personId="{1AA69E5B-B443-4881-BBB8-C2908FF681E9}" id="{0807086A-5703-4850-8399-1CC6EB927EF4}" parentId="{A1A95B29-0192-4321-AC18-93BEC5DAAECC}">
    <text>Nederina sklp sav., parasyta i TIVIS</text>
  </threadedComment>
  <threadedComment ref="E332" dT="2025-04-01T09:21:16.54" personId="{1AA69E5B-B443-4881-BBB8-C2908FF681E9}" id="{135B70FB-C944-4D2D-818D-A10400A01968}" parentId="{A1A95B29-0192-4321-AC18-93BEC5DAAECC}">
    <text>Pakeista PU, Reikia pildyti TOPO</text>
  </threadedComment>
  <threadedComment ref="E332" dT="2025-04-04T05:22:16.15" personId="{275467A3-C35B-408D-BC09-980133BF36D1}" id="{C9E46B26-91A5-4E5D-9E6A-71B34749AC28}" parentId="{A1A95B29-0192-4321-AC18-93BEC5DAAECC}">
    <text>Topo užsakyta pas pakamarį 04-04</text>
  </threadedComment>
  <threadedComment ref="E332" dT="2025-04-14T12:09:25.99" personId="{F5283759-9946-4865-A022-E520B30F9158}" id="{65110B38-83F8-43CA-9646-860B6FC3846C}" parentId="{A1A95B29-0192-4321-AC18-93BEC5DAAECC}">
    <text>Laukiam topo, kitos info neturiu.</text>
  </threadedComment>
  <threadedComment ref="E332" dT="2025-04-22T04:28:23.29" personId="{275467A3-C35B-408D-BC09-980133BF36D1}" id="{F855F82E-08C6-43C7-BB6D-9752A2C9CB73}" parentId="{A1A95B29-0192-4321-AC18-93BEC5DAAECC}">
    <text>Pateiktas papildymas</text>
  </threadedComment>
  <threadedComment ref="E332" dT="2025-04-22T07:58:14.23" personId="{F5283759-9946-4865-A022-E520B30F9158}" id="{0046C4D4-36AA-4F12-95EE-0F8E06FC4C87}" parentId="{A1A95B29-0192-4321-AC18-93BEC5DAAECC}">
    <text>Pataisyti sprendiniai pagal atnaujintas sąlygas.
Pateiktas žiniaraštis sąmatai.</text>
  </threadedComment>
  <threadedComment ref="E332" dT="2025-04-24T04:29:20.66" personId="{275467A3-C35B-408D-BC09-980133BF36D1}" id="{07AEB3B2-B3AB-42C5-9BA2-C638C8E85DF0}" parentId="{A1A95B29-0192-4321-AC18-93BEC5DAAECC}">
    <text>Teiks pilną bylą</text>
  </threadedComment>
  <threadedComment ref="E332" dT="2025-04-24T09:46:15.08" personId="{F5283759-9946-4865-A022-E520B30F9158}" id="{BDFB7C48-8D18-4A30-BBC4-7613713564FF}" parentId="{A1A95B29-0192-4321-AC18-93BEC5DAAECC}">
    <text>Perduota Kostui, kad pateiktų pilną bylą.</text>
  </threadedComment>
  <threadedComment ref="E332" dT="2025-04-24T11:58:07.53" personId="{1AA69E5B-B443-4881-BBB8-C2908FF681E9}" id="{9B2E085D-96A7-4EF6-BF37-9E884247648A}" parentId="{A1A95B29-0192-4321-AC18-93BEC5DAAECC}">
    <text>Pateiktas projektas</text>
  </threadedComment>
  <threadedComment ref="E332" dT="2025-04-29T12:43:17.26" personId="{F5283759-9946-4865-A022-E520B30F9158}" id="{B248C632-7CE0-446B-9C73-696D24104176}" parentId="{A1A95B29-0192-4321-AC18-93BEC5DAAECC}">
    <text>Trūko konkursinės, perdaviau Kostui, kad įkeltų.</text>
  </threadedComment>
  <threadedComment ref="E332" dT="2025-04-30T04:40:28.81" personId="{1AA69E5B-B443-4881-BBB8-C2908FF681E9}" id="{2A19F71A-26AB-49CB-AA8A-2AB51BFA39A7}" parentId="{A1A95B29-0192-4321-AC18-93BEC5DAAECC}">
    <text>Pateikta su konkursine</text>
  </threadedComment>
  <threadedComment ref="E332" dT="2025-05-05T13:09:58.41" personId="{1AA69E5B-B443-4881-BBB8-C2908FF681E9}" id="{A1FF4D0E-668B-4055-BEC2-60C858C9DB43}" parentId="{A1A95B29-0192-4321-AC18-93BEC5DAAECC}">
    <text>Pateikta po pastabu</text>
  </threadedComment>
  <threadedComment ref="E332" dT="2025-05-07T07:02:40.29" personId="{275467A3-C35B-408D-BC09-980133BF36D1}" id="{F50FC2BA-5655-46DC-9E40-8D7732851A22}" parentId="{A1A95B29-0192-4321-AC18-93BEC5DAAECC}">
    <text>Laukiam RC Sąskaitų</text>
  </threadedComment>
  <threadedComment ref="E332" dT="2025-05-14T07:28:57.38" personId="{275467A3-C35B-408D-BC09-980133BF36D1}" id="{AA842CD1-F5EB-4C15-A214-AD30E1983031}" parentId="{A1A95B29-0192-4321-AC18-93BEC5DAAECC}">
    <text>ADA pateiktas maciukevičiui</text>
  </threadedComment>
  <threadedComment ref="E332" dT="2025-05-15T06:34:13.53" personId="{275467A3-C35B-408D-BC09-980133BF36D1}" id="{28D121F3-72C2-485E-A4C6-5FF65B298CA1}" parentId="{A1A95B29-0192-4321-AC18-93BEC5DAAECC}">
    <text>Delspinigius grindžiam</text>
  </threadedComment>
  <threadedComment ref="T332" dT="2025-04-22T12:31:13.42" personId="{F5283759-9946-4865-A022-E520B30F9158}" id="{BA947BDD-2C3B-40D2-9C69-37070F3DC883}">
    <text>04-22 padaryti ir perduoti administratorei.</text>
  </threadedComment>
  <threadedComment ref="X332" dT="2025-03-07T10:36:18.04" personId="{F5283759-9946-4865-A022-E520B30F9158}" id="{DC4B054C-1858-4BEB-93CD-64AAAEEABDDE}">
    <text xml:space="preserve">03-07 išsiųsta
</text>
  </threadedComment>
  <threadedComment ref="X332" dT="2025-03-17T15:13:47.79" personId="{F5283759-9946-4865-A022-E520B30F9158}" id="{6ED2D839-8A11-4363-986B-A7D98E76CF21}" parentId="{DC4B054C-1858-4BEB-93CD-64AAAEEABDDE}">
    <text>03-17</text>
  </threadedComment>
  <threadedComment ref="Y332" dT="2025-03-07T10:36:18.04" personId="{F5283759-9946-4865-A022-E520B30F9158}" id="{7B9C2716-F567-4859-806F-CFDE0AF78C1F}">
    <text xml:space="preserve">03-07 išsiųsta
</text>
  </threadedComment>
  <threadedComment ref="Y332" dT="2025-03-13T08:51:05.69" personId="{F5283759-9946-4865-A022-E520B30F9158}" id="{632EEBD9-0631-4E42-BAAB-12FEDEE8BEE9}" parentId="{7B9C2716-F567-4859-806F-CFDE0AF78C1F}">
    <text>Viena suderino, kitos laukiu dar.</text>
  </threadedComment>
  <threadedComment ref="AD332" dT="2025-03-18T13:14:46.68" personId="{F5283759-9946-4865-A022-E520B30F9158}" id="{59D92731-DAD5-4580-8B46-5D0A12D7BAF2}">
    <text xml:space="preserve">03-18 351135
</text>
  </threadedComment>
  <threadedComment ref="AD332" dT="2025-03-20T07:30:23.29" personId="{F5283759-9946-4865-A022-E520B30F9158}" id="{CB828952-537B-4D19-95FE-857E58660376}" parentId="{59D92731-DAD5-4580-8B46-5D0A12D7BAF2}">
    <text>03-19 gauta</text>
  </threadedComment>
  <threadedComment ref="AL332" dT="2025-03-06T13:59:44.33" personId="{F5283759-9946-4865-A022-E520B30F9158}" id="{FA9FAB0A-B166-40D2-8B68-73DB2581BC41}">
    <text>03-06 išsiųsta</text>
  </threadedComment>
  <threadedComment ref="AL332" dT="2025-03-13T13:42:19.98" personId="{F5283759-9946-4865-A022-E520B30F9158}" id="{7CFECAB6-FCFF-44BC-A2F2-A35C17FC41E9}" parentId="{FA9FAB0A-B166-40D2-8B68-73DB2581BC41}">
    <text>03-13 gavau</text>
  </threadedComment>
  <threadedComment ref="AO332" dT="2025-02-21T08:20:55.73" personId="{F5283759-9946-4865-A022-E520B30F9158}" id="{125E6F12-7B65-4457-A9CA-31A67CFA99B7}">
    <text>Išsiųsta 03-06</text>
  </threadedComment>
  <threadedComment ref="AO332" dT="2025-03-07T10:26:29.72" personId="{F5283759-9946-4865-A022-E520B30F9158}" id="{44F879E6-2AAC-4233-B1A7-0D52D141603D}" parentId="{125E6F12-7B65-4457-A9CA-31A67CFA99B7}">
    <text>03-07 gauta</text>
  </threadedComment>
  <threadedComment ref="E333" dT="2025-02-12T14:41:45.25" personId="{275467A3-C35B-408D-BC09-980133BF36D1}" id="{51168C61-B8DA-4113-B637-788C0B802B54}">
    <text>Rengia sprendinius</text>
  </threadedComment>
  <threadedComment ref="E333" dT="2025-02-20T07:40:40.34" personId="{275467A3-C35B-408D-BC09-980133BF36D1}" id="{9CEED619-4C5C-4462-8AFE-D5C192A90EB0}" parentId="{51168C61-B8DA-4113-B637-788C0B802B54}">
    <text>Sukelti pirminiai, reikia ryšių</text>
  </threadedComment>
  <threadedComment ref="E333" dT="2025-02-21T08:12:45.23" personId="{275467A3-C35B-408D-BC09-980133BF36D1}" id="{61C66552-4066-4A76-BFC8-1AE2CDBB8162}" parentId="{51168C61-B8DA-4113-B637-788C0B802B54}">
    <text>Taiso pastabas</text>
  </threadedComment>
  <threadedComment ref="E333" dT="2025-02-28T09:30:11.83" personId="{275467A3-C35B-408D-BC09-980133BF36D1}" id="{9BC9488F-C4A9-4362-B9F1-ADB8E66B6ED6}" parentId="{51168C61-B8DA-4113-B637-788C0B802B54}">
    <text>02-28 pirminiai po pastabų pateikti</text>
  </threadedComment>
  <threadedComment ref="E333" dT="2025-03-03T07:40:52.37" personId="{1AA69E5B-B443-4881-BBB8-C2908FF681E9}" id="{FEAE5CDE-BD61-4550-BE8B-3A8F27F98476}" parentId="{51168C61-B8DA-4113-B637-788C0B802B54}">
    <text>Pateikta po pastabu</text>
  </threadedComment>
  <threadedComment ref="E333" dT="2025-03-04T09:47:09.73" personId="{275467A3-C35B-408D-BC09-980133BF36D1}" id="{92B00A1B-571C-4638-85CD-426E4550FF3B}" parentId="{51168C61-B8DA-4113-B637-788C0B802B54}">
    <text>Taiso pastabas</text>
  </threadedComment>
  <threadedComment ref="E333" dT="2025-03-10T08:33:45.63" personId="{1AA69E5B-B443-4881-BBB8-C2908FF681E9}" id="{567901CE-2512-4677-B70A-EB7E38F3E05B}" parentId="{51168C61-B8DA-4113-B637-788C0B802B54}">
    <text>Pateikta po pastabu</text>
  </threadedComment>
  <threadedComment ref="E333" dT="2025-03-12T09:41:40.68" personId="{275467A3-C35B-408D-BC09-980133BF36D1}" id="{E6ED6957-79C4-446B-A9A5-7EBE978A003D}" parentId="{51168C61-B8DA-4113-B637-788C0B802B54}">
    <text>Taiso pastabas</text>
  </threadedComment>
  <threadedComment ref="E333" dT="2025-03-14T07:01:24.68" personId="{1AA69E5B-B443-4881-BBB8-C2908FF681E9}" id="{B1B31F5E-0AB0-4FFF-892E-9A7663327D42}" parentId="{51168C61-B8DA-4113-B637-788C0B802B54}">
    <text>Pateikta po pastabu</text>
  </threadedComment>
  <threadedComment ref="E333" dT="2025-03-19T08:29:20.31" personId="{275467A3-C35B-408D-BC09-980133BF36D1}" id="{69305BC7-43AE-4A59-BD4A-24C5F50D2CF3}" parentId="{51168C61-B8DA-4113-B637-788C0B802B54}">
    <text>Taiso pastabas</text>
  </threadedComment>
  <threadedComment ref="E333" dT="2025-03-24T08:08:55.30" personId="{275467A3-C35B-408D-BC09-980133BF36D1}" id="{1B2B1EBC-41B1-47ED-87B7-D605E9F1C94E}" parentId="{51168C61-B8DA-4113-B637-788C0B802B54}">
    <text>03-24 Ridas fotkina</text>
  </threadedComment>
  <threadedComment ref="E333" dT="2025-03-27T08:10:27.71" personId="{275467A3-C35B-408D-BC09-980133BF36D1}" id="{E53C2AF5-3189-4BA0-AE14-CA40C22514B4}" parentId="{51168C61-B8DA-4113-B637-788C0B802B54}">
    <text>03-28 taiso pastabas</text>
  </threadedComment>
  <threadedComment ref="E333" dT="2025-03-31T05:43:38.51" personId="{1AA69E5B-B443-4881-BBB8-C2908FF681E9}" id="{8E98016E-520E-4C19-8C7A-D2AF30CF2187}" parentId="{51168C61-B8DA-4113-B637-788C0B802B54}">
    <text>Arnas issiunte derinti</text>
  </threadedComment>
  <threadedComment ref="E333" dT="2025-03-31T07:01:15.58" personId="{1AA69E5B-B443-4881-BBB8-C2908FF681E9}" id="{BEA6E7E2-0364-4899-9E97-AB5128A0731E}" parentId="{51168C61-B8DA-4113-B637-788C0B802B54}">
    <text>Pateikta po pastabu</text>
  </threadedComment>
  <threadedComment ref="E333" dT="2025-04-10T14:07:34.61" personId="{BF5C2520-4838-4933-8C2C-E9E069B8079F}" id="{CE583FE5-5374-4F1A-8C15-3D0C1533ED6F}" parentId="{51168C61-B8DA-4113-B637-788C0B802B54}">
    <text>Nėra savivaldybės derinimo. LTG suderino, reikia dar sutikimą gaut.</text>
  </threadedComment>
  <threadedComment ref="E333" dT="2025-04-14T14:11:31.06" personId="{BF5C2520-4838-4933-8C2C-E9E069B8079F}" id="{6FF200BA-2ED6-48AC-9E24-B8473818F1AF}" parentId="{51168C61-B8DA-4113-B637-788C0B802B54}">
    <text>niekas nepasikeitė</text>
  </threadedComment>
  <threadedComment ref="E333" dT="2025-04-24T04:33:34.26" personId="{BF5C2520-4838-4933-8C2C-E9E069B8079F}" id="{4307ACCB-CA9B-4F0A-AB2A-CD9A11B847B1}" parentId="{51168C61-B8DA-4113-B637-788C0B802B54}">
    <text>savivaldybė suderino. Sutikimai LTG išsiųsti, kolkas pasirašytų negavau.</text>
  </threadedComment>
  <threadedComment ref="E333" dT="2025-04-29T09:49:50.02" personId="{BF5C2520-4838-4933-8C2C-E9E069B8079F}" id="{8F5C6235-21FE-42F6-805A-302DFDCBEAE9}" parentId="{51168C61-B8DA-4113-B637-788C0B802B54}">
    <text>sutikimai gauti, pateikta SUVA. Darysiu sąmatą, bylą</text>
  </threadedComment>
  <threadedComment ref="E333" dT="2025-05-01T11:24:14.52" personId="{BF5C2520-4838-4933-8C2C-E9E069B8079F}" id="{248758BA-A3AD-4734-B016-D1B0C398F05A}" parentId="{51168C61-B8DA-4113-B637-788C0B802B54}">
    <text>SUVA gauta, sąmata pateikta skaičiuoti</text>
  </threadedComment>
  <threadedComment ref="E333" dT="2025-05-07T06:50:46.35" personId="{275467A3-C35B-408D-BC09-980133BF36D1}" id="{FC00F3A3-C378-47D5-9B67-0030B141E49D}" parentId="{51168C61-B8DA-4113-B637-788C0B802B54}">
    <text>Sąmata gauta, kada teiksi bylą ?</text>
  </threadedComment>
  <threadedComment ref="E333" dT="2025-05-07T07:13:25.93" personId="{BF5C2520-4838-4933-8C2C-E9E069B8079F}" id="{FBD08524-206E-44D9-AE56-A578496607F7}" parentId="{51168C61-B8DA-4113-B637-788C0B802B54}">
    <text>Padaryta byla galima kelti</text>
  </threadedComment>
  <threadedComment ref="E333" dT="2025-05-07T09:02:42.71" personId="{1AA69E5B-B443-4881-BBB8-C2908FF681E9}" id="{6D54B5BA-7A2C-4EFE-8331-C671279A12C4}" parentId="{51168C61-B8DA-4113-B637-788C0B802B54}">
    <text>Pateikta byla</text>
  </threadedComment>
  <threadedComment ref="E333" dT="2025-05-12T06:52:29.91" personId="{275467A3-C35B-408D-BC09-980133BF36D1}" id="{849C4FDC-77B4-44AA-BC64-64CAF1AC4D04}" parentId="{51168C61-B8DA-4113-B637-788C0B802B54}">
    <text>Konkursinę reikia padaryti</text>
  </threadedComment>
  <threadedComment ref="E333" dT="2025-05-13T12:25:50.91" personId="{BF5C2520-4838-4933-8C2C-E9E069B8079F}" id="{2A19C9BF-D3F3-4A20-8E77-854412EE9EE2}" parentId="{51168C61-B8DA-4113-B637-788C0B802B54}">
    <text>Konkursinė padaryta</text>
  </threadedComment>
  <threadedComment ref="E333" dT="2025-05-14T04:31:04.78" personId="{275467A3-C35B-408D-BC09-980133BF36D1}" id="{4B7FCEAC-741A-4AA4-AD94-11EEC9D8EC7B}" parentId="{51168C61-B8DA-4113-B637-788C0B802B54}">
    <text>Pateiktas projektas</text>
  </threadedComment>
  <threadedComment ref="E333" dT="2025-05-19T04:35:07.61" personId="{BF5C2520-4838-4933-8C2C-E9E069B8079F}" id="{87E75FE2-EF54-4326-BF16-4CEDF127720B}" parentId="{51168C61-B8DA-4113-B637-788C0B802B54}">
    <text>Gautos kelios pastabos bylai. Aš pataisysiu šiandien, bet reikia ir sąmatos pakoregavimo.</text>
  </threadedComment>
  <threadedComment ref="E333" dT="2025-05-19T09:51:39.26" personId="{1AA69E5B-B443-4881-BBB8-C2908FF681E9}" id="{19597939-1D1F-4BB6-B053-6B17E9FACAB2}" parentId="{51168C61-B8DA-4113-B637-788C0B802B54}">
    <text>Pateikta po pastabu</text>
  </threadedComment>
  <threadedComment ref="E333" dT="2025-05-23T08:09:26.30" personId="{275467A3-C35B-408D-BC09-980133BF36D1}" id="{BE83F4C9-3838-4F58-B6BA-02BA27A3569A}" parentId="{51168C61-B8DA-4113-B637-788C0B802B54}">
    <text>Laukiam AZ įregistravimo</text>
  </threadedComment>
  <threadedComment ref="E333" dT="2025-05-27T07:05:17.00" personId="{275467A3-C35B-408D-BC09-980133BF36D1}" id="{E64F2959-7EA9-4454-BFC3-01FB9E96AD11}" parentId="{51168C61-B8DA-4113-B637-788C0B802B54}">
    <text xml:space="preserve">Pateikta ADA maciukui
</text>
  </threadedComment>
  <threadedComment ref="W333" dT="2025-04-18T07:46:14.29" personId="{BF5C2520-4838-4933-8C2C-E9E069B8079F}" id="{AC3E1CF4-5CA2-4209-B2F6-32C7D72570B4}">
    <text>nusiųsti sutikimai LTG 04-17</text>
  </threadedComment>
  <threadedComment ref="X333" dT="2025-03-30T10:39:53.68" personId="{BF5C2520-4838-4933-8C2C-E9E069B8079F}" id="{EFE01D61-61D3-4FE3-BE3B-54B3CFDCF5B6}">
    <text>Pateikta 03-30</text>
  </threadedComment>
  <threadedComment ref="Z333" dT="2025-03-30T10:39:53.68" personId="{BF5C2520-4838-4933-8C2C-E9E069B8079F}" id="{093E50CE-DF65-4131-9EF4-AC053AE73E98}">
    <text>Pateikta 03-30</text>
  </threadedComment>
  <threadedComment ref="AA333" dT="2025-03-30T10:39:53.68" personId="{BF5C2520-4838-4933-8C2C-E9E069B8079F}" id="{E4C19850-0FD3-4682-A2DC-F8B2C5DE2FED}">
    <text>Pateikta 03-30</text>
  </threadedComment>
  <threadedComment ref="AD333" dT="2025-04-29T09:49:08.13" personId="{BF5C2520-4838-4933-8C2C-E9E069B8079F}" id="{373CC983-EB59-40CE-B4AF-64EC2F97B364}">
    <text>1GST-5332</text>
  </threadedComment>
  <threadedComment ref="AP333" dT="2025-03-30T10:39:53.68" personId="{BF5C2520-4838-4933-8C2C-E9E069B8079F}" id="{1DAF8D27-19E7-4FAC-AA21-0E72470B6A2E}">
    <text>Pateikta 03-30</text>
  </threadedComment>
  <threadedComment ref="E334" dT="2025-02-10T09:09:22.60" personId="{275467A3-C35B-408D-BC09-980133BF36D1}" id="{AD60E568-60DC-4C54-B397-154572C31AAC}">
    <text>02-10 planas pateikti pirminius</text>
  </threadedComment>
  <threadedComment ref="E334" dT="2025-02-11T06:25:35.09" personId="{1AA69E5B-B443-4881-BBB8-C2908FF681E9}" id="{C6F4493C-77DE-4FD3-8720-2065AB3EDEAA}" parentId="{AD60E568-60DC-4C54-B397-154572C31AAC}">
    <text>Pateikti pirminiai</text>
  </threadedComment>
  <threadedComment ref="E334" dT="2025-02-12T06:06:41.31" personId="{275467A3-C35B-408D-BC09-980133BF36D1}" id="{D4831900-86A8-42D2-BB37-AF6810731676}" parentId="{AD60E568-60DC-4C54-B397-154572C31AAC}">
    <text>Yra LAKD</text>
  </threadedComment>
  <threadedComment ref="E334" dT="2025-02-17T06:55:27.83" personId="{1AA69E5B-B443-4881-BBB8-C2908FF681E9}" id="{930DB92A-C7F2-41DC-AE33-230D8FF42D88}" parentId="{AD60E568-60DC-4C54-B397-154572C31AAC}">
    <text>Pateikti pirminiai po pastabu</text>
  </threadedComment>
  <threadedComment ref="E334" dT="2025-02-19T18:59:32.05" personId="{275467A3-C35B-408D-BC09-980133BF36D1}" id="{15738A81-1CBC-483F-A3BF-9B7EC2F07132}" parentId="{AD60E568-60DC-4C54-B397-154572C31AAC}">
    <text>Taiso pastabas</text>
  </threadedComment>
  <threadedComment ref="E334" dT="2025-02-20T12:57:28.71" personId="{8FC2F3C1-05F0-4E34-917F-7A355472C835}" id="{02D7D9A1-4A6A-44D5-8FAD-3DC727964689}" parentId="{AD60E568-60DC-4C54-B397-154572C31AAC}">
    <text>Pataisyta pagal pastabas</text>
  </threadedComment>
  <threadedComment ref="E334" dT="2025-02-20T12:58:44.64" personId="{275467A3-C35B-408D-BC09-980133BF36D1}" id="{5C9F83AD-EE33-44E4-A2A6-D10C79E2C56D}" parentId="{AD60E568-60DC-4C54-B397-154572C31AAC}">
    <text>Pateikta po pastabų</text>
  </threadedComment>
  <threadedComment ref="E334" dT="2025-02-21T12:55:25.64" personId="{8FC2F3C1-05F0-4E34-917F-7A355472C835}" id="{E4C33BCF-F164-4E28-BBD0-40EFEC33515F}" parentId="{AD60E568-60DC-4C54-B397-154572C31AAC}">
    <text>Pirminiai patvirtinti pradedam derinimus</text>
  </threadedComment>
  <threadedComment ref="E334" dT="2025-02-24T12:19:11.66" personId="{8FC2F3C1-05F0-4E34-917F-7A355472C835}" id="{D9BC5934-15E4-468D-B925-2F3B1D2D4011}" parentId="{AD60E568-60DC-4C54-B397-154572C31AAC}">
    <text>02-24
nusiųsta vialietuva, seniūnija, natura 2000, savivaldybė</text>
  </threadedComment>
  <threadedComment ref="E334" dT="2025-02-25T07:08:19.65" personId="{8FC2F3C1-05F0-4E34-917F-7A355472C835}" id="{1FBCB90D-66A8-472B-9330-32AC66F61329}" parentId="{AD60E568-60DC-4C54-B397-154572C31AAC}">
    <text>Gautas seniūnijos derinimas
išsiųsta savivaldybei dar kartą
02-25</text>
  </threadedComment>
  <threadedComment ref="E334" dT="2025-02-28T11:32:44.12" personId="{8FC2F3C1-05F0-4E34-917F-7A355472C835}" id="{7844A173-A4CA-4EA1-94E4-2D7F350546CD}" parentId="{AD60E568-60DC-4C54-B397-154572C31AAC}">
    <text>Informaciniai išsiųsti</text>
  </threadedComment>
  <threadedComment ref="E334" dT="2025-03-06T06:03:26.41" personId="{8FC2F3C1-05F0-4E34-917F-7A355472C835}" id="{B90432D4-0733-4C61-B9A6-50C818D1B920}" parentId="{AD60E568-60DC-4C54-B397-154572C31AAC}">
    <text>Natura 2000 prašo reikšmingumo nustatymo</text>
  </threadedComment>
  <threadedComment ref="E334" dT="2025-03-06T13:36:13.87" personId="{8FC2F3C1-05F0-4E34-917F-7A355472C835}" id="{43E99584-930B-4585-A65A-C7C97C15D3CA}" parentId="{AD60E568-60DC-4C54-B397-154572C31AAC}">
    <text>Natura išsiųsta pakartotinai
ViaLietuva davė pastabų, reikia pildyti top, kad matytųsi važiuojamoji dalis</text>
  </threadedComment>
  <threadedComment ref="E334" dT="2025-03-14T06:56:07.71" personId="{8FC2F3C1-05F0-4E34-917F-7A355472C835}" id="{7F0A5198-0646-471A-BFA2-C941B917666B}" parentId="{AD60E568-60DC-4C54-B397-154572C31AAC}">
    <text>Topo papildyta, siunčiu Via pakartotinai, be priedo</text>
  </threadedComment>
  <threadedComment ref="E334" dT="2025-03-17T13:48:13.36" personId="{8FC2F3C1-05F0-4E34-917F-7A355472C835}" id="{FB2B673C-2064-47D4-A0D0-DF81E15D0B07}" parentId="{AD60E568-60DC-4C54-B397-154572C31AAC}">
    <text>Išsiųsta į KRS po pastabų, reikia pasirašyti priedą ViaLietuva išsiuntimui</text>
  </threadedComment>
  <threadedComment ref="E334" dT="2025-03-18T08:24:46.91" personId="{275467A3-C35B-408D-BC09-980133BF36D1}" id="{FBF8673E-46E4-45D1-9DE3-3CD435751BC4}" parentId="{AD60E568-60DC-4C54-B397-154572C31AAC}">
    <text>Pateiktas ESO kelių priedas</text>
  </threadedComment>
  <threadedComment ref="E334" dT="2025-03-18T11:35:08.96" personId="{8FC2F3C1-05F0-4E34-917F-7A355472C835}" id="{E6CC3F08-6E03-4942-A45C-3BC4B5FCA03B}" parentId="{AD60E568-60DC-4C54-B397-154572C31AAC}">
    <text>Gautas savivaldybės derinimas</text>
  </threadedComment>
  <threadedComment ref="E334" dT="2025-03-19T08:46:17.11" personId="{275467A3-C35B-408D-BC09-980133BF36D1}" id="{B134338D-2506-4423-A98D-7FE41028DBC9}" parentId="{AD60E568-60DC-4C54-B397-154572C31AAC}">
    <text>Skambina NATURAI, rengia MŽ</text>
  </threadedComment>
  <threadedComment ref="E334" dT="2025-03-19T12:28:44.58" personId="{8FC2F3C1-05F0-4E34-917F-7A355472C835}" id="{A780AD58-1AB2-45F7-A3DA-B21DC34709A0}" parentId="{AD60E568-60DC-4C54-B397-154572C31AAC}">
    <text>Gautas natura derinimas</text>
  </threadedComment>
  <threadedComment ref="E334" dT="2025-03-21T10:33:14.51" personId="{8FC2F3C1-05F0-4E34-917F-7A355472C835}" id="{DDD07EC8-F3E4-43F0-A9DA-1C27ADE82BA5}" parentId="{AD60E568-60DC-4C54-B397-154572C31AAC}">
    <text>Nusiųsta sąmatai</text>
  </threadedComment>
  <threadedComment ref="E334" dT="2025-03-21T12:39:18.11" personId="{8FC2F3C1-05F0-4E34-917F-7A355472C835}" id="{9AB74E85-1356-4165-84DE-00BA6CEF259D}" parentId="{AD60E568-60DC-4C54-B397-154572C31AAC}">
    <text>Nusiųstas priedas į Via</text>
  </threadedComment>
  <threadedComment ref="E334" dT="2025-03-25T05:46:49.46" personId="{8FC2F3C1-05F0-4E34-917F-7A355472C835}" id="{C624CD14-08C1-4004-865E-630BC384FE43}" parentId="{AD60E568-60DC-4C54-B397-154572C31AAC}">
    <text>Gautas sąmata ir via derinimas, keliam suva</text>
  </threadedComment>
  <threadedComment ref="E334" dT="2025-03-25T13:53:57.96" personId="{8FC2F3C1-05F0-4E34-917F-7A355472C835}" id="{5D7D09F2-ACE9-49AB-9DBB-D848721E0565}" parentId="{AD60E568-60DC-4C54-B397-154572C31AAC}">
    <text>Byla ruošiama</text>
  </threadedComment>
  <threadedComment ref="E334" dT="2025-03-26T11:45:28.34" personId="{8FC2F3C1-05F0-4E34-917F-7A355472C835}" id="{5AF62840-3D26-4B0E-B90D-33E7CD454437}" parentId="{AD60E568-60DC-4C54-B397-154572C31AAC}">
    <text>Byla pabaigta, laukiama eso derinimo suvai</text>
  </threadedComment>
  <threadedComment ref="E334" dT="2025-03-27T09:02:24.69" personId="{1AA69E5B-B443-4881-BBB8-C2908FF681E9}" id="{AD727F4A-F5DA-4A99-A27B-4D3D3951025E}" parentId="{AD60E568-60DC-4C54-B397-154572C31AAC}">
    <text>Pateiktas projektas be SUVA</text>
  </threadedComment>
  <threadedComment ref="E334" dT="2025-03-28T08:46:05.26" personId="{8FC2F3C1-05F0-4E34-917F-7A355472C835}" id="{9399D211-AE8F-40A6-9CCE-ECFBC98C904A}" parentId="{AD60E568-60DC-4C54-B397-154572C31AAC}">
    <text>Pateikta suva</text>
  </threadedComment>
  <threadedComment ref="E334" dT="2025-04-02T10:56:04.74" personId="{8FC2F3C1-05F0-4E34-917F-7A355472C835}" id="{3F404C2C-ADA0-4A6F-83E4-AAE65CF8EDE5}" parentId="{AD60E568-60DC-4C54-B397-154572C31AAC}">
    <text>SDKŽ padarytas</text>
  </threadedComment>
  <threadedComment ref="E334" dT="2025-04-02T11:15:24.09" personId="{8FC2F3C1-05F0-4E34-917F-7A355472C835}" id="{893271E6-2A95-4BC3-B272-A6A2963E9AD6}" parentId="{AD60E568-60DC-4C54-B397-154572C31AAC}">
    <text>Po suvos gavimo pataisom bylą ir atiduodam tvirtinimui</text>
  </threadedComment>
  <threadedComment ref="E334" dT="2025-04-08T11:09:14.28" personId="{275467A3-C35B-408D-BC09-980133BF36D1}" id="{60C0F07C-7436-4E48-BC63-A7609FC5D4A8}" parentId="{AD60E568-60DC-4C54-B397-154572C31AAC}">
    <text>SUVA terminas 04-11</text>
  </threadedComment>
  <threadedComment ref="E334" dT="2025-04-10T12:32:06.32" personId="{8FC2F3C1-05F0-4E34-917F-7A355472C835}" id="{5BF54C13-A5CE-4CC1-B31C-AA7D1D9D68C6}" parentId="{AD60E568-60DC-4C54-B397-154572C31AAC}">
    <text>Vis dar laukiam suva, tik gavus atiduodam projektą</text>
  </threadedComment>
  <threadedComment ref="E334" dT="2025-04-11T04:48:27.83" personId="{8FC2F3C1-05F0-4E34-917F-7A355472C835}" id="{180DD6DF-D6F1-4B3D-A30B-A6EDD0641A7E}" parentId="{AD60E568-60DC-4C54-B397-154572C31AAC}">
    <text>Suva gauta, koreguojama byla.
Byla pakoreguota, konkursinė paruošta, atiduodam projektą tvirtinimui</text>
  </threadedComment>
  <threadedComment ref="E334" dT="2025-04-11T05:42:49.74" personId="{1AA69E5B-B443-4881-BBB8-C2908FF681E9}" id="{E311B900-D5FC-4C51-A55E-2414540CE765}" parentId="{AD60E568-60DC-4C54-B397-154572C31AAC}">
    <text>Pateiktas projektas su SUVA po pastabu</text>
  </threadedComment>
  <threadedComment ref="E334" dT="2025-04-15T04:30:47.65" personId="{275467A3-C35B-408D-BC09-980133BF36D1}" id="{3771DCEC-7266-43AC-BEC3-57882C0CFA1B}" parentId="{AD60E568-60DC-4C54-B397-154572C31AAC}">
    <text>Taiso pastabas (neeasminės)</text>
  </threadedComment>
  <threadedComment ref="E334" dT="2025-04-15T11:02:29.24" personId="{1AA69E5B-B443-4881-BBB8-C2908FF681E9}" id="{853FE01F-2066-4FCF-867A-B87277A669C5}" parentId="{AD60E568-60DC-4C54-B397-154572C31AAC}">
    <text>Pateikta po pastabu</text>
  </threadedComment>
  <threadedComment ref="E334" dT="2025-04-17T06:35:00.73" personId="{1AA69E5B-B443-4881-BBB8-C2908FF681E9}" id="{7049B53B-7AC8-4930-8005-4FE04F583605}" parentId="{AD60E568-60DC-4C54-B397-154572C31AAC}">
    <text>Pateikta su pataisytu SDKZ</text>
  </threadedComment>
  <threadedComment ref="X334" dT="2025-02-24T12:03:33.11" personId="{8FC2F3C1-05F0-4E34-917F-7A355472C835}" id="{CE27E3E9-2BD3-4C9B-8F78-4A82850379F9}">
    <text>Pateikta
02-24</text>
  </threadedComment>
  <threadedComment ref="X334" dT="2025-02-25T08:59:07.51" personId="{8FC2F3C1-05F0-4E34-917F-7A355472C835}" id="{79378474-D523-4FD2-8265-307C4AF194F2}" parentId="{CE27E3E9-2BD3-4C9B-8F78-4A82850379F9}">
    <text>GD-2683</text>
  </threadedComment>
  <threadedComment ref="Y334" dT="2025-02-24T12:04:02.65" personId="{8FC2F3C1-05F0-4E34-917F-7A355472C835}" id="{CA17AA19-185C-4581-904B-1C8E35F98D08}">
    <text>Peteikta 02-24</text>
  </threadedComment>
  <threadedComment ref="AD334" dT="2025-03-28T08:46:21.22" personId="{8FC2F3C1-05F0-4E34-917F-7A355472C835}" id="{30996F1D-732B-44DD-B1AF-000BEAD4FED9}">
    <text xml:space="preserve">352787 </text>
  </threadedComment>
  <threadedComment ref="AJ334" dT="2025-02-25T13:52:17.53" personId="{8FC2F3C1-05F0-4E34-917F-7A355472C835}" id="{52C20D37-D16D-4353-BC2E-476C977AE8EB}">
    <text>02-24
1-25-6015</text>
  </threadedComment>
  <threadedComment ref="AJ334" dT="2025-03-19T08:45:42.01" personId="{275467A3-C35B-408D-BC09-980133BF36D1}" id="{0FD1067C-4C15-43F3-8567-4541DE30A095}" parentId="{52C20D37-D16D-4353-BC2E-476C977AE8EB}">
    <text>03-18 laukiam pasirašyto kelių priedo</text>
  </threadedComment>
  <threadedComment ref="AJ334" dT="2025-03-21T12:39:40.44" personId="{8FC2F3C1-05F0-4E34-917F-7A355472C835}" id="{0EFFA34F-7651-4D39-8033-ECCFF87F12CC}" parentId="{52C20D37-D16D-4353-BC2E-476C977AE8EB}">
    <text>03-21 priedas pateiktas via</text>
  </threadedComment>
  <threadedComment ref="AN334" dT="2025-02-24T12:02:42.67" personId="{8FC2F3C1-05F0-4E34-917F-7A355472C835}" id="{F50D2FAC-EB5B-432C-9937-9C3A0141EAF2}">
    <text>Pateikta 02-24
Nr. G1-507</text>
  </threadedComment>
  <threadedComment ref="AN334" dT="2025-03-19T08:52:59.75" personId="{8FC2F3C1-05F0-4E34-917F-7A355472C835}" id="{2D4DCDED-EF85-432A-AE65-55846F5B65FC}" parentId="{F50D2FAC-EB5B-432C-9937-9C3A0141EAF2}">
    <text>Pateikta reikšmingumo nustatymui
03-06
G1-604</text>
  </threadedComment>
  <threadedComment ref="E335" dT="2025-03-25T06:36:06.43" personId="{275467A3-C35B-408D-BC09-980133BF36D1}" id="{C9286E4E-4660-40F4-B4CA-533D9AE31EB8}">
    <text>Edgaras matavo</text>
  </threadedComment>
  <threadedComment ref="E335" dT="2025-04-18T04:49:22.32" personId="{1AA69E5B-B443-4881-BBB8-C2908FF681E9}" id="{B639AE8E-72DC-4DBF-9180-AF62B67F6A09}" parentId="{C9286E4E-4660-40F4-B4CA-533D9AE31EB8}">
    <text>Kliente tariasi su vyru ar prisiimt moduline, gal sake pakalbes tu kaimunu dar</text>
  </threadedComment>
  <threadedComment ref="E335" dT="2025-05-05T10:25:41.73" personId="{1AA69E5B-B443-4881-BBB8-C2908FF681E9}" id="{38F5D449-4F54-4BCE-AB51-167845E54DDF}" parentId="{C9286E4E-4660-40F4-B4CA-533D9AE31EB8}">
    <text>Pakalbeta su Janoniu, sutarem kad paderinam su gretimais sklp dar. Gretimi sklp taip pat tam paciam zmogui priklauso, isskyrus viena, kuriam skambinsim kai gausim nr</text>
  </threadedComment>
  <threadedComment ref="E335" dT="2025-05-06T11:21:08.88" personId="{5710D45C-C18F-4E5A-842E-2E8E9F9A8EE2}" id="{5784256B-4C14-48BA-A6EF-067898CCBEA0}" parentId="{C9286E4E-4660-40F4-B4CA-533D9AE31EB8}">
    <text>Gretimo sklypo savininkas taip pat nesutinka</text>
  </threadedComment>
  <threadedComment ref="E335" dT="2025-05-12T18:53:59.18" personId="{1AA69E5B-B443-4881-BBB8-C2908FF681E9}" id="{12B658C6-65D9-402D-A746-ECAE5FECFF1D}" parentId="{C9286E4E-4660-40F4-B4CA-533D9AE31EB8}">
    <text>Renkami nesutikimai, kuriuos pateiksime i ESO.</text>
  </threadedComment>
  <threadedComment ref="E335" dT="2025-05-27T09:43:32.37" personId="{1AA69E5B-B443-4881-BBB8-C2908FF681E9}" id="{22223BC3-23D9-4AAF-8286-0125CB9BB863}" parentId="{C9286E4E-4660-40F4-B4CA-533D9AE31EB8}">
    <text>Ne visi sklp savininkai atsiunte sutikimus, laukiam</text>
  </threadedComment>
  <threadedComment ref="E335" dT="2025-05-29T07:36:10.90" personId="{1AA69E5B-B443-4881-BBB8-C2908FF681E9}" id="{D5561B6B-6C53-44B6-95EB-2C40A64371A5}" parentId="{C9286E4E-4660-40F4-B4CA-533D9AE31EB8}">
    <text>Vienas is priestaravimu pridetas i TIVIS</text>
  </threadedComment>
  <threadedComment ref="E335" dT="2025-06-16T05:38:54.07" personId="{1AA69E5B-B443-4881-BBB8-C2908FF681E9}" id="{056C6C17-2C0D-434A-A444-AF0D86ECEAC2}" parentId="{C9286E4E-4660-40F4-B4CA-533D9AE31EB8}">
    <text>Supiestas topo uzsakymas, reikia uzsakyti</text>
  </threadedComment>
  <threadedComment ref="E335" dT="2025-06-19T05:25:10.94" personId="{275467A3-C35B-408D-BC09-980133BF36D1}" id="{653B89A4-02F4-42F9-84A5-C29CEAD7A44C}" parentId="{C9286E4E-4660-40F4-B4CA-533D9AE31EB8}">
    <text>06-19 užsakyta topo Pakamaris</text>
  </threadedComment>
  <threadedComment ref="E335" dT="2025-07-22T12:23:59.87" personId="{275467A3-C35B-408D-BC09-980133BF36D1}" id="{73160151-2B76-43F7-AE28-530EC5440453}" parentId="{C9286E4E-4660-40F4-B4CA-533D9AE31EB8}">
    <text xml:space="preserve">Topo pateikta </text>
  </threadedComment>
  <threadedComment ref="E335" dT="2025-07-25T04:58:58.61" personId="{5710D45C-C18F-4E5A-842E-2E8E9F9A8EE2}" id="{61D72850-12D5-4130-AEAA-2236F914999B}" parentId="{C9286E4E-4660-40F4-B4CA-533D9AE31EB8}">
    <text>Braižoma trasa</text>
  </threadedComment>
  <threadedComment ref="E335" dT="2025-07-29T06:09:28.82" personId="{5710D45C-C18F-4E5A-842E-2E8E9F9A8EE2}" id="{A19E48EA-46B1-4EE1-9245-654E08088464}" parentId="{C9286E4E-4660-40F4-B4CA-533D9AE31EB8}">
    <text>Penktadieni važiuoju derint, su dviem savininkais neišėjo susisiekt, bandysiu ieškot vietoj</text>
  </threadedComment>
  <threadedComment ref="E335" dT="2025-08-01T09:52:43.21" personId="{5710D45C-C18F-4E5A-842E-2E8E9F9A8EE2}" id="{F10CF8DE-283B-4347-B763-E92FF0F2BD82}" parentId="{C9286E4E-4660-40F4-B4CA-533D9AE31EB8}">
    <text>Braižoma principinė, derinama su likusiais sklypų savininkais</text>
  </threadedComment>
  <threadedComment ref="E335" dT="2025-08-05T07:55:56.98" personId="{5710D45C-C18F-4E5A-842E-2E8E9F9A8EE2}" id="{ACF2936F-63F1-463B-8CE0-5C5B8AA305FA}" parentId="{C9286E4E-4660-40F4-B4CA-533D9AE31EB8}">
    <text>08-05 teiksim pirminius</text>
  </threadedComment>
  <threadedComment ref="E335" dT="2025-08-05T13:15:03.45" personId="{1AA69E5B-B443-4881-BBB8-C2908FF681E9}" id="{39FF73FD-6308-4E34-B310-66F4607978D0}" parentId="{C9286E4E-4660-40F4-B4CA-533D9AE31EB8}">
    <text>Pateikti pirminiai</text>
  </threadedComment>
  <threadedComment ref="E335" dT="2025-08-06T12:46:32.43" personId="{5710D45C-C18F-4E5A-842E-2E8E9F9A8EE2}" id="{9925E2E4-C7F9-4F47-B8E1-11820C77222E}" parentId="{C9286E4E-4660-40F4-B4CA-533D9AE31EB8}">
    <text>Taisomos pastabos
08/06 teiksim po pastabų</text>
  </threadedComment>
  <threadedComment ref="E335" dT="2025-08-07T11:23:08.05" personId="{1AA69E5B-B443-4881-BBB8-C2908FF681E9}" id="{4655309E-FB45-46A6-9FC2-99A137B1B54C}" parentId="{C9286E4E-4660-40F4-B4CA-533D9AE31EB8}">
    <text>Pateikti pirminiai po pastabu</text>
  </threadedComment>
  <threadedComment ref="E335" dT="2025-08-11T05:58:08.13" personId="{1AA69E5B-B443-4881-BBB8-C2908FF681E9}" id="{5BCD6636-B9BE-4141-B7A6-9FB837C736C7}" parentId="{C9286E4E-4660-40F4-B4CA-533D9AE31EB8}">
    <text>Pateikti pirminiai po pastabu</text>
  </threadedComment>
  <threadedComment ref="E335" dT="2025-08-12T11:03:58.53" personId="{5710D45C-C18F-4E5A-842E-2E8E9F9A8EE2}" id="{B9E1834B-DED5-4749-9328-3F4A3005B913}" parentId="{C9286E4E-4660-40F4-B4CA-533D9AE31EB8}">
    <text>Pataisytos pirminių pastabos, trūksta prijungiamo naujo vartotojo pasirašyto plano, kurį turėtų atsiųst šiandien arba ryt.</text>
  </threadedComment>
  <threadedComment ref="E335" dT="2025-08-12T11:07:25.65" personId="{1AA69E5B-B443-4881-BBB8-C2908FF681E9}" id="{1429B952-D430-43C8-9930-2798B9970467}" parentId="{C9286E4E-4660-40F4-B4CA-533D9AE31EB8}">
    <text>Pateikti pirminiai po pastabu</text>
  </threadedComment>
  <threadedComment ref="E335" dT="2025-08-25T05:20:43.47" personId="{275467A3-C35B-408D-BC09-980133BF36D1}" id="{47F7AB2B-62F0-4D36-9026-3E11C10B3346}" parentId="{C9286E4E-4660-40F4-B4CA-533D9AE31EB8}">
    <text>Derinama su institucijomis</text>
  </threadedComment>
  <threadedComment ref="E335" dT="2025-09-02T09:27:28.92" personId="{5710D45C-C18F-4E5A-842E-2E8E9F9A8EE2}" id="{65D6D1E0-153C-4D57-A845-48ADD6120DAA}" parentId="{C9286E4E-4660-40F4-B4CA-533D9AE31EB8}">
    <text>Nusiųstas savivaldybei po pastabų</text>
  </threadedComment>
  <threadedComment ref="E335" dT="2025-09-11T10:11:42.99" personId="{5710D45C-C18F-4E5A-842E-2E8E9F9A8EE2}" id="{CE675C6D-6070-435B-A203-CB712CF2DC5D}" parentId="{C9286E4E-4660-40F4-B4CA-533D9AE31EB8}">
    <text>Išsiųsta skaičiuot sąmatą, trūksta SUVA ir mel. projekto</text>
  </threadedComment>
  <threadedComment ref="E335" dT="2025-09-17T10:43:09.82" personId="{5710D45C-C18F-4E5A-842E-2E8E9F9A8EE2}" id="{B5AD3CE5-52B0-497C-9B75-27E54DDEC115}" parentId="{C9286E4E-4660-40F4-B4CA-533D9AE31EB8}">
    <text>Paruošta byla. Trūksta SUVA i mel. projekto</text>
  </threadedComment>
  <threadedComment ref="E335" dT="2025-09-18T07:50:26.04" personId="{275467A3-C35B-408D-BC09-980133BF36D1}" id="{68047F72-1BD6-4214-A1D3-8BAF2E27AF79}" parentId="{C9286E4E-4660-40F4-B4CA-533D9AE31EB8}">
    <text>Pateiktas projektas be SUVA ir mel projekto</text>
  </threadedComment>
  <threadedComment ref="E335" dT="2025-09-19T12:27:07.46" personId="{275467A3-C35B-408D-BC09-980133BF36D1}" id="{45DB37CD-82C5-494B-8452-001F8A75C807}" parentId="{C9286E4E-4660-40F4-B4CA-533D9AE31EB8}">
    <text>Gautas mel projektas</text>
  </threadedComment>
  <threadedComment ref="E335" dT="2025-09-22T12:41:51.24" personId="{5710D45C-C18F-4E5A-842E-2E8E9F9A8EE2}" id="{4A3F1A8D-3CEC-42D0-98A9-A35E7B71E70C}" parentId="{C9286E4E-4660-40F4-B4CA-533D9AE31EB8}">
    <text>Taisomos pastabos</text>
  </threadedComment>
  <threadedComment ref="E335" dT="2025-09-24T11:29:43.47" personId="{5710D45C-C18F-4E5A-842E-2E8E9F9A8EE2}" id="{AC02863C-DDA2-4FD6-BAE7-6176DC6E1209}" parentId="{C9286E4E-4660-40F4-B4CA-533D9AE31EB8}">
    <text>Pastabos pataisytos, trūksta SUVOS ir TELIA derinimo</text>
  </threadedComment>
  <threadedComment ref="E335" dT="2025-09-26T05:46:28.93" personId="{5710D45C-C18F-4E5A-842E-2E8E9F9A8EE2}" id="{3394EB1E-05B9-422E-B068-7B6081776B29}" parentId="{C9286E4E-4660-40F4-B4CA-533D9AE31EB8}">
    <text>Telia derinimas gautas, trūksta tik suva</text>
  </threadedComment>
  <threadedComment ref="E335" dT="2025-09-29T07:29:50.97" personId="{5710D45C-C18F-4E5A-842E-2E8E9F9A8EE2}" id="{1746523A-C0C3-46F2-B8FA-9441AF47B028}" parentId="{C9286E4E-4660-40F4-B4CA-533D9AE31EB8}">
    <text>25SUT-9729
Pateikta suva</text>
  </threadedComment>
  <threadedComment ref="E335" dT="2025-10-02T05:20:42.70" personId="{5710D45C-C18F-4E5A-842E-2E8E9F9A8EE2}" id="{EBBB87A7-6EFF-43F6-9C6F-E90FBF122C9C}" parentId="{C9286E4E-4660-40F4-B4CA-533D9AE31EB8}">
    <text>Pataisytos pastabos</text>
  </threadedComment>
  <threadedComment ref="E335" dT="2025-10-02T07:19:27.31" personId="{1AA69E5B-B443-4881-BBB8-C2908FF681E9}" id="{F9D86CE4-4965-4597-AF39-094340E35B36}" parentId="{C9286E4E-4660-40F4-B4CA-533D9AE31EB8}">
    <text>Pateiktas projektas su SUVA</text>
  </threadedComment>
  <threadedComment ref="E335" dT="2025-10-08T11:47:15.01" personId="{1AA69E5B-B443-4881-BBB8-C2908FF681E9}" id="{3B9208C2-9A7D-4AD8-8053-A7B038232B1B}" parentId="{C9286E4E-4660-40F4-B4CA-533D9AE31EB8}">
    <text>Pateiktas projektas su SUVA</text>
  </threadedComment>
  <threadedComment ref="E335" dT="2025-10-13T10:10:31.51" personId="{275467A3-C35B-408D-BC09-980133BF36D1}" id="{6F2EB1A3-DD70-4C80-B017-882557986E07}" parentId="{C9286E4E-4660-40F4-B4CA-533D9AE31EB8}">
    <text>taiso rodiklius</text>
  </threadedComment>
  <threadedComment ref="E335" dT="2025-10-13T11:09:01.46" personId="{5710D45C-C18F-4E5A-842E-2E8E9F9A8EE2}" id="{A650B32C-A802-47EE-84BF-6478004B8E35}" parentId="{C9286E4E-4660-40F4-B4CA-533D9AE31EB8}">
    <text>pataisyta</text>
  </threadedComment>
  <threadedComment ref="E335" dT="2025-10-13T11:47:26.27" personId="{1AA69E5B-B443-4881-BBB8-C2908FF681E9}" id="{FE0F9543-7D0D-4B8C-AA77-A99A253A0C23}" parentId="{C9286E4E-4660-40F4-B4CA-533D9AE31EB8}">
    <text>Pateikta po pastabu</text>
  </threadedComment>
  <threadedComment ref="E335" dT="2025-10-15T11:29:48.98" personId="{1AA69E5B-B443-4881-BBB8-C2908FF681E9}" id="{5E11ADE5-1AED-4AC5-AF3A-D83C117A1A21}" parentId="{C9286E4E-4660-40F4-B4CA-533D9AE31EB8}">
    <text>Pateikta po pastabu</text>
  </threadedComment>
  <threadedComment ref="E335" dT="2025-10-21T11:38:21.51" personId="{275467A3-C35B-408D-BC09-980133BF36D1}" id="{85414B51-3156-4758-8E4C-E516FC30EFA2}" parentId="{C9286E4E-4660-40F4-B4CA-533D9AE31EB8}">
    <text>pateiktos žymos</text>
  </threadedComment>
  <threadedComment ref="E335" dT="2025-10-28T07:33:13.35" personId="{275467A3-C35B-408D-BC09-980133BF36D1}" id="{540A1344-EAC7-4B9F-9806-D3DC2A054B10}" parentId="{C9286E4E-4660-40F4-B4CA-533D9AE31EB8}">
    <text>Laukiam kol įkainius atmes</text>
  </threadedComment>
  <threadedComment ref="E335" dT="2025-10-28T07:58:34.58" personId="{275467A3-C35B-408D-BC09-980133BF36D1}" id="{5C9776E4-22A3-4421-8BF6-F24DE6EB357F}" parentId="{C9286E4E-4660-40F4-B4CA-533D9AE31EB8}">
    <text>Laukiam RC SĄSKAITŲ</text>
  </threadedComment>
  <threadedComment ref="E335" dT="2025-10-30T07:06:33.34" personId="{275467A3-C35B-408D-BC09-980133BF36D1}" id="{71E9E25E-BF7E-4725-B1F4-1E337D35793C}" parentId="{C9286E4E-4660-40F4-B4CA-533D9AE31EB8}">
    <text>Pateikti įkainiai</text>
  </threadedComment>
  <threadedComment ref="X335" dT="2025-08-08T05:28:11.35" personId="{5710D45C-C18F-4E5A-842E-2E8E9F9A8EE2}" id="{CD650C70-5AD4-4C71-8757-D8FF4F005D2D}">
    <text>išsiųsta</text>
  </threadedComment>
  <threadedComment ref="X335" dT="2025-08-13T10:55:42.86" personId="{5710D45C-C18F-4E5A-842E-2E8E9F9A8EE2}" id="{485E9D16-CC33-4C07-A292-426B3905CC2D}" parentId="{CD650C70-5AD4-4C71-8757-D8FF4F005D2D}">
    <text>21 baigsis atostogos</text>
  </threadedComment>
  <threadedComment ref="X335" dT="2025-09-01T11:53:32.19" personId="{5710D45C-C18F-4E5A-842E-2E8E9F9A8EE2}" id="{4B9FE80B-87D6-4890-9387-9E1EDF5A7174}" parentId="{CD650C70-5AD4-4C71-8757-D8FF4F005D2D}">
    <text>Paskambinta, sakė dabar žiūri tą projektą</text>
  </threadedComment>
  <threadedComment ref="Y335" dT="2025-08-08T05:28:19.53" personId="{5710D45C-C18F-4E5A-842E-2E8E9F9A8EE2}" id="{2BDF6218-231B-4980-8AC5-8E170A44901F}">
    <text>išsiųsta</text>
  </threadedComment>
  <threadedComment ref="AA335" dT="2025-09-22T11:22:18.61" personId="{5710D45C-C18F-4E5A-842E-2E8E9F9A8EE2}" id="{DF553647-8B14-4504-B476-384CD4B57301}">
    <text>Išsiųsta 09-22</text>
  </threadedComment>
  <threadedComment ref="AD335" dT="2025-09-29T07:30:09.37" personId="{5710D45C-C18F-4E5A-842E-2E8E9F9A8EE2}" id="{B971FC5F-A60C-41ED-9BDF-AAC36AF69FA7}">
    <text xml:space="preserve">25SUT-9729
</text>
  </threadedComment>
  <threadedComment ref="E337" dT="2025-02-10T09:13:13.82" personId="{275467A3-C35B-408D-BC09-980133BF36D1}" id="{243BCE38-25CB-4569-BFF2-6742CD2D6A8D}">
    <text>02-10 atiduoti pirminiai</text>
  </threadedComment>
  <threadedComment ref="E337" dT="2025-02-12T12:42:35.02" personId="{1AA69E5B-B443-4881-BBB8-C2908FF681E9}" id="{414B5F34-9314-4BE7-94B9-A4BE5150C62D}" parentId="{243BCE38-25CB-4569-BFF2-6742CD2D6A8D}">
    <text>Pateikti pirminiai</text>
  </threadedComment>
  <threadedComment ref="E337" dT="2025-02-14T11:53:00.97" personId="{275467A3-C35B-408D-BC09-980133BF36D1}" id="{E1535E32-8D70-42B1-AC76-CBDCFC4D91FD}" parentId="{243BCE38-25CB-4569-BFF2-6742CD2D6A8D}">
    <text>Taiso pastabas</text>
  </threadedComment>
  <threadedComment ref="E337" dT="2025-02-17T15:47:51.54" personId="{1AA69E5B-B443-4881-BBB8-C2908FF681E9}" id="{06C35376-76AF-4B8B-8D15-209421713672}" parentId="{243BCE38-25CB-4569-BFF2-6742CD2D6A8D}">
    <text>Pateikta po pastabu</text>
  </threadedComment>
  <threadedComment ref="E337" dT="2025-02-19T08:42:18.49" personId="{275467A3-C35B-408D-BC09-980133BF36D1}" id="{6EF75EAA-5FDC-483F-A7DA-D602E303FE13}" parentId="{243BCE38-25CB-4569-BFF2-6742CD2D6A8D}">
    <text>Taiso pastabas</text>
  </threadedComment>
  <threadedComment ref="E337" dT="2025-02-26T14:14:47.42" personId="{275467A3-C35B-408D-BC09-980133BF36D1}" id="{F2DF332D-5DDC-4BEE-810E-F0D1D2D688EE}" parentId="{243BCE38-25CB-4569-BFF2-6742CD2D6A8D}">
    <text>Perduota po pastabų</text>
  </threadedComment>
  <threadedComment ref="E337" dT="2025-02-27T12:38:21.83" personId="{275467A3-C35B-408D-BC09-980133BF36D1}" id="{FB1EFAFE-17DE-4C6A-A77E-45A39415CA1F}" parentId="{243BCE38-25CB-4569-BFF2-6742CD2D6A8D}">
    <text>Taiso pastabas</text>
  </threadedComment>
  <threadedComment ref="E337" dT="2025-02-28T06:20:59.84" personId="{1AA69E5B-B443-4881-BBB8-C2908FF681E9}" id="{472C18A1-791B-419B-AFA0-A7588E13E2BF}" parentId="{243BCE38-25CB-4569-BFF2-6742CD2D6A8D}">
    <text>Pateikti pirminiai po pastabu</text>
  </threadedComment>
  <threadedComment ref="E337" dT="2025-03-03T12:32:01.72" personId="{1AA69E5B-B443-4881-BBB8-C2908FF681E9}" id="{8950CFC0-E987-405B-A36B-1733B7BE7A6B}" parentId="{243BCE38-25CB-4569-BFF2-6742CD2D6A8D}">
    <text>Taiso pastabas</text>
  </threadedComment>
  <threadedComment ref="E337" dT="2025-03-04T06:29:27.27" personId="{1AA69E5B-B443-4881-BBB8-C2908FF681E9}" id="{69A04E3D-0214-405C-BEDA-8164DD620EA8}" parentId="{243BCE38-25CB-4569-BFF2-6742CD2D6A8D}">
    <text>Pateikta po pastabu</text>
  </threadedComment>
  <threadedComment ref="E337" dT="2025-03-05T17:11:06.32" personId="{275467A3-C35B-408D-BC09-980133BF36D1}" id="{EF7A1F96-1CCD-4905-9AA7-232ED63EDE1B}" parentId="{243BCE38-25CB-4569-BFF2-6742CD2D6A8D}">
    <text>Reikia nuotraukų</text>
  </threadedComment>
  <threadedComment ref="E337" dT="2025-03-14T12:55:04.10" personId="{275467A3-C35B-408D-BC09-980133BF36D1}" id="{577BC34B-1218-408A-B1E2-0CFA9107E332}" parentId="{243BCE38-25CB-4569-BFF2-6742CD2D6A8D}">
    <text>Taiso pirminius</text>
  </threadedComment>
  <threadedComment ref="E337" dT="2025-03-17T05:17:13.14" personId="{C8757EB3-AE51-4D63-B06C-15AB9D614458}" id="{7F4FF6D5-E950-497A-84D7-620F35BC8B35}" parentId="{243BCE38-25CB-4569-BFF2-6742CD2D6A8D}">
    <text>PATEIKTOS NUOTRAUKOS, 03/17 UZDUOTA UZKLAUSA, KAD PERKELT PIRMINIUS REIKIA. Visi derinimai, suva - yra. Reikia sulaukt pirminiu, pabaigt ziniarascius, teikt sąmatai ir baigt projektą.</text>
  </threadedComment>
  <threadedComment ref="E337" dT="2025-03-17T10:29:29.40" personId="{275467A3-C35B-408D-BC09-980133BF36D1}" id="{10211999-5D57-404E-8332-920CF3179FEF}" parentId="{243BCE38-25CB-4569-BFF2-6742CD2D6A8D}">
    <text>Pateikti pirminiai po pastabų</text>
  </threadedComment>
  <threadedComment ref="E337" dT="2025-03-18T18:21:53.96" personId="{275467A3-C35B-408D-BC09-980133BF36D1}" id="{C3B80E74-88AA-4D77-B6A1-E48DAC80AEBF}" parentId="{243BCE38-25CB-4569-BFF2-6742CD2D6A8D}">
    <text>Taiso pastabas</text>
  </threadedComment>
  <threadedComment ref="E337" dT="2025-03-19T11:41:29.54" personId="{275467A3-C35B-408D-BC09-980133BF36D1}" id="{C0076B8B-6BD8-48D3-91D6-A72BB24B52A3}" parentId="{243BCE38-25CB-4569-BFF2-6742CD2D6A8D}">
    <text>Pateikta popastabų</text>
  </threadedComment>
  <threadedComment ref="E337" dT="2025-03-25T06:28:08.83" personId="{275467A3-C35B-408D-BC09-980133BF36D1}" id="{3B36CFBA-2B99-4EB7-A627-16ED6A59B95D}" parentId="{243BCE38-25CB-4569-BFF2-6742CD2D6A8D}">
    <text>Pateiktas projektas</text>
  </threadedComment>
  <threadedComment ref="E337" dT="2025-03-30T18:56:53.55" personId="{275467A3-C35B-408D-BC09-980133BF36D1}" id="{C319E1F2-5F5B-4758-B599-DECA8FA0BC59}" parentId="{243BCE38-25CB-4569-BFF2-6742CD2D6A8D}">
    <text>Reikia konkursinės</text>
  </threadedComment>
  <threadedComment ref="E337" dT="2025-03-31T10:32:25.92" personId="{1AA69E5B-B443-4881-BBB8-C2908FF681E9}" id="{0E1E6F9F-2046-484D-8F06-05658EAC8AA1}" parentId="{243BCE38-25CB-4569-BFF2-6742CD2D6A8D}">
    <text>Pateikta po pastabu tvirtinimui</text>
  </threadedComment>
  <threadedComment ref="E337" dT="2025-04-04T06:08:51.74" personId="{275467A3-C35B-408D-BC09-980133BF36D1}" id="{F9BC21E4-E2C6-4D10-A4D4-05A8FB4F5CBE}" parentId="{243BCE38-25CB-4569-BFF2-6742CD2D6A8D}">
    <text>Pateiktos žymos RC</text>
  </threadedComment>
  <threadedComment ref="E337" dT="2025-04-07T09:36:19.43" personId="{275467A3-C35B-408D-BC09-980133BF36D1}" id="{DC58073D-7A79-458D-8A3F-233799A7163D}" parentId="{243BCE38-25CB-4569-BFF2-6742CD2D6A8D}">
    <text>Laukiam RC sąskaitos</text>
  </threadedComment>
  <threadedComment ref="E337" dT="2025-04-08T06:07:37.16" personId="{275467A3-C35B-408D-BC09-980133BF36D1}" id="{CA810D6A-97AA-4D05-A9BC-486ED5FC62E7}" parentId="{243BCE38-25CB-4569-BFF2-6742CD2D6A8D}">
    <text>Laukiam kol atmes įkainius</text>
  </threadedComment>
  <threadedComment ref="E337" dT="2025-04-08T06:33:05.52" personId="{275467A3-C35B-408D-BC09-980133BF36D1}" id="{6FD8EF36-224E-4163-9482-0194CB61153A}" parentId="{243BCE38-25CB-4569-BFF2-6742CD2D6A8D}">
    <text>Pateikti įkainiai</text>
  </threadedComment>
  <threadedComment ref="E337" dT="2025-04-08T11:45:25.76" personId="{275467A3-C35B-408D-BC09-980133BF36D1}" id="{85900994-9692-4DA0-B5AA-B54DB2E6E4A8}" parentId="{243BCE38-25CB-4569-BFF2-6742CD2D6A8D}">
    <text>Pateiktas ADA Maciukevičiui</text>
  </threadedComment>
  <threadedComment ref="U337" dT="2025-03-20T05:38:06.49" personId="{C8757EB3-AE51-4D63-B06C-15AB9D614458}" id="{E2CD7539-9E6B-4867-A993-B3772F6BDA62}">
    <text>Marijus workin on it</text>
  </threadedComment>
  <threadedComment ref="U337" dT="2025-03-20T07:46:56.05" personId="{5710D45C-C18F-4E5A-842E-2E8E9F9A8EE2}" id="{C30FA184-CA61-49A6-AA9E-6D5F622A4B5A}" parentId="{E2CD7539-9E6B-4867-A993-B3772F6BDA62}">
    <text>pataisytas</text>
  </threadedComment>
  <threadedComment ref="V337" dT="2025-03-21T12:22:41.14" personId="{C8757EB3-AE51-4D63-B06C-15AB9D614458}" id="{98F5D815-7E84-4ACE-8854-2152518DC5F2}">
    <text>03/21 išsiųsta sąmatai</text>
  </threadedComment>
  <threadedComment ref="Y337" dT="2025-02-14T12:52:59.46" personId="{C8757EB3-AE51-4D63-B06C-15AB9D614458}" id="{01EFCADD-7335-47C8-8F71-EC9CEE88C952}">
    <text xml:space="preserve">02/14 išsiųsta </text>
  </threadedComment>
  <threadedComment ref="AA337" dT="2025-02-14T12:53:14.66" personId="{C8757EB3-AE51-4D63-B06C-15AB9D614458}" id="{FD9F7428-09E2-496E-8742-8780349E7DEB}">
    <text xml:space="preserve">02/14 išsiųsta </text>
  </threadedComment>
  <threadedComment ref="AD337" dT="2025-02-21T10:57:13.31" personId="{C8757EB3-AE51-4D63-B06C-15AB9D614458}" id="{BC1FCBA0-34A4-49BD-86DA-8EEAFD745DC5}">
    <text xml:space="preserve">347971 </text>
  </threadedComment>
  <threadedComment ref="AD337" dT="2025-02-28T07:49:22.46" personId="{C8757EB3-AE51-4D63-B06C-15AB9D614458}" id="{0DD8C6E9-DFA9-4EAC-94FF-69DEDB8A0A62}" parentId="{BC1FCBA0-34A4-49BD-86DA-8EEAFD745DC5}">
    <text xml:space="preserve">348825 </text>
  </threadedComment>
  <threadedComment ref="E338" dT="2025-03-20T06:36:37.37" personId="{275467A3-C35B-408D-BC09-980133BF36D1}" id="{8267E317-A66A-4DE1-B43B-48AD28794CF1}">
    <text>Pakamaris darė topo</text>
  </threadedComment>
  <threadedComment ref="E338" dT="2025-05-15T06:48:29.56" personId="{A8D559AF-EDFF-4E5C-A9C6-041F763793B2}" id="{6E791AD8-0D2E-4E21-AA69-5BE62981B869}" parentId="{8267E317-A66A-4DE1-B43B-48AD28794CF1}">
    <text>Pagalvoti preliminarūs sprendiniai, reiks vykti į vietą pasidaryti nuotraukų ir pamatuoti ryšį</text>
  </threadedComment>
  <threadedComment ref="E338" dT="2025-05-19T04:25:17.36" personId="{A8D559AF-EDFF-4E5C-A9C6-041F763793B2}" id="{F4465FCC-93CA-444A-9EBC-8A48EED26687}" parentId="{8267E317-A66A-4DE1-B43B-48AD28794CF1}">
    <text>05-19 planas vykti į vietą</text>
  </threadedComment>
  <threadedComment ref="E338" dT="2025-05-26T04:44:19.20" personId="{A8D559AF-EDFF-4E5C-A9C6-041F763793B2}" id="{DE42FC13-EDAB-44B5-986C-972682EDE197}" parentId="{8267E317-A66A-4DE1-B43B-48AD28794CF1}">
    <text>Pateikti pirminiai, susiskambinta su sodų bendrija</text>
  </threadedComment>
  <threadedComment ref="E338" dT="2025-05-28T11:02:44.99" personId="{A8D559AF-EDFF-4E5C-A9C6-041F763793B2}" id="{856DA35F-6DF5-43DE-A50C-3F621BF46992}" parentId="{8267E317-A66A-4DE1-B43B-48AD28794CF1}">
    <text>Laukiam normalių pastabų</text>
  </threadedComment>
  <threadedComment ref="E338" dT="2025-06-06T07:15:29.48" personId="{A8D559AF-EDFF-4E5C-A9C6-041F763793B2}" id="{2E91D8BF-8456-453E-991F-4F6D2047B78D}" parentId="{8267E317-A66A-4DE1-B43B-48AD28794CF1}">
    <text>Pataisytos pastabos, pakoreguoti sprendiniai</text>
  </threadedComment>
  <threadedComment ref="E338" dT="2025-06-06T09:14:37.36" personId="{1AA69E5B-B443-4881-BBB8-C2908FF681E9}" id="{EDA761AF-35EC-4EA2-B195-AC39A95240EC}" parentId="{8267E317-A66A-4DE1-B43B-48AD28794CF1}">
    <text>Pateikta po pastabu</text>
  </threadedComment>
  <threadedComment ref="E338" dT="2025-06-10T05:28:11.35" personId="{1AA69E5B-B443-4881-BBB8-C2908FF681E9}" id="{A50C41DA-394B-4008-9375-3B4F4EFA16EE}" parentId="{8267E317-A66A-4DE1-B43B-48AD28794CF1}">
    <text>Pateikta po pastabu</text>
  </threadedComment>
  <threadedComment ref="E338" dT="2025-06-12T04:11:44.57" personId="{A8D559AF-EDFF-4E5C-A9C6-041F763793B2}" id="{7EA4C5A8-1B52-4822-9791-0CC9FDA73D42}" parentId="{8267E317-A66A-4DE1-B43B-48AD28794CF1}">
    <text>Tikrintojas sakė BR1 pastabų neturi, tai išsiųstas derinti institucijoms, ruošiamas MZDZ</text>
  </threadedComment>
  <threadedComment ref="E338" dT="2025-06-12T11:52:23.44" personId="{A8D559AF-EDFF-4E5C-A9C6-041F763793B2}" id="{DE93AD01-874E-48F4-B7B6-0DE36F6831F4}" parentId="{8267E317-A66A-4DE1-B43B-48AD28794CF1}">
    <text>Perduota sąmatos skaičiavimui</text>
  </threadedComment>
  <threadedComment ref="E338" dT="2025-06-16T04:33:20.38" personId="{A8D559AF-EDFF-4E5C-A9C6-041F763793B2}" id="{1FEF5E93-423E-4BAA-B4CB-E1656A462F96}" parentId="{8267E317-A66A-4DE1-B43B-48AD28794CF1}">
    <text>Vienas tikrintojas patvirtino pirminius sprendinius, kitas vėl davė pastabų, pakoreguosiu brėžinį, pateiksim su argumentais</text>
  </threadedComment>
  <threadedComment ref="E338" dT="2025-06-16T07:59:27.82" personId="{1AA69E5B-B443-4881-BBB8-C2908FF681E9}" id="{59A90ACC-5E00-4E0A-91C0-7457022877A4}" parentId="{8267E317-A66A-4DE1-B43B-48AD28794CF1}">
    <text xml:space="preserve">Pateiktas po pastabu vel </text>
  </threadedComment>
  <threadedComment ref="E338" dT="2025-06-18T05:57:20.32" personId="{A8D559AF-EDFF-4E5C-A9C6-041F763793B2}" id="{231E374F-3A65-4315-9CDD-29CD095EBF70}" parentId="{8267E317-A66A-4DE1-B43B-48AD28794CF1}">
    <text>Patvirtino pirminius, išsiųsta sodų bendrijai</text>
  </threadedComment>
  <threadedComment ref="E338" dT="2025-06-27T04:40:56.71" personId="{A8D559AF-EDFF-4E5C-A9C6-041F763793B2}" id="{CF4F9459-F8D2-46F8-8E81-B950AF4E7A1C}" parentId="{8267E317-A66A-4DE1-B43B-48AD28794CF1}">
    <text>Turi šiom dienom atsiųst sodų derinimą, bandysiu teikti SUVA</text>
  </threadedComment>
  <threadedComment ref="E338" dT="2025-06-30T04:33:35.19" personId="{A8D559AF-EDFF-4E5C-A9C6-041F763793B2}" id="{B37568B7-F70D-44C8-9D92-B6FA463F516C}" parentId="{8267E317-A66A-4DE1-B43B-48AD28794CF1}">
    <text>Jei 06-30 iki pietų negausiu sodų derinimo, skambinsiu vėl</text>
  </threadedComment>
  <threadedComment ref="E338" dT="2025-07-01T07:51:13.71" personId="{A8D559AF-EDFF-4E5C-A9C6-041F763793B2}" id="{CAD37C5B-A381-4FF6-8453-8497E6C6C875}" parentId="{8267E317-A66A-4DE1-B43B-48AD28794CF1}">
    <text>Gautas sodų derinimas, pateikta SUVA</text>
  </threadedComment>
  <threadedComment ref="E338" dT="2025-07-01T11:23:04.32" personId="{1AA69E5B-B443-4881-BBB8-C2908FF681E9}" id="{298C6E64-DA94-4123-95D0-694F12A77D42}" parentId="{8267E317-A66A-4DE1-B43B-48AD28794CF1}">
    <text>Pateiktas projektas be SUVA</text>
  </threadedComment>
  <threadedComment ref="E338" dT="2025-07-02T06:22:25.49" personId="{275467A3-C35B-408D-BC09-980133BF36D1}" id="{CA03B288-4034-4388-9D94-4FAA54444388}" parentId="{8267E317-A66A-4DE1-B43B-48AD28794CF1}">
    <text>Perkeltas ant kitos sutarties</text>
  </threadedComment>
  <threadedComment ref="E338" dT="2025-07-03T12:40:36.12" personId="{1AA69E5B-B443-4881-BBB8-C2908FF681E9}" id="{930CAB41-7BF1-43EA-9248-11085216D264}" parentId="{8267E317-A66A-4DE1-B43B-48AD28794CF1}">
    <text>Pateiktas projektas ant naujos sutarties</text>
  </threadedComment>
  <threadedComment ref="E338" dT="2025-07-08T07:20:42.78" personId="{1AA69E5B-B443-4881-BBB8-C2908FF681E9}" id="{75D0A266-4C7A-4F3D-9E46-D4E14644749D}" parentId="{8267E317-A66A-4DE1-B43B-48AD28794CF1}">
    <text>Pateiktas po pastabu</text>
  </threadedComment>
  <threadedComment ref="E338" dT="2025-07-10T13:05:52.71" personId="{275467A3-C35B-408D-BC09-980133BF36D1}" id="{489B3A3E-3AE8-421A-AA53-AB7714FB1903}" parentId="{8267E317-A66A-4DE1-B43B-48AD28794CF1}">
    <text>Laukiam įkainių patvirtinimo</text>
  </threadedComment>
  <threadedComment ref="E338" dT="2025-07-11T06:28:59.08" personId="{275467A3-C35B-408D-BC09-980133BF36D1}" id="{65DA59DE-D3C1-41AC-BF50-2D03D782B110}" parentId="{8267E317-A66A-4DE1-B43B-48AD28794CF1}">
    <text>Pateikta ada</text>
  </threadedComment>
  <threadedComment ref="W338" dT="2025-06-18T05:57:52.22" personId="{A8D559AF-EDFF-4E5C-A9C6-041F763793B2}" id="{BDF7F671-EC8D-4793-8CA9-E0200A75DE57}">
    <text>06-18 sodų bendrijai</text>
  </threadedComment>
  <threadedComment ref="X338" dT="2025-06-10T06:18:47.72" personId="{A8D559AF-EDFF-4E5C-A9C6-041F763793B2}" id="{9E2C07A5-6BF9-43DB-B54C-2ACA2C4A969B}">
    <text>06-10 kelių skyriui</text>
  </threadedComment>
  <threadedComment ref="Y338" dT="2025-06-10T06:19:08.08" personId="{A8D559AF-EDFF-4E5C-A9C6-041F763793B2}" id="{B9DB19CB-75C4-4554-A145-6D8DA39943D9}">
    <text>06-10</text>
  </threadedComment>
  <threadedComment ref="AA338" dT="2025-06-10T06:22:10.90" personId="{A8D559AF-EDFF-4E5C-A9C6-041F763793B2}" id="{3379873D-92BD-46E3-818A-F281ACBED281}">
    <text>06-10</text>
  </threadedComment>
  <threadedComment ref="AA338" dT="2025-06-18T05:36:32.69" personId="{A8D559AF-EDFF-4E5C-A9C6-041F763793B2}" id="{CEC6A02D-F15C-44A1-9CF3-0FCB6C4482D5}" parentId="{3379873D-92BD-46E3-818A-F281ACBED281}">
    <text>06-18 po pastabų</text>
  </threadedComment>
  <threadedComment ref="AD338" dT="2025-07-01T07:50:57.12" personId="{A8D559AF-EDFF-4E5C-A9C6-041F763793B2}" id="{9139F615-F330-42A0-B7D7-A2B9B70EC88A}">
    <text>07-01 366221</text>
  </threadedComment>
  <threadedComment ref="AM338" dT="2025-06-10T06:35:59.48" personId="{A8D559AF-EDFF-4E5C-A9C6-041F763793B2}" id="{47CB35FC-8F94-40E9-A4B0-4A72B70695E6}">
    <text>06-10</text>
  </threadedComment>
  <threadedComment ref="E340" dT="2025-02-10T08:19:10.54" personId="{A8D559AF-EDFF-4E5C-A9C6-041F763793B2}" id="{CC07691E-5AD6-46F9-85BC-EE22BD0C4ACD}">
    <text>Parengti pirminiai</text>
  </threadedComment>
  <threadedComment ref="E340" dT="2025-02-11T07:32:15.78" personId="{1AA69E5B-B443-4881-BBB8-C2908FF681E9}" id="{4B72D104-E8F2-454A-9304-EA4FA62866CE}" parentId="{CC07691E-5AD6-46F9-85BC-EE22BD0C4ACD}">
    <text>Pateikti pirminiai</text>
  </threadedComment>
  <threadedComment ref="E340" dT="2025-02-17T07:00:15.17" personId="{A8D559AF-EDFF-4E5C-A9C6-041F763793B2}" id="{2D71D875-6DB2-41EB-B7C3-9B63A7AE4DD0}" parentId="{CC07691E-5AD6-46F9-85BC-EE22BD0C4ACD}">
    <text>Pataisytos pastabos, pateiktas po pastabų</text>
  </threadedComment>
  <threadedComment ref="E340" dT="2025-02-18T10:56:07.17" personId="{A8D559AF-EDFF-4E5C-A9C6-041F763793B2}" id="{B3E1D00F-F6E9-4997-8C82-A381F702D554}" parentId="{CC07691E-5AD6-46F9-85BC-EE22BD0C4ACD}">
    <text xml:space="preserve">Duota užklausa eso patikslinti pastabas </text>
  </threadedComment>
  <threadedComment ref="E340" dT="2025-02-24T05:28:02.61" personId="{A8D559AF-EDFF-4E5C-A9C6-041F763793B2}" id="{23A02C23-E60F-4E97-8484-24EF476563B0}" parentId="{CC07691E-5AD6-46F9-85BC-EE22BD0C4ACD}">
    <text>Pataisytas BR2 pagal paskutines gautas pastabas, reikia patikslinti ar neatrašė į pastabų klausimus</text>
  </threadedComment>
  <threadedComment ref="E340" dT="2025-02-24T09:52:46.05" personId="{275467A3-C35B-408D-BC09-980133BF36D1}" id="{FAAE2929-2AA6-4F29-ADBC-D7C893FD8EF0}" parentId="{CC07691E-5AD6-46F9-85BC-EE22BD0C4ACD}">
    <text>Pateiktas po pastabų</text>
  </threadedComment>
  <threadedComment ref="E340" dT="2025-02-25T18:11:40.11" personId="{275467A3-C35B-408D-BC09-980133BF36D1}" id="{A03DE99B-EB12-47BF-AAFA-2F5CA0C8498B}" parentId="{CC07691E-5AD6-46F9-85BC-EE22BD0C4ACD}">
    <text>Taiso pastabas</text>
  </threadedComment>
  <threadedComment ref="E340" dT="2025-02-26T13:05:40.40" personId="{1AA69E5B-B443-4881-BBB8-C2908FF681E9}" id="{2E6EE8CF-0FE8-4824-99E3-D222F7806CDE}" parentId="{CC07691E-5AD6-46F9-85BC-EE22BD0C4ACD}">
    <text>Pateikti pirminiai po pastabu</text>
  </threadedComment>
  <threadedComment ref="E340" dT="2025-02-27T11:46:44.99" personId="{275467A3-C35B-408D-BC09-980133BF36D1}" id="{3F4F93C5-97C3-4641-8865-0272E752D6CC}" parentId="{CC07691E-5AD6-46F9-85BC-EE22BD0C4ACD}">
    <text>Patvirtinti pirminiai</text>
  </threadedComment>
  <threadedComment ref="E340" dT="2025-03-03T05:24:03.77" personId="{A8D559AF-EDFF-4E5C-A9C6-041F763793B2}" id="{B52525BE-252F-4BA5-870F-1BD7D904F94B}" parentId="{CC07691E-5AD6-46F9-85BC-EE22BD0C4ACD}">
    <text>Laukiu atsakymo dėl ryšio tinklo iš pakamario, išsiųstas priminimas</text>
  </threadedComment>
  <threadedComment ref="E340" dT="2025-03-03T12:04:43.41" personId="{A8D559AF-EDFF-4E5C-A9C6-041F763793B2}" id="{CB1F01D4-1765-4272-B955-F31A9B579C35}" parentId="{CC07691E-5AD6-46F9-85BC-EE22BD0C4ACD}">
    <text>Gautas ryšių tinklas, išsiųsta derinti</text>
  </threadedComment>
  <threadedComment ref="E340" dT="2025-03-24T05:56:53.63" personId="{A8D559AF-EDFF-4E5C-A9C6-041F763793B2}" id="{6D3DD140-E1BD-4769-88F5-857A5811D1CE}" parentId="{CC07691E-5AD6-46F9-85BC-EE22BD0C4ACD}">
    <text xml:space="preserve">Gautas Telia ir Savivaldybės kelių derinimas, reiks paskambint į seniuniją
</text>
  </threadedComment>
  <threadedComment ref="E340" dT="2025-03-24T05:58:11.54" personId="{275467A3-C35B-408D-BC09-980133BF36D1}" id="{CD9518E3-85E9-4A50-8151-E10CFA455B3F}" parentId="{CC07691E-5AD6-46F9-85BC-EE22BD0C4ACD}">
    <text>Teikia SUVA, daro MŽ</text>
  </threadedComment>
  <threadedComment ref="E340" dT="2025-03-24T08:24:54.96" personId="{A8D559AF-EDFF-4E5C-A9C6-041F763793B2}" id="{16C1A2C1-9DC7-45AE-BB06-49B635018D07}" parentId="{CC07691E-5AD6-46F9-85BC-EE22BD0C4ACD}">
    <text>Pateiktas SUVA</text>
  </threadedComment>
  <threadedComment ref="E340" dT="2025-03-26T12:43:15.73" personId="{A8D559AF-EDFF-4E5C-A9C6-041F763793B2}" id="{1526661A-FD49-4459-B31A-B5899B1216F8}" parentId="{CC07691E-5AD6-46F9-85BC-EE22BD0C4ACD}">
    <text xml:space="preserve">Neprisiskambinu seniūnijai, laukiam ką suva pasakys, pamėginsiu dar paskambinėt </text>
  </threadedComment>
  <threadedComment ref="E340" dT="2025-03-27T14:05:12.78" personId="{1AA69E5B-B443-4881-BBB8-C2908FF681E9}" id="{30699486-2066-4E73-968E-57F888CE27C1}" parentId="{CC07691E-5AD6-46F9-85BC-EE22BD0C4ACD}">
    <text>Pateiktas projektas be SUVA ir mel samatos</text>
  </threadedComment>
  <threadedComment ref="E340" dT="2025-03-31T04:29:50.09" personId="{A8D559AF-EDFF-4E5C-A9C6-041F763793B2}" id="{EE016FEA-8107-4837-B511-981863E250E3}" parentId="{CC07691E-5AD6-46F9-85BC-EE22BD0C4ACD}">
    <text>Atmetė SUVA dėl melioracijos derinimo</text>
  </threadedComment>
  <threadedComment ref="E340" dT="2025-04-03T04:20:33.18" personId="{A8D559AF-EDFF-4E5C-A9C6-041F763793B2}" id="{527F70B8-C02B-4127-BB1A-D306919DBC2D}" parentId="{CC07691E-5AD6-46F9-85BC-EE22BD0C4ACD}">
    <text>Gautas derinimas, pateikta SUVA</text>
  </threadedComment>
  <threadedComment ref="E340" dT="2025-04-03T10:44:01.44" personId="{A8D559AF-EDFF-4E5C-A9C6-041F763793B2}" id="{9AF29826-68E3-41C2-B2C2-E70E32876393}" parentId="{CC07691E-5AD6-46F9-85BC-EE22BD0C4ACD}">
    <text>Dar kart pateikta SUVA</text>
  </threadedComment>
  <threadedComment ref="E340" dT="2025-04-09T09:03:29.20" personId="{275467A3-C35B-408D-BC09-980133BF36D1}" id="{888B8F32-0219-417F-936D-F3DEAB12A2B5}" parentId="{CC07691E-5AD6-46F9-85BC-EE22BD0C4ACD}">
    <text>Reikia pildyti topo</text>
  </threadedComment>
  <threadedComment ref="E340" dT="2025-04-14T09:52:14.86" personId="{275467A3-C35B-408D-BC09-980133BF36D1}" id="{E459BCAA-C27B-4508-BC4B-A2784397C99C}" parentId="{CC07691E-5AD6-46F9-85BC-EE22BD0C4ACD}">
    <text>Pakamariui perduota papildyti topo 04-14</text>
  </threadedComment>
  <threadedComment ref="E340" dT="2025-05-07T07:20:34.21" personId="{A8D559AF-EDFF-4E5C-A9C6-041F763793B2}" id="{6A7C7580-286A-49C8-B9D6-8C043E4889BF}" parentId="{CC07691E-5AD6-46F9-85BC-EE22BD0C4ACD}">
    <text xml:space="preserve">Iš seniunijos taip ir negavau atsaykmo, bet SUVA patvirtino, reikia sulaukt topo papildymo, patraukti kabelį ir gaut sutikimą </text>
  </threadedComment>
  <threadedComment ref="E340" dT="2025-05-08T10:32:43.61" personId="{A8D559AF-EDFF-4E5C-A9C6-041F763793B2}" id="{A5E1DF94-0D11-4F9A-B800-C78748552D2F}" parentId="{CC07691E-5AD6-46F9-85BC-EE22BD0C4ACD}">
    <text>Susisiekta su sklypo savininku, sakė pasirašys sutikimus ir atsiųs kelių dienų bėgyje, persiųstas informacinis, kur keitėsi trasa</text>
  </threadedComment>
  <threadedComment ref="E340" dT="2025-05-12T05:03:13.01" personId="{A8D559AF-EDFF-4E5C-A9C6-041F763793B2}" id="{3351FD21-1EF1-4884-A6DB-67DEB7CD2D5B}" parentId="{CC07691E-5AD6-46F9-85BC-EE22BD0C4ACD}">
    <text xml:space="preserve">Perduota sąmatos perskaičiavimui, gavus, bus koreguojama byla ir ruošiama konkursinė medžiaga </text>
  </threadedComment>
  <threadedComment ref="E340" dT="2025-05-13T07:54:39.69" personId="{A8D559AF-EDFF-4E5C-A9C6-041F763793B2}" id="{70A26D3C-B57C-4B2F-A6C0-D0E08E2DA804}" parentId="{CC07691E-5AD6-46F9-85BC-EE22BD0C4ACD}">
    <text xml:space="preserve">Pataisytos pastabos, pataisyta byla, paruošta konkursinė
</text>
  </threadedComment>
  <threadedComment ref="E340" dT="2025-05-14T05:16:15.16" personId="{275467A3-C35B-408D-BC09-980133BF36D1}" id="{63CBF819-92FC-462E-B543-DE533E2D926C}" parentId="{CC07691E-5AD6-46F9-85BC-EE22BD0C4ACD}">
    <text>05-14 pateiks projektą po pastabų</text>
  </threadedComment>
  <threadedComment ref="E340" dT="2025-05-14T10:09:42.46" personId="{1AA69E5B-B443-4881-BBB8-C2908FF681E9}" id="{4B59C176-5EA3-4AEA-879C-19FBC71BF215}" parentId="{CC07691E-5AD6-46F9-85BC-EE22BD0C4ACD}">
    <text>Pateiktas po pastabu Galutinis</text>
  </threadedComment>
  <threadedComment ref="E340" dT="2025-05-16T10:37:44.98" personId="{1AA69E5B-B443-4881-BBB8-C2908FF681E9}" id="{4A7B70B4-F2D0-42C9-BA86-4E2A97DEC45B}" parentId="{CC07691E-5AD6-46F9-85BC-EE22BD0C4ACD}">
    <text>Pateiktas po pastabu Galutinis</text>
  </threadedComment>
  <threadedComment ref="E340" dT="2025-05-21T06:41:48.68" personId="{275467A3-C35B-408D-BC09-980133BF36D1}" id="{AF152F0D-725F-4F4F-ADE7-C4663A448AF7}" parentId="{CC07691E-5AD6-46F9-85BC-EE22BD0C4ACD}">
    <text>Perduotos AZ ESO</text>
  </threadedComment>
  <threadedComment ref="E340" dT="2025-05-22T10:00:16.53" personId="{275467A3-C35B-408D-BC09-980133BF36D1}" id="{3E47074D-6B65-40E6-828A-FB3E27F42D94}" parentId="{CC07691E-5AD6-46F9-85BC-EE22BD0C4ACD}">
    <text>Pateiktas ADA maciukevičiui</text>
  </threadedComment>
  <threadedComment ref="X340" dT="2025-03-03T12:07:51.53" personId="{A8D559AF-EDFF-4E5C-A9C6-041F763793B2}" id="{0C85E2C0-49BE-4993-9427-805B6C8BCA42}">
    <text>Išsiųsta 03-03</text>
  </threadedComment>
  <threadedComment ref="Y340" dT="2025-03-17T05:50:57.75" personId="{A8D559AF-EDFF-4E5C-A9C6-041F763793B2}" id="{CA8053D7-5AA0-4719-A3F9-4D37821A4B86}">
    <text>Išsiųsta 03-03</text>
  </threadedComment>
  <threadedComment ref="AA340" dT="2025-03-03T12:08:01.22" personId="{A8D559AF-EDFF-4E5C-A9C6-041F763793B2}" id="{1946038E-5B81-4246-BF3B-053EF1CE9B20}">
    <text>Išsiųsta 03-03</text>
  </threadedComment>
  <threadedComment ref="AD340" dT="2025-03-24T08:24:40.45" personId="{A8D559AF-EDFF-4E5C-A9C6-041F763793B2}" id="{D087FE5C-8186-42B5-9708-175507CDCD77}">
    <text xml:space="preserve">351938 </text>
  </threadedComment>
  <threadedComment ref="AD340" dT="2025-04-02T13:08:54.50" personId="{A8D559AF-EDFF-4E5C-A9C6-041F763793B2}" id="{4A1B4AF4-8AEF-4429-810D-D94C6F234043}" parentId="{D087FE5C-8186-42B5-9708-175507CDCD77}">
    <text xml:space="preserve">353642 naujas
</text>
  </threadedComment>
  <threadedComment ref="AD340" dT="2025-04-03T10:44:23.81" personId="{A8D559AF-EDFF-4E5C-A9C6-041F763793B2}" id="{35543F93-BABD-446F-872A-7918E4728352}" parentId="{D087FE5C-8186-42B5-9708-175507CDCD77}">
    <text xml:space="preserve">353826 naujausias
</text>
  </threadedComment>
  <threadedComment ref="AE340" dT="2025-03-24T05:30:58.87" personId="{A8D559AF-EDFF-4E5C-A9C6-041F763793B2}" id="{97981CB6-B6F3-43B5-BB11-438A24B78926}">
    <text>KRS sakė atsakinga seniūnija</text>
  </threadedComment>
  <threadedComment ref="AG340" dT="2025-03-17T05:52:52.04" personId="{A8D559AF-EDFF-4E5C-A9C6-041F763793B2}" id="{7194F9C8-01DB-4270-B613-1344478F5792}">
    <text>Keletoje vietų kertami mel. statiniai</text>
  </threadedComment>
  <threadedComment ref="AN340" dT="2025-03-05T05:17:39.89" personId="{A8D559AF-EDFF-4E5C-A9C6-041F763793B2}" id="{E059DFBB-10F2-41B0-9221-1B3A61D004AD}">
    <text>Išsiųsta 03-03, nes draustinis</text>
  </threadedComment>
  <threadedComment ref="E341" dT="2025-02-10T08:19:26.92" personId="{A8D559AF-EDFF-4E5C-A9C6-041F763793B2}" id="{7B88CFC2-98B6-4B09-A472-77FA64A9D9AB}">
    <text>Parengti pirminiai</text>
  </threadedComment>
  <threadedComment ref="E341" dT="2025-02-10T13:10:34.16" personId="{1AA69E5B-B443-4881-BBB8-C2908FF681E9}" id="{8355AC1B-14DC-4E2A-8B7E-811ACF5C0913}" parentId="{7B88CFC2-98B6-4B09-A472-77FA64A9D9AB}">
    <text>Pateikti pirminiai</text>
  </threadedComment>
  <threadedComment ref="E341" dT="2025-02-12T12:45:24.08" personId="{1AA69E5B-B443-4881-BBB8-C2908FF681E9}" id="{45CADAB2-E8F8-4A5D-995C-E07F450738BA}" parentId="{7B88CFC2-98B6-4B09-A472-77FA64A9D9AB}">
    <text>Pateikti pirminiai po pastabu</text>
  </threadedComment>
  <threadedComment ref="E341" dT="2025-02-14T11:50:22.80" personId="{275467A3-C35B-408D-BC09-980133BF36D1}" id="{81137B3E-E385-42D6-8E04-13434E9512D0}" parentId="{7B88CFC2-98B6-4B09-A472-77FA64A9D9AB}">
    <text>Taiso pastabas</text>
  </threadedComment>
  <threadedComment ref="E341" dT="2025-02-17T07:00:34.84" personId="{A8D559AF-EDFF-4E5C-A9C6-041F763793B2}" id="{87552C22-B777-4309-A93E-31C1A5EC7AC0}" parentId="{7B88CFC2-98B6-4B09-A472-77FA64A9D9AB}">
    <text>Pataisytos pastabos</text>
  </threadedComment>
  <threadedComment ref="E341" dT="2025-02-17T10:41:19.30" personId="{1AA69E5B-B443-4881-BBB8-C2908FF681E9}" id="{A12288B4-5D30-4B8B-94E5-D9935F0B4B30}" parentId="{7B88CFC2-98B6-4B09-A472-77FA64A9D9AB}">
    <text>Pateikti pirminiai po pastabu</text>
  </threadedComment>
  <threadedComment ref="E341" dT="2025-02-24T05:25:53.47" personId="{A8D559AF-EDFF-4E5C-A9C6-041F763793B2}" id="{AB5FC117-432C-4B41-B6C8-4FF0638FAE61}" parentId="{7B88CFC2-98B6-4B09-A472-77FA64A9D9AB}">
    <text>Suformuoti informaciniai</text>
  </threadedComment>
  <threadedComment ref="E341" dT="2025-02-24T09:54:06.62" personId="{275467A3-C35B-408D-BC09-980133BF36D1}" id="{5EE9BDB4-0DA2-4E28-B359-3D62CB92B8D0}" parentId="{7B88CFC2-98B6-4B09-A472-77FA64A9D9AB}">
    <text>Taiso pastabas</text>
  </threadedComment>
  <threadedComment ref="E341" dT="2025-02-25T13:37:28.58" personId="{1AA69E5B-B443-4881-BBB8-C2908FF681E9}" id="{74841401-25DC-400B-BE3A-A7F6FC8B5929}" parentId="{7B88CFC2-98B6-4B09-A472-77FA64A9D9AB}">
    <text>Pateikta po pastabu</text>
  </threadedComment>
  <threadedComment ref="E341" dT="2025-02-26T13:25:55.87" personId="{A8D559AF-EDFF-4E5C-A9C6-041F763793B2}" id="{82C838DB-EBB5-4113-AACE-30B7DDACEA38}" parentId="{7B88CFC2-98B6-4B09-A472-77FA64A9D9AB}">
    <text>Išsiųsta derinimai</text>
  </threadedComment>
  <threadedComment ref="E341" dT="2025-03-03T05:25:16.79" personId="{A8D559AF-EDFF-4E5C-A9C6-041F763793B2}" id="{321A7079-4603-4C38-ABE9-67C3E4147A11}" parentId="{7B88CFC2-98B6-4B09-A472-77FA64A9D9AB}">
    <text>Siunčiami informaciniai</text>
  </threadedComment>
  <threadedComment ref="E341" dT="2025-03-05T11:48:10.20" personId="{A8D559AF-EDFF-4E5C-A9C6-041F763793B2}" id="{99931FF4-5822-4F08-A415-C5C267DFFC58}" parentId="{7B88CFC2-98B6-4B09-A472-77FA64A9D9AB}">
    <text xml:space="preserve">Liko statybų skyriaus derinimas, pasiteiravus atsakė, kad nagrinėjimo terminas 20 d.d. </text>
  </threadedComment>
  <threadedComment ref="E341" dT="2025-03-14T06:56:56.05" personId="{A8D559AF-EDFF-4E5C-A9C6-041F763793B2}" id="{6E7B31A2-8CA2-41CB-BF5E-AAF23C9D95EE}" parentId="{7B88CFC2-98B6-4B09-A472-77FA64A9D9AB}">
    <text xml:space="preserve">Bandau susisiekti su skyriaus atsakingu asmeniu </text>
  </threadedComment>
  <threadedComment ref="E341" dT="2025-03-14T13:04:16.88" personId="{275467A3-C35B-408D-BC09-980133BF36D1}" id="{D0CFC028-D559-43B7-899F-EB3442832EC4}" parentId="{7B88CFC2-98B6-4B09-A472-77FA64A9D9AB}">
    <text>Rengti MŽ</text>
  </threadedComment>
  <threadedComment ref="E341" dT="2025-03-19T10:02:58.15" personId="{275467A3-C35B-408D-BC09-980133BF36D1}" id="{F94E8762-67F6-43D6-9B2E-110A728D43CC}" parentId="{7B88CFC2-98B6-4B09-A472-77FA64A9D9AB}">
    <text>Laukia info iš sklp. Sav. Dėl valymo įrenginių, teikia savivaldybei patikslintą planą su pjūviais, poderinimų teiks SUVA</text>
  </threadedComment>
  <threadedComment ref="E341" dT="2025-03-20T05:58:10.71" personId="{A8D559AF-EDFF-4E5C-A9C6-041F763793B2}" id="{78ED5D5B-48B7-4241-A121-CBE27592993F}" parentId="{7B88CFC2-98B6-4B09-A472-77FA64A9D9AB}">
    <text xml:space="preserve">Patikslintas planas išsiųstas savivaldybei su projekto paaiškinimais </text>
  </threadedComment>
  <threadedComment ref="E341" dT="2025-03-24T05:29:49.12" personId="{A8D559AF-EDFF-4E5C-A9C6-041F763793B2}" id="{ECF31254-DD7F-43CD-BB23-07CB0A3FDDB8}" parentId="{7B88CFC2-98B6-4B09-A472-77FA64A9D9AB}">
    <text>Gautas savivaldybės derinimas, gautas laiškas iš vieno sklypo savininko, reiks pakoreguoti sprendinius ir teikti SUVA</text>
  </threadedComment>
  <threadedComment ref="E341" dT="2025-03-24T06:06:40.35" personId="{275467A3-C35B-408D-BC09-980133BF36D1}" id="{D0763D76-A257-4922-81C3-5509D7F056E2}" parentId="{7B88CFC2-98B6-4B09-A472-77FA64A9D9AB}">
    <text>Ruošia bylą</text>
  </threadedComment>
  <threadedComment ref="E341" dT="2025-03-26T12:08:14.24" personId="{1AA69E5B-B443-4881-BBB8-C2908FF681E9}" id="{FFB85DB0-E954-4F51-8DB3-E1044F93D455}" parentId="{7B88CFC2-98B6-4B09-A472-77FA64A9D9AB}">
    <text>Pateiktas projektas</text>
  </threadedComment>
  <threadedComment ref="E341" dT="2025-03-27T10:07:51.99" personId="{275467A3-C35B-408D-BC09-980133BF36D1}" id="{E619A44C-1A7A-41D9-996F-0C68257F2F8C}" parentId="{7B88CFC2-98B6-4B09-A472-77FA64A9D9AB}">
    <text>Taiso pastabas</text>
  </threadedComment>
  <threadedComment ref="E341" dT="2025-03-31T04:30:30.74" personId="{A8D559AF-EDFF-4E5C-A9C6-041F763793B2}" id="{A44FD7E0-0EAD-45B5-9A16-84AC73B3CF5D}" parentId="{7B88CFC2-98B6-4B09-A472-77FA64A9D9AB}">
    <text>Atmetė nžt SUVA dėl miškų derinimo, nors suformuoto miško sklypo ten nėra</text>
  </threadedComment>
  <threadedComment ref="E341" dT="2025-04-03T04:20:58.85" personId="{A8D559AF-EDFF-4E5C-A9C6-041F763793B2}" id="{39977529-9EF0-4FB7-A7FC-D1D700453411}" parentId="{7B88CFC2-98B6-4B09-A472-77FA64A9D9AB}">
    <text>Pateikta SUVA su raštu dėl miškų, kad jie nederina</text>
  </threadedComment>
  <threadedComment ref="E341" dT="2025-04-07T04:41:05.72" personId="{A8D559AF-EDFF-4E5C-A9C6-041F763793B2}" id="{23E0ACE5-ECB7-4340-A38E-4D60AEADEB2D}" parentId="{7B88CFC2-98B6-4B09-A472-77FA64A9D9AB}">
    <text xml:space="preserve">Gautas SUVA, redaguojamos bylos pastabos ir bus teikiama </text>
  </threadedComment>
  <threadedComment ref="E341" dT="2025-04-07T07:07:08.63" personId="{A8D559AF-EDFF-4E5C-A9C6-041F763793B2}" id="{7D5A90E4-C26D-46D4-90E0-B2A1B48075FC}" parentId="{7B88CFC2-98B6-4B09-A472-77FA64A9D9AB}">
    <text>Reikia teikti bylą</text>
  </threadedComment>
  <threadedComment ref="E341" dT="2025-04-07T09:29:27.32" personId="{1AA69E5B-B443-4881-BBB8-C2908FF681E9}" id="{5425D4A3-F74B-4CF1-AF6B-F72ACBC4451D}" parentId="{7B88CFC2-98B6-4B09-A472-77FA64A9D9AB}">
    <text>Pateiktas galutinis projektas tvirtinimui</text>
  </threadedComment>
  <threadedComment ref="E341" dT="2025-04-10T04:51:27.41" personId="{1AA69E5B-B443-4881-BBB8-C2908FF681E9}" id="{B79901B7-2F94-442E-BD05-52F9B38A0238}" parentId="{7B88CFC2-98B6-4B09-A472-77FA64A9D9AB}">
    <text>Pateiktas galutinis po pastabu</text>
  </threadedComment>
  <threadedComment ref="E341" dT="2025-04-14T07:58:28.25" personId="{275467A3-C35B-408D-BC09-980133BF36D1}" id="{70BA9A16-28A9-4134-9D97-88B90B7EFA3E}" parentId="{7B88CFC2-98B6-4B09-A472-77FA64A9D9AB}">
    <text>Perduoti įkainiai ESO</text>
  </threadedComment>
  <threadedComment ref="E341" dT="2025-04-15T08:12:06.85" personId="{275467A3-C35B-408D-BC09-980133BF36D1}" id="{30BA4EC1-7B7F-40C3-B3B9-30D343DC2F6C}" parentId="{7B88CFC2-98B6-4B09-A472-77FA64A9D9AB}">
    <text>Pateiktas ADA pasirašymui</text>
  </threadedComment>
  <threadedComment ref="X341" dT="2025-02-26T13:26:35.30" personId="{A8D559AF-EDFF-4E5C-A9C6-041F763793B2}" id="{BFEC337F-2E7C-42A9-AFDE-421A5E167388}">
    <text>02-26 išsiųsta architekturos skyriui, architekturos skyrius suderino, išsiųsta papildomai dar kelių skyriui 03-03</text>
  </threadedComment>
  <threadedComment ref="Y341" dT="2025-02-26T13:26:21.07" personId="{A8D559AF-EDFF-4E5C-A9C6-041F763793B2}" id="{626B3DCB-1653-487B-9284-293698959168}">
    <text>02-26 išsiųsta</text>
  </threadedComment>
  <threadedComment ref="AD341" dT="2025-03-24T14:06:24.21" personId="{A8D559AF-EDFF-4E5C-A9C6-041F763793B2}" id="{FC989FA0-0BAC-4A6D-A85E-283C046231AD}">
    <text xml:space="preserve">352074  savivaldybe
</text>
  </threadedComment>
  <threadedComment ref="AD341" dT="2025-03-24T14:15:03.24" personId="{A8D559AF-EDFF-4E5C-A9C6-041F763793B2}" id="{E6F3C9E7-3572-40F9-B56D-D6421C8207A5}" parentId="{FC989FA0-0BAC-4A6D-A85E-283C046231AD}">
    <text>352088  nzt</text>
  </threadedComment>
  <threadedComment ref="AD341" dT="2025-04-01T06:28:59.32" personId="{A8D559AF-EDFF-4E5C-A9C6-041F763793B2}" id="{9B5047B0-B78C-421E-855D-796761B353B3}" parentId="{FC989FA0-0BAC-4A6D-A85E-283C046231AD}">
    <text xml:space="preserve">352990 naujas nzt
</text>
  </threadedComment>
  <threadedComment ref="AN341" dT="2025-02-26T13:27:01.35" personId="{A8D559AF-EDFF-4E5C-A9C6-041F763793B2}" id="{DE9445C9-A573-4C1B-8BC8-42E6F5EFAD29}">
    <text xml:space="preserve">02-26 išsiųsta dėl Nemuno Kilpų
</text>
  </threadedComment>
  <threadedComment ref="E342" dT="2025-02-08T10:17:44.04" personId="{BF941DBC-49BC-4D35-B639-EC5DED99621C}" id="{66CC7DD8-4772-4772-A0E1-E0A622F7F5AE}">
    <text>Parengti pirminiai.</text>
  </threadedComment>
  <threadedComment ref="E342" dT="2025-02-10T11:49:06.46" personId="{1AA69E5B-B443-4881-BBB8-C2908FF681E9}" id="{5557213A-A7A7-44CE-A40E-AA16EB7D90EE}" parentId="{66CC7DD8-4772-4772-A0E1-E0A622F7F5AE}">
    <text>Pateikti pirminiai</text>
  </threadedComment>
  <threadedComment ref="E342" dT="2025-02-11T18:29:43.25" personId="{275467A3-C35B-408D-BC09-980133BF36D1}" id="{77860B3A-A7D0-4680-8453-8F0D1B6FF424}" parentId="{66CC7DD8-4772-4772-A0E1-E0A622F7F5AE}">
    <text>Atmesti pirminiai</text>
  </threadedComment>
  <threadedComment ref="E342" dT="2025-02-12T07:32:38.24" personId="{1AA69E5B-B443-4881-BBB8-C2908FF681E9}" id="{7A0503D4-B434-42A9-B4DA-BD20AFD059AC}" parentId="{66CC7DD8-4772-4772-A0E1-E0A622F7F5AE}">
    <text>Pateikti pirminiai po pastabu</text>
  </threadedComment>
  <threadedComment ref="E342" dT="2025-02-20T07:34:54.26" personId="{275467A3-C35B-408D-BC09-980133BF36D1}" id="{77BE050C-3F1E-4E2D-B563-7D242B4035BE}" parentId="{66CC7DD8-4772-4772-A0E1-E0A622F7F5AE}">
    <text>02-20 planuojam teikti SUVA</text>
  </threadedComment>
  <threadedComment ref="E342" dT="2025-02-20T12:54:22.46" personId="{BF941DBC-49BC-4D35-B639-EC5DED99621C}" id="{1DB98862-0674-4CF8-A0DA-7F6C40AE5591}" parentId="{66CC7DD8-4772-4772-A0E1-E0A622F7F5AE}">
    <text>02.20 pateikta SUVA, parengtas žiniaraštis.</text>
  </threadedComment>
  <threadedComment ref="E342" dT="2025-02-24T11:41:16.49" personId="{275467A3-C35B-408D-BC09-980133BF36D1}" id="{96E73F0D-AA15-4C26-9617-7FBF8314DED2}" parentId="{66CC7DD8-4772-4772-A0E1-E0A622F7F5AE}">
    <text>SUVA gauta, laukiam sąmatos</text>
  </threadedComment>
  <threadedComment ref="E342" dT="2025-02-26T10:40:23.00" personId="{275467A3-C35B-408D-BC09-980133BF36D1}" id="{C8A8DFC6-465B-4FF6-8D43-38A7C7A88C53}" parentId="{66CC7DD8-4772-4772-A0E1-E0A622F7F5AE}">
    <text>Pateiktas projektas</text>
  </threadedComment>
  <threadedComment ref="E342" dT="2025-02-27T11:45:46.02" personId="{275467A3-C35B-408D-BC09-980133BF36D1}" id="{ECE5756A-D594-4430-A251-399DBD1A397F}" parentId="{66CC7DD8-4772-4772-A0E1-E0A622F7F5AE}">
    <text>aktuojama</text>
  </threadedComment>
  <threadedComment ref="U342" dT="2025-02-20T12:54:01.08" personId="{BF941DBC-49BC-4D35-B639-EC5DED99621C}" id="{49F196D6-21C5-4B79-9B66-4F1BCDF1BACD}">
    <text>Reiktų kažkam peržėt.</text>
  </threadedComment>
  <threadedComment ref="Z342" dT="2025-02-20T12:53:41.61" personId="{BF941DBC-49BC-4D35-B639-EC5DED99621C}" id="{2F5AABF3-3967-4E55-BF88-BCF2162F93DC}">
    <text>nebūtinas</text>
  </threadedComment>
  <threadedComment ref="AD342" dT="2025-02-20T12:53:30.32" personId="{BF941DBC-49BC-4D35-B639-EC5DED99621C}" id="{DEE5E131-9FB8-4125-8E02-4432B51DCEEE}">
    <text xml:space="preserve">02.20
1GST-1954 </text>
  </threadedComment>
  <threadedComment ref="E343" dT="2025-02-10T09:25:47.39" personId="{275467A3-C35B-408D-BC09-980133BF36D1}" id="{FBCB1B0E-6BC9-44AB-9523-60E6A76169BA}">
    <text>02-10 pateikti pirminiai</text>
  </threadedComment>
  <threadedComment ref="E343" dT="2025-02-12T12:48:12.15" personId="{1AA69E5B-B443-4881-BBB8-C2908FF681E9}" id="{117C6F30-23F2-408C-8F3E-3EBB553D541C}" parentId="{FBCB1B0E-6BC9-44AB-9523-60E6A76169BA}">
    <text>Pateikti pirminiai po pastabu</text>
  </threadedComment>
  <threadedComment ref="E343" dT="2025-02-14T12:00:28.77" personId="{275467A3-C35B-408D-BC09-980133BF36D1}" id="{5DA1C425-E8C4-4E24-8E39-3F35F984CF2F}" parentId="{FBCB1B0E-6BC9-44AB-9523-60E6A76169BA}">
    <text>Taiso pastabas</text>
  </threadedComment>
  <threadedComment ref="E343" dT="2025-02-17T07:42:04.71" personId="{1AA69E5B-B443-4881-BBB8-C2908FF681E9}" id="{BBF56156-E34F-44A2-BC87-98F9AE94724D}" parentId="{FBCB1B0E-6BC9-44AB-9523-60E6A76169BA}">
    <text>Pateikta po pastabu</text>
  </threadedComment>
  <threadedComment ref="E343" dT="2025-02-18T11:06:24.33" personId="{8FC2F3C1-05F0-4E34-917F-7A355472C835}" id="{A30478E5-3B10-451C-976D-1A0F43C1A4F5}" parentId="{FBCB1B0E-6BC9-44AB-9523-60E6A76169BA}">
    <text>Informaciniai išsiųsti, derinama su institucijom</text>
  </threadedComment>
  <threadedComment ref="E343" dT="2025-02-20T12:23:39.50" personId="{8FC2F3C1-05F0-4E34-917F-7A355472C835}" id="{611F0C54-4CFB-4948-A0FE-1DF49A580D58}" parentId="{FBCB1B0E-6BC9-44AB-9523-60E6A76169BA}">
    <text>Gautas seniunijos derinimas</text>
  </threadedComment>
  <threadedComment ref="E343" dT="2025-02-20T13:15:48.49" personId="{8FC2F3C1-05F0-4E34-917F-7A355472C835}" id="{99FAD7CF-4B01-4B64-9509-4327DA7E306F}" parentId="{FBCB1B0E-6BC9-44AB-9523-60E6A76169BA}">
    <text>SUVA pateikta</text>
  </threadedComment>
  <threadedComment ref="E343" dT="2025-02-21T05:54:09.73" personId="{8FC2F3C1-05F0-4E34-917F-7A355472C835}" id="{30BF8E84-7FB6-41DB-B5AF-45316E4876C9}" parentId="{FBCB1B0E-6BC9-44AB-9523-60E6A76169BA}">
    <text>Kabelių lentelė padaryta ruošiamas žiniaraštis</text>
  </threadedComment>
  <threadedComment ref="E343" dT="2025-02-21T08:24:33.83" personId="{8FC2F3C1-05F0-4E34-917F-7A355472C835}" id="{B1A45B72-919A-4716-B7FC-26D3E33CC540}" parentId="{FBCB1B0E-6BC9-44AB-9523-60E6A76169BA}">
    <text xml:space="preserve">Žiniaraštis pabaigtas, nusiųsta sąmatai
Pradėta rengti byla </text>
  </threadedComment>
  <threadedComment ref="E343" dT="2025-02-25T13:51:08.52" personId="{8FC2F3C1-05F0-4E34-917F-7A355472C835}" id="{CF71B87E-FBCD-467D-9993-8F58913E0D55}" parentId="{FBCB1B0E-6BC9-44AB-9523-60E6A76169BA}">
    <text>Gauta sąmata, po suvos baigiam bylą</text>
  </threadedComment>
  <threadedComment ref="E343" dT="2025-02-27T07:50:55.11" personId="{275467A3-C35B-408D-BC09-980133BF36D1}" id="{B698D2DC-4B94-41CB-884B-DEF03FB7DA74}" parentId="{FBCB1B0E-6BC9-44AB-9523-60E6A76169BA}">
    <text>Sąmata gauta, laukiam SUVA</text>
  </threadedComment>
  <threadedComment ref="E343" dT="2025-02-28T05:13:02.62" personId="{8FC2F3C1-05F0-4E34-917F-7A355472C835}" id="{36C88780-FDE9-478B-A78E-3991C654761C}" parentId="{FBCB1B0E-6BC9-44AB-9523-60E6A76169BA}">
    <text>Atmesta suva, reikia eso derinimo</text>
  </threadedComment>
  <threadedComment ref="E343" dT="2025-02-28T08:13:21.17" personId="{8FC2F3C1-05F0-4E34-917F-7A355472C835}" id="{77453053-3582-4519-A754-93C19E9DD35D}" parentId="{FBCB1B0E-6BC9-44AB-9523-60E6A76169BA}">
    <text xml:space="preserve">Pateikta suva naujai
03-04
nr. 349313 </text>
  </threadedComment>
  <threadedComment ref="E343" dT="2025-03-05T10:28:05.87" personId="{1AA69E5B-B443-4881-BBB8-C2908FF681E9}" id="{CF9252D6-20CF-46F6-8E47-632D36204E8D}" parentId="{FBCB1B0E-6BC9-44AB-9523-60E6A76169BA}">
    <text>Reikia pildyti topo, pasipilde PU</text>
  </threadedComment>
  <threadedComment ref="E343" dT="2025-03-06T10:58:20.33" personId="{275467A3-C35B-408D-BC09-980133BF36D1}" id="{53C3A301-5AED-4BA9-84ED-FE0C1E7BCF8A}" parentId="{FBCB1B0E-6BC9-44AB-9523-60E6A76169BA}">
    <text>03-06 perduota geoprojektams parengti papildymą</text>
  </threadedComment>
  <threadedComment ref="E343" dT="2025-03-19T08:48:12.28" personId="{275467A3-C35B-408D-BC09-980133BF36D1}" id="{0F27B64F-35B1-47A1-A3DD-727169567E64}" parentId="{FBCB1B0E-6BC9-44AB-9523-60E6A76169BA}">
    <text>Laukiam topo papildymo, reikės perderinti</text>
  </threadedComment>
  <threadedComment ref="E343" dT="2025-03-24T18:57:59.44" personId="{275467A3-C35B-408D-BC09-980133BF36D1}" id="{9BC730C4-E77D-47C4-9A9D-632EA58975F8}" parentId="{FBCB1B0E-6BC9-44AB-9523-60E6A76169BA}">
    <text>Topo pateikta</text>
  </threadedComment>
  <threadedComment ref="E343" dT="2025-03-26T05:32:20.60" personId="{8FC2F3C1-05F0-4E34-917F-7A355472C835}" id="{BEFF4DC5-8AF1-43FA-88C6-B874D0B456DF}" parentId="{FBCB1B0E-6BC9-44AB-9523-60E6A76169BA}">
    <text>Koreguojama trasa</text>
  </threadedComment>
  <threadedComment ref="E343" dT="2025-03-27T07:10:00.71" personId="{8FC2F3C1-05F0-4E34-917F-7A355472C835}" id="{EAAE172D-4BD8-4B69-B6EA-79BFA73099F2}" parentId="{FBCB1B0E-6BC9-44AB-9523-60E6A76169BA}">
    <text>Pakoreguota, išsiųsta institucijoms perderinti, byla pradėta ruošti, laukiam naujos sąmatos</text>
  </threadedComment>
  <threadedComment ref="E343" dT="2025-03-27T13:05:11.36" personId="{8FC2F3C1-05F0-4E34-917F-7A355472C835}" id="{1A906C1C-D6CA-4ECB-B339-948240A2CC55}" parentId="{FBCB1B0E-6BC9-44AB-9523-60E6A76169BA}">
    <text>Byla paruošta, sąmata gauta, trūksta derinimų</text>
  </threadedComment>
  <threadedComment ref="E343" dT="2025-03-28T08:32:20.80" personId="{8FC2F3C1-05F0-4E34-917F-7A355472C835}" id="{36D04F7E-5785-4C06-A398-8F065F22338B}" parentId="{FBCB1B0E-6BC9-44AB-9523-60E6A76169BA}">
    <text>Gautas, seniūnijos derinimas, laukiam eso ir savivaldybės, teiksim suvą</text>
  </threadedComment>
  <threadedComment ref="E343" dT="2025-04-01T10:50:42.85" personId="{8FC2F3C1-05F0-4E34-917F-7A355472C835}" id="{A19C499A-1C48-43F9-BF96-C24D8AEEB0A9}" parentId="{FBCB1B0E-6BC9-44AB-9523-60E6A76169BA}">
    <text>Savivaldybė pateikė pastabas dėl melioracinių statinių, seniūnijos derinimas gautas</text>
  </threadedComment>
  <threadedComment ref="E343" dT="2025-04-10T12:31:34.58" personId="{8FC2F3C1-05F0-4E34-917F-7A355472C835}" id="{6EF5C1E9-B002-4F91-AE23-84F12D72539B}" parentId="{FBCB1B0E-6BC9-44AB-9523-60E6A76169BA}">
    <text>Laukiam melioracijos projekto tada derinam su savivaldybe, teikiam suva, atiduodam projektą</text>
  </threadedComment>
  <threadedComment ref="E343" dT="2025-05-05T04:54:05.24" personId="{8FC2F3C1-05F0-4E34-917F-7A355472C835}" id="{193A53FB-E0C0-432A-A5C7-3B0B8B4BD95C}" parentId="{FBCB1B0E-6BC9-44AB-9523-60E6A76169BA}">
    <text>Išsiųsta pakartotinai į savivaldybę 05-05</text>
  </threadedComment>
  <threadedComment ref="E343" dT="2025-05-13T03:57:06.80" personId="{8FC2F3C1-05F0-4E34-917F-7A355472C835}" id="{D70845B9-75FF-41D8-96C0-C737FD686848}" parentId="{FBCB1B0E-6BC9-44AB-9523-60E6A76169BA}">
    <text>Gautas savivaldybės derinimas, teikiam suva</text>
  </threadedComment>
  <threadedComment ref="E343" dT="2025-05-14T09:57:01.30" personId="{8FC2F3C1-05F0-4E34-917F-7A355472C835}" id="{77F9E6FB-6233-4F41-B339-DA0FD7E64A7F}" parentId="{FBCB1B0E-6BC9-44AB-9523-60E6A76169BA}">
    <text>Laukiam suvos patvirtinimo</text>
  </threadedComment>
  <threadedComment ref="E343" dT="2025-05-15T09:44:38.98" personId="{8FC2F3C1-05F0-4E34-917F-7A355472C835}" id="{D6163694-8E8D-42DB-99A0-957ECC17D5FB}" parentId="{FBCB1B0E-6BC9-44AB-9523-60E6A76169BA}">
    <text>Keliam bylą be suvos</text>
  </threadedComment>
  <threadedComment ref="E343" dT="2025-05-15T11:49:23.72" personId="{1AA69E5B-B443-4881-BBB8-C2908FF681E9}" id="{58C45B80-2AF6-4871-B104-281C0511420F}" parentId="{FBCB1B0E-6BC9-44AB-9523-60E6A76169BA}">
    <text>Pateiktas projektas be SUVA</text>
  </threadedComment>
  <threadedComment ref="E343" dT="2025-05-20T04:57:22.56" personId="{8FC2F3C1-05F0-4E34-917F-7A355472C835}" id="{35794DB6-725F-4225-95B3-2BC73180D8F9}" parentId="{FBCB1B0E-6BC9-44AB-9523-60E6A76169BA}">
    <text>Suva gauta</text>
  </threadedComment>
  <threadedComment ref="E343" dT="2025-05-21T06:40:38.09" personId="{275467A3-C35B-408D-BC09-980133BF36D1}" id="{DE20A995-AA0E-4179-BF77-50A278150439}" parentId="{FBCB1B0E-6BC9-44AB-9523-60E6A76169BA}">
    <text>AZ registruoja</text>
  </threadedComment>
  <threadedComment ref="E343" dT="2025-05-21T08:09:14.49" personId="{275467A3-C35B-408D-BC09-980133BF36D1}" id="{C9574E90-5564-4B30-A0B6-88966DE7B7AC}" parentId="{FBCB1B0E-6BC9-44AB-9523-60E6A76169BA}">
    <text>Pateikta ADA</text>
  </threadedComment>
  <threadedComment ref="T343" dT="2025-03-26T13:47:40.98" personId="{8FC2F3C1-05F0-4E34-917F-7A355472C835}" id="{B3B28090-BFA5-47B5-9916-A497C1A21201}">
    <text>Ruošiami išsiųsti 2 informaciniai</text>
  </threadedComment>
  <threadedComment ref="U343" dT="2025-03-19T10:22:06.19" personId="{8FC2F3C1-05F0-4E34-917F-7A355472C835}" id="{EF69B83B-30FF-447E-BF7A-350DCE4378C8}">
    <text xml:space="preserve">Keisis po top papildymo
</text>
  </threadedComment>
  <threadedComment ref="U343" dT="2025-03-27T07:10:21.83" personId="{8FC2F3C1-05F0-4E34-917F-7A355472C835}" id="{7E2A3EB1-B97D-4473-ABE4-CF17AFBBCC2D}" parentId="{EF69B83B-30FF-447E-BF7A-350DCE4378C8}">
    <text>Pataisyta</text>
  </threadedComment>
  <threadedComment ref="V343" dT="2025-02-24T12:17:45.08" personId="{8FC2F3C1-05F0-4E34-917F-7A355472C835}" id="{D56B7090-067D-4FA7-8609-591A793FB373}">
    <text>nusiųsta</text>
  </threadedComment>
  <threadedComment ref="V343" dT="2025-03-19T10:22:13.68" personId="{8FC2F3C1-05F0-4E34-917F-7A355472C835}" id="{EA00E2D7-A908-44B3-9D47-9C126B475797}" parentId="{D56B7090-067D-4FA7-8609-591A793FB373}">
    <text>Keisis po top papildymo</text>
  </threadedComment>
  <threadedComment ref="V343" dT="2025-03-27T07:10:31.32" personId="{8FC2F3C1-05F0-4E34-917F-7A355472C835}" id="{CC08D6AB-49C2-4F5A-B030-BA4787047146}" parentId="{D56B7090-067D-4FA7-8609-591A793FB373}">
    <text>Laukiam naujos sąmatos</text>
  </threadedComment>
  <threadedComment ref="X343" dT="2025-03-19T08:59:21.40" personId="{8FC2F3C1-05F0-4E34-917F-7A355472C835}" id="{BB543444-E553-423E-A316-82BC6D781325}">
    <text xml:space="preserve">Po papildymo derinti
</text>
  </threadedComment>
  <threadedComment ref="X343" dT="2025-03-26T13:47:52.29" personId="{8FC2F3C1-05F0-4E34-917F-7A355472C835}" id="{D03416AC-AF67-4430-9219-1D533C804223}" parentId="{BB543444-E553-423E-A316-82BC6D781325}">
    <text>Siųsta 03-26</text>
  </threadedComment>
  <threadedComment ref="Y343" dT="2025-03-19T08:59:35.88" personId="{8FC2F3C1-05F0-4E34-917F-7A355472C835}" id="{CA62B580-2234-4A4C-913F-C1E8D1035681}">
    <text>Po papildymo perderinti</text>
  </threadedComment>
  <threadedComment ref="Y343" dT="2025-03-26T12:48:17.55" personId="{8FC2F3C1-05F0-4E34-917F-7A355472C835}" id="{5EFD5931-E902-49EF-A6E1-CF296CB6EA58}" parentId="{CA62B580-2234-4A4C-913F-C1E8D1035681}">
    <text>03-26 išsiųsta</text>
  </threadedComment>
  <threadedComment ref="AD343" dT="2025-02-24T12:17:26.50" personId="{8FC2F3C1-05F0-4E34-917F-7A355472C835}" id="{41BBD705-4F0F-4BB5-8060-28FC1FEF5F97}">
    <text>Nr. 347847
1GST-1957
02-20</text>
  </threadedComment>
  <threadedComment ref="AD343" dT="2025-03-14T12:38:26.85" personId="{8FC2F3C1-05F0-4E34-917F-7A355472C835}" id="{84015904-CDFC-490F-BBB9-F0960D5873FB}" parentId="{41BBD705-4F0F-4BB5-8060-28FC1FEF5F97}">
    <text>02-28
348847</text>
  </threadedComment>
  <threadedComment ref="AD343" dT="2025-03-19T08:58:56.89" personId="{8FC2F3C1-05F0-4E34-917F-7A355472C835}" id="{928F3E50-09E7-44A6-9D08-5FAA122DDBA7}" parentId="{41BBD705-4F0F-4BB5-8060-28FC1FEF5F97}">
    <text>Gauta suva, bet reikės teikti iš naujo po papildymo</text>
  </threadedComment>
  <threadedComment ref="AD343" dT="2025-05-13T05:43:56.42" personId="{8FC2F3C1-05F0-4E34-917F-7A355472C835}" id="{10271288-6F8D-4BC4-8210-5A3528FA1A42}" parentId="{41BBD705-4F0F-4BB5-8060-28FC1FEF5F97}">
    <text xml:space="preserve">Pateikta naujai 05-13
359360 </text>
  </threadedComment>
  <threadedComment ref="E344" dT="2025-02-17T09:48:44.88" personId="{275467A3-C35B-408D-BC09-980133BF36D1}" id="{44672950-C681-427A-8137-AE6499F24D9E}">
    <text xml:space="preserve">Planas pirminius pateikti 02-18
</text>
  </threadedComment>
  <threadedComment ref="E344" dT="2025-02-19T11:08:20.05" personId="{C0ECFC5B-0A85-441B-983F-CE9A319143FD}" id="{B4FF0C4A-D77C-4192-A58E-DA11B75DB2D5}" parentId="{44672950-C681-427A-8137-AE6499F24D9E}">
    <text>Paruošta peržiūrai, galima bus teikti</text>
  </threadedComment>
  <threadedComment ref="E344" dT="2025-02-19T12:24:06.87" personId="{275467A3-C35B-408D-BC09-980133BF36D1}" id="{16D976E5-2626-440E-9673-B2B6F92E9226}" parentId="{44672950-C681-427A-8137-AE6499F24D9E}">
    <text>Taiso pastabas, 02-19 teiksim pirminius</text>
  </threadedComment>
  <threadedComment ref="E344" dT="2025-02-21T08:12:41.81" personId="{C0ECFC5B-0A85-441B-983F-CE9A319143FD}" id="{40DFEADB-B263-4C0C-845A-1DDE077B312C}" parentId="{44672950-C681-427A-8137-AE6499F24D9E}">
    <text>Pataisyta galima kelti</text>
  </threadedComment>
  <threadedComment ref="E344" dT="2025-02-25T12:16:10.84" personId="{1AA69E5B-B443-4881-BBB8-C2908FF681E9}" id="{FD8334F1-01EF-4904-8330-E8CFE1F6C666}" parentId="{44672950-C681-427A-8137-AE6499F24D9E}">
    <text>Pateikti pirminiai</text>
  </threadedComment>
  <threadedComment ref="E344" dT="2025-02-27T11:19:39.83" personId="{275467A3-C35B-408D-BC09-980133BF36D1}" id="{FC1B4433-39B4-4AD0-A5D6-8E6EF7424EAD}" parentId="{44672950-C681-427A-8137-AE6499F24D9E}">
    <text>Taiso pastabas</text>
  </threadedComment>
  <threadedComment ref="E344" dT="2025-02-28T12:40:37.35" personId="{C0ECFC5B-0A85-441B-983F-CE9A319143FD}" id="{D04E71E4-D0CE-4B1D-BDA3-B6AF8EF565B2}" parentId="{44672950-C681-427A-8137-AE6499F24D9E}">
    <text>Pastabos pataisytos galima kelti</text>
  </threadedComment>
  <threadedComment ref="E344" dT="2025-02-28T13:16:55.09" personId="{1AA69E5B-B443-4881-BBB8-C2908FF681E9}" id="{EAF737A8-1126-4425-AB5C-C25F240888EF}" parentId="{44672950-C681-427A-8137-AE6499F24D9E}">
    <text>Pateikta po pastabu</text>
  </threadedComment>
  <threadedComment ref="E344" dT="2025-03-03T11:50:50.28" personId="{1AA69E5B-B443-4881-BBB8-C2908FF681E9}" id="{566F76CF-59FE-4652-B8E2-9A24DA5317C9}" parentId="{44672950-C681-427A-8137-AE6499F24D9E}">
    <text>Taiso pastabas</text>
  </threadedComment>
  <threadedComment ref="E344" dT="2025-03-06T08:10:04.12" personId="{1AA69E5B-B443-4881-BBB8-C2908FF681E9}" id="{E024F7F7-8969-4C93-A5F5-943301028CB5}" parentId="{44672950-C681-427A-8137-AE6499F24D9E}">
    <text>Pateitka po pastabu</text>
  </threadedComment>
  <threadedComment ref="E344" dT="2025-03-06T12:20:02.99" personId="{1AA69E5B-B443-4881-BBB8-C2908FF681E9}" id="{B9689D38-1F74-4217-BEA3-571052D66CE3}" parentId="{44672950-C681-427A-8137-AE6499F24D9E}">
    <text>Pateikta po pastabu</text>
  </threadedComment>
  <threadedComment ref="E344" dT="2025-03-06T12:24:28.07" personId="{275467A3-C35B-408D-BC09-980133BF36D1}" id="{F4169DB5-ABBD-473C-A5C7-4231CCBE65F0}" parentId="{44672950-C681-427A-8137-AE6499F24D9E}">
    <text>Taiso pastabas</text>
  </threadedComment>
  <threadedComment ref="E344" dT="2025-03-07T06:53:26.21" personId="{1AA69E5B-B443-4881-BBB8-C2908FF681E9}" id="{F472F2D5-D0BC-4AC7-BEEA-96A355BD940E}" parentId="{44672950-C681-427A-8137-AE6499F24D9E}">
    <text>Pateikta po pastabu</text>
  </threadedComment>
  <threadedComment ref="E344" dT="2025-03-10T06:46:09.57" personId="{C0ECFC5B-0A85-441B-983F-CE9A319143FD}" id="{3BDBF967-AD99-4797-8E7F-0B57A3212669}" parentId="{44672950-C681-427A-8137-AE6499F24D9E}">
    <text>Pirminiai suderinti</text>
  </threadedComment>
  <threadedComment ref="E344" dT="2025-03-19T06:28:00.21" personId="{275467A3-C35B-408D-BC09-980133BF36D1}" id="{33395DCB-1049-4B57-8097-07D04D0AAC63}" parentId="{44672950-C681-427A-8137-AE6499F24D9E}">
    <text>Derina su institucijoms, siunčia VIA</text>
  </threadedComment>
  <threadedComment ref="E344" dT="2025-03-24T13:14:41.01" personId="{C0ECFC5B-0A85-441B-983F-CE9A319143FD}" id="{473B2D93-8CE6-403B-AB12-4A54ED93123D}" parentId="{44672950-C681-427A-8137-AE6499F24D9E}">
    <text>Priduota VIA 03/24</text>
  </threadedComment>
  <threadedComment ref="E344" dT="2025-04-08T11:34:10.66" personId="{C0ECFC5B-0A85-441B-983F-CE9A319143FD}" id="{119EFD49-9AC9-48B3-848E-48E74216D8ED}" parentId="{44672950-C681-427A-8137-AE6499F24D9E}">
    <text>Išsiųsti informaciniai</text>
  </threadedComment>
  <threadedComment ref="E344" dT="2025-04-11T06:30:58.88" personId="{1AA69E5B-B443-4881-BBB8-C2908FF681E9}" id="{DEEB4E0D-5CC4-4671-AD82-6E70D8E50C23}" parentId="{44672950-C681-427A-8137-AE6499F24D9E}">
    <text>Nusiusti Via prieda, laukiam samatos, daryti byla ir teikti be situ trukstamu</text>
  </threadedComment>
  <threadedComment ref="E344" dT="2025-04-11T06:57:47.82" personId="{C0ECFC5B-0A85-441B-983F-CE9A319143FD}" id="{C03DBE10-BF55-4A0B-8D68-36211F5EAA7C}" parentId="{44672950-C681-427A-8137-AE6499F24D9E}">
    <text>Išsiųsta į VIALietuva pasirašytas priedo adocas</text>
  </threadedComment>
  <threadedComment ref="E344" dT="2025-04-15T06:31:24.24" personId="{C0ECFC5B-0A85-441B-983F-CE9A319143FD}" id="{96103512-999D-461B-8F95-887CA5923220}" parentId="{44672950-C681-427A-8137-AE6499F24D9E}">
    <text>Išsiųsta į VIA pakoreguotas pjūvis naujas pasirašytas adocas</text>
  </threadedComment>
  <threadedComment ref="E344" dT="2025-04-15T06:35:18.62" personId="{C0ECFC5B-0A85-441B-983F-CE9A319143FD}" id="{DA7CC1A8-122C-4EEB-97D3-2E85DC05D03E}" parentId="{44672950-C681-427A-8137-AE6499F24D9E}">
    <text>Neaišku ką daryti dėl melioracijos</text>
  </threadedComment>
  <threadedComment ref="E344" dT="2025-04-15T07:33:06.59" personId="{1AA69E5B-B443-4881-BBB8-C2908FF681E9}" id="{F2759810-22B8-444B-89AC-7F592456BE69}" parentId="{44672950-C681-427A-8137-AE6499F24D9E}">
    <text>Pagal ZIS kertam keliose vietose drenaza</text>
  </threadedComment>
  <threadedComment ref="E344" dT="2025-04-18T04:35:41.46" personId="{C0ECFC5B-0A85-441B-983F-CE9A319143FD}" id="{27E11FC8-586E-4891-91B8-276E48DE0D44}" parentId="{44672950-C681-427A-8137-AE6499F24D9E}">
    <text>Sulaukiam VIA derinimo ir pateikiam galutiniam derinimui ESO</text>
  </threadedComment>
  <threadedComment ref="E344" dT="2025-04-18T05:30:56.00" personId="{C0ECFC5B-0A85-441B-983F-CE9A319143FD}" id="{C3608211-1EC9-4A42-8DDE-2B881FAB6BBE}" parentId="{44672950-C681-427A-8137-AE6499F24D9E}">
    <text>Trūksta melioracijos atstatymo sprendinių</text>
  </threadedComment>
  <threadedComment ref="E344" dT="2025-04-22T04:38:00.43" personId="{C0ECFC5B-0A85-441B-983F-CE9A319143FD}" id="{41E644BA-FABA-4A36-BDCD-B4B3ECE2B00A}" parentId="{44672950-C681-427A-8137-AE6499F24D9E}">
    <text>Priduota galutiniam derinimui  ESO</text>
  </threadedComment>
  <threadedComment ref="E344" dT="2025-04-22T04:56:07.96" personId="{1AA69E5B-B443-4881-BBB8-C2908FF681E9}" id="{DA46A3D1-1252-42CF-9D98-F5448D0E435F}" parentId="{44672950-C681-427A-8137-AE6499F24D9E}">
    <text>Pateiktas projektas be VIA ir SUVA</text>
  </threadedComment>
  <threadedComment ref="E344" dT="2025-04-24T07:24:01.73" personId="{C0ECFC5B-0A85-441B-983F-CE9A319143FD}" id="{DEDC91EB-17F0-4014-B123-3A4E91E08046}" parentId="{44672950-C681-427A-8137-AE6499F24D9E}">
    <text>Gautos ESO  pastabos</text>
  </threadedComment>
  <threadedComment ref="E344" dT="2025-04-29T07:18:31.71" personId="{1AA69E5B-B443-4881-BBB8-C2908FF681E9}" id="{42E25FAC-D8FA-4598-8270-D77E86F446D3}" parentId="{44672950-C681-427A-8137-AE6499F24D9E}">
    <text>Via nagrinejimui net nepriskirta dar niekam, terminas 05.15, SUVAI yra pateikta</text>
  </threadedComment>
  <threadedComment ref="E344" dT="2025-05-19T09:37:42.52" personId="{275467A3-C35B-408D-BC09-980133BF36D1}" id="{C093F632-8E93-4D2A-8619-6EBF320A1525}" parentId="{44672950-C681-427A-8137-AE6499F24D9E}">
    <text>Negauta, skambins</text>
  </threadedComment>
  <threadedComment ref="E344" dT="2025-05-21T11:37:10.38" personId="{1AA69E5B-B443-4881-BBB8-C2908FF681E9}" id="{02BD1C88-7965-4417-AD8A-D50F039551B5}" parentId="{44672950-C681-427A-8137-AE6499F24D9E}">
    <text xml:space="preserve">Nauja SUVA 05.21; 360723 </text>
  </threadedComment>
  <threadedComment ref="E344" dT="2025-06-02T05:23:25.98" personId="{1AA69E5B-B443-4881-BBB8-C2908FF681E9}" id="{05AAEB5E-897F-4245-A232-DA5951173074}" parentId="{44672950-C681-427A-8137-AE6499F24D9E}">
    <text>Suva nera dar</text>
  </threadedComment>
  <threadedComment ref="E344" dT="2025-06-09T12:16:14.31" personId="{1AA69E5B-B443-4881-BBB8-C2908FF681E9}" id="{C942C9EB-4870-478C-BE78-FB52C194251D}" parentId="{44672950-C681-427A-8137-AE6499F24D9E}">
    <text>Nauja suva 363316;    06.09</text>
  </threadedComment>
  <threadedComment ref="E344" dT="2025-06-11T05:42:45.98" personId="{1AA69E5B-B443-4881-BBB8-C2908FF681E9}" id="{DD7A7267-6443-4A50-80C5-79C89E685547}" parentId="{44672950-C681-427A-8137-AE6499F24D9E}">
    <text>SUVA gauta, dar bandau pagaut melioratoriu</text>
  </threadedComment>
  <threadedComment ref="E344" dT="2025-06-25T09:45:07.51" personId="{1AA69E5B-B443-4881-BBB8-C2908FF681E9}" id="{E522083D-7184-401E-94AA-4A1299126207}" parentId="{44672950-C681-427A-8137-AE6499F24D9E}">
    <text>Pateiktas projektas po pastabu</text>
  </threadedComment>
  <threadedComment ref="E344" dT="2025-06-26T10:40:51.61" personId="{275467A3-C35B-408D-BC09-980133BF36D1}" id="{9A85E6CB-EFF0-4DF3-AAC4-52645B5C167B}" parentId="{44672950-C681-427A-8137-AE6499F24D9E}">
    <text>Teikia žymas į RC</text>
  </threadedComment>
  <threadedComment ref="E344" dT="2025-06-27T12:04:47.06" personId="{275467A3-C35B-408D-BC09-980133BF36D1}" id="{84929C8F-8C9A-4B11-99F7-C144281AC7C9}" parentId="{44672950-C681-427A-8137-AE6499F24D9E}">
    <text>ESO turi atmesti įkainius</text>
  </threadedComment>
  <threadedComment ref="E344" dT="2025-06-30T10:35:26.17" personId="{275467A3-C35B-408D-BC09-980133BF36D1}" id="{4027A533-C5ED-4DDE-AE5E-17C925F63810}" parentId="{44672950-C681-427A-8137-AE6499F24D9E}">
    <text>Pateikti įkainiai ESO</text>
  </threadedComment>
  <threadedComment ref="X344" dT="2025-04-10T12:44:35.75" personId="{C0ECFC5B-0A85-441B-983F-CE9A319143FD}" id="{D88ED966-9498-41F7-9966-F50758CFE3A1}">
    <text>Suderino savivaldybės melioracijos specialistas su pastaba</text>
  </threadedComment>
  <threadedComment ref="AD344" dT="2025-04-29T06:44:39.58" personId="{1AA69E5B-B443-4881-BBB8-C2908FF681E9}" id="{33577934-2EFE-4BC2-AA2D-CEB86CFF0DCA}">
    <text xml:space="preserve">04.29 Nr. 357308 </text>
  </threadedComment>
  <threadedComment ref="AJ344" dT="2025-03-19T06:20:45.25" personId="{275467A3-C35B-408D-BC09-980133BF36D1}" id="{473D4870-0563-4426-852E-0798186817D6}">
    <text>neišsiųsta</text>
  </threadedComment>
  <threadedComment ref="AJ344" dT="2025-03-24T13:16:20.99" personId="{C0ECFC5B-0A85-441B-983F-CE9A319143FD}" id="{B3053495-249A-4906-AB55-CBE50F58C174}" parentId="{473D4870-0563-4426-852E-0798186817D6}">
    <text>Išsiųsta VIA 03/24</text>
  </threadedComment>
  <threadedComment ref="AJ344" dT="2025-04-04T09:31:49.10" personId="{C0ECFC5B-0A85-441B-983F-CE9A319143FD}" id="{8FF02D2B-F02C-4B41-8560-16E47FA08DEC}" parentId="{473D4870-0563-4426-852E-0798186817D6}">
    <text>Gautas atsakymas dėl korekcijos</text>
  </threadedComment>
  <threadedComment ref="AJ344" dT="2025-04-15T06:33:00.04" personId="{C0ECFC5B-0A85-441B-983F-CE9A319143FD}" id="{D99410F6-86E7-405F-9F8B-969C9CF7652A}" parentId="{473D4870-0563-4426-852E-0798186817D6}">
    <text>Pakoreguoti sprendinai gautas naujas adocas ir išsiųstas į VIA 04/14</text>
  </threadedComment>
  <threadedComment ref="AJ344" dT="2025-04-29T06:04:19.10" personId="{1AA69E5B-B443-4881-BBB8-C2908FF681E9}" id="{EEA64718-3BF0-4979-BE9A-5290C842EC4F}" parentId="{473D4870-0563-4426-852E-0798186817D6}">
    <text>1-25-11540</text>
  </threadedComment>
  <threadedComment ref="AM344" dT="2025-03-14T10:40:30.40" personId="{C0ECFC5B-0A85-441B-983F-CE9A319143FD}" id="{46626610-B5DA-4235-B34B-E425D9081566}">
    <text>Išsiųsta 03/10</text>
  </threadedComment>
  <threadedComment ref="AM344" dT="2025-04-04T09:31:23.47" personId="{C0ECFC5B-0A85-441B-983F-CE9A319143FD}" id="{2D840C1A-93BC-42D9-A997-EF87B45E46A8}" parentId="{46626610-B5DA-4235-B34B-E425D9081566}">
    <text>Gautas atsakymas kad derinti nereikia</text>
  </threadedComment>
  <threadedComment ref="E345" dT="2025-02-12T13:57:17.22" personId="{275467A3-C35B-408D-BC09-980133BF36D1}" id="{5C124855-E376-42EB-9E74-E6FA6F2A03BC}">
    <text>Rengia sprendinius</text>
  </threadedComment>
  <threadedComment ref="E345" dT="2025-02-13T14:42:15.31" personId="{1AA69E5B-B443-4881-BBB8-C2908FF681E9}" id="{74444BED-CDD3-4D1E-83CA-2F45EE54B33E}" parentId="{5C124855-E376-42EB-9E74-E6FA6F2A03BC}">
    <text>Pateikti pirminiai</text>
  </threadedComment>
  <threadedComment ref="E345" dT="2025-02-15T05:59:54.59" personId="{275467A3-C35B-408D-BC09-980133BF36D1}" id="{AEDC7EF4-ADFD-4CFA-BF76-7CCCDD2E3AB5}" parentId="{5C124855-E376-42EB-9E74-E6FA6F2A03BC}">
    <text>Taiso pastabas</text>
  </threadedComment>
  <threadedComment ref="E345" dT="2025-02-17T10:44:15.03" personId="{1AA69E5B-B443-4881-BBB8-C2908FF681E9}" id="{7B6CBB2C-AAEB-4033-9957-E59B1DCD2FEB}" parentId="{5C124855-E376-42EB-9E74-E6FA6F2A03BC}">
    <text>Pateikti pirminiai po pastabu</text>
  </threadedComment>
  <threadedComment ref="E345" dT="2025-02-18T12:41:35.78" personId="{275467A3-C35B-408D-BC09-980133BF36D1}" id="{587185F8-6216-4E49-BAF1-FC8DF080F874}" parentId="{5C124855-E376-42EB-9E74-E6FA6F2A03BC}">
    <text>Taiso pastabas</text>
  </threadedComment>
  <threadedComment ref="E345" dT="2025-02-19T10:54:42.39" personId="{A8D559AF-EDFF-4E5C-A9C6-041F763793B2}" id="{09A88830-ADD3-41B6-A4D5-088E6A516434}" parentId="{5C124855-E376-42EB-9E74-E6FA6F2A03BC}">
    <text>Sumažintas gręžimų skaičius pagal pastabas, reikia bandyti kelti</text>
  </threadedComment>
  <threadedComment ref="E345" dT="2025-02-24T05:25:36.90" personId="{A8D559AF-EDFF-4E5C-A9C6-041F763793B2}" id="{06FB85F4-3F3B-44B4-B44D-A95FAD131C9D}" parentId="{5C124855-E376-42EB-9E74-E6FA6F2A03BC}">
    <text>Suformuoti informaciniai</text>
  </threadedComment>
  <threadedComment ref="E345" dT="2025-02-24T09:55:04.08" personId="{275467A3-C35B-408D-BC09-980133BF36D1}" id="{1F6ABBE5-6A56-4CEC-A112-A12F0CDD9E48}" parentId="{5C124855-E376-42EB-9E74-E6FA6F2A03BC}">
    <text>Reikia nuotraukų pasigrįsti gręžimus</text>
  </threadedComment>
  <threadedComment ref="E345" dT="2025-02-27T08:43:28.81" personId="{1AA69E5B-B443-4881-BBB8-C2908FF681E9}" id="{2CED288E-FD7A-4DD0-BAC0-DA2C71C8FCF0}" parentId="{5C124855-E376-42EB-9E74-E6FA6F2A03BC}">
    <text>Pateikta po pastabu</text>
  </threadedComment>
  <threadedComment ref="E345" dT="2025-02-27T11:17:53.11" personId="{275467A3-C35B-408D-BC09-980133BF36D1}" id="{0C9599CC-53DA-4594-B837-E3AA22A4FE14}" parentId="{5C124855-E376-42EB-9E74-E6FA6F2A03BC}">
    <text>Taiso pastabas dėl gręžimų</text>
  </threadedComment>
  <threadedComment ref="E345" dT="2025-02-27T11:52:13.42" personId="{A8D559AF-EDFF-4E5C-A9C6-041F763793B2}" id="{C1A06B02-41E4-4147-A0A6-505CB14E224B}" parentId="{5C124855-E376-42EB-9E74-E6FA6F2A03BC}">
    <text xml:space="preserve">Sumąžinti gręžimai jau kiek įmanoma, padarytos nuotraukos su paaiškinimais </text>
  </threadedComment>
  <threadedComment ref="E345" dT="2025-02-27T11:57:48.65" personId="{1AA69E5B-B443-4881-BBB8-C2908FF681E9}" id="{4956FD71-DE5E-46CE-913D-46365187B63A}" parentId="{5C124855-E376-42EB-9E74-E6FA6F2A03BC}">
    <text>Pateikta su pagrindimais</text>
  </threadedComment>
  <threadedComment ref="E345" dT="2025-02-28T08:05:34.86" personId="{A8D559AF-EDFF-4E5C-A9C6-041F763793B2}" id="{6894D638-62CD-494E-8789-EEA02BC0F40B}" parentId="{5C124855-E376-42EB-9E74-E6FA6F2A03BC}">
    <text xml:space="preserve">Išsiųstas derint </text>
  </threadedComment>
  <threadedComment ref="E345" dT="2025-03-03T05:31:50.04" personId="{A8D559AF-EDFF-4E5C-A9C6-041F763793B2}" id="{A0FED2F2-43F3-4713-8EEA-3BE2956C949C}" parentId="{5C124855-E376-42EB-9E74-E6FA6F2A03BC}">
    <text>Siunčiami informaciniai</text>
  </threadedComment>
  <threadedComment ref="E345" dT="2025-03-06T05:13:03.96" personId="{A8D559AF-EDFF-4E5C-A9C6-041F763793B2}" id="{9DF66ADC-5581-4519-8C3B-C8D22963276E}" parentId="{5C124855-E376-42EB-9E74-E6FA6F2A03BC}">
    <text>Ruošiamas reikšmingumo nustatymas ir siunčiama pakartotinai naturai</text>
  </threadedComment>
  <threadedComment ref="E345" dT="2025-03-14T07:51:26.17" personId="{A8D559AF-EDFF-4E5C-A9C6-041F763793B2}" id="{CB0F5DFE-EDDC-4BF6-8B92-31E6D808F8AF}" parentId="{5C124855-E376-42EB-9E74-E6FA6F2A03BC}">
    <text xml:space="preserve">Išsiųsti priminimai dėl likusių derinimų
</text>
  </threadedComment>
  <threadedComment ref="E345" dT="2025-03-14T13:03:30.69" personId="{275467A3-C35B-408D-BC09-980133BF36D1}" id="{4E441EA5-72EB-4198-A5E1-CA139ADB8234}" parentId="{5C124855-E376-42EB-9E74-E6FA6F2A03BC}">
    <text>Rengti MŽ</text>
  </threadedComment>
  <threadedComment ref="E345" dT="2025-03-24T05:28:49.71" personId="{A8D559AF-EDFF-4E5C-A9C6-041F763793B2}" id="{33775BED-D652-4509-BCC8-614A86823D65}" parentId="{5C124855-E376-42EB-9E74-E6FA6F2A03BC}">
    <text xml:space="preserve">Ruošiamas MŽ, 03-24 bus perduotas apskaičiuoti </text>
  </threadedComment>
  <threadedComment ref="E345" dT="2025-03-27T07:57:01.37" personId="{275467A3-C35B-408D-BC09-980133BF36D1}" id="{4B067A50-43F1-490D-8B72-37F76AC6A67B}" parentId="{5C124855-E376-42EB-9E74-E6FA6F2A03BC}">
    <text>Pateiktas pilnas projektas</text>
  </threadedComment>
  <threadedComment ref="E345" dT="2025-04-01T09:50:13.12" personId="{1AA69E5B-B443-4881-BBB8-C2908FF681E9}" id="{2602542C-D2EE-46DC-B650-D0DEA0B49C35}" parentId="{5C124855-E376-42EB-9E74-E6FA6F2A03BC}">
    <text>Pateiktas projektas po pastabu</text>
  </threadedComment>
  <threadedComment ref="E345" dT="2025-04-02T04:37:05.26" personId="{275467A3-C35B-408D-BC09-980133BF36D1}" id="{3DA24041-6B3F-46FC-A6CF-B2659860F10F}" parentId="{5C124855-E376-42EB-9E74-E6FA6F2A03BC}">
    <text>Taiso pastabas</text>
  </threadedComment>
  <threadedComment ref="E345" dT="2025-04-03T06:02:37.76" personId="{1AA69E5B-B443-4881-BBB8-C2908FF681E9}" id="{45A47B24-D56B-4F28-924D-CCB701F4F2AF}" parentId="{5C124855-E376-42EB-9E74-E6FA6F2A03BC}">
    <text>Pateikta galutiniam tvirtinimui</text>
  </threadedComment>
  <threadedComment ref="E345" dT="2025-04-07T04:42:37.01" personId="{275467A3-C35B-408D-BC09-980133BF36D1}" id="{C98EDB3A-6CD6-409E-A17F-2DFAD80556DC}" parentId="{5C124855-E376-42EB-9E74-E6FA6F2A03BC}">
    <text>Laukiam kol ESO patvirtins AZ</text>
  </threadedComment>
  <threadedComment ref="T345" dT="2025-03-03T12:07:23.11" personId="{A8D559AF-EDFF-4E5C-A9C6-041F763793B2}" id="{DADB3443-BB48-4338-9580-8E76021DC227}">
    <text>Suformuota, dar neišsiųsta</text>
  </threadedComment>
  <threadedComment ref="X345" dT="2025-02-28T07:08:45.01" personId="{A8D559AF-EDFF-4E5C-A9C6-041F763793B2}" id="{10F6F2F2-7C67-4E62-BE52-72EAA1278257}">
    <text>02-28 išsiųsta</text>
  </threadedComment>
  <threadedComment ref="Y345" dT="2025-02-28T07:08:57.94" personId="{A8D559AF-EDFF-4E5C-A9C6-041F763793B2}" id="{9AE650D3-E95B-4F82-A89A-00BD2674DCD1}">
    <text>02-28 išsiųsta dviem seniūnam</text>
  </threadedComment>
  <threadedComment ref="Y345" dT="2025-02-28T11:29:50.89" personId="{A8D559AF-EDFF-4E5C-A9C6-041F763793B2}" id="{A393E2C2-4A3F-4C9F-8718-D87F0BFEDB34}" parentId="{9AE650D3-E95B-4F82-A89A-00BD2674DCD1}">
    <text>Parovejos sen. suderino</text>
  </threadedComment>
  <threadedComment ref="AA345" dT="2025-02-28T07:09:10.88" personId="{A8D559AF-EDFF-4E5C-A9C6-041F763793B2}" id="{B25AA623-8595-4326-B109-4619F50EEE6F}">
    <text>02-28 išsiųsta</text>
  </threadedComment>
  <threadedComment ref="AD345" dT="2025-03-21T11:21:41.94" personId="{A8D559AF-EDFF-4E5C-A9C6-041F763793B2}" id="{69454DBA-C9A7-46F8-AB60-532C6A850A34}">
    <text>351785 nr</text>
  </threadedComment>
  <threadedComment ref="AI345" dT="2025-02-28T07:11:03.95" personId="{A8D559AF-EDFF-4E5C-A9C6-041F763793B2}" id="{9D743966-0739-41B1-BA4A-02EE30A0E857}">
    <text xml:space="preserve">02-28 išsiųsta ne kpd bet pasienio ruozas
</text>
  </threadedComment>
  <threadedComment ref="AJ345" dT="2025-02-28T07:09:27.68" personId="{A8D559AF-EDFF-4E5C-A9C6-041F763793B2}" id="{1410FC5F-DF55-49E4-B0C4-FE621C161EFB}">
    <text>02-28 išsiųsta</text>
  </threadedComment>
  <threadedComment ref="AL345" dT="2025-02-28T07:09:37.07" personId="{A8D559AF-EDFF-4E5C-A9C6-041F763793B2}" id="{4E57E43E-C86E-4C4B-B5B6-FD15E19B9AFF}">
    <text/>
  </threadedComment>
  <threadedComment ref="AM345" dT="2025-03-17T05:54:20.54" personId="{A8D559AF-EDFF-4E5C-A9C6-041F763793B2}" id="{B440B650-5DB5-4E4C-BE86-204A3520DE38}">
    <text xml:space="preserve">02-28 išsiųsta
</text>
  </threadedComment>
  <threadedComment ref="AM345" dT="2025-03-17T13:47:31.52" personId="{A8D559AF-EDFF-4E5C-A9C6-041F763793B2}" id="{230EAAC1-BE9C-43A0-ABE3-4106E45C4117}" parentId="{B440B650-5DB5-4E4C-BE86-204A3520DE38}">
    <text xml:space="preserve">03-06 išsiųsta pakartotinai, Registracijos Nr. G1-596   
</text>
  </threadedComment>
  <threadedComment ref="AN345" dT="2025-02-28T07:09:54.48" personId="{A8D559AF-EDFF-4E5C-A9C6-041F763793B2}" id="{4DED060A-EA61-4E1B-9277-4677B7DC7380}">
    <text>02-28 išsiųsta</text>
  </threadedComment>
  <threadedComment ref="AN345" dT="2025-03-06T06:53:19.38" personId="{A8D559AF-EDFF-4E5C-A9C6-041F763793B2}" id="{2BA66CD9-ABC6-4D35-A9F7-FB4799943301}" parentId="{4DED060A-EA61-4E1B-9277-4677B7DC7380}">
    <text>03-06 išsiųsta su reikšmingumu</text>
  </threadedComment>
  <threadedComment ref="AO345" dT="2025-02-28T07:10:21.00" personId="{A8D559AF-EDFF-4E5C-A9C6-041F763793B2}" id="{13E53C34-69BA-4941-9CCB-9DACD3891098}">
    <text>02-28 išsiųsta</text>
  </threadedComment>
  <threadedComment ref="E346" dT="2025-02-12T13:47:38.79" personId="{275467A3-C35B-408D-BC09-980133BF36D1}" id="{14208856-3E3E-4908-87DF-95672733DD08}">
    <text>Rengiami sprendiniai</text>
  </threadedComment>
  <threadedComment ref="E346" dT="2025-02-13T08:16:03.90" personId="{8FC2F3C1-05F0-4E34-917F-7A355472C835}" id="{493EF9A9-D5B7-47BA-8162-0E9D5406BCCF}" parentId="{14208856-3E3E-4908-87DF-95672733DD08}">
    <text>Paruošta pirminiams</text>
  </threadedComment>
  <threadedComment ref="E346" dT="2025-02-13T11:52:21.72" personId="{1AA69E5B-B443-4881-BBB8-C2908FF681E9}" id="{80148E6D-3898-442D-B00C-E6CC524B572F}" parentId="{14208856-3E3E-4908-87DF-95672733DD08}">
    <text>Pateikti pirminiai</text>
  </threadedComment>
  <threadedComment ref="E346" dT="2025-02-17T10:05:16.46" personId="{275467A3-C35B-408D-BC09-980133BF36D1}" id="{A28D6307-C7A8-411A-970F-9F36978A1D1E}" parentId="{14208856-3E3E-4908-87DF-95672733DD08}">
    <text>Taiso pastabas</text>
  </threadedComment>
  <threadedComment ref="E346" dT="2025-02-20T13:35:16.44" personId="{8FC2F3C1-05F0-4E34-917F-7A355472C835}" id="{32DCEC44-CFE7-4536-BC34-271E324AC66A}" parentId="{14208856-3E3E-4908-87DF-95672733DD08}">
    <text>02-17 pataisyta pagal pastabas ar Kostas pateikė su argumentu ?
Drenažo vamzdžiai užnešti ant BR1</text>
  </threadedComment>
  <threadedComment ref="E346" dT="2025-02-25T18:41:05.15" personId="{275467A3-C35B-408D-BC09-980133BF36D1}" id="{C13AF015-365C-413A-887F-EAC1A5A2E622}" parentId="{14208856-3E3E-4908-87DF-95672733DD08}">
    <text>Taiso pastabas</text>
  </threadedComment>
  <threadedComment ref="E346" dT="2025-02-27T08:19:05.12" personId="{8FC2F3C1-05F0-4E34-917F-7A355472C835}" id="{A8D2A6BC-EDD3-4C4D-9AC0-CDF25D9D8FA1}" parentId="{14208856-3E3E-4908-87DF-95672733DD08}">
    <text>pataisyta</text>
  </threadedComment>
  <threadedComment ref="E346" dT="2025-02-27T08:45:10.54" personId="{1AA69E5B-B443-4881-BBB8-C2908FF681E9}" id="{897169F2-0E9E-49D2-8C69-2666EA4D85CA}" parentId="{14208856-3E3E-4908-87DF-95672733DD08}">
    <text>Pateikti pirminiai po pastabu</text>
  </threadedComment>
  <threadedComment ref="E346" dT="2025-02-28T08:34:53.80" personId="{275467A3-C35B-408D-BC09-980133BF36D1}" id="{452F1DF5-04FD-4D5F-AB2D-031662D1C58E}" parentId="{14208856-3E3E-4908-87DF-95672733DD08}">
    <text>Taiso pastabas</text>
  </threadedComment>
  <threadedComment ref="E346" dT="2025-02-28T12:52:34.15" personId="{1AA69E5B-B443-4881-BBB8-C2908FF681E9}" id="{2013431A-1C5B-4A41-BD62-E52325D09892}" parentId="{14208856-3E3E-4908-87DF-95672733DD08}">
    <text>Pateikta po pastabu</text>
  </threadedComment>
  <threadedComment ref="E346" dT="2025-03-03T12:49:39.34" personId="{8FC2F3C1-05F0-4E34-917F-7A355472C835}" id="{151D422D-C245-4AB7-B689-1EB3E2F6A0D4}" parentId="{14208856-3E3E-4908-87DF-95672733DD08}">
    <text>Išsiųsta savivaldybei ir seniūnijai
formuojami informaciniai</text>
  </threadedComment>
  <threadedComment ref="E346" dT="2025-03-06T06:02:26.49" personId="{8FC2F3C1-05F0-4E34-917F-7A355472C835}" id="{FF324ECF-B53F-4D81-838C-22491B863BCC}" parentId="{14208856-3E3E-4908-87DF-95672733DD08}">
    <text>Gauti seniūnijos ir savivaldybės derinimai, siunčiam miškininkams</text>
  </threadedComment>
  <threadedComment ref="E346" dT="2025-03-14T06:56:44.64" personId="{8FC2F3C1-05F0-4E34-917F-7A355472C835}" id="{9E874F16-E0CB-4220-B6AA-5016B9A92905}" parentId="{14208856-3E3E-4908-87DF-95672733DD08}">
    <text>Laukiam miškininkų derinimo, tada teikiam suva</text>
  </threadedComment>
  <threadedComment ref="E346" dT="2025-03-14T12:33:45.75" personId="{8FC2F3C1-05F0-4E34-917F-7A355472C835}" id="{40B6B3D5-BD52-4D35-9386-E7A3D16723F6}" parentId="{14208856-3E3E-4908-87DF-95672733DD08}">
    <text xml:space="preserve">Pateikta suva be miškų derinimo 
350721 </text>
  </threadedComment>
  <threadedComment ref="E346" dT="2025-03-14T13:22:06.92" personId="{275467A3-C35B-408D-BC09-980133BF36D1}" id="{8BA2C78B-5D4A-493A-BE7F-5F903320131E}" parentId="{14208856-3E3E-4908-87DF-95672733DD08}">
    <text>Ruošia MŽ</text>
  </threadedComment>
  <threadedComment ref="E346" dT="2025-03-17T05:37:16.29" personId="{8FC2F3C1-05F0-4E34-917F-7A355472C835}" id="{E82F3CCE-7E78-48AB-8CA0-E06EEBF0012F}" parentId="{14208856-3E3E-4908-87DF-95672733DD08}">
    <text xml:space="preserve">Suva pakartotinai
350824 </text>
  </threadedComment>
  <threadedComment ref="E346" dT="2025-03-17T08:59:27.57" personId="{275467A3-C35B-408D-BC09-980133BF36D1}" id="{9FD66A9F-0B0B-46E7-96DC-C63BD1A494C8}" parentId="{14208856-3E3E-4908-87DF-95672733DD08}">
    <text>Renia MŽ</text>
  </threadedComment>
  <threadedComment ref="E346" dT="2025-03-18T10:13:40.03" personId="{8FC2F3C1-05F0-4E34-917F-7A355472C835}" id="{95481E34-597F-4602-B6AD-B85359AFFC8C}" parentId="{14208856-3E3E-4908-87DF-95672733DD08}">
    <text>Nusiųsta sąmatai</text>
  </threadedComment>
  <threadedComment ref="E346" dT="2025-03-19T07:16:10.00" personId="{8FC2F3C1-05F0-4E34-917F-7A355472C835}" id="{7DE1E9F7-8318-4C6C-BA61-64F8643E6D0C}" parentId="{14208856-3E3E-4908-87DF-95672733DD08}">
    <text>Gauta sąmata, formuojama byla, laukiam suva</text>
  </threadedComment>
  <threadedComment ref="E346" dT="2025-03-19T10:21:30.33" personId="{8FC2F3C1-05F0-4E34-917F-7A355472C835}" id="{BED248A5-7867-4413-AD93-6B05DED3AB7E}" parentId="{14208856-3E3E-4908-87DF-95672733DD08}">
    <text>Byla suformuota, teikti be suvos</text>
  </threadedComment>
  <threadedComment ref="E346" dT="2025-03-21T06:49:53.30" personId="{275467A3-C35B-408D-BC09-980133BF36D1}" id="{465FA03E-3D18-4911-B0EB-B8FD86AA24E9}" parentId="{14208856-3E3E-4908-87DF-95672733DD08}">
    <text>Ridas daro konkursinę</text>
  </threadedComment>
  <threadedComment ref="E346" dT="2025-03-21T11:37:44.28" personId="{8FC2F3C1-05F0-4E34-917F-7A355472C835}" id="{20F1F30E-10A4-4C59-8F82-7A6BE7C1F312}" parentId="{14208856-3E3E-4908-87DF-95672733DD08}">
    <text>Konkursinė done</text>
  </threadedComment>
  <threadedComment ref="E346" dT="2025-03-21T11:41:40.53" personId="{275467A3-C35B-408D-BC09-980133BF36D1}" id="{AD6630CA-2F19-425A-825E-DFAFCDEB265C}" parentId="{14208856-3E3E-4908-87DF-95672733DD08}">
    <text>pateikta</text>
  </threadedComment>
  <threadedComment ref="E346" dT="2025-03-26T13:27:36.43" personId="{8FC2F3C1-05F0-4E34-917F-7A355472C835}" id="{2EC17BA6-482E-416B-A598-40BFF4A4AD31}" parentId="{14208856-3E3E-4908-87DF-95672733DD08}">
    <text>Gautas NŽT derinimas (SUVA)</text>
  </threadedComment>
  <threadedComment ref="E346" dT="2025-03-27T07:58:35.63" personId="{275467A3-C35B-408D-BC09-980133BF36D1}" id="{5BC41EBE-CD4F-4A4B-B3FA-CE300C90631F}" parentId="{14208856-3E3E-4908-87DF-95672733DD08}">
    <text>Laukiam kol Žymas patvirtins ESO</text>
  </threadedComment>
  <threadedComment ref="E346" dT="2025-03-27T18:10:59.69" personId="{275467A3-C35B-408D-BC09-980133BF36D1}" id="{426F9031-BA40-458C-9EED-391DF61EA2A9}" parentId="{14208856-3E3E-4908-87DF-95672733DD08}">
    <text>Perduoti įkainiai ESO</text>
  </threadedComment>
  <threadedComment ref="T346" dT="2025-03-03T13:30:16.32" personId="{8FC2F3C1-05F0-4E34-917F-7A355472C835}" id="{E9BD8A8D-DC7F-46AF-A99E-79CA278B3D6C}">
    <text>Formuojami</text>
  </threadedComment>
  <threadedComment ref="X346" dT="2025-03-03T13:30:25.26" personId="{8FC2F3C1-05F0-4E34-917F-7A355472C835}" id="{986CA145-52B7-464E-AA63-FEE899C9004B}">
    <text>išsiųsta</text>
  </threadedComment>
  <threadedComment ref="Y346" dT="2025-03-03T13:30:32.29" personId="{8FC2F3C1-05F0-4E34-917F-7A355472C835}" id="{694B5E1C-676A-4581-96D8-A39EBB32229F}">
    <text>išsiųsta</text>
  </threadedComment>
  <threadedComment ref="AD346" dT="2025-03-14T12:33:56.69" personId="{8FC2F3C1-05F0-4E34-917F-7A355472C835}" id="{94F045CD-257B-43CC-A8DE-1FFB15B535D7}">
    <text xml:space="preserve">03-14
350721 </text>
  </threadedComment>
  <threadedComment ref="AD346" dT="2025-03-17T05:37:28.68" personId="{8FC2F3C1-05F0-4E34-917F-7A355472C835}" id="{BF1DE2A8-4284-43D0-96BE-81A96548C146}" parentId="{94F045CD-257B-43CC-A8DE-1FFB15B535D7}">
    <text>Naujas 
350824</text>
  </threadedComment>
  <threadedComment ref="AM346" dT="2025-03-12T06:35:25.01" personId="{8FC2F3C1-05F0-4E34-917F-7A355472C835}" id="{73751F18-69ED-4FBC-91BB-17E8BFB13807}">
    <text>03-06 siųsta</text>
  </threadedComment>
  <threadedComment ref="E347" dT="2025-02-21T10:33:20.13" personId="{F5283759-9946-4865-A022-E520B30F9158}" id="{30879BC0-CD40-4127-B734-F4626690C5A8}">
    <text>Pagal mane trūksta topkės (perduota Tomui, emailas).
Taip pat yra vienas gabaliukas topkės, kurio pagal mane nereikia šitam projektui.</text>
  </threadedComment>
  <threadedComment ref="E347" dT="2025-02-24T12:05:25.40" personId="{275467A3-C35B-408D-BC09-980133BF36D1}" id="{6ED37896-A0C7-41C5-886D-F63279E7C3BD}" parentId="{30879BC0-CD40-4127-B734-F4626690C5A8}">
    <text>Užklausta Donato ar yra trūkstama topo. Augustas rengia sprendinius</text>
  </threadedComment>
  <threadedComment ref="E347" dT="2025-02-27T06:46:35.43" personId="{275467A3-C35B-408D-BC09-980133BF36D1}" id="{08CF88A1-8D83-49FB-BEBA-2C293C6EC902}" parentId="{30879BC0-CD40-4127-B734-F4626690C5A8}">
    <text>Donatas papildys topo artimiausiu metu.</text>
  </threadedComment>
  <threadedComment ref="E347" dT="2025-03-04T10:47:29.39" personId="{275467A3-C35B-408D-BC09-980133BF36D1}" id="{F0E42AEC-7E07-40A5-AC14-55F68439CA64}" parentId="{30879BC0-CD40-4127-B734-F4626690C5A8}">
    <text>Papildyta topo gauta</text>
  </threadedComment>
  <threadedComment ref="E347" dT="2025-03-10T12:43:56.76" personId="{F5283759-9946-4865-A022-E520B30F9158}" id="{60C6A887-0E8E-4559-93C4-B6C0FEC1AF58}" parentId="{30879BC0-CD40-4127-B734-F4626690C5A8}">
    <text>Kostas gavo kontaktą sklypo savininko su kuriuo reiks susiderint sprendinius. 
Šiandien skambinau, kaip ir viskas ok, bet sunku kažką konkrečiai kalbėtis nes laukai ten, tai nusiunčiau iškarpų, sakė pasižiūrės ir duos žinot.</text>
  </threadedComment>
  <threadedComment ref="E347" dT="2025-03-12T15:55:41.40" personId="{F5283759-9946-4865-A022-E520B30F9158}" id="{9F3BA247-1FEC-47CD-A648-B4537BF4168E}" parentId="{30879BC0-CD40-4127-B734-F4626690C5A8}">
    <text>Pateikt pirminius, perduota Kostui.</text>
  </threadedComment>
  <threadedComment ref="E347" dT="2025-03-13T05:48:55.42" personId="{1AA69E5B-B443-4881-BBB8-C2908FF681E9}" id="{19BFD428-992D-4724-A8A7-C0297DE1BE60}" parentId="{30879BC0-CD40-4127-B734-F4626690C5A8}">
    <text>Pateikti pirminiai</text>
  </threadedComment>
  <threadedComment ref="E347" dT="2025-03-14T12:44:54.08" personId="{275467A3-C35B-408D-BC09-980133BF36D1}" id="{F49C28E2-8532-44BB-9135-C4F001A7632B}" parentId="{30879BC0-CD40-4127-B734-F4626690C5A8}">
    <text>Taiso pastabas</text>
  </threadedComment>
  <threadedComment ref="E347" dT="2025-03-17T13:17:43.95" personId="{275467A3-C35B-408D-BC09-980133BF36D1}" id="{C3C87464-E867-4A1B-81C7-E9130E4F3DDA}" parentId="{30879BC0-CD40-4127-B734-F4626690C5A8}">
    <text>Pateikta po pastabų</text>
  </threadedComment>
  <threadedComment ref="E347" dT="2025-03-18T07:01:42.43" personId="{275467A3-C35B-408D-BC09-980133BF36D1}" id="{936D964E-AF2B-40B2-A782-A9805F3F26CE}" parentId="{30879BC0-CD40-4127-B734-F4626690C5A8}">
    <text>Reikia nuotraukų</text>
  </threadedComment>
  <threadedComment ref="E347" dT="2025-03-20T05:31:38.62" personId="{F5283759-9946-4865-A022-E520B30F9158}" id="{42D5E540-34FC-4AC4-8AD9-98CD705CB6C5}" parentId="{30879BC0-CD40-4127-B734-F4626690C5A8}">
    <text>Nuotraukas turi padaryt, nusiunčiau Andriui info.
Dėl parašo su privačiais. Reik nuvažiuot, seni žmonės, sutinka, tik negali nuotoliu pasirašyt. Turėjo važiuot Dominykas į tą pusę, bet dabar važiuos Karolis tik nežino tiksliai kada.</text>
  </threadedComment>
  <threadedComment ref="E347" dT="2025-03-24T10:40:48.42" personId="{275467A3-C35B-408D-BC09-980133BF36D1}" id="{11EC27D2-3A72-4830-9CF8-1B4AB8B6449E}" parentId="{30879BC0-CD40-4127-B734-F4626690C5A8}">
    <text>Andrius fotografuoja 03-24</text>
  </threadedComment>
  <threadedComment ref="E347" dT="2025-03-25T13:55:51.63" personId="{1AA69E5B-B443-4881-BBB8-C2908FF681E9}" id="{864EB6D5-A405-495D-82E3-F4C960ADE983}" parentId="{30879BC0-CD40-4127-B734-F4626690C5A8}">
    <text>Pateikti pirminiai po pastabu</text>
  </threadedComment>
  <threadedComment ref="E347" dT="2025-03-25T14:56:12.01" personId="{275467A3-C35B-408D-BC09-980133BF36D1}" id="{1D6B9513-A5CB-4767-9BEC-A74D48E60A92}" parentId="{30879BC0-CD40-4127-B734-F4626690C5A8}">
    <text>Patvirtinti pirminiai</text>
  </threadedComment>
  <threadedComment ref="E347" dT="2025-03-26T05:37:57.79" personId="{F5283759-9946-4865-A022-E520B30F9158}" id="{14971D48-847E-48FC-AED0-25EC54573525}" parentId="{30879BC0-CD40-4127-B734-F4626690C5A8}">
    <text>Suderinta su privačiu sklypu.</text>
  </threadedComment>
  <threadedComment ref="E347" dT="2025-03-27T06:16:31.94" personId="{F5283759-9946-4865-A022-E520B30F9158}" id="{DC036D72-9BF8-454D-BF07-43DA2FAA3BDF}" parentId="{30879BC0-CD40-4127-B734-F4626690C5A8}">
    <text>Išsiųsta institucijoms 03-26</text>
  </threadedComment>
  <threadedComment ref="E347" dT="2025-04-03T09:38:12.81" personId="{1AA69E5B-B443-4881-BBB8-C2908FF681E9}" id="{07EED829-E231-4FB5-82F7-4EE02D788C5D}" parentId="{30879BC0-CD40-4127-B734-F4626690C5A8}">
    <text>Pateiktas pasirasytas priedas Via suderinimui</text>
  </threadedComment>
  <threadedComment ref="E347" dT="2025-04-03T12:54:57.54" personId="{275467A3-C35B-408D-BC09-980133BF36D1}" id="{ADBB5449-8A07-4CBD-9B65-6721D53CED28}" parentId="{30879BC0-CD40-4127-B734-F4626690C5A8}">
    <text>Eso pasirašė peidą</text>
  </threadedComment>
  <threadedComment ref="E347" dT="2025-04-04T05:24:10.83" personId="{275467A3-C35B-408D-BC09-980133BF36D1}" id="{4E152EB6-3810-4CF4-A96E-E96A2A9E986D}" parentId="{30879BC0-CD40-4127-B734-F4626690C5A8}">
    <text>Informaciniai, žiniaraščiai, suva ir t.t.</text>
  </threadedComment>
  <threadedComment ref="E347" dT="2025-04-07T06:49:47.20" personId="{F5283759-9946-4865-A022-E520B30F9158}" id="{301EFB6A-6644-4EFD-86DD-248640C4CDEC}" parentId="{30879BC0-CD40-4127-B734-F4626690C5A8}">
    <text>Dar trūksta Orleno, geležinkelių suderinimų.</text>
  </threadedComment>
  <threadedComment ref="E347" dT="2025-04-16T10:21:23.72" personId="{F5283759-9946-4865-A022-E520B30F9158}" id="{4049716E-7A84-42C6-B823-815268D47D68}" parentId="{30879BC0-CD40-4127-B734-F4626690C5A8}">
    <text>Orlenui skambinau, sakė dar laukia atsakymo iš kažko jis, kai gaus, duos žinot.</text>
  </threadedComment>
  <threadedComment ref="E347" dT="2025-04-23T12:01:53.66" personId="{F5283759-9946-4865-A022-E520B30F9158}" id="{29A9F789-ACBF-4C4C-846D-D42BCA25236A}" parentId="{30879BC0-CD40-4127-B734-F4626690C5A8}">
    <text>Gavau suderinimus, darau informacinius, SUVA, bylą.</text>
  </threadedComment>
  <threadedComment ref="E347" dT="2025-04-25T06:37:09.09" personId="{F5283759-9946-4865-A022-E520B30F9158}" id="{EB602337-6717-4283-BDEC-F6B9ED393B7B}" parentId="{30879BC0-CD40-4127-B734-F4626690C5A8}">
    <text>Informaciniai išsiųsti, žiniaraštis perduotas Anai.</text>
  </threadedComment>
  <threadedComment ref="E347" dT="2025-04-30T05:21:05.07" personId="{F5283759-9946-4865-A022-E520B30F9158}" id="{780453DE-66C1-4283-9387-DBEE4F00DB1B}" parentId="{30879BC0-CD40-4127-B734-F4626690C5A8}">
    <text>Gavau sąmatą, padariau konkursinę, perdaviau Kostui, kad pateiktų pilną bylą.</text>
  </threadedComment>
  <threadedComment ref="E347" dT="2025-05-01T11:47:57.35" personId="{1AA69E5B-B443-4881-BBB8-C2908FF681E9}" id="{819D9E30-C5A0-454F-854C-DE5C423FE025}" parentId="{30879BC0-CD40-4127-B734-F4626690C5A8}">
    <text>Pateiktas projektas</text>
  </threadedComment>
  <threadedComment ref="E347" dT="2025-05-08T12:04:20.83" personId="{275467A3-C35B-408D-BC09-980133BF36D1}" id="{3D8FA8DC-1573-4D67-9801-28642D7966AD}" parentId="{30879BC0-CD40-4127-B734-F4626690C5A8}">
    <text>Laukiam RC sąskaitų</text>
  </threadedComment>
  <threadedComment ref="E347" dT="2025-05-14T07:36:30.07" personId="{275467A3-C35B-408D-BC09-980133BF36D1}" id="{6F1F2E89-E651-4DC0-956D-C3CC433E610A}" parentId="{30879BC0-CD40-4127-B734-F4626690C5A8}">
    <text>Laukiam kol Gedas pasirašys ADA</text>
  </threadedComment>
  <threadedComment ref="T347" dT="2025-04-24T09:04:33.96" personId="{F5283759-9946-4865-A022-E520B30F9158}" id="{4CEDABF5-BC4C-44AE-8CF9-30F31F013372}">
    <text>04-24 perduota administratorei.</text>
  </threadedComment>
  <threadedComment ref="X347" dT="2025-03-26T08:15:25.26" personId="{F5283759-9946-4865-A022-E520B30F9158}" id="{A5B6580A-B016-426C-A19D-3EEDED74FA34}">
    <text>GD-1289
03-26</text>
  </threadedComment>
  <threadedComment ref="X347" dT="2025-03-28T05:10:04.77" personId="{F5283759-9946-4865-A022-E520B30F9158}" id="{8E47E6E5-FC70-4FE2-8CF6-9F4B59E20882}" parentId="{A5B6580A-B016-426C-A19D-3EEDED74FA34}">
    <text>27d suderinta</text>
  </threadedComment>
  <threadedComment ref="Y347" dT="2025-03-26T08:15:31.77" personId="{F5283759-9946-4865-A022-E520B30F9158}" id="{78D0ABED-6F4D-4D62-A9A7-426CDCB6BA41}">
    <text>03-26 išsiųsta</text>
  </threadedComment>
  <threadedComment ref="AA347" dT="2025-03-26T08:58:41.57" personId="{F5283759-9946-4865-A022-E520B30F9158}" id="{A61EC742-F536-49F8-BD57-872F061D93EE}">
    <text>Dar nzn ar plačiajuostis ar telia, Dimšos paprašiau, kad prachekintų.</text>
  </threadedComment>
  <threadedComment ref="AD347" dT="2025-04-24T05:05:46.11" personId="{F5283759-9946-4865-A022-E520B30F9158}" id="{CA36539B-78AA-49D7-B696-793F93E030E0}">
    <text>356749 04-24</text>
  </threadedComment>
  <threadedComment ref="AJ347" dT="2025-03-26T08:15:31.77" personId="{F5283759-9946-4865-A022-E520B30F9158}" id="{BBC77CD7-5C5A-40D6-935F-41C5F42255F4}">
    <text>03-26 išsiųsta</text>
  </threadedComment>
  <threadedComment ref="AJ347" dT="2025-04-07T07:12:52.51" personId="{F5283759-9946-4865-A022-E520B30F9158}" id="{E5925037-0095-47A6-9BDF-565A5789FE44}" parentId="{BBC77CD7-5C5A-40D6-935F-41C5F42255F4}">
    <text xml:space="preserve">PO pastabų Kostas pateikė 1-25-10281. 
</text>
  </threadedComment>
  <threadedComment ref="AJ347" dT="2025-04-10T05:08:06.79" personId="{F5283759-9946-4865-A022-E520B30F9158}" id="{16B93954-C411-408A-8089-A64CA40E291B}" parentId="{BBC77CD7-5C5A-40D6-935F-41C5F42255F4}">
    <text>04-09 suderinta</text>
  </threadedComment>
  <threadedComment ref="AK347" dT="2025-03-10T05:21:23.40" personId="{F5283759-9946-4865-A022-E520B30F9158}" id="{630A3E73-979C-488A-8F43-07A68240D91F}">
    <text>Naftotiekis</text>
  </threadedComment>
  <threadedComment ref="AK347" dT="2025-03-26T08:49:29.55" personId="{F5283759-9946-4865-A022-E520B30F9158}" id="{1280CC71-BDEE-4809-A8B5-439DAC584635}" parentId="{630A3E73-979C-488A-8F43-07A68240D91F}">
    <text>Išsiųsta Orlenui 03-26 'post@orlenlietuva.lt'</text>
    <extLst>
      <x:ext xmlns:xltc2="http://schemas.microsoft.com/office/spreadsheetml/2020/threadedcomments2" uri="{F7C98A9C-CBB3-438F-8F68-D28B6AF4A901}">
        <xltc2:checksum>1604624135</xltc2:checksum>
        <xltc2:hyperlink startIndex="24" length="20" url="post@orlenlietuva.lt"/>
      </x:ext>
    </extLst>
  </threadedComment>
  <threadedComment ref="AK347" dT="2025-04-07T07:37:34.31" personId="{F5283759-9946-4865-A022-E520B30F9158}" id="{55E757E8-57C2-4043-8C3C-63E3B2647803}" parentId="{630A3E73-979C-488A-8F43-07A68240D91F}">
    <text>Po pastabų pateikta 04-07
Parašė pastabas, kad turi būt gręžimas ir pan.</text>
  </threadedComment>
  <threadedComment ref="AK347" dT="2025-04-18T11:11:18.78" personId="{F5283759-9946-4865-A022-E520B30F9158}" id="{E6720F11-7F36-45E6-B862-2D2119DC2B3C}" parentId="{630A3E73-979C-488A-8F43-07A68240D91F}">
    <text>04-16 Orlenui skambinau, sakė dar laukia atsakymo iš kažko jis, kai gaus, duos žinot.</text>
  </threadedComment>
  <threadedComment ref="AK347" dT="2025-04-23T08:54:45.05" personId="{F5283759-9946-4865-A022-E520B30F9158}" id="{E97FFD35-E3B6-40A6-9EBC-7364BC575727}" parentId="{630A3E73-979C-488A-8F43-07A68240D91F}">
    <text>04-23 suderinta</text>
  </threadedComment>
  <threadedComment ref="AL347" dT="2025-03-26T08:58:22.58" personId="{F5283759-9946-4865-A022-E520B30F9158}" id="{B5F0D517-A378-4123-B4B2-789751DC0620}">
    <text>Dar nzn ar plačiajuostis ar telia, Dimšos paprašiau, kad prachekintų.</text>
  </threadedComment>
  <threadedComment ref="AL347" dT="2025-04-07T06:50:17.78" personId="{F5283759-9946-4865-A022-E520B30F9158}" id="{D83555D4-FD3F-46B7-B8CD-0A31708F4342}" parentId="{B5F0D517-A378-4123-B4B2-789751DC0620}">
    <text>Nereikia derintis.</text>
  </threadedComment>
  <threadedComment ref="AP347" dT="2025-04-07T07:10:39.42" personId="{F5283759-9946-4865-A022-E520B30F9158}" id="{5BC67810-C93F-4CF0-9BA8-E8E1C31E1C99}">
    <text>04-07 pateikta informacija@ltglink.lt
71405 numeris</text>
    <extLst>
      <x:ext xmlns:xltc2="http://schemas.microsoft.com/office/spreadsheetml/2020/threadedcomments2" uri="{F7C98A9C-CBB3-438F-8F68-D28B6AF4A901}">
        <xltc2:checksum>1597168572</xltc2:checksum>
        <xltc2:hyperlink startIndex="15" length="22" url="informacija@ltglink.lt"/>
      </x:ext>
    </extLst>
  </threadedComment>
  <threadedComment ref="AP347" dT="2025-04-14T12:08:50.13" personId="{F5283759-9946-4865-A022-E520B30F9158}" id="{516FCFC1-135A-4742-B62C-64447788F030}" parentId="{5BC67810-C93F-4CF0-9BA8-E8E1C31E1C99}">
    <text>04-10 pateikiau 'info@ltginfra.lt, nes kiti šitu emailu siuntę yra. Gavau skambutį, nes pasirodo abu siųsti laiškai nuėjo tam pačiam žmogui, klausė ar čia atskiri projektai ar dubliuojasi, pasakiau kad dubliuojasi, sakė okey laukit atsakymo.</text>
    <extLst>
      <x:ext xmlns:xltc2="http://schemas.microsoft.com/office/spreadsheetml/2020/threadedcomments2" uri="{F7C98A9C-CBB3-438F-8F68-D28B6AF4A901}">
        <xltc2:checksum>2015714474</xltc2:checksum>
        <xltc2:hyperlink startIndex="17" length="16" url="info@ltginfra.lt"/>
      </x:ext>
    </extLst>
  </threadedComment>
  <threadedComment ref="AP347" dT="2025-04-23T12:01:37.45" personId="{F5283759-9946-4865-A022-E520B30F9158}" id="{D37A882D-99EB-4D5C-8304-7472EDC9A01D}" parentId="{5BC67810-C93F-4CF0-9BA8-E8E1C31E1C99}">
    <text>04-23 gauta</text>
  </threadedComment>
  <threadedComment ref="E348" dT="2025-02-10T11:15:55.94" personId="{275467A3-C35B-408D-BC09-980133BF36D1}" id="{29D96ED3-6FC4-4DAD-9DAB-CFEC8D017798}">
    <text>Užklausta ar tikrai reikia projekto</text>
  </threadedComment>
  <threadedComment ref="E348" dT="2025-02-12T06:00:39.02" personId="{275467A3-C35B-408D-BC09-980133BF36D1}" id="{AD084E0B-8CE0-4C05-AB58-5883631E8499}" parentId="{29D96ED3-6FC4-4DAD-9DAB-CFEC8D017798}">
    <text>Reikia pamatuoti signalus</text>
  </threadedComment>
  <threadedComment ref="E348" dT="2025-02-12T12:50:13.71" personId="{1AA69E5B-B443-4881-BBB8-C2908FF681E9}" id="{22605A88-35C4-42D1-B4B4-29A4EB3114B7}" parentId="{29D96ED3-6FC4-4DAD-9DAB-CFEC8D017798}">
    <text>Pateikti pirminiai po pastabu</text>
  </threadedComment>
  <threadedComment ref="E348" dT="2025-02-17T12:16:25.65" personId="{275467A3-C35B-408D-BC09-980133BF36D1}" id="{1AEE6C52-90A4-4F20-A9AD-EA5D74AD48FE}" parentId="{29D96ED3-6FC4-4DAD-9DAB-CFEC8D017798}">
    <text>Taiso pastabas</text>
  </threadedComment>
  <threadedComment ref="E348" dT="2025-02-18T07:45:52.67" personId="{1AA69E5B-B443-4881-BBB8-C2908FF681E9}" id="{1742BF43-1890-4C7F-B6FD-DDC46C25CAAD}" parentId="{29D96ED3-6FC4-4DAD-9DAB-CFEC8D017798}">
    <text>Pateikti pirminiai po pastabu</text>
  </threadedComment>
  <threadedComment ref="E348" dT="2025-02-20T18:05:05.75" personId="{275467A3-C35B-408D-BC09-980133BF36D1}" id="{8FCB08D4-39A3-43DE-AA07-3A9761E72766}" parentId="{29D96ED3-6FC4-4DAD-9DAB-CFEC8D017798}">
    <text>Taiso pastabas</text>
  </threadedComment>
  <threadedComment ref="E348" dT="2025-02-21T12:01:47.57" personId="{275467A3-C35B-408D-BC09-980133BF36D1}" id="{79CCE9D0-BA1E-4042-B69C-E6FB687C5A97}" parentId="{29D96ED3-6FC4-4DAD-9DAB-CFEC8D017798}">
    <text>Pateikta po pastabų</text>
  </threadedComment>
  <threadedComment ref="E348" dT="2025-02-25T18:00:26.44" personId="{275467A3-C35B-408D-BC09-980133BF36D1}" id="{59DC5A48-2167-44D1-AA1C-DC284312A6A7}" parentId="{29D96ED3-6FC4-4DAD-9DAB-CFEC8D017798}">
    <text>Patvirtinti pirminiai</text>
  </threadedComment>
  <threadedComment ref="E348" dT="2025-02-27T11:37:34.83" personId="{275467A3-C35B-408D-BC09-980133BF36D1}" id="{1D32B87C-EFF7-4484-ADFA-85EAEE553F23}" parentId="{29D96ED3-6FC4-4DAD-9DAB-CFEC8D017798}">
    <text>Laukiam sąmatos ir teiksim pilną bylą</text>
  </threadedComment>
  <threadedComment ref="E348" dT="2025-03-03T12:55:13.12" personId="{275467A3-C35B-408D-BC09-980133BF36D1}" id="{C917C479-95C7-4108-9E48-DD96803FB931}" parentId="{29D96ED3-6FC4-4DAD-9DAB-CFEC8D017798}">
    <text>03-04 pateiks Ana sąmatą</text>
  </threadedComment>
  <threadedComment ref="E348" dT="2025-03-06T08:20:25.01" personId="{1AA69E5B-B443-4881-BBB8-C2908FF681E9}" id="{69278295-947A-4C1C-BABE-8F9DBD24FFD3}" parentId="{29D96ED3-6FC4-4DAD-9DAB-CFEC8D017798}">
    <text>Pateiktas projektas</text>
  </threadedComment>
  <threadedComment ref="E348" dT="2025-03-14T13:01:23.56" personId="{275467A3-C35B-408D-BC09-980133BF36D1}" id="{6D1FD1F9-A244-4C39-9956-3CAC8585A7C5}" parentId="{29D96ED3-6FC4-4DAD-9DAB-CFEC8D017798}">
    <text>Taiso pastabas</text>
  </threadedComment>
  <threadedComment ref="E348" dT="2025-03-17T13:48:46.77" personId="{A8D559AF-EDFF-4E5C-A9C6-041F763793B2}" id="{95E288A6-0B98-45E3-A068-436A94FED220}" parentId="{29D96ED3-6FC4-4DAD-9DAB-CFEC8D017798}">
    <text>BR2 pataisyta, koreguojamas žiniaraštis</text>
  </threadedComment>
  <threadedComment ref="E348" dT="2025-03-20T07:20:17.75" personId="{275467A3-C35B-408D-BC09-980133BF36D1}" id="{0F7DDF6F-A28C-4A5C-9A51-8832FBC29A99}" parentId="{29D96ED3-6FC4-4DAD-9DAB-CFEC8D017798}">
    <text>Pateikta po pastabų</text>
  </threadedComment>
  <threadedComment ref="E348" dT="2025-03-24T13:47:07.18" personId="{275467A3-C35B-408D-BC09-980133BF36D1}" id="{D8851CCF-48F9-43DA-95CA-1816FF8E0952}" parentId="{29D96ED3-6FC4-4DAD-9DAB-CFEC8D017798}">
    <text>Taiso pastabas</text>
  </threadedComment>
  <threadedComment ref="E348" dT="2025-03-26T07:45:42.06" personId="{A8D559AF-EDFF-4E5C-A9C6-041F763793B2}" id="{06F29A42-4A02-4A01-9787-A9782A798FA7}" parentId="{29D96ED3-6FC4-4DAD-9DAB-CFEC8D017798}">
    <text>03-28 planas su zoniniu važiuot susifotkint, nes kitaip nesigaus pataisyti pastabų</text>
  </threadedComment>
  <threadedComment ref="E348" dT="2025-03-31T04:34:59.06" personId="{A8D559AF-EDFF-4E5C-A9C6-041F763793B2}" id="{59A3E235-7551-4739-8CBF-05BEA5453852}" parentId="{29D96ED3-6FC4-4DAD-9DAB-CFEC8D017798}">
    <text>Susifotkinta vietoje, pataisytos pastabos, koreguojama byla</text>
  </threadedComment>
  <threadedComment ref="E348" dT="2025-04-01T04:52:02.82" personId="{1AA69E5B-B443-4881-BBB8-C2908FF681E9}" id="{4B121AEE-EE5E-428C-B0C3-340631B1F3B6}" parentId="{29D96ED3-6FC4-4DAD-9DAB-CFEC8D017798}">
    <text>Pateiktas projektas po pastabu</text>
  </threadedComment>
  <threadedComment ref="E348" dT="2025-04-08T06:37:00.90" personId="{275467A3-C35B-408D-BC09-980133BF36D1}" id="{0C049A31-B5ED-4F3F-8B28-3F04EFAE0721}" parentId="{29D96ED3-6FC4-4DAD-9DAB-CFEC8D017798}">
    <text>Pateikti įkainiai tvirtinti</text>
  </threadedComment>
  <threadedComment ref="E348" dT="2025-04-08T11:54:44.15" personId="{275467A3-C35B-408D-BC09-980133BF36D1}" id="{310FD02D-73B7-4D22-9FD5-74C68BF7D900}" parentId="{29D96ED3-6FC4-4DAD-9DAB-CFEC8D017798}">
    <text>Pateiktas ADA</text>
  </threadedComment>
  <threadedComment ref="AD348" dT="2025-03-06T06:08:10.02" personId="{09BE7D98-4DE0-4A95-BE21-8CDFB976921C}" id="{C35F2F6D-F8E2-4477-889B-41FB56A514DD}">
    <text xml:space="preserve">349087 </text>
  </threadedComment>
  <threadedComment ref="E349" dT="2025-02-05T13:17:51.80" personId="{275467A3-C35B-408D-BC09-980133BF36D1}" id="{BF3693BA-7A26-4BA0-A65A-DD68E0340076}">
    <text>Prašome eso sustabdyti projektą</text>
  </threadedComment>
  <threadedComment ref="E349" dT="2025-06-03T04:57:16.50" personId="{275467A3-C35B-408D-BC09-980133BF36D1}" id="{0416156C-D453-460C-8DA1-383F62CE7B6C}" parentId="{BF3693BA-7A26-4BA0-A65A-DD68E0340076}">
    <text>Užsakytas papildymas pas pakamarį</text>
  </threadedComment>
  <threadedComment ref="E349" dT="2025-07-01T04:26:34.25" personId="{275467A3-C35B-408D-BC09-980133BF36D1}" id="{0EC00146-2061-4CE4-8E80-59B64EDCE487}" parentId="{BF3693BA-7A26-4BA0-A65A-DD68E0340076}">
    <text>Topo yra</text>
  </threadedComment>
  <threadedComment ref="E349" dT="2025-07-01T10:38:54.78" personId="{275467A3-C35B-408D-BC09-980133BF36D1}" id="{4D458791-981E-4050-9B20-088350DC272C}" parentId="{BF3693BA-7A26-4BA0-A65A-DD68E0340076}">
    <text>Augustas braižo trasą</text>
  </threadedComment>
  <threadedComment ref="E349" dT="2025-07-08T07:21:03.07" personId="{1AA69E5B-B443-4881-BBB8-C2908FF681E9}" id="{76923075-01D7-4E4A-9118-14ACC5CF748C}" parentId="{BF3693BA-7A26-4BA0-A65A-DD68E0340076}">
    <text>*Martynas braizo ne Augustas</text>
  </threadedComment>
  <threadedComment ref="E349" dT="2025-07-29T08:12:18.50" personId="{1AA69E5B-B443-4881-BBB8-C2908FF681E9}" id="{C1713FF6-FE79-464D-966B-2F5AE93BA2A2}" parentId="{BF3693BA-7A26-4BA0-A65A-DD68E0340076}">
    <text>Lukiam atsakymo is VDU, reikia nulekt prasieit trasa, pabaigt principine</text>
  </threadedComment>
  <threadedComment ref="E349" dT="2025-08-14T07:47:55.90" personId="{461F44CA-1680-4430-87A0-06B8101DA29D}" id="{59959E2C-238A-4919-9803-90F99F2091F3}" parentId="{BF3693BA-7A26-4BA0-A65A-DD68E0340076}">
    <text>Gyvai persižiūrėta trasa 08-13, sudarytas naujas trasos variantas 08-14</text>
  </threadedComment>
  <threadedComment ref="E349" dT="2025-08-27T07:34:03.79" personId="{461F44CA-1680-4430-87A0-06B8101DA29D}" id="{17BC55F0-E617-45E4-B9EA-F95A5C7F4A9C}" parentId="{BF3693BA-7A26-4BA0-A65A-DD68E0340076}">
    <text>08-27 trasa apruošta ir išsiųsta derinimams į Via, KPD, dėl Natura teritorijos</text>
  </threadedComment>
  <threadedComment ref="E349" dT="2025-08-29T11:56:40.83" personId="{461F44CA-1680-4430-87A0-06B8101DA29D}" id="{84FE72D3-BB7A-46AA-8DCA-79F245339A6F}" parentId="{BF3693BA-7A26-4BA0-A65A-DD68E0340076}">
    <text>08-29 išsiųsta miesto ir rajono savivaldybių derinimams</text>
  </threadedComment>
  <threadedComment ref="E349" dT="2025-09-04T07:26:05.93" personId="{461F44CA-1680-4430-87A0-06B8101DA29D}" id="{BD152092-2ECC-4595-9CB4-D76116DB9054}" parentId="{BF3693BA-7A26-4BA0-A65A-DD68E0340076}">
    <text>09-04 išsiųsta papildomiems derinimams bei į VDU su prašytais priedais</text>
  </threadedComment>
  <threadedComment ref="E349" dT="2025-09-15T04:44:35.89" personId="{461F44CA-1680-4430-87A0-06B8101DA29D}" id="{F7D1C4FF-ECAF-4D7F-B11D-81E916492A80}" parentId="{BF3693BA-7A26-4BA0-A65A-DD68E0340076}">
    <text>09-12 taisymai po pastabų išsiųsti Kauno energijai, Teliai, laukiama kitų institucijų ats.</text>
  </threadedComment>
  <threadedComment ref="E349" dT="2025-09-16T08:58:29.05" personId="{461F44CA-1680-4430-87A0-06B8101DA29D}" id="{F12BE258-8A97-4CD0-BF75-750281469DFC}" parentId="{BF3693BA-7A26-4BA0-A65A-DD68E0340076}">
    <text>09-16 atlikti ryšio matavimai</text>
  </threadedComment>
  <threadedComment ref="E349" dT="2025-09-22T04:19:07.63" personId="{461F44CA-1680-4430-87A0-06B8101DA29D}" id="{7330A546-4215-4710-885A-2EA8102D6402}" parentId="{BF3693BA-7A26-4BA0-A65A-DD68E0340076}">
    <text>09-18 su VDU tartasi dėl trasos variantų jų panaudoje, išsiųsti papildomi variantai, suderinus reikia su kelių priedu perteikti į Via</text>
  </threadedComment>
  <threadedComment ref="E349" dT="2025-09-23T09:37:10.01" personId="{1AA69E5B-B443-4881-BBB8-C2908FF681E9}" id="{22C8AB8E-6847-471B-9AA1-A75EA4466CA4}" parentId="{BF3693BA-7A26-4BA0-A65A-DD68E0340076}">
    <text>Pateikti pirminiai po pastabu</text>
  </threadedComment>
  <threadedComment ref="E349" dT="2025-09-29T07:15:52.92" personId="{1AA69E5B-B443-4881-BBB8-C2908FF681E9}" id="{B0B953AD-2198-4DB9-867E-FC10E344A723}" parentId="{BF3693BA-7A26-4BA0-A65A-DD68E0340076}">
    <text>Pateikta po pastabu</text>
  </threadedComment>
  <threadedComment ref="E349" dT="2025-09-29T12:37:01.08" personId="{461F44CA-1680-4430-87A0-06B8101DA29D}" id="{B8A4AB9F-08E6-4EE3-B0F5-803DA539F0E2}" parentId="{BF3693BA-7A26-4BA0-A65A-DD68E0340076}">
    <text>09-29 vdu atsakyta papildomai, bandom išaiškint kad dėl šilumotiekio sunkiai keistina trasa jų panaudoje nes nesusiderinam su jais iki galo</text>
  </threadedComment>
  <threadedComment ref="E349" dT="2025-09-30T09:29:04.72" personId="{461F44CA-1680-4430-87A0-06B8101DA29D}" id="{A454BBB7-A8C3-47CE-949C-B55F5387D9BF}" parentId="{BF3693BA-7A26-4BA0-A65A-DD68E0340076}">
    <text>09-30 KRS skambino su pastabom, koreguojama trasa</text>
  </threadedComment>
  <threadedComment ref="E349" dT="2025-10-06T10:07:39.40" personId="{1AA69E5B-B443-4881-BBB8-C2908FF681E9}" id="{F6DF72A8-2601-4D4C-9442-9D07FA3B71A5}" parentId="{BF3693BA-7A26-4BA0-A65A-DD68E0340076}">
    <text>Pateikti pirminiai po pastabu</text>
  </threadedComment>
  <threadedComment ref="E349" dT="2025-10-09T06:39:26.19" personId="{461F44CA-1680-4430-87A0-06B8101DA29D}" id="{08EEC36C-CCC5-4824-8014-D0DEC7D1B69C}" parentId="{BF3693BA-7A26-4BA0-A65A-DD68E0340076}">
    <text>10-09 vdu skambinta, tarpusavyje persisiuntę derinasi, paskubins</text>
  </threadedComment>
  <threadedComment ref="E349" dT="2025-10-16T12:21:33.21" personId="{461F44CA-1680-4430-87A0-06B8101DA29D}" id="{1FA463D1-5761-4BB0-B825-726B208A73B0}" parentId="{BF3693BA-7A26-4BA0-A65A-DD68E0340076}">
    <text>Nurodyti VDU tinkami variantai iš siūlytų, koreguojama pagal ats.</text>
  </threadedComment>
  <threadedComment ref="E349" dT="2025-10-27T13:41:05.37" personId="{461F44CA-1680-4430-87A0-06B8101DA29D}" id="{6CF5D7B5-378F-4F8D-9175-244FD88846D8}" parentId="{BF3693BA-7A26-4BA0-A65A-DD68E0340076}">
    <text>Išsiųsta Litgrid derinimui, perklausta kitų institucijų dėl derinimo</text>
  </threadedComment>
  <threadedComment ref="E349" dT="2025-10-28T06:20:32.29" personId="{461F44CA-1680-4430-87A0-06B8101DA29D}" id="{A9100797-72DE-4D7A-A580-AAF2878C01FB}" parentId="{BF3693BA-7A26-4BA0-A65A-DD68E0340076}">
    <text>Gauta Litgrid pastaba, tvarkoma</text>
  </threadedComment>
  <threadedComment ref="E349" dT="2025-10-31T08:43:01.53" personId="{461F44CA-1680-4430-87A0-06B8101DA29D}" id="{301EB323-BE6C-4A1D-92A0-D681B7732E42}" parentId="{BF3693BA-7A26-4BA0-A65A-DD68E0340076}">
    <text>Tikslinami sprendiniai su Litgrid, derinami servitutų planai</text>
  </threadedComment>
  <threadedComment ref="E349" dT="2025-11-10T14:14:31.82" personId="{461F44CA-1680-4430-87A0-06B8101DA29D}" id="{6ED6EA78-A615-480F-B9C7-13C89F00FC21}" parentId="{BF3693BA-7A26-4BA0-A65A-DD68E0340076}">
    <text>Skubinama informacija iš prieplaukos, VDU, persiųsti taisymai į Litgrid</text>
  </threadedComment>
  <threadedComment ref="E349" dT="2025-11-17T06:16:28.75" personId="{461F44CA-1680-4430-87A0-06B8101DA29D}" id="{37A6C413-21F2-404A-96D4-20217B38FD84}" parentId="{BF3693BA-7A26-4BA0-A65A-DD68E0340076}">
    <text>Gautas Litgrid derinimas, VDU trasa patvirtinta - išsiųstas serv. planas pasirašymui. Prieplaukos serv. planas pasirašytas</text>
  </threadedComment>
  <threadedComment ref="E349" dT="2025-11-18T13:22:01.95" personId="{461F44CA-1680-4430-87A0-06B8101DA29D}" id="{9E8B35D7-07D4-474A-9EAA-4493C974B078}" parentId="{BF3693BA-7A26-4BA0-A65A-DD68E0340076}">
    <text>KRS servitutui skaičiuojamas kompensacijos aktas, užklausta KMS, dar derinamas, laukiama</text>
  </threadedComment>
  <threadedComment ref="E349" dT="2025-11-21T07:30:06.66" personId="{461F44CA-1680-4430-87A0-06B8101DA29D}" id="{B18E0085-FB41-447F-AE8B-9E7EE6305C74}" parentId="{BF3693BA-7A26-4BA0-A65A-DD68E0340076}">
    <text>Pateiktas servitutas į KRS, su KMS skambintasi dėl pakeitimų, tikrinasi</text>
  </threadedComment>
  <threadedComment ref="E349" dT="2025-11-21T12:57:14.18" personId="{461F44CA-1680-4430-87A0-06B8101DA29D}" id="{54526CD7-31CE-4C98-BC60-CA9894B643B8}" parentId="{BF3693BA-7A26-4BA0-A65A-DD68E0340076}">
    <text>KMS perderinimas gautas, pirmadienį siunčiami 2 servitutai</text>
  </threadedComment>
  <threadedComment ref="E349" dT="2025-11-24T11:55:01.61" personId="{461F44CA-1680-4430-87A0-06B8101DA29D}" id="{B3CB049B-025A-40F9-A41F-E3CDA2E4C8BF}" parentId="{BF3693BA-7A26-4BA0-A65A-DD68E0340076}">
    <text>Prieplaukos sklypo servitutas pateiktas į savivaldybę, gatvės servitutas ruošiamas (ESO, kompensacinis aktas)</text>
  </threadedComment>
  <threadedComment ref="E349" dT="2025-11-25T06:29:37.57" personId="{461F44CA-1680-4430-87A0-06B8101DA29D}" id="{DCAFB82B-C0FD-4D36-8829-48E4D98E9B26}" parentId="{BF3693BA-7A26-4BA0-A65A-DD68E0340076}">
    <text>Gatvės servitutas paruoštas ir išsiųstas savivaldybei nagrinėti, visi servitutai pateikti</text>
  </threadedComment>
  <threadedComment ref="E349" dT="2025-12-01T10:09:47.97" personId="{461F44CA-1680-4430-87A0-06B8101DA29D}" id="{B73F3394-F3D0-4D4F-80F1-1E4B39B2CC63}" parentId="{BF3693BA-7A26-4BA0-A65A-DD68E0340076}">
    <text>Via Lietuva terminas iki 12-15, atsakingas inžinierius informuotas kad skubinamas</text>
  </threadedComment>
  <threadedComment ref="E349" dT="2025-12-16T07:25:39.60" personId="{461F44CA-1680-4430-87A0-06B8101DA29D}" id="{4934A5D4-EBE1-4179-AA90-D4CEFBDF0252}" parentId="{BF3693BA-7A26-4BA0-A65A-DD68E0340076}">
    <text>Via klaidingai išsiųstas atsakymas, informavo sudarytoją kad taisytų ir atsiųstų</text>
  </threadedComment>
  <threadedComment ref="E349" dT="2025-12-18T05:58:46.14" personId="{461F44CA-1680-4430-87A0-06B8101DA29D}" id="{B87879F0-825E-445C-9B73-F3B453CE7D74}" parentId="{BF3693BA-7A26-4BA0-A65A-DD68E0340076}">
    <text>Via neigiamas ats., taisyti</text>
  </threadedComment>
  <threadedComment ref="E349" dT="2025-12-18T13:17:25.31" personId="{461F44CA-1680-4430-87A0-06B8101DA29D}" id="{7B5F43CB-F6D9-42DA-B3CB-58176B349DD4}" parentId="{BF3693BA-7A26-4BA0-A65A-DD68E0340076}">
    <text>Paruoštas trasos variantas derinimui su sklypais už Via nederinamo ruožo, išsiųsta savininkams</text>
  </threadedComment>
  <threadedComment ref="E349" dT="2026-01-12T07:25:02.51" personId="{461F44CA-1680-4430-87A0-06B8101DA29D}" id="{3ECC7A6C-4EA8-460D-9934-20BD8572D985}" parentId="{BF3693BA-7A26-4BA0-A65A-DD68E0340076}">
    <text>Gautas Akademijos servitutui derinimas, apmokėti. Susisiekti su sklypo savininku dėl sutikimo Via kelio apėjimui susiderinti</text>
  </threadedComment>
  <threadedComment ref="E349" dT="2026-01-14T13:46:31.76" personId="{461F44CA-1680-4430-87A0-06B8101DA29D}" id="{5B96A41B-FCC6-45CF-96F2-94648D26D56E}" parentId="{BF3693BA-7A26-4BA0-A65A-DD68E0340076}">
    <text>Akademijos servitutas bus apmokėtas ir įkeltas 01-19</text>
  </threadedComment>
  <threadedComment ref="E349" dT="2026-01-19T06:16:23.03" personId="{461F44CA-1680-4430-87A0-06B8101DA29D}" id="{E22486CD-2E13-4F86-AC2C-C3E9D72F75E8}" parentId="{BF3693BA-7A26-4BA0-A65A-DD68E0340076}">
    <text>Po ESO ir Via susirinkimo aptartas dar vienas variantas, derinama koreguota trasos vieta: telia, vdu (panauda sklype)</text>
  </threadedComment>
  <threadedComment ref="E349" dT="2026-01-23T11:30:45.01" personId="{461F44CA-1680-4430-87A0-06B8101DA29D}" id="{D2F5039B-4B6E-412A-AF59-E1E882181DA9}" parentId="{BF3693BA-7A26-4BA0-A65A-DD68E0340076}">
    <text>Telia suderintas, išsiųstas į KPD ir VDU</text>
  </threadedComment>
  <threadedComment ref="E349" dT="2026-01-29T12:56:05.12" personId="{461F44CA-1680-4430-87A0-06B8101DA29D}" id="{08BDD6CB-E6B4-4873-B072-54B7CDBE46CE}" parentId="{BF3693BA-7A26-4BA0-A65A-DD68E0340076}">
    <text>KPD suderintas, VDU skambinta, info nuėjusi iki skyriaus vadovo, kuris anksčiau suderino, nagrinėjasi</text>
  </threadedComment>
  <threadedComment ref="E349" dT="2026-02-04T13:28:43.69" personId="{461F44CA-1680-4430-87A0-06B8101DA29D}" id="{69F9A676-4F63-458F-957E-568B20FA0911}" parentId="{BF3693BA-7A26-4BA0-A65A-DD68E0340076}">
    <text>VDU Turto valdymo skyrius pateikęs į aukščiau, kad neprieštarauti, laukia patvirtinimo</text>
  </threadedComment>
  <threadedComment ref="E349" dT="2026-02-06T08:38:39.78" personId="{461F44CA-1680-4430-87A0-06B8101DA29D}" id="{85BDE25A-3CB9-4B8D-B021-A7F79AA3322A}" parentId="{BF3693BA-7A26-4BA0-A65A-DD68E0340076}">
    <text>Pateikta suva</text>
  </threadedComment>
  <threadedComment ref="E349" dT="2026-02-10T05:56:39.85" personId="{461F44CA-1680-4430-87A0-06B8101DA29D}" id="{716E2C15-862E-490B-B0A0-5530687C0391}" parentId="{BF3693BA-7A26-4BA0-A65A-DD68E0340076}">
    <text>Kol laukiama VDU patvirtinimo perteikta pakartotinai po pakeitimų į seniūniją, KRS, Via</text>
  </threadedComment>
  <threadedComment ref="E349" dT="2026-02-13T05:17:43.36" personId="{461F44CA-1680-4430-87A0-06B8101DA29D}" id="{6B036815-372E-4C35-9C49-B65E16281F84}" parentId="{BF3693BA-7A26-4BA0-A65A-DD68E0340076}">
    <text>Perderinimai gauti iš VDU, seniūno, su VDU suderintam sklypui ruošiami servituto dokumentai</text>
  </threadedComment>
  <threadedComment ref="E349" dT="2026-02-25T12:51:49.12" personId="{461F44CA-1680-4430-87A0-06B8101DA29D}" id="{02CFAFF6-9D7B-43F3-89B8-B48E98FCF648}" parentId="{BF3693BA-7A26-4BA0-A65A-DD68E0340076}">
    <text>Užbaigti žiniaraščiai, pateikta sąmatos skaičiavimui. Sudaryta byla be laukiamų perderinimų, suvų</text>
  </threadedComment>
  <threadedComment ref="E349" dT="2026-03-02T06:15:32.81" personId="{461F44CA-1680-4430-87A0-06B8101DA29D}" id="{09747D07-473B-47CC-A5A4-3DE748F77B3F}" parentId="{BF3693BA-7A26-4BA0-A65A-DD68E0340076}">
    <text>Po patikrinimo į Via teikiamas ESO pasirašytas kelių priedas</text>
  </threadedComment>
  <threadedComment ref="E349" dT="2026-03-06T06:57:26.28" personId="{461F44CA-1680-4430-87A0-06B8101DA29D}" id="{BDF65893-8582-4990-B83C-47DE6705491F}" parentId="{BF3693BA-7A26-4BA0-A65A-DD68E0340076}">
    <text>4400-2205-7927 Kauno m. 27 notarų biuras planuoja su savivaldybe 03-25 13 val., po KRS perderinimo pateiktas prašymas servitutui skl. 4400-5896-3650</text>
  </threadedComment>
  <threadedComment ref="E349" dT="2026-03-16T05:22:06.89" personId="{461F44CA-1680-4430-87A0-06B8101DA29D}" id="{E8C2E0BB-9946-4407-BCAB-ED299A09DB85}" parentId="{BF3693BA-7A26-4BA0-A65A-DD68E0340076}">
    <text>03-13 gautas Via derinimas
Trūkstami dokumentai: 1/2 suvų, 3/4 servitutų (2 suplanuotos datos)</text>
  </threadedComment>
  <threadedComment ref="E349" dT="2026-04-09T04:41:16.97" personId="{461F44CA-1680-4430-87A0-06B8101DA29D}" id="{346259DB-40EA-47D8-B87F-2543418DCFB8}" parentId="{BF3693BA-7A26-4BA0-A65A-DD68E0340076}">
    <text>Trūkstamas vienas servitutas, Kauno raj. sav. patvirtintas, pateiktas apmokėjimui į ESO
2-a suva buvo perteikta ir papildyta, dar neišnagrinėta</text>
  </threadedComment>
  <threadedComment ref="E349" dT="2026-04-24T04:52:46.77" personId="{461F44CA-1680-4430-87A0-06B8101DA29D}" id="{8E6C6C89-0127-4DF1-98AF-EB70416D4A01}" parentId="{BF3693BA-7A26-4BA0-A65A-DD68E0340076}">
    <text>Antra suva gauta, paskutinis servitutas išnagrinėtas ir pritartas iš raj. sav. pusės, jie iš savo pusės pasiteikė į 8-ą Kauno m. biurą</text>
  </threadedComment>
  <threadedComment ref="E349" dT="2026-06-05T09:49:36.02" personId="{461F44CA-1680-4430-87A0-06B8101DA29D}" id="{A3A71F1F-702E-46B2-967C-1565BD86D0F0}" parentId="{BF3693BA-7A26-4BA0-A65A-DD68E0340076}">
    <text>Servitutai:
4400-1089-7648 Sudarytas 2026-03-25 Kauno raj. 1 biure
4400-2205-7927 Sudarytas 2026-03-19 Kauno m. 27 biure
4400-5896-3650 Sudarytas 2026-05-04 Kauno m. 8 biure (pasiteikė savivaldybė)
5250-0005-0234 Sudarytas 2026-02-06 (pasiteikė savivaldybė, biuro nenurodė)
Suvos:
26SUT-4080 Kauno raj. Gautas 2026-02-11
26SUT-9315 Kauno m. Gautas 2026-04-13</text>
  </threadedComment>
  <threadedComment ref="I349" dT="2025-12-10T06:58:41.44" personId="{1AA69E5B-B443-4881-BBB8-C2908FF681E9}" id="{6D672DBB-20B2-44A2-8CDE-C16280278155}">
    <text>12.10 uzsakyta</text>
  </threadedComment>
  <threadedComment ref="X349" dT="2025-10-07T06:05:32.95" personId="{461F44CA-1680-4430-87A0-06B8101DA29D}" id="{AFA6B791-C21A-4E66-A290-1803AD7EA94B}">
    <text>10-07 gauta iš Kauno rajono, senesniam trasos variantui prieš atkarpų sujungimą</text>
  </threadedComment>
  <threadedComment ref="X349" dT="2025-11-21T12:57:51.31" personId="{461F44CA-1680-4430-87A0-06B8101DA29D}" id="{AED56B4A-87BD-41A8-AA43-3D427A6226BE}" parentId="{AFA6B791-C21A-4E66-A290-1803AD7EA94B}">
    <text>Kauno miesto perderinimas gautas 11-21</text>
  </threadedComment>
  <threadedComment ref="X349" dT="2026-02-10T05:58:17.50" personId="{461F44CA-1680-4430-87A0-06B8101DA29D}" id="{BC2C510C-FF29-443E-A901-550B657F1D0C}" parentId="{AFA6B791-C21A-4E66-A290-1803AD7EA94B}">
    <text>Pateikta perderinimui į KRS, KMS tvarkoj</text>
  </threadedComment>
  <threadedComment ref="X349" dT="2026-03-06T07:12:41.06" personId="{461F44CA-1680-4430-87A0-06B8101DA29D}" id="{7B4640EA-964C-4818-9A6E-B0970BF3329F}" parentId="{AFA6B791-C21A-4E66-A290-1803AD7EA94B}">
    <text>KRS suderinta 03-03</text>
  </threadedComment>
  <threadedComment ref="Y349" dT="2025-09-05T09:08:23.76" personId="{461F44CA-1680-4430-87A0-06B8101DA29D}" id="{956662DD-CB48-45D1-BBF4-32F1DAE42536}">
    <text>09-04 gautas derinimas iš Akademijos seniūno</text>
  </threadedComment>
  <threadedComment ref="Y349" dT="2025-11-21T12:58:11.42" personId="{461F44CA-1680-4430-87A0-06B8101DA29D}" id="{C5BAA516-90BC-4F50-8D84-303E1285720E}" parentId="{956662DD-CB48-45D1-BBF4-32F1DAE42536}">
    <text>Seniūno perderinimas gautas 11-19</text>
  </threadedComment>
  <threadedComment ref="Y349" dT="2026-02-10T05:57:43.80" personId="{461F44CA-1680-4430-87A0-06B8101DA29D}" id="{BF35290A-F3AC-49CD-A94F-F9D986479AF0}" parentId="{956662DD-CB48-45D1-BBF4-32F1DAE42536}">
    <text>Pateikta perderinimui</text>
  </threadedComment>
  <threadedComment ref="Z349" dT="2025-09-05T09:09:58.64" personId="{461F44CA-1680-4430-87A0-06B8101DA29D}" id="{4775BE4E-D22B-4767-9F00-20832AD95D42}">
    <text>09-05 gauta iš Kauno vandenų, laukiama iš Giraitės vandenų</text>
  </threadedComment>
  <threadedComment ref="Z349" dT="2025-10-27T11:21:54.01" personId="{461F44CA-1680-4430-87A0-06B8101DA29D}" id="{5B4262E7-277C-4B77-9C17-A7A4AB259F83}" parentId="{4775BE4E-D22B-4767-9F00-20832AD95D42}">
    <text>Suderinta atnaujinta trasa, visos trasos teritorijoje eksploatuoja Kauno vandenys</text>
  </threadedComment>
  <threadedComment ref="AD349" dT="2026-02-06T08:39:21.50" personId="{461F44CA-1680-4430-87A0-06B8101DA29D}" id="{4FAA879F-ABAE-4AC6-B58D-C6EE6F040DB5}">
    <text>Pateiktos
Kauno mieste 26SUT-4078
Kauno rajone 26SUT-4080</text>
  </threadedComment>
  <threadedComment ref="AD349" dT="2026-02-26T05:59:13.30" personId="{461F44CA-1680-4430-87A0-06B8101DA29D}" id="{4BEB6DB8-3272-46AF-8D72-532AD4F26A98}" parentId="{4FAA879F-ABAE-4AC6-B58D-C6EE6F040DB5}">
    <text>26SUT-4080 (Kauno raj.) gauta</text>
  </threadedComment>
  <threadedComment ref="AD349" dT="2026-03-10T11:03:17.21" personId="{461F44CA-1680-4430-87A0-06B8101DA29D}" id="{F4A70C81-A000-4F63-BD1B-60BED2AB6681}" parentId="{4FAA879F-ABAE-4AC6-B58D-C6EE6F040DB5}">
    <text>Nauja mieste 26SUT-7531</text>
  </threadedComment>
  <threadedComment ref="AD349" dT="2026-04-24T04:49:50.15" personId="{461F44CA-1680-4430-87A0-06B8101DA29D}" id="{1BF963F9-F0F9-4281-815B-935EEED7F94F}" parentId="{4FAA879F-ABAE-4AC6-B58D-C6EE6F040DB5}">
    <text>Atnaujinta suva mieste 26SUT-9315 gauta</text>
  </threadedComment>
  <threadedComment ref="AF349" dT="2025-11-21T12:59:22.93" personId="{461F44CA-1680-4430-87A0-06B8101DA29D}" id="{3956A0DB-BD96-4DC2-B8B8-63E39865DB1B}">
    <text>Į KRS servitutas 5250-0005-0234 išsiųstas 11-21</text>
  </threadedComment>
  <threadedComment ref="AF349" dT="2025-11-24T13:32:53.41" personId="{461F44CA-1680-4430-87A0-06B8101DA29D}" id="{F074C2CF-93BB-42AD-BE25-D7CDD75F7FAA}" parentId="{3956A0DB-BD96-4DC2-B8B8-63E39865DB1B}">
    <text>Prieplaukos sklypo servitutas - Reg.data 2025-11-24, Reg. Nr. R12-9572</text>
  </threadedComment>
  <threadedComment ref="AF349" dT="2026-01-28T06:51:34.57" personId="{461F44CA-1680-4430-87A0-06B8101DA29D}" id="{43E4E3DA-865E-428A-9E48-B087AD6EA600}" parentId="{3956A0DB-BD96-4DC2-B8B8-63E39865DB1B}">
    <text>4400-2205-7927 (VVKD sklypo) servitutas išsiųstas į Kauno m. 27-ą biurą, prelim. data nuo vasario 18
migle.cirbaite@notarai.lt</text>
    <extLst>
      <x:ext xmlns:xltc2="http://schemas.microsoft.com/office/spreadsheetml/2020/threadedcomments2" uri="{F7C98A9C-CBB3-438F-8F68-D28B6AF4A901}">
        <xltc2:checksum>1578977556</xltc2:checksum>
        <xltc2:hyperlink startIndex="101" length="25" url="mailto:%6d%69%67%6c%65%2e%63%69%72%62%61%69%74%65%40%6e%6f%74%61%72%61%69%2e%6c%74"/>
      </x:ext>
    </extLst>
  </threadedComment>
  <threadedComment ref="AF349" dT="2026-02-03T13:00:55.35" personId="{461F44CA-1680-4430-87A0-06B8101DA29D}" id="{7E1E22C1-E6E9-49D4-94DD-6D5B1F109FE8}" parentId="{3956A0DB-BD96-4DC2-B8B8-63E39865DB1B}">
    <text>5250-0005-0234 servitutas pasirašomas vasario 6 d., suderinta</text>
  </threadedComment>
  <threadedComment ref="AF349" dT="2026-03-06T07:49:50.14" personId="{461F44CA-1680-4430-87A0-06B8101DA29D}" id="{8E164DF5-7CDF-4E03-BE54-B77FA6F426B4}" parentId="{3956A0DB-BD96-4DC2-B8B8-63E39865DB1B}">
    <text>4400-1089-7648 sav. sutikimas gautas, 03-06 pateikta į Kauno raj. 1-ą biurą (planuoja nuo kovo 16 anksčiausiai)
4400-2205-7927	Planuojamas sudarymas kovo 25 d. 13 val.
4400-5896-3650	Pateiktas prašymas į KRS 03-06
5250-0005-0234	Sudarytas vasario 6</text>
  </threadedComment>
  <threadedComment ref="AF349" dT="2026-04-27T13:05:57.00" personId="{461F44CA-1680-4430-87A0-06B8101DA29D}" id="{77411247-0595-4B04-AFD9-B573775C7962}" parentId="{3956A0DB-BD96-4DC2-B8B8-63E39865DB1B}">
    <text>Gegužės 6 d. planuojamas 4400-5896-3650 sutarties sudarymas</text>
  </threadedComment>
  <threadedComment ref="AI349" dT="2025-08-20T06:06:42.85" personId="{461F44CA-1680-4430-87A0-06B8101DA29D}" id="{1744FAC1-B2FA-428A-A144-3DEE2DA9A86F}">
    <text>Kertamas Marvelės kapinynas (33046)</text>
  </threadedComment>
  <threadedComment ref="AI349" dT="2026-01-21T12:56:22.73" personId="{461F44CA-1680-4430-87A0-06B8101DA29D}" id="{ABA8DF13-F613-402A-A1EC-4E9149906F61}" parentId="{1744FAC1-B2FA-428A-A144-3DEE2DA9A86F}">
    <text>Pagal naują trasos variantą naujai kertama teritorija: Kauno tvirtovės Marvos forto liekanos (26356)</text>
  </threadedComment>
  <threadedComment ref="AJ349" dT="2025-11-05T13:06:46.37" personId="{461F44CA-1680-4430-87A0-06B8101DA29D}" id="{B83EECCF-60CC-48B7-A795-BF6DE2E37F7A}">
    <text>Gautas derinimas variantui prieš Litgrid pastabas</text>
  </threadedComment>
  <threadedComment ref="AJ349" dT="2026-02-10T05:58:44.25" personId="{461F44CA-1680-4430-87A0-06B8101DA29D}" id="{6A62B38E-4E56-488D-A55C-2F77AAACDFAA}" parentId="{B83EECCF-60CC-48B7-A795-BF6DE2E37F7A}">
    <text>Pateikta perderinimui</text>
  </threadedComment>
  <threadedComment ref="AJ349" dT="2026-03-02T06:16:11.79" personId="{461F44CA-1680-4430-87A0-06B8101DA29D}" id="{71B99758-BE2D-479D-ADB7-262D8A35DC8A}" parentId="{B83EECCF-60CC-48B7-A795-BF6DE2E37F7A}">
    <text>Perteikta su ESO priedu (1-26-5558)</text>
  </threadedComment>
  <threadedComment ref="AJ349" dT="2026-03-13T10:28:59.93" personId="{461F44CA-1680-4430-87A0-06B8101DA29D}" id="{59785941-9ADE-4861-8BC5-8180C80A75B3}" parentId="{B83EECCF-60CC-48B7-A795-BF6DE2E37F7A}">
    <text>Suderintas 03-13</text>
  </threadedComment>
  <threadedComment ref="AM349" dT="2025-08-20T06:45:36.81" personId="{461F44CA-1680-4430-87A0-06B8101DA29D}" id="{6490BD72-8416-4D34-93CF-EDFDAF701AE1}">
    <text>Kamšos miškas</text>
  </threadedComment>
  <threadedComment ref="AO349" dT="2025-10-30T11:59:09.37" personId="{461F44CA-1680-4430-87A0-06B8101DA29D}" id="{9B34047B-F9DF-46ED-9BB8-D380C125ABE2}">
    <text>10-30 išsiųstas koreguotas po pastabų</text>
  </threadedComment>
  <threadedComment ref="E350" dT="2025-02-20T06:16:03.18" personId="{275467A3-C35B-408D-BC09-980133BF36D1}" id="{0A42D6EE-4EE5-4108-95F7-63FFD8F759D5}">
    <text>Pateikti pirminiai</text>
  </threadedComment>
  <threadedComment ref="E350" dT="2025-02-24T14:07:41.32" personId="{275467A3-C35B-408D-BC09-980133BF36D1}" id="{9863A7C8-9E3C-48D1-998F-2313F2453F29}" parentId="{0A42D6EE-4EE5-4108-95F7-63FFD8F759D5}">
    <text>Pateikta po pastabų</text>
  </threadedComment>
  <threadedComment ref="E350" dT="2025-03-03T13:02:36.08" personId="{275467A3-C35B-408D-BC09-980133BF36D1}" id="{5A294489-EA9F-42B6-B8F9-CA518DDB3834}" parentId="{0A42D6EE-4EE5-4108-95F7-63FFD8F759D5}">
    <text>Išsiųsta institucijoms, rengiami MŽ</text>
  </threadedComment>
  <threadedComment ref="E350" dT="2025-03-14T12:59:36.57" personId="{275467A3-C35B-408D-BC09-980133BF36D1}" id="{E6E6335C-7B01-4B22-89F3-93E8ABE6B8BF}" parentId="{0A42D6EE-4EE5-4108-95F7-63FFD8F759D5}">
    <text>Rengia MŽ, teiks sąmatai, po to teiksim bylą</text>
  </threadedComment>
  <threadedComment ref="E350" dT="2025-03-24T05:31:29.06" personId="{A8D559AF-EDFF-4E5C-A9C6-041F763793B2}" id="{44899992-ED01-4852-B668-12A874BB1959}" parentId="{0A42D6EE-4EE5-4108-95F7-63FFD8F759D5}">
    <text>Skaičiuoja sąmatą</text>
  </threadedComment>
  <threadedComment ref="E350" dT="2025-03-25T12:46:58.22" personId="{1AA69E5B-B443-4881-BBB8-C2908FF681E9}" id="{DDDEA555-DF10-456F-AF5E-58EE3A86602C}" parentId="{0A42D6EE-4EE5-4108-95F7-63FFD8F759D5}">
    <text>Pateiktas projektas</text>
  </threadedComment>
  <threadedComment ref="E350" dT="2025-03-26T12:04:00.54" personId="{A8D559AF-EDFF-4E5C-A9C6-041F763793B2}" id="{6CBF88B7-F7A9-49A1-9367-EEBADFB0FCE6}" parentId="{0A42D6EE-4EE5-4108-95F7-63FFD8F759D5}">
    <text>Atsiuntė Karolis nuotraukas, pakalbėta su zoniniu, bandau taisyt pastabas su turima info</text>
  </threadedComment>
  <threadedComment ref="E350" dT="2025-03-27T13:49:23.62" personId="{A8D559AF-EDFF-4E5C-A9C6-041F763793B2}" id="{BB7D4895-37E5-48AD-87AA-BE175B52DAA9}" parentId="{0A42D6EE-4EE5-4108-95F7-63FFD8F759D5}">
    <text>Nusiųsta Elgai užklausa</text>
  </threadedComment>
  <threadedComment ref="E350" dT="2025-03-31T04:35:30.61" personId="{A8D559AF-EDFF-4E5C-A9C6-041F763793B2}" id="{D7B4C074-3912-4527-B3EA-497A07C88E42}" parentId="{0A42D6EE-4EE5-4108-95F7-63FFD8F759D5}">
    <text>Pataisytos pastabos, laukiama atsakymo iš elgos dėl komercinio pasiūlymo ir metalo konstrukcijos pakelimui</text>
  </threadedComment>
  <threadedComment ref="E350" dT="2025-04-01T13:01:25.65" personId="{A8D559AF-EDFF-4E5C-A9C6-041F763793B2}" id="{B9A22F3C-48FF-4E70-82B2-A068F6BC694A}" parentId="{0A42D6EE-4EE5-4108-95F7-63FFD8F759D5}">
    <text>Pataisyta byla</text>
  </threadedComment>
  <threadedComment ref="E350" dT="2025-04-03T10:33:32.03" personId="{1AA69E5B-B443-4881-BBB8-C2908FF681E9}" id="{C8D26D9E-58F1-4D65-AA4B-71C0990A34FC}" parentId="{0A42D6EE-4EE5-4108-95F7-63FFD8F759D5}">
    <text>Pateikta byla po pastabu</text>
  </threadedComment>
  <threadedComment ref="E350" dT="2025-04-08T05:56:24.62" personId="{275467A3-C35B-408D-BC09-980133BF36D1}" id="{DCF688A2-FD4F-40AF-9824-82559AF0380D}" parentId="{0A42D6EE-4EE5-4108-95F7-63FFD8F759D5}">
    <text>Taiso pastabas</text>
  </threadedComment>
  <threadedComment ref="E350" dT="2025-04-10T04:47:21.57" personId="{1AA69E5B-B443-4881-BBB8-C2908FF681E9}" id="{53FA9D60-6E56-4342-B6BD-7005A7874A0A}" parentId="{0A42D6EE-4EE5-4108-95F7-63FFD8F759D5}">
    <text>Pateiktas projektas</text>
  </threadedComment>
  <threadedComment ref="AD350" dT="2025-03-12T07:37:17.33" personId="{09BE7D98-4DE0-4A95-BE21-8CDFB976921C}" id="{4EB27E4A-BA67-42DA-AF3D-652975F9F4E8}">
    <text>350146 03-12</text>
  </threadedComment>
  <threadedComment ref="E355" dT="2025-02-12T12:36:07.19" personId="{1AA69E5B-B443-4881-BBB8-C2908FF681E9}" id="{F2BC74E8-C35E-417D-A031-890EDF693EC2}">
    <text>Pateikti pirminiai</text>
  </threadedComment>
  <threadedComment ref="E355" dT="2025-02-14T11:55:54.41" personId="{275467A3-C35B-408D-BC09-980133BF36D1}" id="{411C9B5A-C3D2-444B-89B8-40276F636EDA}" parentId="{F2BC74E8-C35E-417D-A031-890EDF693EC2}">
    <text>Taiso pastabas</text>
  </threadedComment>
  <threadedComment ref="E355" dT="2025-02-17T15:46:51.91" personId="{1AA69E5B-B443-4881-BBB8-C2908FF681E9}" id="{CE8E8D80-0A40-4EB2-AC23-015C2299C854}" parentId="{F2BC74E8-C35E-417D-A031-890EDF693EC2}">
    <text>Pateikti pirminiai po pastabu</text>
  </threadedComment>
  <threadedComment ref="E355" dT="2025-02-19T19:10:06.45" personId="{275467A3-C35B-408D-BC09-980133BF36D1}" id="{7CD0BED0-C95A-44D4-A38E-4BE45DFF0CD1}" parentId="{F2BC74E8-C35E-417D-A031-890EDF693EC2}">
    <text>Taiso pastabas</text>
  </threadedComment>
  <threadedComment ref="E355" dT="2025-02-21T11:05:05.29" personId="{275467A3-C35B-408D-BC09-980133BF36D1}" id="{D1E6363B-6C40-4D92-A3F5-F71E8E9CC474}" parentId="{F2BC74E8-C35E-417D-A031-890EDF693EC2}">
    <text>Pateikta po pastabų</text>
  </threadedComment>
  <threadedComment ref="E355" dT="2025-03-03T07:16:57.81" personId="{1AA69E5B-B443-4881-BBB8-C2908FF681E9}" id="{D14184AD-332A-42D1-8754-0B4376BF1C96}" parentId="{F2BC74E8-C35E-417D-A031-890EDF693EC2}">
    <text>Parasytas paraginimas del pirminiu</text>
  </threadedComment>
  <threadedComment ref="E355" dT="2025-03-10T08:10:13.02" personId="{1AA69E5B-B443-4881-BBB8-C2908FF681E9}" id="{20FDA439-B752-432B-8C44-3EAF1652E886}" parentId="{F2BC74E8-C35E-417D-A031-890EDF693EC2}">
    <text>Taiso pirminius</text>
  </threadedComment>
  <threadedComment ref="E355" dT="2025-03-14T12:56:32.57" personId="{275467A3-C35B-408D-BC09-980133BF36D1}" id="{DBAB6AC4-F67C-433E-9A44-332E455A4D35}" parentId="{F2BC74E8-C35E-417D-A031-890EDF693EC2}">
    <text>Pateikti pirminiai</text>
  </threadedComment>
  <threadedComment ref="E355" dT="2025-03-17T05:18:20.96" personId="{C8757EB3-AE51-4D63-B06C-15AB9D614458}" id="{B045E2E4-D633-4B14-8995-73CE52AAA397}" parentId="{F2BC74E8-C35E-417D-A031-890EDF693EC2}">
    <text>Taisyt pirminius, reikia, kad eso pasirašytų BR01, perteikt suvai (prieš teikiant suvai pasižiūrėt prie suvos stulpelio reg. Nr.). Sulaukt pirminių, žiniaraščiai, sąmata. Teikt projektą</text>
  </threadedComment>
  <threadedComment ref="E355" dT="2025-03-21T07:29:40.78" personId="{275467A3-C35B-408D-BC09-980133BF36D1}" id="{58EC3E41-F99F-4E38-B232-B3C12F04974B}" parentId="{F2BC74E8-C35E-417D-A031-890EDF693EC2}">
    <text>Pirminiai pateikti</text>
  </threadedComment>
  <threadedComment ref="E355" dT="2025-03-27T06:13:08.09" personId="{275467A3-C35B-408D-BC09-980133BF36D1}" id="{D68FB0D3-A944-4B45-8253-D0ABED2EE575}" parentId="{F2BC74E8-C35E-417D-A031-890EDF693EC2}">
    <text>Taiso vamzdžių kiekius</text>
  </threadedComment>
  <threadedComment ref="E355" dT="2025-03-31T10:37:39.00" personId="{1AA69E5B-B443-4881-BBB8-C2908FF681E9}" id="{C1E47E66-6B0B-404A-AB8B-E76E6FADD014}" parentId="{F2BC74E8-C35E-417D-A031-890EDF693EC2}">
    <text>Pateikta byla be SUVA</text>
  </threadedComment>
  <threadedComment ref="E355" dT="2025-04-03T04:43:32.50" personId="{1AA69E5B-B443-4881-BBB8-C2908FF681E9}" id="{073F94AC-048A-4A9C-BEB6-716B07445158}" parentId="{F2BC74E8-C35E-417D-A031-890EDF693EC2}">
    <text>Pateikta po pastabu</text>
  </threadedComment>
  <threadedComment ref="E355" dT="2025-04-07T09:34:25.53" personId="{275467A3-C35B-408D-BC09-980133BF36D1}" id="{57B31917-6BAD-418A-9C60-DAC185B73F53}" parentId="{F2BC74E8-C35E-417D-A031-890EDF693EC2}">
    <text>Laukiam RC sąskaitos</text>
  </threadedComment>
  <threadedComment ref="E355" dT="2025-04-08T06:39:35.93" personId="{275467A3-C35B-408D-BC09-980133BF36D1}" id="{9AC22830-6E10-4688-B439-DC0F279B68A0}" parentId="{F2BC74E8-C35E-417D-A031-890EDF693EC2}">
    <text>Laukiam kol atmes įkainius</text>
  </threadedComment>
  <threadedComment ref="E355" dT="2025-04-08T12:00:39.57" personId="{275467A3-C35B-408D-BC09-980133BF36D1}" id="{F2191549-E435-445C-8516-A1E34466CE65}" parentId="{F2BC74E8-C35E-417D-A031-890EDF693EC2}">
    <text>Pateikta ADA maciukevičiui</text>
  </threadedComment>
  <threadedComment ref="T355" dT="2025-03-20T05:37:54.85" personId="{C8757EB3-AE51-4D63-B06C-15AB9D614458}" id="{EB6F813A-A58E-4E7B-AD2D-511A90683512}">
    <text xml:space="preserve">Reikia 2 papildomai issiust </text>
  </threadedComment>
  <threadedComment ref="U355" dT="2025-03-20T05:38:06.49" personId="{C8757EB3-AE51-4D63-B06C-15AB9D614458}" id="{58A7B7BB-5008-4BF7-9952-F5121016BA0C}">
    <text>Marijus workin on it</text>
  </threadedComment>
  <threadedComment ref="Y355" dT="2025-02-14T12:48:51.51" personId="{C8757EB3-AE51-4D63-B06C-15AB9D614458}" id="{CA6CAF02-3546-4B71-B6D1-DC66F832203F}">
    <text>02/14 išsiųsta</text>
  </threadedComment>
  <threadedComment ref="AA355" dT="2025-02-14T12:49:05.35" personId="{C8757EB3-AE51-4D63-B06C-15AB9D614458}" id="{113C58E6-7934-4CC7-8D6E-E4126D00C5FE}">
    <text xml:space="preserve">02/14 išsiųsta </text>
  </threadedComment>
  <threadedComment ref="AD355" dT="2025-02-25T15:03:24.87" personId="{C8757EB3-AE51-4D63-B06C-15AB9D614458}" id="{1B3DD1F5-89D3-4146-ABE2-D5DB51DE7D88}">
    <text xml:space="preserve">348459 </text>
  </threadedComment>
  <threadedComment ref="AD355" dT="2025-03-31T04:49:55.12" personId="{C8757EB3-AE51-4D63-B06C-15AB9D614458}" id="{A2A8C976-1D17-48D4-A3F2-C48B242C2305}" parentId="{1B3DD1F5-89D3-4146-ABE2-D5DB51DE7D88}">
    <text xml:space="preserve">352965 </text>
  </threadedComment>
  <threadedComment ref="AM355" dT="2025-03-31T05:03:10.11" personId="{C8757EB3-AE51-4D63-B06C-15AB9D614458}" id="{BD6ECBB4-ADE9-4013-8CF8-DC76C668A86A}">
    <text>info@vmu.lt išsiųsta 03/31</text>
    <extLst>
      <x:ext xmlns:xltc2="http://schemas.microsoft.com/office/spreadsheetml/2020/threadedcomments2" uri="{F7C98A9C-CBB3-438F-8F68-D28B6AF4A901}">
        <xltc2:checksum>3286799569</xltc2:checksum>
        <xltc2:hyperlink startIndex="0" length="11" url="info@vmu.lt"/>
      </x:ext>
    </extLst>
  </threadedComment>
  <threadedComment ref="E356" dT="2025-02-17T08:38:16.62" personId="{275467A3-C35B-408D-BC09-980133BF36D1}" id="{0518744C-9DFC-45D2-9540-F5DECFBCDF6A}">
    <text>Geoprojektai rengė topo</text>
  </threadedComment>
  <threadedComment ref="E356" dT="2025-03-04T13:09:43.60" personId="{1AA69E5B-B443-4881-BBB8-C2908FF681E9}" id="{F454995E-EA18-4037-900F-C4AF5A25353D}" parentId="{0518744C-9DFC-45D2-9540-F5DECFBCDF6A}">
    <text>Pateikti pirminiai</text>
  </threadedComment>
  <threadedComment ref="E356" dT="2025-03-05T11:11:11.15" personId="{09BE7D98-4DE0-4A95-BE21-8CDFB976921C}" id="{B97CFDD0-87D2-474C-869E-33FDAFA73BAB}" parentId="{0518744C-9DFC-45D2-9540-F5DECFBCDF6A}">
    <text>Reikia ryšį permatuoti, važiuos Dovydas</text>
  </threadedComment>
  <threadedComment ref="E356" dT="2025-03-06T13:13:02.52" personId="{1AA69E5B-B443-4881-BBB8-C2908FF681E9}" id="{A6B9E2A2-1D51-4B2F-B6B0-5614034093F6}" parentId="{0518744C-9DFC-45D2-9540-F5DECFBCDF6A}">
    <text>Pateikta po pastabu</text>
  </threadedComment>
  <threadedComment ref="E356" dT="2025-03-12T06:53:04.68" personId="{275467A3-C35B-408D-BC09-980133BF36D1}" id="{33DC166F-E4D2-43C9-810C-4E9D7B983DE9}" parentId="{0518744C-9DFC-45D2-9540-F5DECFBCDF6A}">
    <text>Taiso pastabas</text>
  </threadedComment>
  <threadedComment ref="E356" dT="2025-03-13T11:28:19.00" personId="{1AA69E5B-B443-4881-BBB8-C2908FF681E9}" id="{39266AFF-8B7A-4B89-9E8C-E00CBD73C500}" parentId="{0518744C-9DFC-45D2-9540-F5DECFBCDF6A}">
    <text>Reikia vaziuoti i vieta padaryti nuotraukas</text>
  </threadedComment>
  <threadedComment ref="E356" dT="2025-03-26T11:47:28.81" personId="{A8D559AF-EDFF-4E5C-A9C6-041F763793B2}" id="{2E1FB2A4-4E7B-434C-92CE-3F2E49BFE416}" parentId="{0518744C-9DFC-45D2-9540-F5DECFBCDF6A}">
    <text>03-28 nesigavo, planas nuo 03-31 suderinti laika su Gailiunu</text>
  </threadedComment>
  <threadedComment ref="E356" dT="2025-04-01T11:50:18.18" personId="{1AA69E5B-B443-4881-BBB8-C2908FF681E9}" id="{40080289-9023-45E3-96F1-941E8F6D84D0}" parentId="{0518744C-9DFC-45D2-9540-F5DECFBCDF6A}">
    <text>Pateikta po pastabu</text>
  </threadedComment>
  <threadedComment ref="E356" dT="2025-04-03T12:38:53.34" personId="{275467A3-C35B-408D-BC09-980133BF36D1}" id="{19A9D174-D02D-4DF3-8902-CEC155D05CFF}" parentId="{0518744C-9DFC-45D2-9540-F5DECFBCDF6A}">
    <text>Patvirtinti pirminiai</text>
  </threadedComment>
  <threadedComment ref="E356" dT="2025-04-07T09:59:04.80" personId="{A8D559AF-EDFF-4E5C-A9C6-041F763793B2}" id="{D4899EDA-60FE-4543-BD43-5B57A55A214D}" parentId="{0518744C-9DFC-45D2-9540-F5DECFBCDF6A}">
    <text>Išsiųsta dar vandenims dėl visa ko</text>
  </threadedComment>
  <threadedComment ref="E356" dT="2025-04-07T10:21:35.53" personId="{A8D559AF-EDFF-4E5C-A9C6-041F763793B2}" id="{1F4387B3-46A3-4B6A-AA8E-70526A39E528}" parentId="{0518744C-9DFC-45D2-9540-F5DECFBCDF6A}">
    <text xml:space="preserve">Pateikta SUVA
</text>
  </threadedComment>
  <threadedComment ref="E356" dT="2025-04-10T05:45:10.15" personId="{A8D559AF-EDFF-4E5C-A9C6-041F763793B2}" id="{D9E248B0-1D72-4E0F-8B0A-105A2CC71D8B}" parentId="{0518744C-9DFC-45D2-9540-F5DECFBCDF6A}">
    <text>Skaičiuojama sąmata</text>
  </threadedComment>
  <threadedComment ref="E356" dT="2025-04-16T05:19:57.75" personId="{A8D559AF-EDFF-4E5C-A9C6-041F763793B2}" id="{C845828A-540C-42A2-BBB4-5FC4821A0F1D}" parentId="{0518744C-9DFC-45D2-9540-F5DECFBCDF6A}">
    <text>Suformuota byla be SUVA</text>
  </threadedComment>
  <threadedComment ref="E356" dT="2025-04-17T05:04:56.30" personId="{A8D559AF-EDFF-4E5C-A9C6-041F763793B2}" id="{C4C512BA-0F25-48CD-9832-E4A2CDEB53D8}" parentId="{0518744C-9DFC-45D2-9540-F5DECFBCDF6A}">
    <text>Pateiktas SUVA su eso derinimu</text>
  </threadedComment>
  <threadedComment ref="E356" dT="2025-04-17T07:55:48.83" personId="{1AA69E5B-B443-4881-BBB8-C2908FF681E9}" id="{EEA690BF-430C-41DC-9D43-929A22DBDE40}" parentId="{0518744C-9DFC-45D2-9540-F5DECFBCDF6A}">
    <text>Pateiktas projektas be SUVA</text>
  </threadedComment>
  <threadedComment ref="E356" dT="2025-05-05T10:31:44.32" personId="{1AA69E5B-B443-4881-BBB8-C2908FF681E9}" id="{7B6BF33C-69C1-4543-A0C8-7E3AE6B6D567}" parentId="{0518744C-9DFC-45D2-9540-F5DECFBCDF6A}">
    <text>Gavus SUVA, pataisyti pastabas ir pateikti</text>
  </threadedComment>
  <threadedComment ref="E356" dT="2025-05-13T05:51:09.47" personId="{275467A3-C35B-408D-BC09-980133BF36D1}" id="{D5FAB063-ECF4-4F5B-807B-254494432BA8}" parentId="{0518744C-9DFC-45D2-9540-F5DECFBCDF6A}">
    <text>Pateiktas projektas po pastabų</text>
  </threadedComment>
  <threadedComment ref="E356" dT="2025-05-14T08:57:55.14" personId="{275467A3-C35B-408D-BC09-980133BF36D1}" id="{A04B71AE-690B-4751-8694-0733B5186D0F}" parentId="{0518744C-9DFC-45D2-9540-F5DECFBCDF6A}">
    <text>Taiso pastabas</text>
  </threadedComment>
  <threadedComment ref="E356" dT="2025-05-19T04:26:06.10" personId="{A8D559AF-EDFF-4E5C-A9C6-041F763793B2}" id="{D23FE681-280F-4F9F-9D73-BBF6A9C1BD2A}" parentId="{0518744C-9DFC-45D2-9540-F5DECFBCDF6A}">
    <text>Turėjo pateikti bylą ir pagrįsti kainą</text>
  </threadedComment>
  <threadedComment ref="E356" dT="2025-05-20T05:00:34.15" personId="{1AA69E5B-B443-4881-BBB8-C2908FF681E9}" id="{4A31F9CA-C058-4334-8B63-60153927A148}" parentId="{0518744C-9DFC-45D2-9540-F5DECFBCDF6A}">
    <text>05.16 pateiktas projektas po pastabu</text>
  </threadedComment>
  <threadedComment ref="E356" dT="2025-05-21T06:33:49.14" personId="{275467A3-C35B-408D-BC09-980133BF36D1}" id="{1A230B64-1BD3-4415-81AC-5D6895831007}" parentId="{0518744C-9DFC-45D2-9540-F5DECFBCDF6A}">
    <text>Registgruoja AZ</text>
  </threadedComment>
  <threadedComment ref="E356" dT="2025-05-27T06:41:42.57" personId="{275467A3-C35B-408D-BC09-980133BF36D1}" id="{441318EB-BCEC-4F95-878D-97F1A1A39CF4}" parentId="{0518744C-9DFC-45D2-9540-F5DECFBCDF6A}">
    <text>Pateikti įkainiai ESO</text>
  </threadedComment>
  <threadedComment ref="AD356" dT="2025-04-07T10:21:25.25" personId="{A8D559AF-EDFF-4E5C-A9C6-041F763793B2}" id="{3665783F-F2BE-495C-BE9A-17B1360F8C4E}">
    <text xml:space="preserve">354239 </text>
  </threadedComment>
  <threadedComment ref="AD356" dT="2025-04-17T05:05:14.34" personId="{A8D559AF-EDFF-4E5C-A9C6-041F763793B2}" id="{E8E9ED2F-A831-4337-B711-ACC211665163}" parentId="{3665783F-F2BE-495C-BE9A-17B1360F8C4E}">
    <text>04-17 ; 355853 naujas</text>
  </threadedComment>
  <threadedComment ref="E357" dT="2025-02-17T05:54:59.35" personId="{C0ECFC5B-0A85-441B-983F-CE9A319143FD}" id="{A897DBCB-92EC-4153-B7E3-66DD892A100E}">
    <text>Paruošta pirmininiams derinimams, perduota peržiūrėti Kostui</text>
  </threadedComment>
  <threadedComment ref="E357" dT="2025-02-17T10:47:54.20" personId="{1AA69E5B-B443-4881-BBB8-C2908FF681E9}" id="{4608B94E-B7BE-4777-A1C9-6A0C88CBC7F4}" parentId="{A897DBCB-92EC-4153-B7E3-66DD892A100E}">
    <text>Pateikti pirminiai</text>
  </threadedComment>
  <threadedComment ref="E357" dT="2025-02-19T08:40:44.90" personId="{275467A3-C35B-408D-BC09-980133BF36D1}" id="{35252162-7F3E-424E-97EA-10FEFF8C31B3}" parentId="{A897DBCB-92EC-4153-B7E3-66DD892A100E}">
    <text>Taiso pastabas</text>
  </threadedComment>
  <threadedComment ref="E357" dT="2025-02-21T08:13:22.60" personId="{C0ECFC5B-0A85-441B-983F-CE9A319143FD}" id="{5AD65621-34A7-4BBC-B666-1DAC1931EE0D}" parentId="{A897DBCB-92EC-4153-B7E3-66DD892A100E}">
    <text>Pastabos pataisytos galima kelti</text>
  </threadedComment>
  <threadedComment ref="E357" dT="2025-02-24T18:33:27.72" personId="{275467A3-C35B-408D-BC09-980133BF36D1}" id="{88ADEEE5-534F-4E4A-8E06-E8EAB23D86D0}" parentId="{A897DBCB-92EC-4153-B7E3-66DD892A100E}">
    <text>Reikia teikti derinti.</text>
  </threadedComment>
  <threadedComment ref="E357" dT="2025-02-27T08:58:33.22" personId="{C0ECFC5B-0A85-441B-983F-CE9A319143FD}" id="{96F46B52-A9A5-4EFD-8E52-F4141E945366}" parentId="{A897DBCB-92EC-4153-B7E3-66DD892A100E}">
    <text>@reik užsakyti melioracijos projektą</text>
  </threadedComment>
  <threadedComment ref="E357" dT="2025-03-19T06:15:36.54" personId="{275467A3-C35B-408D-BC09-980133BF36D1}" id="{7F82175A-4B7A-4721-9BB1-8A93DC932A79}" parentId="{A897DBCB-92EC-4153-B7E3-66DD892A100E}">
    <text>Rengia pilną bylą pateikia 03-20</text>
  </threadedComment>
  <threadedComment ref="E357" dT="2025-03-21T07:45:49.79" personId="{275467A3-C35B-408D-BC09-980133BF36D1}" id="{67780F8E-21CD-4D4A-97B2-83E5D3AF7E5B}" parentId="{A897DBCB-92EC-4153-B7E3-66DD892A100E}">
    <text>Perduota sąmatoms</text>
  </threadedComment>
  <threadedComment ref="E357" dT="2025-03-25T11:08:42.02" personId="{275467A3-C35B-408D-BC09-980133BF36D1}" id="{6AF9089E-C6F2-463F-8B2A-ACB16193FD08}" parentId="{A897DBCB-92EC-4153-B7E3-66DD892A100E}">
    <text>Pateikta sąmata</text>
  </threadedComment>
  <threadedComment ref="E357" dT="2025-04-01T10:37:53.91" personId="{C0ECFC5B-0A85-441B-983F-CE9A319143FD}" id="{B4725B2B-83CC-4203-9587-C143BF5521C1}" parentId="{A897DBCB-92EC-4153-B7E3-66DD892A100E}">
    <text>Paruošta pilna dokumentacija</text>
  </threadedComment>
  <threadedComment ref="E357" dT="2025-04-01T11:24:47.76" personId="{C0ECFC5B-0A85-441B-983F-CE9A319143FD}" id="{FA246BD3-06DE-45CE-879C-9F0265E4947F}" parentId="{A897DBCB-92EC-4153-B7E3-66DD892A100E}">
    <text>Atiduota pilnam derinimui</text>
  </threadedComment>
  <threadedComment ref="E357" dT="2025-04-04T07:44:39.73" personId="{C0ECFC5B-0A85-441B-983F-CE9A319143FD}" id="{A6794BDD-6F2C-4A0C-95C4-383452EF2840}" parentId="{A897DBCB-92EC-4153-B7E3-66DD892A100E}">
    <text>Trūksta NŽT derinimo, laukiam saug. ter. Departamento derinimo</text>
  </threadedComment>
  <threadedComment ref="E357" dT="2025-04-04T09:07:35.00" personId="{1AA69E5B-B443-4881-BBB8-C2908FF681E9}" id="{2ADBF1FF-D4FE-4928-BEF8-755EEF2294D7}" parentId="{A897DBCB-92EC-4153-B7E3-66DD892A100E}">
    <text>Pateiktas projektas</text>
  </threadedComment>
  <threadedComment ref="E357" dT="2025-04-10T12:51:17.61" personId="{C0ECFC5B-0A85-441B-983F-CE9A319143FD}" id="{49010CA6-4884-4994-9C4E-51E66328EF58}" parentId="{A897DBCB-92EC-4153-B7E3-66DD892A100E}">
    <text>ESO suderintas</text>
  </threadedComment>
  <threadedComment ref="E357" dT="2025-04-14T07:42:20.53" personId="{275467A3-C35B-408D-BC09-980133BF36D1}" id="{C9EB4A5C-3CCA-4155-8559-E8A35AE8FEE1}" parentId="{A897DBCB-92EC-4153-B7E3-66DD892A100E}">
    <text>Pateikta ADA</text>
  </threadedComment>
  <threadedComment ref="E357" dT="2025-04-23T10:17:12.25" personId="{C0ECFC5B-0A85-441B-983F-CE9A319143FD}" id="{BDE932A9-D734-4A47-B6C2-E215FD6F0911}" parentId="{A897DBCB-92EC-4153-B7E3-66DD892A100E}">
    <text>Pateikta NŽT nr. 356632</text>
  </threadedComment>
  <threadedComment ref="E357" dT="2025-05-14T07:42:12.47" personId="{275467A3-C35B-408D-BC09-980133BF36D1}" id="{5811DA25-24CD-438B-9EFC-A9F52DCC4031}" parentId="{A897DBCB-92EC-4153-B7E3-66DD892A100E}">
    <text>SUVA gauta</text>
  </threadedComment>
  <threadedComment ref="T357" dT="2025-02-27T09:05:38.68" personId="{C0ECFC5B-0A85-441B-983F-CE9A319143FD}" id="{7F598C95-EC85-444E-A63F-336C351EDB79}">
    <text>Paruošti, reikia išsiųsti</text>
  </threadedComment>
  <threadedComment ref="T357" dT="2025-03-19T05:59:26.51" personId="{275467A3-C35B-408D-BC09-980133BF36D1}" id="{14566DDD-D56B-487A-8CB0-13F556779720}" parentId="{7F598C95-EC85-444E-A63F-336C351EDB79}">
    <text>Išsiųstiu 02-27</text>
  </threadedComment>
  <threadedComment ref="X357" dT="2025-03-24T13:18:12.94" personId="{C0ECFC5B-0A85-441B-983F-CE9A319143FD}" id="{46978D55-7045-4C04-B3C9-B84CA2D8335E}">
    <text>Suderinta ūkio sk. 03/24</text>
  </threadedComment>
  <threadedComment ref="AD357" dT="2025-02-27T12:05:23.50" personId="{C0ECFC5B-0A85-441B-983F-CE9A319143FD}" id="{0494F04A-838B-4513-8ABF-D047B8D8E61C}">
    <text>Užsakytas 02/27</text>
  </threadedComment>
  <threadedComment ref="AD357" dT="2025-03-19T06:15:49.58" personId="{275467A3-C35B-408D-BC09-980133BF36D1}" id="{CC91C497-B946-4252-A79B-520B10345083}" parentId="{0494F04A-838B-4513-8ABF-D047B8D8E61C}">
    <text>03-19 teikia iš naujo</text>
  </threadedComment>
  <threadedComment ref="AD357" dT="2025-04-04T07:32:42.48" personId="{C0ECFC5B-0A85-441B-983F-CE9A319143FD}" id="{80218EAB-BC63-41B7-A753-6A89F1DF051A}" parentId="{0494F04A-838B-4513-8ABF-D047B8D8E61C}">
    <text>Pateikta iš naujo ir gautas nesutikimas Nr.352048, trūksta saugomų teritorijų derinimo</text>
  </threadedComment>
  <threadedComment ref="AD357" dT="2025-04-23T10:14:29.08" personId="{C0ECFC5B-0A85-441B-983F-CE9A319143FD}" id="{1D5008AB-FFB9-478C-8592-D7580B447E1C}" parentId="{0494F04A-838B-4513-8ABF-D047B8D8E61C}">
    <text>Pateikta iš naujo su Saug. Ter. D. Derinimu NR. 356632</text>
  </threadedComment>
  <threadedComment ref="AH357" dT="2025-02-27T09:00:36.48" personId="{C0ECFC5B-0A85-441B-983F-CE9A319143FD}" id="{195F854F-BDF5-410B-A141-4B2D81943148}">
    <text>Reikia užsakyti</text>
  </threadedComment>
  <threadedComment ref="E358" dT="2025-02-10T09:21:42.64" personId="{275467A3-C35B-408D-BC09-980133BF36D1}" id="{7A6EDCB9-6FD4-41DA-ABF0-6AEF7503253A}">
    <text>02-10 teiksim pirminius</text>
  </threadedComment>
  <threadedComment ref="E358" dT="2025-02-11T10:58:49.14" personId="{1AA69E5B-B443-4881-BBB8-C2908FF681E9}" id="{47DA7E09-C39E-4391-A7EE-DB77BFFC974A}" parentId="{7A6EDCB9-6FD4-41DA-ABF0-6AEF7503253A}">
    <text>Pateikti pirminiai</text>
  </threadedComment>
  <threadedComment ref="E358" dT="2025-02-12T11:48:41.37" personId="{275467A3-C35B-408D-BC09-980133BF36D1}" id="{99C5C0E4-0C2E-4F95-A7CF-895770A083CC}" parentId="{7A6EDCB9-6FD4-41DA-ABF0-6AEF7503253A}">
    <text>Taiso pastabas</text>
  </threadedComment>
  <threadedComment ref="E358" dT="2025-02-17T10:49:05.77" personId="{1AA69E5B-B443-4881-BBB8-C2908FF681E9}" id="{B2E3C12C-5FF6-4B9F-AA60-90F8AF38383A}" parentId="{7A6EDCB9-6FD4-41DA-ABF0-6AEF7503253A}">
    <text>02.18 Gytis vaziuoja daryti nuotrauka ir teiksim pirminius</text>
  </threadedComment>
  <threadedComment ref="E358" dT="2025-02-19T19:21:18.62" personId="{275467A3-C35B-408D-BC09-980133BF36D1}" id="{4E8F4AE7-0C92-4443-98B9-933272C6F5DB}" parentId="{7A6EDCB9-6FD4-41DA-ABF0-6AEF7503253A}">
    <text>02-20 pateikti pirminiai po pastabų</text>
  </threadedComment>
  <threadedComment ref="E358" dT="2025-02-21T12:20:45.30" personId="{BF941DBC-49BC-4D35-B639-EC5DED99621C}" id="{DA5B436E-A375-453F-9B5F-E01EC8EBD440}" parentId="{7A6EDCB9-6FD4-41DA-ABF0-6AEF7503253A}">
    <text>02-21 pateikta derinti</text>
  </threadedComment>
  <threadedComment ref="E358" dT="2025-02-24T11:42:26.92" personId="{275467A3-C35B-408D-BC09-980133BF36D1}" id="{66F73594-CF04-4720-81F3-9CD1AC39E356}" parentId="{7A6EDCB9-6FD4-41DA-ABF0-6AEF7503253A}">
    <text>Laukiam savivaldybės ir teiksim SUVA</text>
  </threadedComment>
  <threadedComment ref="E358" dT="2025-03-06T13:53:47.82" personId="{275467A3-C35B-408D-BC09-980133BF36D1}" id="{58BEC850-6AFD-4C78-AFCF-130EB32C09D3}" parentId="{7A6EDCB9-6FD4-41DA-ABF0-6AEF7503253A}">
    <text>Pateiktas SUVA, darys MŽ</text>
  </threadedComment>
  <threadedComment ref="E358" dT="2025-03-12T06:14:08.27" personId="{275467A3-C35B-408D-BC09-980133BF36D1}" id="{4323840A-4E51-424E-B2AA-325AD63C5B57}" parentId="{7A6EDCB9-6FD4-41DA-ABF0-6AEF7503253A}">
    <text>Anai pateikta MŽ</text>
  </threadedComment>
  <threadedComment ref="E358" dT="2025-03-14T11:36:13.14" personId="{1AA69E5B-B443-4881-BBB8-C2908FF681E9}" id="{5747701C-CE07-4FFC-B262-0F2958C52CD1}" parentId="{7A6EDCB9-6FD4-41DA-ABF0-6AEF7503253A}">
    <text>Pateiktas projektas be SUVA</text>
  </threadedComment>
  <threadedComment ref="E358" dT="2025-03-18T07:44:14.95" personId="{275467A3-C35B-408D-BC09-980133BF36D1}" id="{AAFC9A92-CF3B-4CA0-A622-CD56D621FA6D}" parentId="{7A6EDCB9-6FD4-41DA-ABF0-6AEF7503253A}">
    <text>SUVA teikia iš naujo</text>
  </threadedComment>
  <threadedComment ref="E358" dT="2025-03-18T08:46:52.69" personId="{BF941DBC-49BC-4D35-B639-EC5DED99621C}" id="{68BF59A9-85F8-462C-99D1-F59AAE76F9D5}" parentId="{7A6EDCB9-6FD4-41DA-ABF0-6AEF7503253A}">
    <text xml:space="preserve">03.18
1GST-3072 </text>
  </threadedComment>
  <threadedComment ref="E358" dT="2025-03-18T18:32:07.65" personId="{275467A3-C35B-408D-BC09-980133BF36D1}" id="{5268B0C5-DFAC-46D2-8861-4729690BD139}" parentId="{7A6EDCB9-6FD4-41DA-ABF0-6AEF7503253A}">
    <text>Atmetė projektą, laukiam SUVA</text>
  </threadedComment>
  <threadedComment ref="E358" dT="2025-03-20T13:50:38.49" personId="{275467A3-C35B-408D-BC09-980133BF36D1}" id="{C63FB387-C957-41DC-B373-B037611E0BF4}" parentId="{7A6EDCB9-6FD4-41DA-ABF0-6AEF7503253A}">
    <text>Arnas teikia žymą.</text>
  </threadedComment>
  <threadedComment ref="E358" dT="2025-03-24T19:08:53.07" personId="{275467A3-C35B-408D-BC09-980133BF36D1}" id="{E4401484-06AF-47C8-AB96-33EF4E3992B8}" parentId="{7A6EDCB9-6FD4-41DA-ABF0-6AEF7503253A}">
    <text>Taiso pastabas</text>
  </threadedComment>
  <threadedComment ref="E358" dT="2025-03-25T08:13:05.19" personId="{275467A3-C35B-408D-BC09-980133BF36D1}" id="{58786DCD-DB7E-4752-8E3A-C0581134877F}" parentId="{7A6EDCB9-6FD4-41DA-ABF0-6AEF7503253A}">
    <text>Kostas pateiks po pastabų</text>
  </threadedComment>
  <threadedComment ref="E358" dT="2025-03-25T08:19:12.98" personId="{1AA69E5B-B443-4881-BBB8-C2908FF681E9}" id="{0D2A7538-1FEF-4FF7-A4FF-3053CF5ACE19}" parentId="{7A6EDCB9-6FD4-41DA-ABF0-6AEF7503253A}">
    <text>pateikta</text>
  </threadedComment>
  <threadedComment ref="E358" dT="2025-03-27T18:19:26.57" personId="{275467A3-C35B-408D-BC09-980133BF36D1}" id="{9D2E91DC-3CD6-4D49-BA0F-05D15A63BBBD}" parentId="{7A6EDCB9-6FD4-41DA-ABF0-6AEF7503253A}">
    <text>Pateiktos žymos</text>
  </threadedComment>
  <threadedComment ref="AD358" dT="2025-03-06T13:44:52.52" personId="{BF941DBC-49BC-4D35-B639-EC5DED99621C}" id="{279C9666-78E3-49DC-AA67-712CFB96F985}">
    <text xml:space="preserve">03.06
1GST-2630 </text>
  </threadedComment>
  <threadedComment ref="AD358" dT="2025-03-07T10:25:27.29" personId="{BF941DBC-49BC-4D35-B639-EC5DED99621C}" id="{A0C9F754-DC86-4A4F-A719-746279E081C9}" parentId="{279C9666-78E3-49DC-AA67-712CFB96F985}">
    <text xml:space="preserve">349777 </text>
  </threadedComment>
  <threadedComment ref="AD358" dT="2025-03-18T08:47:32.94" personId="{BF941DBC-49BC-4D35-B639-EC5DED99621C}" id="{8D3F3B2C-3B44-4F76-B062-3150E728B13F}" parentId="{279C9666-78E3-49DC-AA67-712CFB96F985}">
    <text xml:space="preserve">351049 </text>
  </threadedComment>
  <threadedComment ref="E359" dT="2025-02-10T05:31:53.86" personId="{F5283759-9946-4865-A022-E520B30F9158}" id="{FFCC3FE0-2961-4F41-BFF4-6611856D9B00}">
    <text>Trūksta vienos užduoties dalies topkės, sklypų</text>
  </threadedComment>
  <threadedComment ref="E359" dT="2025-02-12T13:53:38.08" personId="{F5283759-9946-4865-A022-E520B30F9158}" id="{370D5EE5-A15F-4765-9197-4D61B24EF3E6}" parentId="{FFCC3FE0-2961-4F41-BFF4-6611856D9B00}">
    <text>02-13 važiuoju į vietą susižiūrėt dėl paramsčio ir gręžimo.</text>
  </threadedComment>
  <threadedComment ref="E359" dT="2025-02-18T10:13:04.53" personId="{F5283759-9946-4865-A022-E520B30F9158}" id="{4BCC97AB-9527-438C-B4D9-5E1F692C128E}" parentId="{FFCC3FE0-2961-4F41-BFF4-6611856D9B00}">
    <text>Parengti pirminiai</text>
  </threadedComment>
  <threadedComment ref="E359" dT="2025-02-20T07:04:32.18" personId="{275467A3-C35B-408D-BC09-980133BF36D1}" id="{F14068EF-9579-49F0-81D7-47535951DDFB}" parentId="{FFCC3FE0-2961-4F41-BFF4-6611856D9B00}">
    <text>Pateikti pirminiai</text>
  </threadedComment>
  <threadedComment ref="E359" dT="2025-02-21T10:45:03.52" personId="{275467A3-C35B-408D-BC09-980133BF36D1}" id="{E4A06D0E-6A6C-462C-9BDC-D70E095A340E}" parentId="{FFCC3FE0-2961-4F41-BFF4-6611856D9B00}">
    <text>Taiso pastabas</text>
  </threadedComment>
  <threadedComment ref="E359" dT="2025-02-21T11:52:47.45" personId="{F5283759-9946-4865-A022-E520B30F9158}" id="{E568BA4A-9DE3-4924-AAC8-E0966649743B}" parentId="{FFCC3FE0-2961-4F41-BFF4-6611856D9B00}">
    <text>Galima pateikti atgal.</text>
  </threadedComment>
  <threadedComment ref="E359" dT="2025-02-21T18:39:46.07" personId="{275467A3-C35B-408D-BC09-980133BF36D1}" id="{8ACE8BE0-006A-4BFD-8340-BB0FF6EB5B56}" parentId="{FFCC3FE0-2961-4F41-BFF4-6611856D9B00}">
    <text>Pateikta po pastabų</text>
  </threadedComment>
  <threadedComment ref="E359" dT="2025-02-25T18:05:31.36" personId="{275467A3-C35B-408D-BC09-980133BF36D1}" id="{1A808FA9-3B1C-4751-876C-E2E14CF61CB2}" parentId="{FFCC3FE0-2961-4F41-BFF4-6611856D9B00}">
    <text>Taiso pastabas</text>
  </threadedComment>
  <threadedComment ref="E359" dT="2025-02-26T08:18:29.66" personId="{F5283759-9946-4865-A022-E520B30F9158}" id="{7B7FE363-5475-47AF-A5D1-57047DA0F326}" parentId="{FFCC3FE0-2961-4F41-BFF4-6611856D9B00}">
    <text>Reik pateikti po pastabų.</text>
  </threadedComment>
  <threadedComment ref="E359" dT="2025-02-27T06:49:36.59" personId="{275467A3-C35B-408D-BC09-980133BF36D1}" id="{B29512A7-BF20-4580-9863-B3274BAF40C5}" parentId="{FFCC3FE0-2961-4F41-BFF4-6611856D9B00}">
    <text>Pateikta po pastabų</text>
  </threadedComment>
  <threadedComment ref="E359" dT="2025-02-27T18:07:01.94" personId="{275467A3-C35B-408D-BC09-980133BF36D1}" id="{615C521A-28DE-4C74-9372-079292D771A1}" parentId="{FFCC3FE0-2961-4F41-BFF4-6611856D9B00}">
    <text>Taiso pastabas</text>
  </threadedComment>
  <threadedComment ref="E359" dT="2025-03-05T12:42:23.19" personId="{F5283759-9946-4865-A022-E520B30F9158}" id="{FA8CB2EE-06FF-4A01-8AD4-16B8CB2E60C2}" parentId="{FFCC3FE0-2961-4F41-BFF4-6611856D9B00}">
    <text>Galima pateikt po pastabų. Perduota Kostui į teamsus.</text>
  </threadedComment>
  <threadedComment ref="E359" dT="2025-03-05T13:13:17.89" personId="{1AA69E5B-B443-4881-BBB8-C2908FF681E9}" id="{B8C3B29E-139E-4880-A4E9-1B4B9500D27E}" parentId="{FFCC3FE0-2961-4F41-BFF4-6611856D9B00}">
    <text>Pateikta po pastabu</text>
  </threadedComment>
  <threadedComment ref="E359" dT="2025-03-06T10:57:48.18" personId="{F5283759-9946-4865-A022-E520B30F9158}" id="{19C04EAA-3338-45EA-9172-1F44491D597D}" parentId="{FFCC3FE0-2961-4F41-BFF4-6611856D9B00}">
    <text xml:space="preserve">Išsiųsta savivaldybei ir seniūnijai
</text>
  </threadedComment>
  <threadedComment ref="E359" dT="2025-03-10T07:31:29.33" personId="{F5283759-9946-4865-A022-E520B30F9158}" id="{4B4613DD-00CC-496E-8A96-5C18E5793AA0}" parentId="{FFCC3FE0-2961-4F41-BFF4-6611856D9B00}">
    <text>Darau žiniaraštį, dokus, laukiu seniūnijos suderinimo ir teiksiu SUVA</text>
  </threadedComment>
  <threadedComment ref="E359" dT="2025-03-10T10:36:06.42" personId="{F5283759-9946-4865-A022-E520B30F9158}" id="{BC1EFBE7-3CEB-458B-A999-5F23C4B09012}" parentId="{FFCC3FE0-2961-4F41-BFF4-6611856D9B00}">
    <text>Žiniaraštis pateiktas Anai.</text>
  </threadedComment>
  <threadedComment ref="E359" dT="2025-03-17T10:59:28.57" personId="{275467A3-C35B-408D-BC09-980133BF36D1}" id="{0D024772-8715-4887-A6CA-D452782E8C3C}" parentId="{FFCC3FE0-2961-4F41-BFF4-6611856D9B00}">
    <text>Taiso MŽ pagal ANA pastabas</text>
  </threadedComment>
  <threadedComment ref="E359" dT="2025-03-17T14:25:25.14" personId="{F5283759-9946-4865-A022-E520B30F9158}" id="{E6B3253D-14EF-46BE-BFD8-1C496A4A597A}" parentId="{FFCC3FE0-2961-4F41-BFF4-6611856D9B00}">
    <text>Tomui perduota, galima teikt pilną proj. be SUVA.</text>
  </threadedComment>
  <threadedComment ref="E359" dT="2025-03-24T19:10:39.19" personId="{275467A3-C35B-408D-BC09-980133BF36D1}" id="{302B26BA-47DD-4C8A-892B-741C35F96D12}" parentId="{FFCC3FE0-2961-4F41-BFF4-6611856D9B00}">
    <text>Taiso pastabas</text>
  </threadedComment>
  <threadedComment ref="E359" dT="2025-03-25T10:49:58.50" personId="{F5283759-9946-4865-A022-E520B30F9158}" id="{8AA7445F-1BEE-425E-A719-38A4509AAEEE}" parentId="{FFCC3FE0-2961-4F41-BFF4-6611856D9B00}">
    <text>Pastabos pataisytos, keitėsi sąmata, likę SUVA gaut.</text>
  </threadedComment>
  <threadedComment ref="E359" dT="2025-03-27T06:16:11.95" personId="{F5283759-9946-4865-A022-E520B30F9158}" id="{870DEA7C-9EB4-4822-BE9A-6806884A6911}" parentId="{FFCC3FE0-2961-4F41-BFF4-6611856D9B00}">
    <text>Perduota Kostui pateikti pilną bylą.</text>
  </threadedComment>
  <threadedComment ref="E359" dT="2025-03-27T06:40:25.93" personId="{1AA69E5B-B443-4881-BBB8-C2908FF681E9}" id="{5BC64802-2155-4F18-BECB-3682E32EE29A}" parentId="{FFCC3FE0-2961-4F41-BFF4-6611856D9B00}">
    <text>pateitka</text>
  </threadedComment>
  <threadedComment ref="E359" dT="2025-04-04T05:25:48.81" personId="{275467A3-C35B-408D-BC09-980133BF36D1}" id="{7A28B8E1-7DEB-4568-90F2-B42C5B34A05D}" parentId="{FFCC3FE0-2961-4F41-BFF4-6611856D9B00}">
    <text>Laukiam RC sąskaitos</text>
  </threadedComment>
  <threadedComment ref="E359" dT="2025-04-07T06:20:40.00" personId="{275467A3-C35B-408D-BC09-980133BF36D1}" id="{908112F1-3102-417B-86F5-74CB0B682F43}" parentId="{FFCC3FE0-2961-4F41-BFF4-6611856D9B00}">
    <text>Pateikti įkainiai tvirtinimui</text>
  </threadedComment>
  <threadedComment ref="E359" dT="2025-04-08T06:40:18.69" personId="{275467A3-C35B-408D-BC09-980133BF36D1}" id="{FF61BD1D-C770-4586-8683-4E8C3D8CD5F6}" parentId="{FFCC3FE0-2961-4F41-BFF4-6611856D9B00}">
    <text>Laukiam kol ada patvirtins</text>
  </threadedComment>
  <threadedComment ref="T359" dT="2025-03-07T10:25:36.51" personId="{F5283759-9946-4865-A022-E520B30F9158}" id="{5AC6962E-DC08-4C9A-B5E4-8E4D8D1A876C}">
    <text>03-07 perduoti Živilei</text>
  </threadedComment>
  <threadedComment ref="X359" dT="2025-03-06T10:55:47.61" personId="{F5283759-9946-4865-A022-E520B30F9158}" id="{03D31DC3-063B-4106-A5B2-7EE24C1DAEA0}">
    <text>03-06 išsiųsta administracija@jonava.lt</text>
    <extLst>
      <x:ext xmlns:xltc2="http://schemas.microsoft.com/office/spreadsheetml/2020/threadedcomments2" uri="{F7C98A9C-CBB3-438F-8F68-D28B6AF4A901}">
        <xltc2:checksum>4234358637</xltc2:checksum>
        <xltc2:hyperlink startIndex="15" length="24" url="administracija@jonava.lt"/>
      </x:ext>
    </extLst>
  </threadedComment>
  <threadedComment ref="X359" dT="2025-03-07T10:50:13.14" personId="{F5283759-9946-4865-A022-E520B30F9158}" id="{4A7DE830-9001-477E-A990-B201634B1068}" parentId="{03D31DC3-063B-4106-A5B2-7EE24C1DAEA0}">
    <text>03-07 suderinta</text>
  </threadedComment>
  <threadedComment ref="Y359" dT="2025-03-06T10:55:55.75" personId="{F5283759-9946-4865-A022-E520B30F9158}" id="{BD2E95B2-4367-4B87-8FBF-4CF1C6C882EB}">
    <text>03-06 išsiųsta</text>
  </threadedComment>
  <threadedComment ref="AD359" dT="2025-03-17T05:54:29.93" personId="{F5283759-9946-4865-A022-E520B30F9158}" id="{06D090CA-7D2D-42A8-B285-19BEB3DA9AE6}">
    <text>350823 03-17</text>
  </threadedComment>
  <threadedComment ref="E360" dT="2025-02-28T13:28:12.25" personId="{275467A3-C35B-408D-BC09-980133BF36D1}" id="{E1C1F6F3-05B1-4133-AB4B-6DA3F5FD91FC}">
    <text xml:space="preserve">Edgaras darė topo
</text>
  </threadedComment>
  <threadedComment ref="E360" dT="2025-03-14T07:55:54.55" personId="{1AA69E5B-B443-4881-BBB8-C2908FF681E9}" id="{142A9489-E556-46D1-BA29-450FC7804251}" parentId="{E1C1F6F3-05B1-4133-AB4B-6DA3F5FD91FC}">
    <text>Pateikti pirminiai sprendiniai</text>
  </threadedComment>
  <threadedComment ref="E360" dT="2025-03-17T12:41:26.69" personId="{275467A3-C35B-408D-BC09-980133BF36D1}" id="{846A9BF5-CB34-44D9-AEDB-66170F0F5C84}" parentId="{E1C1F6F3-05B1-4133-AB4B-6DA3F5FD91FC}">
    <text>Taiso pastabas</text>
  </threadedComment>
  <threadedComment ref="E360" dT="2025-03-19T06:32:57.91" personId="{275467A3-C35B-408D-BC09-980133BF36D1}" id="{4B6C1926-D80C-4F83-BCE0-79D17097351A}" parentId="{E1C1F6F3-05B1-4133-AB4B-6DA3F5FD91FC}">
    <text>03-21 taiso pastabas</text>
  </threadedComment>
  <threadedComment ref="E360" dT="2025-03-25T06:11:24.23" personId="{275467A3-C35B-408D-BC09-980133BF36D1}" id="{6F6A6717-C02E-4CFF-BD2A-08A0ABE20B87}" parentId="{E1C1F6F3-05B1-4133-AB4B-6DA3F5FD91FC}">
    <text>Pateikta po pastabų</text>
  </threadedComment>
  <threadedComment ref="E360" dT="2025-03-27T08:25:46.36" personId="{275467A3-C35B-408D-BC09-980133BF36D1}" id="{430D4CA5-F4AF-43BA-B2F5-273A0C029B0F}" parentId="{E1C1F6F3-05B1-4133-AB4B-6DA3F5FD91FC}">
    <text>Taiso pastabas</text>
  </threadedComment>
  <threadedComment ref="E360" dT="2025-03-28T12:42:12.90" personId="{1AA69E5B-B443-4881-BBB8-C2908FF681E9}" id="{6859B75A-7714-46E2-8E78-F634A7164727}" parentId="{E1C1F6F3-05B1-4133-AB4B-6DA3F5FD91FC}">
    <text>Pateikta po pastabu</text>
  </threadedComment>
  <threadedComment ref="E360" dT="2025-04-11T06:32:23.15" personId="{1AA69E5B-B443-4881-BBB8-C2908FF681E9}" id="{6A52BE73-5E45-456C-B36E-C60D86294DFB}" parentId="{E1C1F6F3-05B1-4133-AB4B-6DA3F5FD91FC}">
    <text>Zinirastis pas Ana, liko informaciniai, derinimu sulaukt ir pateikt SUVA</text>
  </threadedComment>
  <threadedComment ref="E360" dT="2025-04-15T06:37:51.79" personId="{C0ECFC5B-0A85-441B-983F-CE9A319143FD}" id="{BD6B0B73-EEC8-4A04-AE28-82655AB274FD}" parentId="{E1C1F6F3-05B1-4133-AB4B-6DA3F5FD91FC}">
    <text>Ruošiami informaciniai ir SUVA</text>
  </threadedComment>
  <threadedComment ref="E360" dT="2025-04-18T04:37:34.58" personId="{C0ECFC5B-0A85-441B-983F-CE9A319143FD}" id="{4042A0DC-A1E3-4156-8B34-C4E5BACF592D}" parentId="{E1C1F6F3-05B1-4133-AB4B-6DA3F5FD91FC}">
    <text>Ruošiama pilnam pridavimui ESO</text>
  </threadedComment>
  <threadedComment ref="E360" dT="2025-04-25T04:40:31.44" personId="{1AA69E5B-B443-4881-BBB8-C2908FF681E9}" id="{79C870A1-38D0-489A-A6C4-5CFE72A41AD6}" parentId="{E1C1F6F3-05B1-4133-AB4B-6DA3F5FD91FC}">
    <text>Pateiktas projektas be MS ir SUVA</text>
  </threadedComment>
  <threadedComment ref="E360" dT="2025-04-29T07:42:01.50" personId="{1AA69E5B-B443-4881-BBB8-C2908FF681E9}" id="{BFF63118-B4DF-42D8-9AA8-95F0860CCF60}" parentId="{E1C1F6F3-05B1-4133-AB4B-6DA3F5FD91FC}">
    <text xml:space="preserve">Pateikta SUVA 04.29 Nr. 357346 </text>
  </threadedComment>
  <threadedComment ref="E360" dT="2025-04-30T11:38:53.85" personId="{1AA69E5B-B443-4881-BBB8-C2908FF681E9}" id="{4183B973-A652-4C55-A3E9-9E01AF7ECD04}" parentId="{E1C1F6F3-05B1-4133-AB4B-6DA3F5FD91FC}">
    <text>Gavus SUVA, taisyti pastabas ir pateikti</text>
  </threadedComment>
  <threadedComment ref="E360" dT="2025-05-14T05:28:23.85" personId="{275467A3-C35B-408D-BC09-980133BF36D1}" id="{D933CCC8-74D6-460B-8955-52663FBA9532}" parentId="{E1C1F6F3-05B1-4133-AB4B-6DA3F5FD91FC}">
    <text>Teikia iš naujo SUVA</text>
  </threadedComment>
  <threadedComment ref="E360" dT="2025-05-14T13:03:16.13" personId="{1AA69E5B-B443-4881-BBB8-C2908FF681E9}" id="{B7473C41-9C8A-4A21-9326-1C4C293F29F7}" parentId="{E1C1F6F3-05B1-4133-AB4B-6DA3F5FD91FC}">
    <text xml:space="preserve">Naujas SUVA prasymas 05.14; 359728 </text>
  </threadedComment>
  <threadedComment ref="E360" dT="2025-05-21T11:08:01.20" personId="{1AA69E5B-B443-4881-BBB8-C2908FF681E9}" id="{60B4FA5A-C595-4F1A-BB38-627B249FC230}" parentId="{E1C1F6F3-05B1-4133-AB4B-6DA3F5FD91FC}">
    <text xml:space="preserve">Naujas SUVA 05.21; 360712 </text>
  </threadedComment>
  <threadedComment ref="E360" dT="2025-05-27T13:06:50.58" personId="{1AA69E5B-B443-4881-BBB8-C2908FF681E9}" id="{C5660221-D891-41CA-AFB0-2D14B93FB4F3}" parentId="{E1C1F6F3-05B1-4133-AB4B-6DA3F5FD91FC}">
    <text>Gauta SUVA, pateiktas projektas po pastabu</text>
  </threadedComment>
  <threadedComment ref="E360" dT="2025-06-02T05:35:11.90" personId="{1AA69E5B-B443-4881-BBB8-C2908FF681E9}" id="{964A8DE9-00F5-4922-9BF5-EAB40AC4D1D7}" parentId="{E1C1F6F3-05B1-4133-AB4B-6DA3F5FD91FC}">
    <text>Reikia taisyti pastabas</text>
  </threadedComment>
  <threadedComment ref="E360" dT="2025-06-03T12:02:20.44" personId="{1AA69E5B-B443-4881-BBB8-C2908FF681E9}" id="{ABD99283-C3E9-4DDD-B7FD-6C8C57342048}" parentId="{E1C1F6F3-05B1-4133-AB4B-6DA3F5FD91FC}">
    <text>Pateikta po pastabu</text>
  </threadedComment>
  <threadedComment ref="E360" dT="2025-06-05T04:51:59.53" personId="{275467A3-C35B-408D-BC09-980133BF36D1}" id="{BDFF1065-9A4D-47B0-849A-87826FAA065F}" parentId="{E1C1F6F3-05B1-4133-AB4B-6DA3F5FD91FC}">
    <text>Taiso pastabas</text>
  </threadedComment>
  <threadedComment ref="E360" dT="2025-06-05T06:30:28.89" personId="{1AA69E5B-B443-4881-BBB8-C2908FF681E9}" id="{0B93646D-48DD-4E2B-880F-8F2DC24C2763}" parentId="{E1C1F6F3-05B1-4133-AB4B-6DA3F5FD91FC}">
    <text>Pateikta po pastabu</text>
  </threadedComment>
  <threadedComment ref="E360" dT="2025-06-11T05:43:38.36" personId="{1AA69E5B-B443-4881-BBB8-C2908FF681E9}" id="{B7B4681E-1D4E-4BA2-90FE-EB667D62F14B}" parentId="{E1C1F6F3-05B1-4133-AB4B-6DA3F5FD91FC}">
    <text>"Dėl kompensacinės ritės įrengimo Rizgonių TP klausimas šiuo metu sprendžiamas, informuosime. "</text>
  </threadedComment>
  <threadedComment ref="E360" dT="2025-06-16T19:29:55.60" personId="{1AA69E5B-B443-4881-BBB8-C2908FF681E9}" id="{8A1CE6D4-5B98-4BF6-8A27-B372189DB49B}" parentId="{E1C1F6F3-05B1-4133-AB4B-6DA3F5FD91FC}">
    <text>Pateiktas projektas po pastabu</text>
  </threadedComment>
  <threadedComment ref="E360" dT="2025-06-18T06:39:10.40" personId="{275467A3-C35B-408D-BC09-980133BF36D1}" id="{A68B625F-EC78-46E3-A6E5-1A75B1EE030A}" parentId="{E1C1F6F3-05B1-4133-AB4B-6DA3F5FD91FC}">
    <text>Taiso RAA pastabas</text>
  </threadedComment>
  <threadedComment ref="E360" dT="2025-06-26T11:19:46.88" personId="{275467A3-C35B-408D-BC09-980133BF36D1}" id="{C54C265C-D101-4B6A-A95F-45BCC3E20B50}" parentId="{E1C1F6F3-05B1-4133-AB4B-6DA3F5FD91FC}">
    <text>Šiandien planuoja pataisyti pastabas</text>
  </threadedComment>
  <threadedComment ref="E360" dT="2025-06-27T11:34:17.33" personId="{1AA69E5B-B443-4881-BBB8-C2908FF681E9}" id="{52ACE6AC-5A83-4796-8188-2ECE56D4A6BD}" parentId="{E1C1F6F3-05B1-4133-AB4B-6DA3F5FD91FC}">
    <text>Nusiusta Valciukui pasiziureti</text>
  </threadedComment>
  <threadedComment ref="E360" dT="2025-06-30T05:49:23.97" personId="{1AA69E5B-B443-4881-BBB8-C2908FF681E9}" id="{FAF52C34-2FA7-41AE-9750-30B7EE8BDC83}" parentId="{E1C1F6F3-05B1-4133-AB4B-6DA3F5FD91FC}">
    <text>Grizo petrikenas, ikelta i tivis</text>
  </threadedComment>
  <threadedComment ref="E360" dT="2025-07-02T11:38:46.53" personId="{275467A3-C35B-408D-BC09-980133BF36D1}" id="{390FD70E-DBC6-4858-9EFB-B90220B2F91C}" parentId="{E1C1F6F3-05B1-4133-AB4B-6DA3F5FD91FC}">
    <text>Taiso pastabas, reikia perskaičiuoti Itj</text>
  </threadedComment>
  <threadedComment ref="E360" dT="2025-07-07T06:58:36.35" personId="{1AA69E5B-B443-4881-BBB8-C2908FF681E9}" id="{1BDD1306-48E0-4081-92CC-7D662DF1D699}" parentId="{E1C1F6F3-05B1-4133-AB4B-6DA3F5FD91FC}">
    <text>Pateiktas po pastabu</text>
  </threadedComment>
  <threadedComment ref="E360" dT="2025-07-14T09:46:02.29" personId="{1AA69E5B-B443-4881-BBB8-C2908FF681E9}" id="{E4BC907A-300F-4B0F-8A8B-021FAC3439F4}" parentId="{E1C1F6F3-05B1-4133-AB4B-6DA3F5FD91FC}">
    <text>Pateiktas projektas po pastabu</text>
  </threadedComment>
  <threadedComment ref="E360" dT="2025-07-21T04:52:03.46" personId="{275467A3-C35B-408D-BC09-980133BF36D1}" id="{F7F30654-6907-4E44-BF5E-35F841EF4537}" parentId="{E1C1F6F3-05B1-4133-AB4B-6DA3F5FD91FC}">
    <text>Taiso pastabas</text>
  </threadedComment>
  <threadedComment ref="E360" dT="2025-07-22T07:03:18.66" personId="{275467A3-C35B-408D-BC09-980133BF36D1}" id="{DE9E7B82-27D3-4CFA-88B1-8F5D79318034}" parentId="{E1C1F6F3-05B1-4133-AB4B-6DA3F5FD91FC}">
    <text>Pateiktas projektas tvirtinimui</text>
  </threadedComment>
  <threadedComment ref="E360" dT="2025-07-28T05:34:28.45" personId="{275467A3-C35B-408D-BC09-980133BF36D1}" id="{385A739B-A27F-4F3C-A504-9D1D3B6B9FF2}" parentId="{E1C1F6F3-05B1-4133-AB4B-6DA3F5FD91FC}">
    <text xml:space="preserve">Pateiktas delspinigių pagrindimas
</text>
  </threadedComment>
  <threadedComment ref="X360" dT="2025-04-14T05:53:30.83" personId="{C0ECFC5B-0A85-441B-983F-CE9A319143FD}" id="{A4B9F507-88B5-40FA-A0AE-91D7C5785036}">
    <text>Suderino Tautvydas Arbutavičius</text>
  </threadedComment>
  <threadedComment ref="AM360" dT="2025-04-01T13:01:34.13" personId="{C0ECFC5B-0A85-441B-983F-CE9A319143FD}" id="{B2A3B18C-FF77-47B6-9791-F76CD8C5134C}">
    <text>Išsiųsta 04/01</text>
  </threadedComment>
  <threadedComment ref="E361" dT="2025-02-13T18:28:01.85" personId="{275467A3-C35B-408D-BC09-980133BF36D1}" id="{438C5F05-5A99-48E4-BD7B-1751FD02FBC2}">
    <text>Donatas topo darė</text>
  </threadedComment>
  <threadedComment ref="E361" dT="2025-03-06T06:28:19.71" personId="{1AA69E5B-B443-4881-BBB8-C2908FF681E9}" id="{13F6BD5D-D7E8-44FE-B10E-3864E390C7D2}" parentId="{438C5F05-5A99-48E4-BD7B-1751FD02FBC2}">
    <text>Pateikti pirminiai</text>
  </threadedComment>
  <threadedComment ref="E361" dT="2025-03-06T10:17:28.72" personId="{275467A3-C35B-408D-BC09-980133BF36D1}" id="{C42D0BD3-A35C-4AC9-B919-8AD4E90A03CA}" parentId="{438C5F05-5A99-48E4-BD7B-1751FD02FBC2}">
    <text>Taiso pastabas</text>
  </threadedComment>
  <threadedComment ref="E361" dT="2025-03-06T10:20:16.94" personId="{1AA69E5B-B443-4881-BBB8-C2908FF681E9}" id="{8549969F-C097-4D0F-934B-7F71E4924946}" parentId="{438C5F05-5A99-48E4-BD7B-1751FD02FBC2}">
    <text>Taiso pastabas</text>
  </threadedComment>
  <threadedComment ref="E361" dT="2025-03-07T06:55:15.88" personId="{1AA69E5B-B443-4881-BBB8-C2908FF681E9}" id="{C2C04E07-5175-4504-8B9E-7DF544166636}" parentId="{438C5F05-5A99-48E4-BD7B-1751FD02FBC2}">
    <text>03.06 pateikta po pastabu</text>
  </threadedComment>
  <threadedComment ref="E361" dT="2025-03-07T13:38:38.67" personId="{1AA69E5B-B443-4881-BBB8-C2908FF681E9}" id="{3A87E18A-3B9D-4763-8A48-1BD977FD8F02}" parentId="{438C5F05-5A99-48E4-BD7B-1751FD02FBC2}">
    <text>Taiso pastabas</text>
  </threadedComment>
  <threadedComment ref="E361" dT="2025-03-10T06:24:19.64" personId="{1AA69E5B-B443-4881-BBB8-C2908FF681E9}" id="{77121C0D-4127-4609-9DC8-422FBF5B7239}" parentId="{438C5F05-5A99-48E4-BD7B-1751FD02FBC2}">
    <text>Pateikta po pastabu</text>
  </threadedComment>
  <threadedComment ref="E361" dT="2025-03-13T10:58:02.98" personId="{275467A3-C35B-408D-BC09-980133BF36D1}" id="{E4E38218-5FEA-4B3C-BEA8-C41BA9E761FF}" parentId="{438C5F05-5A99-48E4-BD7B-1751FD02FBC2}">
    <text>Taiso pastabas</text>
  </threadedComment>
  <threadedComment ref="E361" dT="2025-03-19T06:33:25.05" personId="{275467A3-C35B-408D-BC09-980133BF36D1}" id="{ACA83F60-C67A-45D6-BED8-3B85CCE43752}" parentId="{438C5F05-5A99-48E4-BD7B-1751FD02FBC2}">
    <text>03-21 taiso pastabas</text>
  </threadedComment>
  <threadedComment ref="E361" dT="2025-03-24T11:18:24.24" personId="{275467A3-C35B-408D-BC09-980133BF36D1}" id="{C4665A4E-4348-42B1-9908-79A9485E07E6}" parentId="{438C5F05-5A99-48E4-BD7B-1751FD02FBC2}">
    <text>03-24 ridas fotografuoja</text>
  </threadedComment>
  <threadedComment ref="E361" dT="2025-04-11T06:35:06.90" personId="{1AA69E5B-B443-4881-BBB8-C2908FF681E9}" id="{D2D89EED-2A20-4E88-9AE1-CC96C8961E18}" parentId="{438C5F05-5A99-48E4-BD7B-1751FD02FBC2}">
    <text>Informaciniai, Ziniarastis damusinejamas, 04.11 nusius reiksmingumo isvada.</text>
  </threadedComment>
  <threadedComment ref="E361" dT="2025-04-15T07:47:44.56" personId="{1AA69E5B-B443-4881-BBB8-C2908FF681E9}" id="{02623580-6287-4CE9-B035-57FF765AE630}" parentId="{438C5F05-5A99-48E4-BD7B-1751FD02FBC2}">
    <text>Reiksmingumas daromas....</text>
  </threadedComment>
  <threadedComment ref="E361" dT="2025-04-15T10:59:23.82" personId="{C0ECFC5B-0A85-441B-983F-CE9A319143FD}" id="{176EA1FB-FCD3-4524-B139-0A8D4ED0214D}" parentId="{438C5F05-5A99-48E4-BD7B-1751FD02FBC2}">
    <text>Priedas Nr. 3 išsiųstas derinimui</text>
  </threadedComment>
  <threadedComment ref="E361" dT="2025-04-18T04:39:57.24" personId="{C0ECFC5B-0A85-441B-983F-CE9A319143FD}" id="{07D4FF7A-4A13-4C27-B6C9-109BFD1375C7}" parentId="{438C5F05-5A99-48E4-BD7B-1751FD02FBC2}">
    <text>Ruošiama dokumentacija pilnam derinimui</text>
  </threadedComment>
  <threadedComment ref="E361" dT="2025-04-25T04:42:24.00" personId="{1AA69E5B-B443-4881-BBB8-C2908FF681E9}" id="{41A1584C-F62E-41AA-8E3A-2F6BEC1F7468}" parentId="{438C5F05-5A99-48E4-BD7B-1751FD02FBC2}">
    <text>Pateiktas projektas be MS ir SUVA</text>
  </threadedComment>
  <threadedComment ref="E361" dT="2025-04-29T12:47:59.85" personId="{1AA69E5B-B443-4881-BBB8-C2908FF681E9}" id="{DD663CBC-F04F-475D-BD9D-95931007AF97}" parentId="{438C5F05-5A99-48E4-BD7B-1751FD02FBC2}">
    <text>Pateikta SUVA Nr. 357460; Issiusta papidomai Kaisiadoriu seniunui ir kelininkui</text>
  </threadedComment>
  <threadedComment ref="E361" dT="2025-04-30T11:39:56.11" personId="{1AA69E5B-B443-4881-BBB8-C2908FF681E9}" id="{6CB7F951-281D-49CD-A2B2-18AEBFA8E274}" parentId="{438C5F05-5A99-48E4-BD7B-1751FD02FBC2}">
    <text>Gautos pastabos, reikia taisyti</text>
  </threadedComment>
  <threadedComment ref="E361" dT="2025-04-30T12:17:04.75" personId="{275467A3-C35B-408D-BC09-980133BF36D1}" id="{3FF982FD-72EF-46F7-963E-4E656194AAA1}" parentId="{438C5F05-5A99-48E4-BD7B-1751FD02FBC2}">
    <text>Taiso pastabas</text>
  </threadedComment>
  <threadedComment ref="E361" dT="2025-05-14T05:24:13.54" personId="{275467A3-C35B-408D-BC09-980133BF36D1}" id="{A842B28C-368F-432E-948E-CBAC68165D37}" parentId="{438C5F05-5A99-48E4-BD7B-1751FD02FBC2}">
    <text>Taiso projektą, suva yra. Reikia pateikti</text>
  </threadedComment>
  <threadedComment ref="E361" dT="2025-05-19T09:39:13.53" personId="{275467A3-C35B-408D-BC09-980133BF36D1}" id="{07351806-C501-4E89-83BD-998EFE8839DD}" parentId="{438C5F05-5A99-48E4-BD7B-1751FD02FBC2}">
    <text>Laukiam papildytos sąmatos</text>
  </threadedComment>
  <threadedComment ref="E361" dT="2025-05-20T11:41:55.49" personId="{1AA69E5B-B443-4881-BBB8-C2908FF681E9}" id="{AA267A5B-4DB2-4A02-98D9-90889BD4C2FB}" parentId="{438C5F05-5A99-48E4-BD7B-1751FD02FBC2}">
    <text>Pateiktas projektas su padidinta samata</text>
  </threadedComment>
  <threadedComment ref="E361" dT="2025-05-21T07:49:19.66" personId="{275467A3-C35B-408D-BC09-980133BF36D1}" id="{C5CE4727-7CD5-4C22-A3A0-10A6F5EDE650}" parentId="{438C5F05-5A99-48E4-BD7B-1751FD02FBC2}">
    <text>Taiso pastabas</text>
  </threadedComment>
  <threadedComment ref="E361" dT="2025-05-21T10:21:52.30" personId="{1AA69E5B-B443-4881-BBB8-C2908FF681E9}" id="{0CCC49D7-3391-4F16-B6DB-8929D56B03AF}" parentId="{438C5F05-5A99-48E4-BD7B-1751FD02FBC2}">
    <text>Pateikta po pastabu</text>
  </threadedComment>
  <threadedComment ref="E361" dT="2025-05-23T04:59:18.63" personId="{1AA69E5B-B443-4881-BBB8-C2908FF681E9}" id="{8E980447-299F-41C3-8521-96A1D9E303AB}" parentId="{438C5F05-5A99-48E4-BD7B-1751FD02FBC2}">
    <text>Pateikta po pastabu</text>
  </threadedComment>
  <threadedComment ref="E361" dT="2025-05-26T12:23:02.53" personId="{275467A3-C35B-408D-BC09-980133BF36D1}" id="{72775B2A-9D84-47BD-8E95-E814870CF1D3}" parentId="{438C5F05-5A99-48E4-BD7B-1751FD02FBC2}">
    <text>Reikia teikti AZ</text>
  </threadedComment>
  <threadedComment ref="E361" dT="2025-05-28T10:42:43.88" personId="{275467A3-C35B-408D-BC09-980133BF36D1}" id="{76F8D31F-2AED-471C-8F3C-C9A57563B007}" parentId="{438C5F05-5A99-48E4-BD7B-1751FD02FBC2}">
    <text>Perduota ESO įkainiai</text>
  </threadedComment>
  <threadedComment ref="X361" dT="2025-04-14T05:53:56.84" personId="{C0ECFC5B-0A85-441B-983F-CE9A319143FD}" id="{2DD774A9-C866-4E4D-8853-D5881D2EE889}">
    <text>Suderino Tautvydas Arbutavičius</text>
  </threadedComment>
  <threadedComment ref="AM361" dT="2025-03-31T12:48:33.24" personId="{C0ECFC5B-0A85-441B-983F-CE9A319143FD}" id="{01FAC037-6010-47EB-8E49-F42A1DAB071C}">
    <text>Išsiųsta 03/28</text>
  </threadedComment>
  <threadedComment ref="E362" dT="2025-02-10T08:36:46.20" personId="{275467A3-C35B-408D-BC09-980133BF36D1}" id="{E4822960-B7D6-4750-AEFB-33F30F8D6C22}">
    <text>02-10 pateiks topo</text>
  </threadedComment>
  <threadedComment ref="E362" dT="2025-02-20T07:44:51.42" personId="{275467A3-C35B-408D-BC09-980133BF36D1}" id="{71BFA041-22B1-4785-A103-E8DD93651C44}" parentId="{E4822960-B7D6-4750-AEFB-33F30F8D6C22}">
    <text>02-20 pateikti pirminiai</text>
  </threadedComment>
  <threadedComment ref="E362" dT="2025-02-21T13:29:41.25" personId="{275467A3-C35B-408D-BC09-980133BF36D1}" id="{516F4CF5-6134-410A-B3D8-D98B68228E83}" parentId="{E4822960-B7D6-4750-AEFB-33F30F8D6C22}">
    <text>Taiso pastabas</text>
  </threadedComment>
  <threadedComment ref="E362" dT="2025-02-25T15:24:09.67" personId="{275467A3-C35B-408D-BC09-980133BF36D1}" id="{94DF7BCD-C4D4-4C7E-8357-6684075126AD}" parentId="{E4822960-B7D6-4750-AEFB-33F30F8D6C22}">
    <text>Pateikta po pastabų</text>
  </threadedComment>
  <threadedComment ref="E362" dT="2025-02-26T10:26:18.60" personId="{275467A3-C35B-408D-BC09-980133BF36D1}" id="{34FE7EE0-5D46-4BA6-B9D8-87A8E411B358}" parentId="{E4822960-B7D6-4750-AEFB-33F30F8D6C22}">
    <text>Derina su institucijomis</text>
  </threadedComment>
  <threadedComment ref="E362" dT="2025-03-03T10:48:43.83" personId="{5710D45C-C18F-4E5A-842E-2E8E9F9A8EE2}" id="{0D7C3228-B989-4F51-98FC-6C4E1549AACF}" parentId="{E4822960-B7D6-4750-AEFB-33F30F8D6C22}">
    <text>Išsiųstas derinimas su seniūnija</text>
  </threadedComment>
  <threadedComment ref="E362" dT="2025-03-03T10:56:56.95" personId="{5710D45C-C18F-4E5A-842E-2E8E9F9A8EE2}" id="{B51FBC1A-C2E0-4483-B12F-AE7D37D87CFD}" parentId="{E4822960-B7D6-4750-AEFB-33F30F8D6C22}">
    <text>Išsiųsta derinimui su kpd</text>
  </threadedComment>
  <threadedComment ref="E362" dT="2025-03-03T11:11:53.40" personId="{5710D45C-C18F-4E5A-842E-2E8E9F9A8EE2}" id="{A57A647E-C85E-4E50-A5A1-C1A111FBDBE1}" parentId="{E4822960-B7D6-4750-AEFB-33F30F8D6C22}">
    <text>Išsiųsta derinimui su vmu</text>
  </threadedComment>
  <threadedComment ref="E362" dT="2025-03-19T11:52:12.68" personId="{275467A3-C35B-408D-BC09-980133BF36D1}" id="{4DF6D193-DDA1-4AD9-8979-E62A9BBC6225}" parentId="{E4822960-B7D6-4750-AEFB-33F30F8D6C22}">
    <text>Teikia SUVA, daro bylą</text>
  </threadedComment>
  <threadedComment ref="E362" dT="2025-03-21T08:02:12.65" personId="{275467A3-C35B-408D-BC09-980133BF36D1}" id="{EE134E3E-1A39-4E46-BB77-7CB0CC61C122}" parentId="{E4822960-B7D6-4750-AEFB-33F30F8D6C22}">
    <text>Pateikta byla be SUVA</text>
  </threadedComment>
  <threadedComment ref="E362" dT="2025-03-24T10:48:12.50" personId="{275467A3-C35B-408D-BC09-980133BF36D1}" id="{FC8D14E6-5F5A-4DBA-9FB2-F0C394B754FC}" parentId="{E4822960-B7D6-4750-AEFB-33F30F8D6C22}">
    <text>SUVA atmetė nes nėra VMU ir ESO derinimo</text>
  </threadedComment>
  <threadedComment ref="E362" dT="2025-03-26T09:07:27.03" personId="{275467A3-C35B-408D-BC09-980133BF36D1}" id="{ABA01B9B-2D76-43D4-89A5-D41DC535E6AB}" parentId="{E4822960-B7D6-4750-AEFB-33F30F8D6C22}">
    <text>Suva gauta, projektą tikrina ESO</text>
  </threadedComment>
  <threadedComment ref="T362" dT="2025-03-03T11:44:10.40" personId="{5710D45C-C18F-4E5A-842E-2E8E9F9A8EE2}" id="{2D55ADF8-12C9-40EA-9F3A-25EFC2ADDD3F}">
    <text>Išsiųsti 02-27</text>
  </threadedComment>
  <threadedComment ref="U362" dT="2025-03-20T08:22:52.12" personId="{5710D45C-C18F-4E5A-842E-2E8E9F9A8EE2}" id="{63975BB9-95B3-4664-875D-66E69A87BDC1}">
    <text>03-20</text>
  </threadedComment>
  <threadedComment ref="V362" dT="2025-03-20T12:32:50.65" personId="{5710D45C-C18F-4E5A-842E-2E8E9F9A8EE2}" id="{0E039084-E344-4B98-A49F-00ADD2F24F11}">
    <text>03-20</text>
  </threadedComment>
  <threadedComment ref="X362" dT="2025-03-03T11:46:44.18" personId="{5710D45C-C18F-4E5A-842E-2E8E9F9A8EE2}" id="{4BE689E9-51A4-4ECF-AE4B-A80A1A4333F3}">
    <text>Išsiųsta 02-27</text>
  </threadedComment>
  <threadedComment ref="X362" dT="2025-03-18T05:09:33.17" personId="{5710D45C-C18F-4E5A-842E-2E8E9F9A8EE2}" id="{6E0B6CC7-41D8-4CD3-B95C-F0F1AAA6CE01}" parentId="{4BE689E9-51A4-4ECF-AE4B-A80A1A4333F3}">
    <text>Suderinta 03-17</text>
  </threadedComment>
  <threadedComment ref="Y362" dT="2025-03-03T11:21:13.11" personId="{5710D45C-C18F-4E5A-842E-2E8E9F9A8EE2}" id="{62BBF5B6-C684-4A9A-B799-E9AEDBDD2B7A}">
    <text>Išsiųsta 03-03</text>
  </threadedComment>
  <threadedComment ref="Y362" dT="2025-03-18T05:15:31.66" personId="{5710D45C-C18F-4E5A-842E-2E8E9F9A8EE2}" id="{DA9AAFE7-712E-414A-9A82-201B496329CE}" parentId="{62BBF5B6-C684-4A9A-B799-E9AEDBDD2B7A}">
    <text>Išsiųsta pakartotinai 03-18</text>
  </threadedComment>
  <threadedComment ref="Y362" dT="2025-03-20T12:42:16.55" personId="{5710D45C-C18F-4E5A-842E-2E8E9F9A8EE2}" id="{4F32ECB7-5F57-4872-96A7-ABFDA668E255}" parentId="{62BBF5B6-C684-4A9A-B799-E9AEDBDD2B7A}">
    <text>Suderinta 03-20</text>
  </threadedComment>
  <threadedComment ref="AD362" dT="2025-03-19T13:02:06.00" personId="{5710D45C-C18F-4E5A-842E-2E8E9F9A8EE2}" id="{CF6D00FB-B80F-4625-857E-9B3B574A38F8}">
    <text xml:space="preserve">Pateikta 351395 </text>
  </threadedComment>
  <threadedComment ref="AD362" dT="2025-03-25T05:56:21.48" personId="{5710D45C-C18F-4E5A-842E-2E8E9F9A8EE2}" id="{CB61934E-4A43-402B-BFE5-7044C3AA765E}" parentId="{CF6D00FB-B80F-4625-857E-9B3B574A38F8}">
    <text xml:space="preserve">Pateikta po pastabų 352155 </text>
  </threadedComment>
  <threadedComment ref="AG362" dT="2025-03-10T05:44:42.26" personId="{5710D45C-C18F-4E5A-842E-2E8E9F9A8EE2}" id="{EDA8B01A-5C16-4948-B068-923BDDC106BF}">
    <text>Suderinta 03-07</text>
  </threadedComment>
  <threadedComment ref="AI362" dT="2025-03-03T11:21:54.94" personId="{5710D45C-C18F-4E5A-842E-2E8E9F9A8EE2}" id="{ABA5BD3D-36F5-4200-9C47-2CE50F37B2CC}">
    <text>Išsiųsta 03-03</text>
  </threadedComment>
  <threadedComment ref="AI362" dT="2025-03-10T05:37:02.03" personId="{5710D45C-C18F-4E5A-842E-2E8E9F9A8EE2}" id="{6A545637-BB94-4327-AF36-E3667F3A2096}" parentId="{ABA5BD3D-36F5-4200-9C47-2CE50F37B2CC}">
    <text>Suderinta 03-07</text>
  </threadedComment>
  <threadedComment ref="AM362" dT="2025-03-03T11:48:30.95" personId="{5710D45C-C18F-4E5A-842E-2E8E9F9A8EE2}" id="{5ACA4842-52D7-4B06-A553-B59DEA64506F}">
    <text>Išsiųsta 03-03</text>
  </threadedComment>
  <threadedComment ref="AM362" dT="2025-03-25T05:42:52.43" personId="{5710D45C-C18F-4E5A-842E-2E8E9F9A8EE2}" id="{2BE24190-62D0-433F-89A6-847D0E43CBFE}" parentId="{5ACA4842-52D7-4B06-A553-B59DEA64506F}">
    <text>Išsiųsta dėl sklypo 03-25</text>
  </threadedComment>
  <threadedComment ref="E363" dT="2025-02-26T10:50:51.33" personId="{1AA69E5B-B443-4881-BBB8-C2908FF681E9}" id="{843B95AC-FA66-490C-9532-E898FF5BA05C}">
    <text>Pateikti pirminiai</text>
  </threadedComment>
  <threadedComment ref="E363" dT="2025-02-27T13:01:10.13" personId="{275467A3-C35B-408D-BC09-980133BF36D1}" id="{59381543-87F8-4465-8D15-6BFAEDDFE998}" parentId="{843B95AC-FA66-490C-9532-E898FF5BA05C}">
    <text>Taiso pastabas</text>
  </threadedComment>
  <threadedComment ref="E363" dT="2025-03-04T06:17:29.45" personId="{1AA69E5B-B443-4881-BBB8-C2908FF681E9}" id="{EE7BA0A0-B3C6-4FB5-BB5F-4F5D24310CA9}" parentId="{843B95AC-FA66-490C-9532-E898FF5BA05C}">
    <text>Pateikta po pastabu</text>
  </threadedComment>
  <threadedComment ref="E363" dT="2025-03-10T08:13:05.66" personId="{1AA69E5B-B443-4881-BBB8-C2908FF681E9}" id="{A3698D99-348A-475E-8397-3168D128FB59}" parentId="{843B95AC-FA66-490C-9532-E898FF5BA05C}">
    <text>Laukiam derinimu</text>
  </threadedComment>
  <threadedComment ref="E363" dT="2025-03-19T11:53:18.58" personId="{275467A3-C35B-408D-BC09-980133BF36D1}" id="{82260D5D-8875-4D00-8A16-244FC7E04F74}" parentId="{843B95AC-FA66-490C-9532-E898FF5BA05C}">
    <text>Teikia SUVA daro žiniaraščius</text>
  </threadedComment>
  <threadedComment ref="E363" dT="2025-03-27T08:02:22.49" personId="{275467A3-C35B-408D-BC09-980133BF36D1}" id="{4664D2C5-6BB2-49C3-89BF-A58EDE46FA2F}" parentId="{843B95AC-FA66-490C-9532-E898FF5BA05C}">
    <text>Daro bylą. Laukiam SUVA</text>
  </threadedComment>
  <threadedComment ref="E363" dT="2025-03-27T11:16:59.15" personId="{1AA69E5B-B443-4881-BBB8-C2908FF681E9}" id="{1457CD6B-2353-49A7-A838-03C9D94159A4}" parentId="{843B95AC-FA66-490C-9532-E898FF5BA05C}">
    <text>Pateiktas projektas be SUVA</text>
  </threadedComment>
  <threadedComment ref="E363" dT="2025-04-02T10:39:58.48" personId="{275467A3-C35B-408D-BC09-980133BF36D1}" id="{5ADF989E-46A7-4EBC-B977-919069631A99}" parentId="{843B95AC-FA66-490C-9532-E898FF5BA05C}">
    <text>Laukiam RC sąskaitos</text>
  </threadedComment>
  <threadedComment ref="E363" dT="2025-04-09T04:34:43.12" personId="{1AA69E5B-B443-4881-BBB8-C2908FF681E9}" id="{68B098EB-FB13-4D6E-B59F-5FE9FD9E5426}" parentId="{843B95AC-FA66-490C-9532-E898FF5BA05C}">
    <text>Truksta SUVA</text>
  </threadedComment>
  <threadedComment ref="T363" dT="2025-03-10T07:29:01.93" personId="{5710D45C-C18F-4E5A-842E-2E8E9F9A8EE2}" id="{4ACE8388-3D21-4FAF-930E-559A805CBA6C}">
    <text xml:space="preserve">Išsiųsta 03-10
</text>
  </threadedComment>
  <threadedComment ref="V363" dT="2025-03-25T07:26:40.18" personId="{5710D45C-C18F-4E5A-842E-2E8E9F9A8EE2}" id="{1D707D25-0392-4A94-9B0D-E263DA632E21}">
    <text>Pateikta skaičiuoti</text>
  </threadedComment>
  <threadedComment ref="X363" dT="2025-03-06T10:44:03.16" personId="{1AA69E5B-B443-4881-BBB8-C2908FF681E9}" id="{492C5E7E-EBC2-4F1F-A581-CBAE3BACBA7E}">
    <text>03.04</text>
  </threadedComment>
  <threadedComment ref="X363" dT="2025-03-12T12:20:05.25" personId="{5710D45C-C18F-4E5A-842E-2E8E9F9A8EE2}" id="{C8D3C7B7-5553-4A29-80A6-4C180EFA54FA}" parentId="{492C5E7E-EBC2-4F1F-A581-CBAE3BACBA7E}">
    <text>Pateikta 03-12</text>
  </threadedComment>
  <threadedComment ref="X363" dT="2025-03-20T08:21:40.21" personId="{5710D45C-C18F-4E5A-842E-2E8E9F9A8EE2}" id="{D16728DE-11E0-4FBB-A9E1-2ED0FEF260B8}" parentId="{492C5E7E-EBC2-4F1F-A581-CBAE3BACBA7E}">
    <text>Išsiųsta pakartotinai 03-20</text>
  </threadedComment>
  <threadedComment ref="X363" dT="2025-03-20T10:49:04.60" personId="{5710D45C-C18F-4E5A-842E-2E8E9F9A8EE2}" id="{8AA69C70-14F5-4246-B59C-98A715D5BEE1}" parentId="{492C5E7E-EBC2-4F1F-A581-CBAE3BACBA7E}">
    <text>Suderinta 03-20</text>
  </threadedComment>
  <threadedComment ref="Y363" dT="2025-03-06T10:44:13.73" personId="{1AA69E5B-B443-4881-BBB8-C2908FF681E9}" id="{E8B07AC8-320E-4EA1-BFD1-CFFDB6054356}">
    <text>03.04</text>
  </threadedComment>
  <threadedComment ref="Y363" dT="2025-03-10T10:44:08.83" personId="{5710D45C-C18F-4E5A-842E-2E8E9F9A8EE2}" id="{C95768FC-7BE7-4968-8C9C-D36F71AF2373}" parentId="{E8B07AC8-320E-4EA1-BFD1-CFFDB6054356}">
    <text>Suderinta 03-10</text>
  </threadedComment>
  <threadedComment ref="AD363" dT="2025-03-20T11:51:31.02" personId="{5710D45C-C18F-4E5A-842E-2E8E9F9A8EE2}" id="{4E0D248F-A574-4843-8371-6C89153A8F8C}">
    <text xml:space="preserve">Pateikta 351574 </text>
  </threadedComment>
  <threadedComment ref="AD363" dT="2025-03-31T12:42:27.04" personId="{5710D45C-C18F-4E5A-842E-2E8E9F9A8EE2}" id="{9BA86228-0A8B-42F5-80F9-0F9FB89F7A9F}" parentId="{4E0D248F-A574-4843-8371-6C89153A8F8C}">
    <text xml:space="preserve">353145 </text>
  </threadedComment>
  <threadedComment ref="AD363" dT="2025-04-09T05:37:04.97" personId="{5710D45C-C18F-4E5A-842E-2E8E9F9A8EE2}" id="{9310DC0B-BF0A-4229-BBD7-17C3AA364D57}" parentId="{4E0D248F-A574-4843-8371-6C89153A8F8C}">
    <text xml:space="preserve">354555 </text>
  </threadedComment>
  <threadedComment ref="E364" dT="2025-03-12T12:41:55.06" personId="{1AA69E5B-B443-4881-BBB8-C2908FF681E9}" id="{B2B0D787-6C4F-4064-9E53-586AA86D2674}">
    <text>Pateikti pirminiai</text>
  </threadedComment>
  <threadedComment ref="E364" dT="2025-03-14T08:18:39.92" personId="{1AA69E5B-B443-4881-BBB8-C2908FF681E9}" id="{3DAA9AB1-8BDA-4811-861B-952591520B79}" parentId="{B2B0D787-6C4F-4064-9E53-586AA86D2674}">
    <text>Pateikti pirminiai po pastabu</text>
  </threadedComment>
  <threadedComment ref="E364" dT="2025-03-27T08:21:44.62" personId="{275467A3-C35B-408D-BC09-980133BF36D1}" id="{6B32D1FD-F04E-4A3F-B805-A5E565B1F048}" parentId="{B2B0D787-6C4F-4064-9E53-586AA86D2674}">
    <text>Rengia MŽ, daro bylą. Trūksta MS ir SUVA</text>
  </threadedComment>
  <threadedComment ref="E364" dT="2025-04-03T07:53:08.55" personId="{5710D45C-C18F-4E5A-842E-2E8E9F9A8EE2}" id="{0C15EBFE-CAC2-4DD7-B9BF-2CEC1603F097}" parentId="{B2B0D787-6C4F-4064-9E53-586AA86D2674}">
    <text>Byla yra, trūksta MS ir SUVA</text>
  </threadedComment>
  <threadedComment ref="E364" dT="2025-04-04T06:11:06.39" personId="{275467A3-C35B-408D-BC09-980133BF36D1}" id="{4234B2A0-381B-42F7-92BB-7BDEFACE56F1}" parentId="{B2B0D787-6C4F-4064-9E53-586AA86D2674}">
    <text>Teikiam bylą be mel. Proj ir suva</text>
  </threadedComment>
  <threadedComment ref="E364" dT="2025-04-07T04:34:40.87" personId="{1AA69E5B-B443-4881-BBB8-C2908FF681E9}" id="{B5C57CB5-E351-4145-B5A7-F867842B74D6}" parentId="{B2B0D787-6C4F-4064-9E53-586AA86D2674}">
    <text>Pateikta be MP ir SUVA</text>
  </threadedComment>
  <threadedComment ref="E364" dT="2025-04-10T10:22:32.59" personId="{275467A3-C35B-408D-BC09-980133BF36D1}" id="{71CFE82B-3081-496D-9315-1D289825F995}" parentId="{B2B0D787-6C4F-4064-9E53-586AA86D2674}">
    <text>Laukiam mel. projekto</text>
  </threadedComment>
  <threadedComment ref="E364" dT="2025-04-16T04:42:08.86" personId="{5710D45C-C18F-4E5A-842E-2E8E9F9A8EE2}" id="{E8BA12CA-CD82-4A1B-B537-0959689EECF8}" parentId="{B2B0D787-6C4F-4064-9E53-586AA86D2674}">
    <text>Atmetė suva, išsiųsta derinti su keliais</text>
  </threadedComment>
  <threadedComment ref="E364" dT="2025-04-23T12:18:28.76" personId="{5710D45C-C18F-4E5A-842E-2E8E9F9A8EE2}" id="{89A09A38-0FF4-412F-A34A-326A0483A409}" parentId="{B2B0D787-6C4F-4064-9E53-586AA86D2674}">
    <text>Suva gauta</text>
  </threadedComment>
  <threadedComment ref="T364" dT="2025-03-20T08:23:18.94" personId="{5710D45C-C18F-4E5A-842E-2E8E9F9A8EE2}" id="{473F11B6-A611-4EF2-8D77-97E95E19E4FF}">
    <text>išsiųsta</text>
  </threadedComment>
  <threadedComment ref="X364" dT="2025-03-17T14:01:54.90" personId="{5710D45C-C18F-4E5A-842E-2E8E9F9A8EE2}" id="{1DF13210-5787-40A6-B7F5-6DA10A3B46B3}">
    <text>03-17</text>
  </threadedComment>
  <threadedComment ref="X364" dT="2025-03-19T09:56:00.83" personId="{5710D45C-C18F-4E5A-842E-2E8E9F9A8EE2}" id="{C61321E2-55C2-4C95-81EC-F0FA6BBABD9E}" parentId="{1DF13210-5787-40A6-B7F5-6DA10A3B46B3}">
    <text>Suderinta su pastabomis 03-19</text>
  </threadedComment>
  <threadedComment ref="Y364" dT="2025-03-17T14:02:06.27" personId="{5710D45C-C18F-4E5A-842E-2E8E9F9A8EE2}" id="{2CD9EE23-EF40-4B14-B144-66D7A34452A8}">
    <text xml:space="preserve">03-17
</text>
  </threadedComment>
  <threadedComment ref="Y364" dT="2025-03-21T06:25:03.73" personId="{5710D45C-C18F-4E5A-842E-2E8E9F9A8EE2}" id="{4E43DE34-E45B-47FC-A9FA-0727305ABF43}" parentId="{2CD9EE23-EF40-4B14-B144-66D7A34452A8}">
    <text>Suderinta 03-21</text>
  </threadedComment>
  <threadedComment ref="AD364" dT="2025-04-14T09:17:23.73" personId="{5710D45C-C18F-4E5A-842E-2E8E9F9A8EE2}" id="{5FC0DCC9-57A5-4554-87AB-C36C876251AC}">
    <text xml:space="preserve">355281 </text>
  </threadedComment>
  <threadedComment ref="AD364" dT="2025-04-18T09:37:39.69" personId="{5710D45C-C18F-4E5A-842E-2E8E9F9A8EE2}" id="{122B8079-7B65-4B0E-9940-6C3280709001}" parentId="{5FC0DCC9-57A5-4554-87AB-C36C876251AC}">
    <text xml:space="preserve">356127 </text>
  </threadedComment>
  <threadedComment ref="AM364" dT="2025-03-17T14:02:40.02" personId="{5710D45C-C18F-4E5A-842E-2E8E9F9A8EE2}" id="{986A1F19-77C5-49FE-AE10-DC97A674528B}">
    <text>03-17</text>
  </threadedComment>
  <threadedComment ref="E365" dT="2025-03-14T12:51:36.37" personId="{275467A3-C35B-408D-BC09-980133BF36D1}" id="{59C89CA1-0B39-4B19-B8CC-1E246AFB5C57}">
    <text>Teiks pirminius</text>
  </threadedComment>
  <threadedComment ref="E365" dT="2025-03-14T13:37:43.25" personId="{1AA69E5B-B443-4881-BBB8-C2908FF681E9}" id="{8CA2F15A-2F33-42AB-8B38-F99F9D6F60E4}" parentId="{59C89CA1-0B39-4B19-B8CC-1E246AFB5C57}">
    <text>Pateikti pirminiai</text>
  </threadedComment>
  <threadedComment ref="E365" dT="2025-03-18T18:27:09.13" personId="{275467A3-C35B-408D-BC09-980133BF36D1}" id="{C312F199-E342-4F93-9664-366492EA5E7F}" parentId="{59C89CA1-0B39-4B19-B8CC-1E246AFB5C57}">
    <text>Patvirtinti pirminiai</text>
  </threadedComment>
  <threadedComment ref="E365" dT="2025-04-04T06:12:39.78" personId="{275467A3-C35B-408D-BC09-980133BF36D1}" id="{589782DC-9687-4108-9033-606CCADA1565}" parentId="{59C89CA1-0B39-4B19-B8CC-1E246AFB5C57}">
    <text>Gaunam natura ir teikiam SUVA, darom MZ</text>
  </threadedComment>
  <threadedComment ref="E365" dT="2025-04-08T08:04:27.58" personId="{1AA69E5B-B443-4881-BBB8-C2908FF681E9}" id="{179100A0-6177-4C16-A09C-971E9632C5E4}" parentId="{59C89CA1-0B39-4B19-B8CC-1E246AFB5C57}">
    <text>Natura specialiste sake iki 04.11, nes jie pas save daro kazkoki reiksminguma</text>
  </threadedComment>
  <threadedComment ref="E365" dT="2025-04-15T07:38:16.39" personId="{1AA69E5B-B443-4881-BBB8-C2908FF681E9}" id="{42B1ABC7-2FFB-47A0-AE0B-AF7878F067BB}" parentId="{59C89CA1-0B39-4B19-B8CC-1E246AFB5C57}">
    <text>04.14 perduota Anai skaiciuot, gavus samata keliam byla be SUVA</text>
  </threadedComment>
  <threadedComment ref="E365" dT="2025-04-17T07:58:41.29" personId="{1AA69E5B-B443-4881-BBB8-C2908FF681E9}" id="{D8A99F2A-79BD-4D77-A2FC-283121035EA2}" parentId="{59C89CA1-0B39-4B19-B8CC-1E246AFB5C57}">
    <text>Pateiktas projektas be SUVA</text>
  </threadedComment>
  <threadedComment ref="E365" dT="2025-04-28T08:04:12.28" personId="{1AA69E5B-B443-4881-BBB8-C2908FF681E9}" id="{C842B1E8-30A7-4A68-A922-C9E93196F1F3}" parentId="{59C89CA1-0B39-4B19-B8CC-1E246AFB5C57}">
    <text>SUVA gauta</text>
  </threadedComment>
  <threadedComment ref="X365" dT="2025-03-20T08:22:04.79" personId="{5710D45C-C18F-4E5A-842E-2E8E9F9A8EE2}" id="{2322EF59-CBE1-4098-BEB7-A3791295F647}">
    <text>Išsiųsta derinti savivaldybės architektui 03-20</text>
  </threadedComment>
  <threadedComment ref="X365" dT="2025-03-26T13:27:01.01" personId="{5710D45C-C18F-4E5A-842E-2E8E9F9A8EE2}" id="{4FF704DB-0EC3-44C7-8FC0-A356B0050C5C}" parentId="{2322EF59-CBE1-4098-BEB7-A3791295F647}">
    <text>Išsiųsta statybos ir infrastuktūros skyriui 03-26</text>
  </threadedComment>
  <threadedComment ref="X365" dT="2025-03-28T05:10:23.12" personId="{5710D45C-C18F-4E5A-842E-2E8E9F9A8EE2}" id="{7B5B292D-A7B2-436A-B3F3-213113ACE2E5}" parentId="{2322EF59-CBE1-4098-BEB7-A3791295F647}">
    <text xml:space="preserve">Suderinta
</text>
  </threadedComment>
  <threadedComment ref="Y365" dT="2025-03-20T08:15:47.11" personId="{5710D45C-C18F-4E5A-842E-2E8E9F9A8EE2}" id="{E02104A5-9B02-46F8-A295-77A2E0CF52AA}">
    <text>Išsiųsta papilio sen. 03-20</text>
  </threadedComment>
  <threadedComment ref="Y365" dT="2025-04-01T11:04:59.50" personId="{5710D45C-C18F-4E5A-842E-2E8E9F9A8EE2}" id="{0F900C08-6EFF-43D5-A133-154DB96CE9A1}" parentId="{E02104A5-9B02-46F8-A295-77A2E0CF52AA}">
    <text>Išsiųsta parovejos sen. 04-01</text>
  </threadedComment>
  <threadedComment ref="Y365" dT="2025-04-01T11:16:04.80" personId="{5710D45C-C18F-4E5A-842E-2E8E9F9A8EE2}" id="{7792DD2A-E444-4BBC-AC80-D43BF65BCE5C}" parentId="{E02104A5-9B02-46F8-A295-77A2E0CF52AA}">
    <text>Paroveja suderinta</text>
  </threadedComment>
  <threadedComment ref="Y365" dT="2025-04-01T13:00:04.40" personId="{5710D45C-C18F-4E5A-842E-2E8E9F9A8EE2}" id="{442091AE-7048-4E33-B2E1-3AF8BC20830B}" parentId="{E02104A5-9B02-46F8-A295-77A2E0CF52AA}">
    <text>Papilio suderinta</text>
  </threadedComment>
  <threadedComment ref="AD365" dT="2025-04-14T10:04:23.06" personId="{5710D45C-C18F-4E5A-842E-2E8E9F9A8EE2}" id="{9A2BFC88-7EF0-45F8-A2A2-069A0BD71E6C}">
    <text xml:space="preserve">355303 </text>
  </threadedComment>
  <threadedComment ref="AM365" dT="2025-03-26T11:02:15.50" personId="{5710D45C-C18F-4E5A-842E-2E8E9F9A8EE2}" id="{2CF4E663-FADA-4ECA-A3DF-645D50F6FEA8}">
    <text>Išsiųsta dėl sklypo</text>
  </threadedComment>
  <threadedComment ref="AM365" dT="2025-04-08T08:20:14.32" personId="{5710D45C-C18F-4E5A-842E-2E8E9F9A8EE2}" id="{BEA52C3C-4659-4039-A534-D2C7F50F61EE}" parentId="{2CF4E663-FADA-4ECA-A3DF-645D50F6FEA8}">
    <text>Išsiųstas informacinis vmu</text>
  </threadedComment>
  <threadedComment ref="AN365" dT="2025-03-20T10:46:44.53" personId="{5710D45C-C18F-4E5A-842E-2E8E9F9A8EE2}" id="{CB444E04-6A89-4A8D-AD55-4701890F414C}">
    <text>Išsiųsta 03-20</text>
  </threadedComment>
  <threadedComment ref="AN365" dT="2025-03-20T11:26:31.06" personId="{5710D45C-C18F-4E5A-842E-2E8E9F9A8EE2}" id="{3A5C180A-8F3B-43E1-B43A-C65E25C2F9C6}" parentId="{CB444E04-6A89-4A8D-AD55-4701890F414C}">
    <text xml:space="preserve">Registracijos Nr. G1- 734 </text>
  </threadedComment>
  <threadedComment ref="AN365" dT="2025-04-14T08:07:24.46" personId="{5710D45C-C18F-4E5A-842E-2E8E9F9A8EE2}" id="{A8A09A6E-E4D4-4373-BAC1-F96FDF986A2A}" parentId="{CB444E04-6A89-4A8D-AD55-4701890F414C}">
    <text>Suderinta 04-11</text>
  </threadedComment>
  <threadedComment ref="AO365" dT="2025-03-20T10:19:16.54" personId="{5710D45C-C18F-4E5A-842E-2E8E9F9A8EE2}" id="{21C09C9F-6AD7-4C3B-95BC-0B268E01AA27}">
    <text>Išsiųsta 03-20</text>
  </threadedComment>
  <threadedComment ref="AO365" dT="2025-03-20T10:19:21.49" personId="{5710D45C-C18F-4E5A-842E-2E8E9F9A8EE2}" id="{B917983E-40E2-4CCE-8CBD-9D93F8E7A38F}" parentId="{21C09C9F-6AD7-4C3B-95BC-0B268E01AA27}">
    <text>Suderinta 03-20</text>
  </threadedComment>
  <threadedComment ref="E366" dT="2025-04-28T12:49:08.44" personId="{1AA69E5B-B443-4881-BBB8-C2908FF681E9}" id="{F72216EC-2110-4494-A777-3FDFE07AD4C4}">
    <text>Pateikti pirminiai</text>
  </threadedComment>
  <threadedComment ref="E366" dT="2025-04-30T12:27:16.24" personId="{275467A3-C35B-408D-BC09-980133BF36D1}" id="{0FADFC50-F88D-48CB-9649-C6A0C7E30186}" parentId="{F72216EC-2110-4494-A777-3FDFE07AD4C4}">
    <text>Taiso pastabas</text>
  </threadedComment>
  <threadedComment ref="E366" dT="2025-05-01T08:00:09.33" personId="{1AA69E5B-B443-4881-BBB8-C2908FF681E9}" id="{C9BA744E-DDA7-41BE-B409-B3D50F6F27F3}" parentId="{F72216EC-2110-4494-A777-3FDFE07AD4C4}">
    <text>Pateikti pirminiai po pastabu</text>
  </threadedComment>
  <threadedComment ref="E366" dT="2025-05-19T09:39:41.25" personId="{275467A3-C35B-408D-BC09-980133BF36D1}" id="{2AC5E5AE-8191-4F9F-94FE-4A37C71B1AAF}" parentId="{F72216EC-2110-4494-A777-3FDFE07AD4C4}">
    <text>Derinama su institucijomis</text>
  </threadedComment>
  <threadedComment ref="E366" dT="2025-05-27T09:44:02.23" personId="{1AA69E5B-B443-4881-BBB8-C2908FF681E9}" id="{2AE947E8-3F9C-4B01-8052-4D47B4511636}" parentId="{F72216EC-2110-4494-A777-3FDFE07AD4C4}">
    <text>Gavus mel projektas teikti SUVA</text>
  </threadedComment>
  <threadedComment ref="E366" dT="2025-05-28T11:44:22.95" personId="{275467A3-C35B-408D-BC09-980133BF36D1}" id="{1A31A3FB-772F-4A8A-9052-661DCE36B019}" parentId="{F72216EC-2110-4494-A777-3FDFE07AD4C4}">
    <text>Mel projektas pateiktas</text>
  </threadedComment>
  <threadedComment ref="E366" dT="2025-06-02T05:36:20.44" personId="{1AA69E5B-B443-4881-BBB8-C2908FF681E9}" id="{089DF2C5-79F4-400E-85A0-ED14E0AA0EB8}" parentId="{F72216EC-2110-4494-A777-3FDFE07AD4C4}">
    <text>Daryt mzdz, teikt byla be suva</text>
  </threadedComment>
  <threadedComment ref="E366" dT="2025-06-06T09:58:01.00" personId="{1AA69E5B-B443-4881-BBB8-C2908FF681E9}" id="{C45B8C68-C420-4A17-9A43-40B3FF0AE3F1}" parentId="{F72216EC-2110-4494-A777-3FDFE07AD4C4}">
    <text>Pateiktas projektas tvirtinimui</text>
  </threadedComment>
  <threadedComment ref="E366" dT="2025-06-09T12:29:04.88" personId="{1AA69E5B-B443-4881-BBB8-C2908FF681E9}" id="{C5646279-4810-46C2-9020-9C07DE176D69}" parentId="{F72216EC-2110-4494-A777-3FDFE07AD4C4}">
    <text>Pateiktas projektas po pastabu</text>
  </threadedComment>
  <threadedComment ref="Y366" dT="2025-05-08T05:31:51.78" personId="{E80BD089-F0D1-9A47-8F7C-7C2F77045E1A}" id="{6E95BA52-2C8E-4DC7-A2B8-B81861E7AEB9}">
    <text>Laiškas išsiųstas, bet dar negauta atsakymo</text>
  </threadedComment>
  <threadedComment ref="AD366" dT="2025-05-29T07:17:22.45" personId="{E80BD089-F0D1-9A47-8F7C-7C2F77045E1A}" id="{7F359E35-08E4-43C8-8D21-130237CAB9AA}">
    <text>361806  2025-05-29</text>
  </threadedComment>
  <threadedComment ref="E367" dT="2025-03-22T10:27:09.39" personId="{275467A3-C35B-408D-BC09-980133BF36D1}" id="{7D319C07-45C6-43D8-9EC1-5DB3BBA43CDD}">
    <text>Pakamaris darė topo</text>
  </threadedComment>
  <threadedComment ref="E367" dT="2025-06-09T05:50:51.85" personId="{F5283759-9946-4865-A022-E520B30F9158}" id="{F5619A4F-A626-4400-9835-8FF12BD392BA}" parentId="{7D319C07-45C6-43D8-9EC1-5DB3BBA43CDD}">
    <text>10d važiuoju derintis</text>
  </threadedComment>
  <threadedComment ref="E367" dT="2025-06-11T09:27:00.36" personId="{F5283759-9946-4865-A022-E520B30F9158}" id="{A23A1CC2-D673-42A6-A3ED-47ED85ABD57F}" parentId="{7D319C07-45C6-43D8-9EC1-5DB3BBA43CDD}">
    <text>Pakamaris turi pildyt tinklus</text>
  </threadedComment>
  <threadedComment ref="E367" dT="2025-06-11T10:31:46.87" personId="{F5283759-9946-4865-A022-E520B30F9158}" id="{231081A9-A08D-4D59-851F-95D860210CEC}" parentId="{7D319C07-45C6-43D8-9EC1-5DB3BBA43CDD}">
    <text>Savivaldybė turi pateikti papildomai informaciją dėl kątik pakloto asfalto</text>
  </threadedComment>
  <threadedComment ref="E367" dT="2025-06-13T05:42:52.43" personId="{F5283759-9946-4865-A022-E520B30F9158}" id="{88DB2DA1-1031-4432-AF5B-92BE474B4011}" parentId="{7D319C07-45C6-43D8-9EC1-5DB3BBA43CDD}">
    <text>Pakamaris atrašė, kad papildomai tinklų nepridės nes negavo jokios papildomos info nei iš savivaldybės nei iš vandenų</text>
  </threadedComment>
  <threadedComment ref="E367" dT="2025-06-16T10:25:53.90" personId="{F5283759-9946-4865-A022-E520B30F9158}" id="{909F9552-3D2B-4CED-9245-49D5D544187E}" parentId="{7D319C07-45C6-43D8-9EC1-5DB3BBA43CDD}">
    <text>Galima pateikt pirminius, Kostui perduota</text>
  </threadedComment>
  <threadedComment ref="E367" dT="2025-06-16T12:48:53.11" personId="{1AA69E5B-B443-4881-BBB8-C2908FF681E9}" id="{2BABE9D7-D524-4107-87AC-13062CC52680}" parentId="{7D319C07-45C6-43D8-9EC1-5DB3BBA43CDD}">
    <text>Pateikti pirminiai</text>
  </threadedComment>
  <threadedComment ref="E367" dT="2025-06-18T07:28:38.72" personId="{275467A3-C35B-408D-BC09-980133BF36D1}" id="{9D8757EB-A1CD-4DCE-8AED-E34B8C4D2EA8}" parentId="{7D319C07-45C6-43D8-9EC1-5DB3BBA43CDD}">
    <text>Taiso pastabas</text>
  </threadedComment>
  <threadedComment ref="E367" dT="2025-06-20T07:44:58.81" personId="{F5283759-9946-4865-A022-E520B30F9158}" id="{076901DB-5770-4E87-8DE4-769B13156EF9}" parentId="{7D319C07-45C6-43D8-9EC1-5DB3BBA43CDD}">
    <text>Pasikreipiau į H2O dėl tinklų papildymo</text>
  </threadedComment>
  <threadedComment ref="E367" dT="2025-06-21T06:32:52.39" personId="{F5283759-9946-4865-A022-E520B30F9158}" id="{A89FDE0E-1BC3-43F4-9518-5B8999D7510C}" parentId="{7D319C07-45C6-43D8-9EC1-5DB3BBA43CDD}">
    <text>1-25-19397
06-19 pateikta VIA</text>
  </threadedComment>
  <threadedComment ref="E367" dT="2025-06-23T06:03:09.68" personId="{F5283759-9946-4865-A022-E520B30F9158}" id="{C64AE348-A0C6-45EF-86E5-CDACDE1FD237}" parentId="{7D319C07-45C6-43D8-9EC1-5DB3BBA43CDD}">
    <text>Galima pateikt po pastabų pirminius</text>
  </threadedComment>
  <threadedComment ref="E367" dT="2025-06-25T04:26:17.10" personId="{1AA69E5B-B443-4881-BBB8-C2908FF681E9}" id="{3662DDBC-B3B3-4A77-9F12-422BADA427E8}" parentId="{7D319C07-45C6-43D8-9EC1-5DB3BBA43CDD}">
    <text>Pateikti sprendiniai po pastabu</text>
  </threadedComment>
  <threadedComment ref="E367" dT="2025-06-26T06:31:10.44" personId="{F5283759-9946-4865-A022-E520B30F9158}" id="{5834551B-FBEC-4EB1-983D-E9C44F2E5DC4}" parentId="{7D319C07-45C6-43D8-9EC1-5DB3BBA43CDD}">
    <text>Pirmadieni 06-30 važiuoju su vienu žmogum derintis sprendinius, sakė vietoj reikia pasižiūrėti.</text>
  </threadedComment>
  <threadedComment ref="E367" dT="2025-06-26T08:09:22.69" personId="{1AA69E5B-B443-4881-BBB8-C2908FF681E9}" id="{A185DBCB-0BD0-49ED-AC49-7A1E0039615B}" parentId="{7D319C07-45C6-43D8-9EC1-5DB3BBA43CDD}">
    <text>Taiso pastabas, reikia nuotrauku su spintos ir kabelio vieta objekte.....</text>
  </threadedComment>
  <threadedComment ref="E367" dT="2025-07-01T05:51:27.81" personId="{F5283759-9946-4865-A022-E520B30F9158}" id="{07528F8F-15A2-4206-8024-F7262B6DBD7C}" parentId="{7D319C07-45C6-43D8-9EC1-5DB3BBA43CDD}">
    <text>Šiandien prieš darbo galą/ryt pirmos dienos pusėj pateiksim pirminius po pastabų</text>
  </threadedComment>
  <threadedComment ref="E367" dT="2025-07-02T12:18:39.35" personId="{F5283759-9946-4865-A022-E520B30F9158}" id="{86725075-19E0-4FC4-BED5-7063E2BA3F11}" parentId="{7D319C07-45C6-43D8-9EC1-5DB3BBA43CDD}">
    <text>Perduota Kostui, galima pateikt pirminius po pastabų.</text>
  </threadedComment>
  <threadedComment ref="E367" dT="2025-07-03T07:21:03.90" personId="{F5283759-9946-4865-A022-E520B30F9158}" id="{48734441-CF2D-4A57-B61F-25F18C8A3BF8}" parentId="{7D319C07-45C6-43D8-9EC1-5DB3BBA43CDD}">
    <text>Gavau H2O tinklą, taisau sprendinius</text>
  </threadedComment>
  <threadedComment ref="E367" dT="2025-07-03T12:58:53.33" personId="{F5283759-9946-4865-A022-E520B30F9158}" id="{029EDAAD-89A1-4C75-AA67-B400DC20D206}" parentId="{7D319C07-45C6-43D8-9EC1-5DB3BBA43CDD}">
    <text>Liko pasitaisyt KL, principinę, vizulkę ir galima bus teikt pirminiams po pastabų.</text>
  </threadedComment>
  <threadedComment ref="E367" dT="2025-07-04T06:03:31.59" personId="{F5283759-9946-4865-A022-E520B30F9158}" id="{2FFF8BB0-35ED-4939-A587-4889A0AD34EA}" parentId="{7D319C07-45C6-43D8-9EC1-5DB3BBA43CDD}">
    <text>Paruošta pirminių pateikimui po pastabų</text>
  </threadedComment>
  <threadedComment ref="E367" dT="2025-07-07T09:55:27.25" personId="{F5283759-9946-4865-A022-E520B30F9158}" id="{40104F9B-0151-4BFA-80E7-01B55C45C2B4}" parentId="{7D319C07-45C6-43D8-9EC1-5DB3BBA43CDD}">
    <text>Išsiųsta institucijoms.</text>
  </threadedComment>
  <threadedComment ref="E367" dT="2025-07-11T05:06:18.55" personId="{F5283759-9946-4865-A022-E520B30F9158}" id="{7834CD49-B8D8-48F8-AB22-B6AA6D3B6AFF}" parentId="{7D319C07-45C6-43D8-9EC1-5DB3BBA43CDD}">
    <text>Išsiųsti pakoreguoti sprendiniai savivaldybei 07-11</text>
  </threadedComment>
  <threadedComment ref="E367" dT="2025-07-16T12:04:10.50" personId="{F5283759-9946-4865-A022-E520B30F9158}" id="{49804873-B328-4E43-9A36-A1DABAFDB334}" parentId="{7D319C07-45C6-43D8-9EC1-5DB3BBA43CDD}">
    <text>Jei iki ryt negausiu ats iš savivaldybės, skambinsiu. Via atsiuntė pastabų, taisausi, reiks pasidaryt kelių priedą ir t.t.</text>
  </threadedComment>
  <threadedComment ref="E367" dT="2025-07-17T09:39:08.79" personId="{F5283759-9946-4865-A022-E520B30F9158}" id="{D216FC8B-7958-4178-9635-7DA462A5326D}" parentId="{7D319C07-45C6-43D8-9EC1-5DB3BBA43CDD}">
    <text>Pateikta savivaldybei po pastabų 07-17</text>
  </threadedComment>
  <threadedComment ref="E367" dT="2025-07-18T09:15:22.90" personId="{F5283759-9946-4865-A022-E520B30F9158}" id="{55E5C901-8554-4FDC-9B9B-91A1E58D58D2}" parentId="{7D319C07-45C6-43D8-9EC1-5DB3BBA43CDD}">
    <text>Savivaldybė suderino. Tomas pateikė į TIVI kelių priedą.</text>
  </threadedComment>
  <threadedComment ref="E367" dT="2025-07-23T13:02:17.33" personId="{F5283759-9946-4865-A022-E520B30F9158}" id="{F5CE51B0-FF2E-4E03-BF87-855CE7FEEC2D}" parentId="{7D319C07-45C6-43D8-9EC1-5DB3BBA43CDD}">
    <text>Liko ViaLT derinimas, seniūnijos (bus teigiamas, tik parašys grįžęs iš atostogų 08-01), SUVA</text>
  </threadedComment>
  <threadedComment ref="E367" dT="2025-07-28T04:11:43.36" personId="{F5283759-9946-4865-A022-E520B30F9158}" id="{578BC747-CA09-45F0-A923-5897EB9498A1}" parentId="{7D319C07-45C6-43D8-9EC1-5DB3BBA43CDD}">
    <text>Turi pasirašyti ESO kelių priedą ir pateiksiu VIA po pastabų.</text>
  </threadedComment>
  <threadedComment ref="E367" dT="2025-07-29T07:04:49.67" personId="{F5283759-9946-4865-A022-E520B30F9158}" id="{6FF92EB2-BCE5-4095-B06F-D25D87A0EFE8}" parentId="{7D319C07-45C6-43D8-9EC1-5DB3BBA43CDD}">
    <text>Pateikta Via po pastabų 07-29</text>
  </threadedComment>
  <threadedComment ref="E367" dT="2025-08-07T05:26:06.67" personId="{F5283759-9946-4865-A022-E520B30F9158}" id="{2E74AB3B-E6BE-4DB9-8BD1-A366FE1EBAC3}" parentId="{7D319C07-45C6-43D8-9EC1-5DB3BBA43CDD}">
    <text>Seniūnijos suderinimą gavau, liko gaut VIA pritarimą (buvo pateikta 07-29 po pastabų), bus galima tada pasiteikt SUVA ir formuotis bylą.</text>
  </threadedComment>
  <threadedComment ref="E367" dT="2025-08-07T11:22:35.10" personId="{F5283759-9946-4865-A022-E520B30F9158}" id="{6CB8DD1A-C2C3-410F-8549-383619394161}" parentId="{7D319C07-45C6-43D8-9EC1-5DB3BBA43CDD}">
    <text>Mel. Projektą pateikiau savivaldybės atstovui suderinimui.</text>
  </threadedComment>
  <threadedComment ref="E367" dT="2025-08-12T09:21:02.70" personId="{F5283759-9946-4865-A022-E520B30F9158}" id="{E7E937C2-3622-4AC3-82F3-A767BB124AD8}" parentId="{7D319C07-45C6-43D8-9EC1-5DB3BBA43CDD}">
    <text>Liko mel. Projektą suderint ir SUVA</text>
  </threadedComment>
  <threadedComment ref="E367" dT="2025-08-14T10:47:15.09" personId="{F5283759-9946-4865-A022-E520B30F9158}" id="{ABAC6D0B-625B-4D2B-8BD6-A1168DBF8B42}" parentId="{7D319C07-45C6-43D8-9EC1-5DB3BBA43CDD}">
    <text>25SUT-2249 SUVA 08-14
Byla paruošta, trūksta SUVA.</text>
  </threadedComment>
  <threadedComment ref="E367" dT="2025-08-19T05:55:15.73" personId="{1AA69E5B-B443-4881-BBB8-C2908FF681E9}" id="{2CA4B3EA-53F6-4F17-AD05-2361A3E953EC}" parentId="{7D319C07-45C6-43D8-9EC1-5DB3BBA43CDD}">
    <text>Pateikta byla be SUVA ir mel samatos</text>
  </threadedComment>
  <threadedComment ref="E367" dT="2025-08-21T12:20:29.30" personId="{F5283759-9946-4865-A022-E520B30F9158}" id="{B3FB411E-5BD5-4D83-AEC8-AF077DAF6817}" parentId="{7D319C07-45C6-43D8-9EC1-5DB3BBA43CDD}">
    <text>Pataisytos pastabos. Galima pateikti po pastabų.</text>
  </threadedComment>
  <threadedComment ref="E367" dT="2025-08-22T06:41:07.71" personId="{1AA69E5B-B443-4881-BBB8-C2908FF681E9}" id="{D8C396A5-3F3F-4CA2-8AFE-B9B869BACFBC}" parentId="{7D319C07-45C6-43D8-9EC1-5DB3BBA43CDD}">
    <text>Pateikta po pastabu</text>
  </threadedComment>
  <threadedComment ref="V367" dT="2025-08-07T07:39:19.69" personId="{F5283759-9946-4865-A022-E520B30F9158}" id="{E1559C21-ED76-4775-BAC3-D8302E51CD15}">
    <text>08-07 pateikiau Anai</text>
  </threadedComment>
  <threadedComment ref="V367" dT="2025-08-11T07:02:27.66" personId="{F5283759-9946-4865-A022-E520B30F9158}" id="{7E3FB605-383D-4635-9592-FB8AF4503E09}" parentId="{E1559C21-ED76-4775-BAC3-D8302E51CD15}">
    <text>08-08 gauta sąmata</text>
  </threadedComment>
  <threadedComment ref="X367" dT="2025-07-07T09:46:03.36" personId="{F5283759-9946-4865-A022-E520B30F9158}" id="{6D4B8959-CDED-48B2-BBAD-2F389D282A0E}">
    <text>07-07 išsiųsta</text>
  </threadedComment>
  <threadedComment ref="X367" dT="2025-07-09T05:43:30.47" personId="{F5283759-9946-4865-A022-E520B30F9158}" id="{1DF1F791-036B-4670-AD4A-A1E5A14A4DA2}" parentId="{6D4B8959-CDED-48B2-BBAD-2F389D282A0E}">
    <text>Viena suderino, kitas turėjo pastėbėjimų, nusiunčiau atgal 07-09</text>
  </threadedComment>
  <threadedComment ref="X367" dT="2025-07-17T09:39:18.11" personId="{F5283759-9946-4865-A022-E520B30F9158}" id="{402AA59A-67BB-43B7-B3B5-695A61430877}" parentId="{6D4B8959-CDED-48B2-BBAD-2F389D282A0E}">
    <text>po pastabų 07-17</text>
  </threadedComment>
  <threadedComment ref="X367" dT="2025-07-18T09:15:36.31" personId="{F5283759-9946-4865-A022-E520B30F9158}" id="{8B557971-18F1-434F-A412-C835C6BDB16B}" parentId="{6D4B8959-CDED-48B2-BBAD-2F389D282A0E}">
    <text>07-18 suderinta</text>
  </threadedComment>
  <threadedComment ref="Y367" dT="2025-07-07T09:46:03.36" personId="{F5283759-9946-4865-A022-E520B30F9158}" id="{5300E7A2-5965-4B91-8F0B-DB615001F61F}">
    <text>07-07 išsiųsta</text>
  </threadedComment>
  <threadedComment ref="Y367" dT="2025-07-21T09:10:09.77" personId="{F5283759-9946-4865-A022-E520B30F9158}" id="{67562604-D326-4F75-A500-4BAFFBA976AE}" parentId="{5300E7A2-5965-4B91-8F0B-DB615001F61F}">
    <text>07-21 pateikta demontavimo schema suderinimui. Iki 08-01 atostogose.</text>
  </threadedComment>
  <threadedComment ref="Z367" dT="2025-07-07T09:46:03.36" personId="{F5283759-9946-4865-A022-E520B30F9158}" id="{6CB4C637-62AE-4169-96C0-3F60C858D4F7}">
    <text>07-07 išsiųsta</text>
  </threadedComment>
  <threadedComment ref="Z367" dT="2025-07-21T07:29:41.11" personId="{F5283759-9946-4865-A022-E520B30F9158}" id="{1BDA0747-1FED-4F97-8AA1-18285D3D7148}" parentId="{6CB4C637-62AE-4169-96C0-3F60C858D4F7}">
    <text>Bandžiau skambinti, nekelia</text>
  </threadedComment>
  <threadedComment ref="Z367" dT="2025-07-23T07:15:54.84" personId="{F5283759-9946-4865-A022-E520B30F9158}" id="{7F2860BE-787F-430A-9E6F-0FE1A8DF04B5}" parentId="{6CB4C637-62AE-4169-96C0-3F60C858D4F7}">
    <text>07-23 pavyko dasiskambint, sakė šiandien pažiūrės</text>
  </threadedComment>
  <threadedComment ref="Z367" dT="2025-07-23T12:58:14.76" personId="{F5283759-9946-4865-A022-E520B30F9158}" id="{BC702AE2-2250-474D-A943-CE81F70D2843}" parentId="{6CB4C637-62AE-4169-96C0-3F60C858D4F7}">
    <text>23d suderinta</text>
  </threadedComment>
  <threadedComment ref="AA367" dT="2025-07-07T09:46:03.36" personId="{F5283759-9946-4865-A022-E520B30F9158}" id="{8D119E04-954C-48AC-9C9F-C8775225E6B9}">
    <text>07-07 išsiųsta</text>
  </threadedComment>
  <threadedComment ref="AA367" dT="2025-07-21T07:29:53.76" personId="{F5283759-9946-4865-A022-E520B30F9158}" id="{ECEB4473-E398-42E6-A3CE-D6BECA8182A6}" parentId="{8D119E04-954C-48AC-9C9F-C8775225E6B9}">
    <text>Išsiunčiau laišką pakartotinai su pasiteiravimu, ar nepasimetė sprendiniai.</text>
  </threadedComment>
  <threadedComment ref="AA367" dT="2025-07-21T09:10:23.71" personId="{F5283759-9946-4865-A022-E520B30F9158}" id="{782666B6-A867-4390-AE28-D80A47992C1C}" parentId="{8D119E04-954C-48AC-9C9F-C8775225E6B9}">
    <text>Atrašė, kad trūksta tinklų, perduota Tomui.</text>
  </threadedComment>
  <threadedComment ref="AA367" dT="2025-07-23T12:58:09.22" personId="{F5283759-9946-4865-A022-E520B30F9158}" id="{A6B3FD30-2CD6-40A6-9778-BCE37E15D56C}" parentId="{8D119E04-954C-48AC-9C9F-C8775225E6B9}">
    <text>23d suderinta</text>
  </threadedComment>
  <threadedComment ref="AD367" dT="2025-08-14T10:47:24.55" personId="{F5283759-9946-4865-A022-E520B30F9158}" id="{5BE11B9A-6BD1-4AB6-9E87-8F1D372C8401}">
    <text>25SUT-2249 SUVA 08-14</text>
  </threadedComment>
  <threadedComment ref="AE367" dT="2025-07-07T09:46:03.36" personId="{F5283759-9946-4865-A022-E520B30F9158}" id="{B8A9603D-734E-431F-BB74-7AC0FBEC51C6}">
    <text>07-07 išsiųsta</text>
  </threadedComment>
  <threadedComment ref="AE367" dT="2025-07-21T09:10:09.77" personId="{F5283759-9946-4865-A022-E520B30F9158}" id="{4EDB58F9-0A92-4496-ACFE-A754DBEACAE1}" parentId="{B8A9603D-734E-431F-BB74-7AC0FBEC51C6}">
    <text>07-21 pateikta demontavimo schema suderinimui. Iki 08-01 atostogose.</text>
  </threadedComment>
  <threadedComment ref="AH367" dT="2025-07-28T12:54:59.04" personId="{F5283759-9946-4865-A022-E520B30F9158}" id="{28E55F57-E1CD-42D7-9FAE-E9CB10C8F3A8}">
    <text>Spėju, kad reikės, nes yra naujas drenažas paklotas kurį kertu.</text>
  </threadedComment>
  <threadedComment ref="AJ367" dT="2025-06-20T07:45:14.80" personId="{F5283759-9946-4865-A022-E520B30F9158}" id="{D4288308-8C6B-4383-A820-26C0FD2BACB0}">
    <text>06-19 pateikta</text>
  </threadedComment>
  <threadedComment ref="AJ367" dT="2025-07-28T04:12:04.92" personId="{F5283759-9946-4865-A022-E520B30F9158}" id="{81120A18-95D5-4CFD-B584-46A807F37A66}" parentId="{D4288308-8C6B-4383-A820-26C0FD2BACB0}">
    <text>07-28 pateikta po pastabų</text>
  </threadedComment>
  <threadedComment ref="E368" dT="2026-01-29T12:21:27.01" personId="{1AA69E5B-B443-4881-BBB8-C2908FF681E9}" id="{E5CC5C1D-4577-4F6C-9A58-3ACD44FAC4FE}">
    <text>Patiekti pirminiai tvirtinimui</text>
  </threadedComment>
  <threadedComment ref="E368" dT="2026-03-02T07:11:53.32" personId="{1AA69E5B-B443-4881-BBB8-C2908FF681E9}" id="{AAA6D6EE-7694-4A87-A3AA-B38123347E46}" parentId="{E5CC5C1D-4577-4F6C-9A58-3ACD44FAC4FE}">
    <text>Turi pateikti pirmini bylos variantą</text>
  </threadedComment>
  <threadedComment ref="E368" dT="2026-03-10T05:48:38.26" personId="{1AA69E5B-B443-4881-BBB8-C2908FF681E9}" id="{5CD11097-BB7F-4C42-A390-B22DFE3B3371}" parentId="{E5CC5C1D-4577-4F6C-9A58-3ACD44FAC4FE}">
    <text>Pateiktas projektas</text>
  </threadedComment>
  <threadedComment ref="E368" dT="2026-03-17T13:10:25.47" personId="{1AA69E5B-B443-4881-BBB8-C2908FF681E9}" id="{4B9700B0-A156-4ECF-9883-687BC8B4F89C}" parentId="{E5CC5C1D-4577-4F6C-9A58-3ACD44FAC4FE}">
    <text>Pateikta po pastabu</text>
  </threadedComment>
  <threadedComment ref="E368" dT="2026-03-18T16:03:07.58" personId="{1AA69E5B-B443-4881-BBB8-C2908FF681E9}" id="{0CE1A118-8DA8-42CA-825B-0044324991B5}" parentId="{E5CC5C1D-4577-4F6C-9A58-3ACD44FAC4FE}">
    <text>Taiso pastabas</text>
  </threadedComment>
  <threadedComment ref="E368" dT="2026-03-19T10:57:20.85" personId="{1AA69E5B-B443-4881-BBB8-C2908FF681E9}" id="{3B47A4A2-02A1-45EB-8D34-5356A2746D38}" parentId="{E5CC5C1D-4577-4F6C-9A58-3ACD44FAC4FE}">
    <text>Pateikta po pastabu</text>
  </threadedComment>
  <threadedComment ref="E368" dT="2026-03-31T08:05:43.78" personId="{1AA69E5B-B443-4881-BBB8-C2908FF681E9}" id="{7692B811-EF1C-4035-A24D-D167AB0C6F8A}" parentId="{E5CC5C1D-4577-4F6C-9A58-3ACD44FAC4FE}">
    <text>Pateiktas rastas del delspinigiu, nauja uzduotis nepateikta dar</text>
  </threadedComment>
  <threadedComment ref="E368" dT="2026-04-08T06:12:39.91" personId="{1AA69E5B-B443-4881-BBB8-C2908FF681E9}" id="{CB218ACA-3548-4601-8C8C-CA14DF8E1051}" parentId="{E5CC5C1D-4577-4F6C-9A58-3ACD44FAC4FE}">
    <text>Pateikti pirminiai ant naujos uzduoties</text>
  </threadedComment>
  <threadedComment ref="E368" dT="2026-04-09T04:56:14.90" personId="{1AA69E5B-B443-4881-BBB8-C2908FF681E9}" id="{F763E051-FC7D-4E9B-B57A-CCA10B4CE563}" parentId="{E5CC5C1D-4577-4F6C-9A58-3ACD44FAC4FE}">
    <text>Pateiktas projektas</text>
  </threadedComment>
  <threadedComment ref="E368" dT="2026-04-10T07:51:21.92" personId="{1AA69E5B-B443-4881-BBB8-C2908FF681E9}" id="{8C6606C3-7FD1-4A9C-AAF8-E8413A9F573F}" parentId="{E5CC5C1D-4577-4F6C-9A58-3ACD44FAC4FE}">
    <text>Pateikto pastabos</text>
  </threadedComment>
  <threadedComment ref="E368" dT="2026-04-21T10:26:22.68" personId="{1AA69E5B-B443-4881-BBB8-C2908FF681E9}" id="{81715889-4628-41C3-B411-8636F224FDCE}" parentId="{E5CC5C1D-4577-4F6C-9A58-3ACD44FAC4FE}">
    <text>Laukiam po pastabu bylos, samatos pataisytos</text>
  </threadedComment>
  <threadedComment ref="E368" dT="2026-04-24T11:46:38.55" personId="{1AA69E5B-B443-4881-BBB8-C2908FF681E9}" id="{3475F843-BF22-46D7-9940-9D48313D7ABB}" parentId="{E5CC5C1D-4577-4F6C-9A58-3ACD44FAC4FE}">
    <text>Pateitkas projektas po pastabu</text>
  </threadedComment>
  <threadedComment ref="E368" dT="2026-04-28T04:39:52.69" personId="{1AA69E5B-B443-4881-BBB8-C2908FF681E9}" id="{3BE59FD7-0A91-4BC5-B6BD-1AA6460CE699}" parentId="{E5CC5C1D-4577-4F6C-9A58-3ACD44FAC4FE}">
    <text>Atmesta del derinimu, laukiam daugiau info ir asirintos ir reiks kreiptis i ESO</text>
  </threadedComment>
  <threadedComment ref="E368" dT="2026-05-28T07:11:22.71" personId="{1AA69E5B-B443-4881-BBB8-C2908FF681E9}" id="{68B19142-117E-4354-A0CE-56105AD2D2BE}" parentId="{E5CC5C1D-4577-4F6C-9A58-3ACD44FAC4FE}">
    <text>Pateiktas projektas po pastabu</text>
  </threadedComment>
  <threadedComment ref="E368" dT="2026-06-25T07:15:22.32" personId="{1AA69E5B-B443-4881-BBB8-C2908FF681E9}" id="{B029AE8B-8384-4656-BA01-DE1D66A8762F}" parentId="{E5CC5C1D-4577-4F6C-9A58-3ACD44FAC4FE}">
    <text>Ziede pateike zymas</text>
  </threadedComment>
  <threadedComment ref="E368" dT="2026-06-26T11:24:59.10" personId="{1AA69E5B-B443-4881-BBB8-C2908FF681E9}" id="{AEE27F6F-0ED9-489A-846D-E8AF372F00A2}" parentId="{E5CC5C1D-4577-4F6C-9A58-3ACD44FAC4FE}">
    <text>Zyma ikelta tivis</text>
  </threadedComment>
  <threadedComment ref="E371" dT="2025-02-24T06:29:38.49" personId="{275467A3-C35B-408D-BC09-980133BF36D1}" id="{80F71F68-652C-40F5-9C2E-17CEF7FA5971}">
    <text>Reikia pakeisti SB</text>
  </threadedComment>
  <threadedComment ref="E371" dT="2025-03-12T11:16:53.92" personId="{1AA69E5B-B443-4881-BBB8-C2908FF681E9}" id="{940924E1-8E0A-4E82-B39B-1ECEBB9FC610}" parentId="{80F71F68-652C-40F5-9C2E-17CEF7FA5971}">
    <text>Pateiktas SB ESO suderinimui</text>
  </threadedComment>
  <threadedComment ref="E371" dT="2025-04-10T06:07:37.83" personId="{1AA69E5B-B443-4881-BBB8-C2908FF681E9}" id="{21A486E5-6C9F-4C23-B3AB-09377980CCD3}" parentId="{80F71F68-652C-40F5-9C2E-17CEF7FA5971}">
    <text xml:space="preserve">Laurynas Lapėnas 2025-03-13 07:58:44Kol kas su užduotimi luktelkim, tikriname informaciją. </text>
  </threadedComment>
  <threadedComment ref="E371" dT="2025-05-05T10:34:22.56" personId="{1AA69E5B-B443-4881-BBB8-C2908FF681E9}" id="{88D5ED9A-86E5-4466-8D13-C003507C4558}" parentId="{80F71F68-652C-40F5-9C2E-17CEF7FA5971}">
    <text>Servitutas pas notare, uzduotis ivykdyta</text>
  </threadedComment>
  <threadedComment ref="E373" dT="2025-03-06T11:03:49.39" personId="{275467A3-C35B-408D-BC09-980133BF36D1}" id="{3618A3FB-970F-410C-89CF-7C732E27E4C7}">
    <text>Rengiami sprendiniai</text>
  </threadedComment>
  <threadedComment ref="E373" dT="2025-03-06T15:56:07.84" personId="{1AA69E5B-B443-4881-BBB8-C2908FF681E9}" id="{5ED7BEEE-9D15-4B8B-BDB8-26BAABC2F197}" parentId="{3618A3FB-970F-410C-89CF-7C732E27E4C7}">
    <text>Pateikti pirminiai</text>
  </threadedComment>
  <threadedComment ref="E373" dT="2025-03-25T07:33:07.78" personId="{1AA69E5B-B443-4881-BBB8-C2908FF681E9}" id="{A4146A1D-4556-4D82-9CDD-DEFD37C8F111}" parentId="{3618A3FB-970F-410C-89CF-7C732E27E4C7}">
    <text>Pateikti pirminiai po pastabu</text>
  </threadedComment>
  <threadedComment ref="E373" dT="2025-03-28T11:54:15.66" personId="{8FC2F3C1-05F0-4E34-917F-7A355472C835}" id="{F62EE434-F176-4401-921D-1474609ED8DD}" parentId="{3618A3FB-970F-410C-89CF-7C732E27E4C7}">
    <text>Byla paruošta įkėlimui</text>
  </threadedComment>
  <threadedComment ref="E373" dT="2025-03-28T12:47:15.32" personId="{1AA69E5B-B443-4881-BBB8-C2908FF681E9}" id="{B1F6A1D4-B8F8-4DAE-9965-E3660193E0B7}" parentId="{3618A3FB-970F-410C-89CF-7C732E27E4C7}">
    <text>Pateiktas projektas</text>
  </threadedComment>
  <threadedComment ref="E374" dT="2025-04-22T06:02:38.88" personId="{275467A3-C35B-408D-BC09-980133BF36D1}" id="{B46AA70D-2B23-4D7C-967D-C7B7D2CD7646}">
    <text>Papildymas užsakytas 04-22 Geoprojektai</text>
  </threadedComment>
  <threadedComment ref="E374" dT="2025-04-25T11:07:55.85" personId="{275467A3-C35B-408D-BC09-980133BF36D1}" id="{8CC60B33-09B6-4456-90ED-9BB36CA88632}" parentId="{B46AA70D-2B23-4D7C-967D-C7B7D2CD7646}">
    <text>Pateiktas papildymas</text>
  </threadedComment>
  <threadedComment ref="E374" dT="2025-04-29T10:14:30.43" personId="{1AA69E5B-B443-4881-BBB8-C2908FF681E9}" id="{CC7EE259-511A-42E1-A03E-2CC75A45C29B}" parentId="{B46AA70D-2B23-4D7C-967D-C7B7D2CD7646}">
    <text>Parengti sprendiniai, galima teikti pirminiams</text>
  </threadedComment>
  <threadedComment ref="E374" dT="2025-05-15T07:09:56.08" personId="{5710D45C-C18F-4E5A-842E-2E8E9F9A8EE2}" id="{00B7357D-E4A4-47B8-A4BB-808D95463D04}" parentId="{B46AA70D-2B23-4D7C-967D-C7B7D2CD7646}">
    <text>Pataisyti sprendiniai, reikia derint su sklypų savininkais ir kad leistų išpjaut krūmus.</text>
  </threadedComment>
  <threadedComment ref="E374" dT="2025-05-26T08:20:47.01" personId="{5710D45C-C18F-4E5A-842E-2E8E9F9A8EE2}" id="{CBBCF6DD-6B1F-4410-AB92-18F2493418B8}" parentId="{B46AA70D-2B23-4D7C-967D-C7B7D2CD7646}">
    <text>Derinama su institucijomis, laukiami zmoniu derinimai</text>
  </threadedComment>
  <threadedComment ref="E374" dT="2025-05-26T09:33:04.48" personId="{275467A3-C35B-408D-BC09-980133BF36D1}" id="{4188F615-633B-4EFA-924F-79B859317443}" parentId="{B46AA70D-2B23-4D7C-967D-C7B7D2CD7646}">
    <text>Taiso pastabas</text>
  </threadedComment>
  <threadedComment ref="E374" dT="2025-05-26T11:50:38.60" personId="{5710D45C-C18F-4E5A-842E-2E8E9F9A8EE2}" id="{ED2F8183-D719-4AC4-9887-720EB2551A87}" parentId="{B46AA70D-2B23-4D7C-967D-C7B7D2CD7646}">
    <text>Pastabos pataisytos</text>
  </threadedComment>
  <threadedComment ref="E374" dT="2025-05-29T12:19:07.26" personId="{1AA69E5B-B443-4881-BBB8-C2908FF681E9}" id="{1041279F-5449-4414-AFD0-A6119B69174A}" parentId="{B46AA70D-2B23-4D7C-967D-C7B7D2CD7646}">
    <text>Pateikti pirminiai po pastabu</text>
  </threadedComment>
  <threadedComment ref="E374" dT="2025-06-02T05:39:12.97" personId="{1AA69E5B-B443-4881-BBB8-C2908FF681E9}" id="{0AFC5AD5-374C-4CA0-BCFE-D79C4A6A7806}" parentId="{B46AA70D-2B23-4D7C-967D-C7B7D2CD7646}">
    <text>Taiso pastabas</text>
  </threadedComment>
  <threadedComment ref="E374" dT="2025-06-02T08:01:26.32" personId="{5710D45C-C18F-4E5A-842E-2E8E9F9A8EE2}" id="{F19092FE-8F99-4ABC-8D95-0AE87D4A3E19}" parentId="{B46AA70D-2B23-4D7C-967D-C7B7D2CD7646}">
    <text>Pataisytos pastabos</text>
  </threadedComment>
  <threadedComment ref="E374" dT="2025-06-02T08:01:55.13" personId="{1AA69E5B-B443-4881-BBB8-C2908FF681E9}" id="{D4FEBFD1-35BF-42CD-9417-CBEA5488F4DA}" parentId="{B46AA70D-2B23-4D7C-967D-C7B7D2CD7646}">
    <text>Pateikti pirminiai po pastabu</text>
  </threadedComment>
  <threadedComment ref="E374" dT="2025-06-03T06:27:55.42" personId="{275467A3-C35B-408D-BC09-980133BF36D1}" id="{450E878D-8D91-482F-96F4-EA4C1AC3E2DE}" parentId="{B46AA70D-2B23-4D7C-967D-C7B7D2CD7646}">
    <text>Pirminiai patvirtinti</text>
  </threadedComment>
  <threadedComment ref="E374" dT="2025-06-03T09:06:45.01" personId="{5710D45C-C18F-4E5A-842E-2E8E9F9A8EE2}" id="{731DC979-ED99-4446-A9E3-63074DF1CA16}" parentId="{B46AA70D-2B23-4D7C-967D-C7B7D2CD7646}">
    <text>Paskutinį derinimą del az turėtų atsiusti kitą savaitę</text>
  </threadedComment>
  <threadedComment ref="E374" dT="2025-06-06T11:38:57.24" personId="{5710D45C-C18F-4E5A-842E-2E8E9F9A8EE2}" id="{DFEEC3CE-2373-43DD-849E-11A3EB49C038}" parentId="{B46AA70D-2B23-4D7C-967D-C7B7D2CD7646}">
    <text>Byla padaryta. Trūksta vieno sutikimo ir SUVA</text>
  </threadedComment>
  <threadedComment ref="E374" dT="2025-06-06T12:02:48.65" personId="{1AA69E5B-B443-4881-BBB8-C2908FF681E9}" id="{CD272176-0F8F-493F-931F-F5AA17EF1062}" parentId="{B46AA70D-2B23-4D7C-967D-C7B7D2CD7646}">
    <text>Pateikta byla be vieno sutikimo ir SUVA</text>
  </threadedComment>
  <threadedComment ref="E374" dT="2025-06-12T08:49:33.39" personId="{5710D45C-C18F-4E5A-842E-2E8E9F9A8EE2}" id="{FBDF1D36-6EF6-44A6-886E-37D3D1114415}" parentId="{B46AA70D-2B23-4D7C-967D-C7B7D2CD7646}">
    <text>Paskutinis sutikimas išsiųstas registruotu paštu 06-12</text>
  </threadedComment>
  <threadedComment ref="E374" dT="2025-06-16T07:55:35.80" personId="{5710D45C-C18F-4E5A-842E-2E8E9F9A8EE2}" id="{2E97099D-4FB1-4481-9F4F-9F9201192808}" parentId="{B46AA70D-2B23-4D7C-967D-C7B7D2CD7646}">
    <text>Laukiam sutikimo ir SUVOS</text>
  </threadedComment>
  <threadedComment ref="E374" dT="2025-06-18T09:24:01.49" personId="{5710D45C-C18F-4E5A-842E-2E8E9F9A8EE2}" id="{4A58ADF1-BC3D-48C7-AE5D-669F5955B814}" parentId="{B46AA70D-2B23-4D7C-967D-C7B7D2CD7646}">
    <text>Paruošta pilna byla</text>
  </threadedComment>
  <threadedComment ref="E374" dT="2025-06-18T11:35:29.11" personId="{1AA69E5B-B443-4881-BBB8-C2908FF681E9}" id="{3AC6E57B-134E-40C9-8D93-0AC162492AB6}" parentId="{B46AA70D-2B23-4D7C-967D-C7B7D2CD7646}">
    <text>Pateiktas projektas po pastabu su sutikimais ir SUVA</text>
  </threadedComment>
  <threadedComment ref="E374" dT="2025-06-26T11:22:08.15" personId="{275467A3-C35B-408D-BC09-980133BF36D1}" id="{AC18D643-FA1B-4351-BCC8-6ADA1DC71879}" parentId="{B46AA70D-2B23-4D7C-967D-C7B7D2CD7646}">
    <text>Pateiks šiandien po pastabų</text>
  </threadedComment>
  <threadedComment ref="E374" dT="2025-06-26T12:30:27.55" personId="{1AA69E5B-B443-4881-BBB8-C2908FF681E9}" id="{9208E5FF-8328-4669-A837-3B0B2D85041F}" parentId="{B46AA70D-2B23-4D7C-967D-C7B7D2CD7646}">
    <text>Pateiktas projektas po pastabu</text>
  </threadedComment>
  <threadedComment ref="E374" dT="2025-07-01T05:22:10.43" personId="{275467A3-C35B-408D-BC09-980133BF36D1}" id="{D3F6E153-5DCE-4F02-AC5C-1241A2DB6506}" parentId="{B46AA70D-2B23-4D7C-967D-C7B7D2CD7646}">
    <text>Negalim pateikti projekto į ESO etapus</text>
  </threadedComment>
  <threadedComment ref="E374" dT="2025-07-01T06:03:42.49" personId="{1AA69E5B-B443-4881-BBB8-C2908FF681E9}" id="{D95A91BD-C4D2-4A45-A0F1-48D888E2B11D}" parentId="{B46AA70D-2B23-4D7C-967D-C7B7D2CD7646}">
    <text>Julija sake uzregistruos gedima</text>
  </threadedComment>
  <threadedComment ref="E374" dT="2025-07-03T11:41:02.42" personId="{1AA69E5B-B443-4881-BBB8-C2908FF681E9}" id="{3A0FB77A-37BE-4EFC-B971-C11944DDFC25}" parentId="{B46AA70D-2B23-4D7C-967D-C7B7D2CD7646}">
    <text>Kazkas pasikeite, bet vis tiek neveikia, uzregistravau dar viena uzklausa</text>
  </threadedComment>
  <threadedComment ref="E374" dT="2025-07-08T07:27:33.89" personId="{1AA69E5B-B443-4881-BBB8-C2908FF681E9}" id="{2835B88C-AB9A-4B56-85BD-44DC55E4C564}" parentId="{B46AA70D-2B23-4D7C-967D-C7B7D2CD7646}">
    <text>Pateiktas projektas po pastabu</text>
  </threadedComment>
  <threadedComment ref="E374" dT="2025-07-11T05:25:05.81" personId="{5710D45C-C18F-4E5A-842E-2E8E9F9A8EE2}" id="{7215BB42-8E14-448A-B52E-C89A2082591C}" parentId="{B46AA70D-2B23-4D7C-967D-C7B7D2CD7646}">
    <text>Pataisytos pastabos</text>
  </threadedComment>
  <threadedComment ref="T374" dT="2025-06-03T04:14:53.19" personId="{5710D45C-C18F-4E5A-842E-2E8E9F9A8EE2}" id="{C2F9C34B-34AC-4786-AD9B-4783A338CF15}">
    <text>Išsiųsti 06-03</text>
  </threadedComment>
  <threadedComment ref="X374" dT="2025-05-22T12:15:35.33" personId="{5710D45C-C18F-4E5A-842E-2E8E9F9A8EE2}" id="{1918768D-C2E0-43EA-88A5-FC8007762454}">
    <text>Išsiųsta infrastruktūros plėtros ir statybos skyriaus vyriausiajam inžinieriui 05-22</text>
  </threadedComment>
  <threadedComment ref="X374" dT="2025-05-22T12:18:37.58" personId="{5710D45C-C18F-4E5A-842E-2E8E9F9A8EE2}" id="{C0D2A970-80F2-4E38-BE7A-E67872F5460E}" parentId="{1918768D-C2E0-43EA-88A5-FC8007762454}">
    <text>Išsiųsta architektūros ir urbanistikos skyriaus vyriausiajam architektui 05-22</text>
  </threadedComment>
  <threadedComment ref="X374" dT="2025-05-27T04:58:18.14" personId="{5710D45C-C18F-4E5A-842E-2E8E9F9A8EE2}" id="{4619F20F-09D6-407B-8776-C4CAAA8495BE}" parentId="{1918768D-C2E0-43EA-88A5-FC8007762454}">
    <text xml:space="preserve">Suderinta 05-27 </text>
  </threadedComment>
  <threadedComment ref="Y374" dT="2025-05-22T12:10:03.56" personId="{5710D45C-C18F-4E5A-842E-2E8E9F9A8EE2}" id="{9083ABEE-21D9-4D5B-9D9A-5303CD17912D}">
    <text>Išsiųsta 05-22</text>
  </threadedComment>
  <threadedComment ref="Y374" dT="2025-05-30T10:14:29.06" personId="{5710D45C-C18F-4E5A-842E-2E8E9F9A8EE2}" id="{A51943B5-158E-4DB5-80DA-A6E93E2989CC}" parentId="{9083ABEE-21D9-4D5B-9D9A-5303CD17912D}">
    <text>Suderinta 05-30</text>
  </threadedComment>
  <threadedComment ref="AD374" dT="2025-06-02T09:45:22.76" personId="{5710D45C-C18F-4E5A-842E-2E8E9F9A8EE2}" id="{B1883641-E1AD-485D-AC5C-A86DB27DBE41}">
    <text xml:space="preserve">362267 </text>
  </threadedComment>
  <threadedComment ref="AD374" dT="2025-06-04T05:50:21.40" personId="{5710D45C-C18F-4E5A-842E-2E8E9F9A8EE2}" id="{1DFDD44A-5132-4AF9-8B58-35EFE74BB068}" parentId="{B1883641-E1AD-485D-AC5C-A86DB27DBE41}">
    <text xml:space="preserve">362636 </text>
  </threadedComment>
  <threadedComment ref="AD374" dT="2025-06-18T09:23:37.42" personId="{5710D45C-C18F-4E5A-842E-2E8E9F9A8EE2}" id="{67E39B03-8A3B-48B5-A26D-2BA3A08A0457}" parentId="{B1883641-E1AD-485D-AC5C-A86DB27DBE41}">
    <text>Gauta 06-18</text>
  </threadedComment>
  <threadedComment ref="AG374" dT="2025-05-22T12:25:09.04" personId="{5710D45C-C18F-4E5A-842E-2E8E9F9A8EE2}" id="{016AEF4C-B821-4AF5-9814-B69E5E214BC0}">
    <text>Išsiųsta melioratoriui 05-22</text>
  </threadedComment>
  <threadedComment ref="AG374" dT="2025-05-30T12:00:08.56" personId="{5710D45C-C18F-4E5A-842E-2E8E9F9A8EE2}" id="{572C4890-22BA-4992-98EB-2F4729E07E6B}" parentId="{016AEF4C-B821-4AF5-9814-B69E5E214BC0}">
    <text>Suderinta 05-30</text>
  </threadedComment>
  <threadedComment ref="E375" dT="2025-04-29T05:34:12.28" personId="{1AA69E5B-B443-4881-BBB8-C2908FF681E9}" id="{A1827DAC-F897-40C3-A4B5-1BE14C59E255}">
    <text>Parengtas, galima pateikti pirminiams</text>
  </threadedComment>
  <threadedComment ref="E375" dT="2025-05-15T11:39:59.65" personId="{5710D45C-C18F-4E5A-842E-2E8E9F9A8EE2}" id="{CD645D81-C239-4E1D-909F-37BD8FCAC060}" parentId="{A1827DAC-F897-40C3-A4B5-1BE14C59E255}">
    <text>Pataisyti sprendiniai</text>
  </threadedComment>
  <threadedComment ref="E375" dT="2025-05-26T08:20:59.66" personId="{5710D45C-C18F-4E5A-842E-2E8E9F9A8EE2}" id="{9942E8D1-DC5A-4A71-A1BE-C92CA4894B07}" parentId="{A1827DAC-F897-40C3-A4B5-1BE14C59E255}">
    <text>Derinama su institucijomis</text>
  </threadedComment>
  <threadedComment ref="E375" dT="2025-05-29T12:47:12.81" personId="{1AA69E5B-B443-4881-BBB8-C2908FF681E9}" id="{FD3D16A9-DDF9-4A46-BB3A-FC5B5DFC8D3D}" parentId="{A1827DAC-F897-40C3-A4B5-1BE14C59E255}">
    <text>Pateikti pirminiai po pastabu</text>
  </threadedComment>
  <threadedComment ref="E375" dT="2025-06-03T06:30:08.40" personId="{275467A3-C35B-408D-BC09-980133BF36D1}" id="{3A416292-5726-4D0B-8A39-10B2C03BA992}" parentId="{A1827DAC-F897-40C3-A4B5-1BE14C59E255}">
    <text>Taiso pastabas</text>
  </threadedComment>
  <threadedComment ref="E375" dT="2025-06-03T06:53:42.85" personId="{5710D45C-C18F-4E5A-842E-2E8E9F9A8EE2}" id="{54891EFB-1B27-4E53-BBD6-713B9518736D}" parentId="{A1827DAC-F897-40C3-A4B5-1BE14C59E255}">
    <text xml:space="preserve">Pastabos pataisytos
</text>
  </threadedComment>
  <threadedComment ref="E375" dT="2025-06-05T12:55:51.33" personId="{1AA69E5B-B443-4881-BBB8-C2908FF681E9}" id="{4EAF675E-1B23-4442-A4E8-88F01211C0D2}" parentId="{A1827DAC-F897-40C3-A4B5-1BE14C59E255}">
    <text>Pateikta po pastabu</text>
  </threadedComment>
  <threadedComment ref="E375" dT="2025-06-16T07:54:21.80" personId="{5710D45C-C18F-4E5A-842E-2E8E9F9A8EE2}" id="{A6FB53A5-EA9A-454B-9D50-A6C4788E9B9A}" parentId="{A1827DAC-F897-40C3-A4B5-1BE14C59E255}">
    <text>Laukiam derinimu</text>
  </threadedComment>
  <threadedComment ref="E375" dT="2025-06-18T11:22:41.06" personId="{5710D45C-C18F-4E5A-842E-2E8E9F9A8EE2}" id="{DF87ACAC-23C0-46F7-9CDD-200C07EECB7D}" parentId="{A1827DAC-F897-40C3-A4B5-1BE14C59E255}">
    <text>Derinimai gauti truksta SUVA</text>
  </threadedComment>
  <threadedComment ref="E375" dT="2025-06-18T12:47:34.98" personId="{5710D45C-C18F-4E5A-842E-2E8E9F9A8EE2}" id="{C39390EE-4AB3-4D87-B3FE-FB840F45ACA9}" parentId="{A1827DAC-F897-40C3-A4B5-1BE14C59E255}">
    <text>Paruošta byla be SUVA</text>
  </threadedComment>
  <threadedComment ref="E375" dT="2025-06-18T13:48:43.88" personId="{1AA69E5B-B443-4881-BBB8-C2908FF681E9}" id="{27938385-8DBA-4958-977B-8BB9B926FFF2}" parentId="{A1827DAC-F897-40C3-A4B5-1BE14C59E255}">
    <text>Pateiktas projektas be SUVA</text>
  </threadedComment>
  <threadedComment ref="E375" dT="2025-06-19T07:38:59.56" personId="{5710D45C-C18F-4E5A-842E-2E8E9F9A8EE2}" id="{D02CA63C-ED2C-4208-AC4B-F5CB782E0AA8}" parentId="{A1827DAC-F897-40C3-A4B5-1BE14C59E255}">
    <text>Papildyta SUVA byloje</text>
  </threadedComment>
  <threadedComment ref="E375" dT="2025-06-20T04:36:37.39" personId="{1AA69E5B-B443-4881-BBB8-C2908FF681E9}" id="{4D177786-DD1E-4E01-AF94-12CE87BBAACF}" parentId="{A1827DAC-F897-40C3-A4B5-1BE14C59E255}">
    <text>Pateiktas projektas po pastabu su SUVA</text>
  </threadedComment>
  <threadedComment ref="E375" dT="2025-06-26T08:11:48.65" personId="{1AA69E5B-B443-4881-BBB8-C2908FF681E9}" id="{821F2CC1-526B-4493-94BB-2551021F2C0D}" parentId="{A1827DAC-F897-40C3-A4B5-1BE14C59E255}">
    <text>Patvirtintas projektas</text>
  </threadedComment>
  <threadedComment ref="T375" dT="2025-06-09T05:57:45.98" personId="{5710D45C-C18F-4E5A-842E-2E8E9F9A8EE2}" id="{2AC2039B-60E3-40F8-884C-FE99225240DF}">
    <text>06-09</text>
  </threadedComment>
  <threadedComment ref="X375" dT="2025-05-26T08:32:41.33" personId="{5710D45C-C18F-4E5A-842E-2E8E9F9A8EE2}" id="{FFE5E115-8311-42A2-84F4-659AC396008C}">
    <text>Išsiųsta savivaldybės vyriausiajam architektui</text>
  </threadedComment>
  <threadedComment ref="X375" dT="2025-06-09T06:26:02.16" personId="{5710D45C-C18F-4E5A-842E-2E8E9F9A8EE2}" id="{0DAB7043-9AB0-4CB2-8788-E2061BE178D6}" parentId="{FFE5E115-8311-42A2-84F4-659AC396008C}">
    <text>Paskambinta paprašė atsiųst iš naujo</text>
  </threadedComment>
  <threadedComment ref="X375" dT="2025-06-12T06:26:07.46" personId="{5710D45C-C18F-4E5A-842E-2E8E9F9A8EE2}" id="{E325502D-BC0E-49B3-A107-55CD0CA77E44}" parentId="{FFE5E115-8311-42A2-84F4-659AC396008C}">
    <text>Nusiusta is naujo su melioracijos derinimu, kurio prase</text>
  </threadedComment>
  <threadedComment ref="X375" dT="2025-06-18T11:22:19.61" personId="{5710D45C-C18F-4E5A-842E-2E8E9F9A8EE2}" id="{19D84CD5-E5F8-4C23-9F18-6368CE623C22}" parentId="{FFE5E115-8311-42A2-84F4-659AC396008C}">
    <text>Suderinta 06-18</text>
  </threadedComment>
  <threadedComment ref="Y375" dT="2025-05-26T08:29:23.80" personId="{5710D45C-C18F-4E5A-842E-2E8E9F9A8EE2}" id="{CAE36389-2A1F-46DA-BDD0-1E291820720F}">
    <text>Išsiųsta seniūnui 05-26</text>
  </threadedComment>
  <threadedComment ref="Y375" dT="2025-05-30T10:36:11.21" personId="{5710D45C-C18F-4E5A-842E-2E8E9F9A8EE2}" id="{3724A8BD-4B33-493B-9ECD-01E08EECF50C}" parentId="{CAE36389-2A1F-46DA-BDD0-1E291820720F}">
    <text>Skambinau pasirašys iki 06-02</text>
  </threadedComment>
  <threadedComment ref="Y375" dT="2025-06-05T07:46:45.23" personId="{5710D45C-C18F-4E5A-842E-2E8E9F9A8EE2}" id="{18033C8F-2636-48D1-9EFB-092EFB440458}" parentId="{CAE36389-2A1F-46DA-BDD0-1E291820720F}">
    <text>Paskambinta, snd turėtų suderint</text>
  </threadedComment>
  <threadedComment ref="Y375" dT="2025-06-12T10:26:54.49" personId="{5710D45C-C18F-4E5A-842E-2E8E9F9A8EE2}" id="{060C93AF-D6E1-49E6-9C42-127A2B69AEF0}" parentId="{CAE36389-2A1F-46DA-BDD0-1E291820720F}">
    <text>Seniūną sakė informuos is savivaldybės, nes pats nesupras brėžinių</text>
  </threadedComment>
  <threadedComment ref="Y375" dT="2025-06-18T11:22:28.16" personId="{5710D45C-C18F-4E5A-842E-2E8E9F9A8EE2}" id="{C1237EBB-27E3-459C-8B21-3522722E7BF0}" parentId="{CAE36389-2A1F-46DA-BDD0-1E291820720F}">
    <text>Suderinta 06-18</text>
  </threadedComment>
  <threadedComment ref="AD375" dT="2025-06-18T13:02:29.98" personId="{5710D45C-C18F-4E5A-842E-2E8E9F9A8EE2}" id="{17F5E27E-F8B8-46DB-AF6C-B9ECDE9DAB65}">
    <text xml:space="preserve">364841 </text>
  </threadedComment>
  <threadedComment ref="AG375" dT="2025-05-26T08:46:44.72" personId="{5710D45C-C18F-4E5A-842E-2E8E9F9A8EE2}" id="{5B791B1B-585E-4812-BDBD-A4C3E111476B}">
    <text>Išsiųsta 05-26</text>
  </threadedComment>
  <threadedComment ref="AG375" dT="2025-06-05T07:58:58.78" personId="{5710D45C-C18F-4E5A-842E-2E8E9F9A8EE2}" id="{71FBD073-C645-4F26-83D4-DAD314F17850}" parentId="{5B791B1B-585E-4812-BDBD-A4C3E111476B}">
    <text>Išsiųsta vytautas.unguvaitis@sakiai.lt</text>
    <extLst>
      <x:ext xmlns:xltc2="http://schemas.microsoft.com/office/spreadsheetml/2020/threadedcomments2" uri="{F7C98A9C-CBB3-438F-8F68-D28B6AF4A901}">
        <xltc2:checksum>629755377</xltc2:checksum>
        <xltc2:hyperlink startIndex="9" length="29" url="vytautas.unguvaitis@sakiai.lt"/>
      </x:ext>
    </extLst>
  </threadedComment>
  <threadedComment ref="AG375" dT="2025-06-12T04:06:00.16" personId="{5710D45C-C18F-4E5A-842E-2E8E9F9A8EE2}" id="{63E12E7C-7DE4-4EDD-B5C4-C096FEB7CE44}" parentId="{5B791B1B-585E-4812-BDBD-A4C3E111476B}">
    <text>Suderinta 06-12</text>
  </threadedComment>
  <threadedComment ref="AK375" dT="2025-05-27T08:02:42.26" personId="{5710D45C-C18F-4E5A-842E-2E8E9F9A8EE2}" id="{537B7143-D7DF-42B4-AF60-DD595F2353B4}">
    <text>Išsiųsta į ambergrid dėl darbų dujotiekio apsaugos zonoje. 05-27. Terminas 20d.d</text>
  </threadedComment>
  <threadedComment ref="AK375" dT="2025-06-12T10:26:23.28" personId="{5710D45C-C18F-4E5A-842E-2E8E9F9A8EE2}" id="{A7FEC8A9-DEDF-4983-A4F7-4F4B7C50FB84}" parentId="{537B7143-D7DF-42B4-AF60-DD595F2353B4}">
    <text>Terminas iki 06-25</text>
  </threadedComment>
  <threadedComment ref="AK375" dT="2025-06-16T04:50:46.86" personId="{5710D45C-C18F-4E5A-842E-2E8E9F9A8EE2}" id="{E73782B2-302C-4A36-B1BA-3EEAA4A837E0}" parentId="{537B7143-D7DF-42B4-AF60-DD595F2353B4}">
    <text>Pridėtas projekto aiskinamasis rastas</text>
  </threadedComment>
  <threadedComment ref="AK375" dT="2025-06-16T12:13:09.22" personId="{5710D45C-C18F-4E5A-842E-2E8E9F9A8EE2}" id="{12C9062B-9839-4135-A2CF-BBBB1D4E5871}" parentId="{537B7143-D7DF-42B4-AF60-DD595F2353B4}">
    <text>Pateikta po pastabų</text>
  </threadedComment>
  <threadedComment ref="AK375" dT="2025-06-17T04:58:45.91" personId="{5710D45C-C18F-4E5A-842E-2E8E9F9A8EE2}" id="{5E872E3C-6501-4F61-A65D-CDD905B7C406}" parentId="{537B7143-D7DF-42B4-AF60-DD595F2353B4}">
    <text>Suderinta 06-17</text>
  </threadedComment>
  <threadedComment ref="E376" dT="2025-04-29T05:33:31.73" personId="{1AA69E5B-B443-4881-BBB8-C2908FF681E9}" id="{B4A130F3-6F26-4660-B807-B01870EDA51C}">
    <text>Parengtas, galima teikti pirminiams</text>
  </threadedComment>
  <threadedComment ref="E376" dT="2025-04-29T12:31:20.44" personId="{275467A3-C35B-408D-BC09-980133BF36D1}" id="{4E2C6E13-F4D3-4C07-82AF-D377487954F4}" parentId="{B4A130F3-6F26-4660-B807-B01870EDA51C}">
    <text>Perduota Pauliui V peržiūrai</text>
  </threadedComment>
  <threadedComment ref="E376" dT="2025-05-15T11:18:11.61" personId="{5710D45C-C18F-4E5A-842E-2E8E9F9A8EE2}" id="{387F0B5B-30A1-4FCA-A034-0B71843F25E1}" parentId="{B4A130F3-6F26-4660-B807-B01870EDA51C}">
    <text>Pataisyti sprendiniai, reikia suderint su sklypo savininku</text>
  </threadedComment>
  <threadedComment ref="E376" dT="2025-05-26T08:21:07.14" personId="{5710D45C-C18F-4E5A-842E-2E8E9F9A8EE2}" id="{8B5DF086-D381-41E5-8F65-B7D45DFE48FD}" parentId="{B4A130F3-6F26-4660-B807-B01870EDA51C}">
    <text>Derinama su institucijomis</text>
  </threadedComment>
  <threadedComment ref="E376" dT="2025-05-26T11:56:27.51" personId="{5710D45C-C18F-4E5A-842E-2E8E9F9A8EE2}" id="{C79DCBDE-0CB6-4534-97DB-0DE0599B85AF}" parentId="{B4A130F3-6F26-4660-B807-B01870EDA51C}">
    <text>Pataisytos pastabos</text>
  </threadedComment>
  <threadedComment ref="E376" dT="2025-05-27T10:56:47.61" personId="{5710D45C-C18F-4E5A-842E-2E8E9F9A8EE2}" id="{99A8E69E-E183-426F-9E5B-C8FEB4ACA4F8}" parentId="{B4A130F3-6F26-4660-B807-B01870EDA51C}">
    <text>Gautas sklypo savininko sutikimas su pastaba, kad dieną prieš darbų pradžią pranešti</text>
  </threadedComment>
  <threadedComment ref="E376" dT="2025-05-29T12:47:28.55" personId="{1AA69E5B-B443-4881-BBB8-C2908FF681E9}" id="{98D58F86-C2F1-47D0-BC13-92733AB651B5}" parentId="{B4A130F3-6F26-4660-B807-B01870EDA51C}">
    <text>Pateikti pirminiai po pastabu</text>
  </threadedComment>
  <threadedComment ref="E376" dT="2025-06-03T06:32:46.86" personId="{275467A3-C35B-408D-BC09-980133BF36D1}" id="{801FF544-1B28-4D99-B8F9-CDA90CC3EFBA}" parentId="{B4A130F3-6F26-4660-B807-B01870EDA51C}">
    <text>Taiso pastabas</text>
  </threadedComment>
  <threadedComment ref="E376" dT="2025-06-05T06:42:15.70" personId="{5710D45C-C18F-4E5A-842E-2E8E9F9A8EE2}" id="{E847B31F-4792-4EBF-9613-3C1450ABCA1D}" parentId="{B4A130F3-6F26-4660-B807-B01870EDA51C}">
    <text xml:space="preserve">Pataisytos pastabos
</text>
  </threadedComment>
  <threadedComment ref="E376" dT="2025-06-09T06:12:18.85" personId="{1AA69E5B-B443-4881-BBB8-C2908FF681E9}" id="{F2D6155C-648B-4CA2-B907-A6C3EE611F06}" parentId="{B4A130F3-6F26-4660-B807-B01870EDA51C}">
    <text>Pateikti pirminiai po pastabu</text>
  </threadedComment>
  <threadedComment ref="E376" dT="2025-06-16T05:45:57.15" personId="{5710D45C-C18F-4E5A-842E-2E8E9F9A8EE2}" id="{F313AC3B-96DD-4E64-90F1-8C5EB9D6411D}" parentId="{B4A130F3-6F26-4660-B807-B01870EDA51C}">
    <text>Pataisytos pastabos</text>
  </threadedComment>
  <threadedComment ref="E376" dT="2025-06-17T09:51:07.40" personId="{5710D45C-C18F-4E5A-842E-2E8E9F9A8EE2}" id="{B9137E1D-32C8-400C-B26B-32098CC62033}" parentId="{B4A130F3-6F26-4660-B807-B01870EDA51C}">
    <text>Trūksta pirminių, savivaldybės derinimo ir SUVOS</text>
  </threadedComment>
  <threadedComment ref="E376" dT="2025-06-20T04:12:40.42" personId="{5710D45C-C18F-4E5A-842E-2E8E9F9A8EE2}" id="{FF9FFBB8-71A5-4FF7-8D01-F0D7ECFDB220}" parentId="{B4A130F3-6F26-4660-B807-B01870EDA51C}">
    <text>Derinimai gauti</text>
  </threadedComment>
  <threadedComment ref="E376" dT="2025-06-20T05:06:39.19" personId="{1AA69E5B-B443-4881-BBB8-C2908FF681E9}" id="{D2781F35-A705-413D-A22B-1F894F79B32C}" parentId="{B4A130F3-6F26-4660-B807-B01870EDA51C}">
    <text>Pateikti pirminiai po pastabu</text>
  </threadedComment>
  <threadedComment ref="E376" dT="2025-06-25T04:19:17.55" personId="{5710D45C-C18F-4E5A-842E-2E8E9F9A8EE2}" id="{C6F06773-B518-4140-9C0D-138739DB23C7}" parentId="{B4A130F3-6F26-4660-B807-B01870EDA51C}">
    <text>SUVA gauta, trūksta pirminių</text>
  </threadedComment>
  <threadedComment ref="E376" dT="2025-06-25T06:22:58.09" personId="{5710D45C-C18F-4E5A-842E-2E8E9F9A8EE2}" id="{616F241B-891E-4B26-87DD-46CC051855CD}" parentId="{B4A130F3-6F26-4660-B807-B01870EDA51C}">
    <text xml:space="preserve">Byla paruošta
</text>
  </threadedComment>
  <threadedComment ref="E376" dT="2025-06-26T08:16:16.36" personId="{1AA69E5B-B443-4881-BBB8-C2908FF681E9}" id="{2BA199D0-BD9C-4648-A6F4-987087D93F10}" parentId="{B4A130F3-6F26-4660-B807-B01870EDA51C}">
    <text>06.25 pateiktas projektas</text>
  </threadedComment>
  <threadedComment ref="E376" dT="2025-07-07T04:32:35.26" personId="{275467A3-C35B-408D-BC09-980133BF36D1}" id="{9A2566DE-AE32-4B05-9168-3A613E860B39}" parentId="{B4A130F3-6F26-4660-B807-B01870EDA51C}">
    <text>Patvirtintas, Kostas teikia žymas RC</text>
  </threadedComment>
  <threadedComment ref="T376" dT="2025-06-10T09:20:58.00" personId="{5710D45C-C18F-4E5A-842E-2E8E9F9A8EE2}" id="{08E56C3C-4580-4D6D-9E90-E37F130CF217}">
    <text>06-10</text>
  </threadedComment>
  <threadedComment ref="X376" dT="2025-05-26T09:36:10.41" personId="{5710D45C-C18F-4E5A-842E-2E8E9F9A8EE2}" id="{7A1A30FE-DB20-4C43-AF5A-8D0A48CC96BE}">
    <text>Išsiųsta 05-26</text>
  </threadedComment>
  <threadedComment ref="X376" dT="2025-05-30T10:10:04.56" personId="{5710D45C-C18F-4E5A-842E-2E8E9F9A8EE2}" id="{7C5E4A19-EEEF-4550-9B90-4A17427E33AE}" parentId="{7A1A30FE-DB20-4C43-AF5A-8D0A48CC96BE}">
    <text>Išsiųsta i bendrą priimamasiskazluruda.lt 05-30</text>
  </threadedComment>
  <threadedComment ref="X376" dT="2025-05-30T10:41:48.71" personId="{5710D45C-C18F-4E5A-842E-2E8E9F9A8EE2}" id="{33CB8359-035C-43BA-953F-B3182EB55118}" parentId="{7A1A30FE-DB20-4C43-AF5A-8D0A48CC96BE}">
    <text xml:space="preserve">GD-2717
</text>
  </threadedComment>
  <threadedComment ref="X376" dT="2025-06-20T04:12:29.04" personId="{5710D45C-C18F-4E5A-842E-2E8E9F9A8EE2}" id="{9443D957-D812-4C25-9D23-903B05D4E1DD}" parentId="{7A1A30FE-DB20-4C43-AF5A-8D0A48CC96BE}">
    <text xml:space="preserve">Suderinta 06-20
</text>
  </threadedComment>
  <threadedComment ref="Y376" dT="2025-05-26T09:28:59.67" personId="{5710D45C-C18F-4E5A-842E-2E8E9F9A8EE2}" id="{8783F836-64BA-4304-BFC0-6DCB7B684A0E}">
    <text>Išsiųsta 05-26</text>
  </threadedComment>
  <threadedComment ref="Y376" dT="2025-05-30T10:10:07.27" personId="{5710D45C-C18F-4E5A-842E-2E8E9F9A8EE2}" id="{E9B09798-194D-493C-9280-640AC7A73E9A}" parentId="{8783F836-64BA-4304-BFC0-6DCB7B684A0E}">
    <text>Išsiųsta i bendrą priimamasiskazluruda.lt 05-30</text>
  </threadedComment>
  <threadedComment ref="Y376" dT="2025-06-05T12:41:17.01" personId="{5710D45C-C18F-4E5A-842E-2E8E9F9A8EE2}" id="{E9D31006-26FE-4BFA-9BED-F72017214E75}" parentId="{8783F836-64BA-4304-BFC0-6DCB7B684A0E}">
    <text xml:space="preserve">Pirmadieni turetu atsiust, seniunas atostogose, pavaduoja donatas akranglis
</text>
  </threadedComment>
  <threadedComment ref="Y376" dT="2025-06-09T06:16:47.32" personId="{5710D45C-C18F-4E5A-842E-2E8E9F9A8EE2}" id="{EC62E4EA-7AEB-4AF7-B37B-09B0FA58B40C}" parentId="{8783F836-64BA-4304-BFC0-6DCB7B684A0E}">
    <text>Suderinta 06-09</text>
  </threadedComment>
  <threadedComment ref="AD376" dT="2025-06-10T05:56:33.36" personId="{5710D45C-C18F-4E5A-842E-2E8E9F9A8EE2}" id="{D3EB568D-0952-435B-BB94-00B03BF89EDD}">
    <text xml:space="preserve">363434 </text>
  </threadedComment>
  <threadedComment ref="AD376" dT="2025-06-25T04:18:40.98" personId="{5710D45C-C18F-4E5A-842E-2E8E9F9A8EE2}" id="{34B35D69-579F-458B-8F22-F8604979CED9}" parentId="{D3EB568D-0952-435B-BB94-00B03BF89EDD}">
    <text>Gauta 06-20</text>
  </threadedComment>
  <threadedComment ref="AG376" dT="2025-05-30T10:09:50.58" personId="{5710D45C-C18F-4E5A-842E-2E8E9F9A8EE2}" id="{2225FA98-0DCE-4AB0-9D30-6619965071C6}">
    <text>Išsiųsta i bendrą priimamasiskazluruda.lt 05-30</text>
  </threadedComment>
  <threadedComment ref="AG376" dT="2025-06-05T13:39:17.25" personId="{5710D45C-C18F-4E5A-842E-2E8E9F9A8EE2}" id="{62353E7C-02D0-43FD-9B20-923634635A4E}" parentId="{2225FA98-0DCE-4AB0-9D30-6619965071C6}">
    <text xml:space="preserve">Turetu perzet iki pirmadienio
</text>
  </threadedComment>
  <threadedComment ref="AG376" dT="2025-06-16T06:59:07.46" personId="{5710D45C-C18F-4E5A-842E-2E8E9F9A8EE2}" id="{36742708-EC66-41D3-85D1-68F7B96B84CD}" parentId="{2225FA98-0DCE-4AB0-9D30-6619965071C6}">
    <text>Suderinta 06-09</text>
  </threadedComment>
  <threadedComment ref="E377" dT="2025-09-18T07:37:35.72" personId="{275467A3-C35B-408D-BC09-980133BF36D1}" id="{0F528E3A-4B14-43CD-8B8D-F2D70947A74A}">
    <text>Perduota vartotojų sąrašas ir topo nuotrauka</text>
  </threadedComment>
  <threadedComment ref="E377" dT="2025-12-02T06:02:47.76" personId="{1AA69E5B-B443-4881-BBB8-C2908FF681E9}" id="{C57A82CE-BB8A-4D38-A729-C3278C0676F7}" parentId="{0F528E3A-4B14-43CD-8B8D-F2D70947A74A}">
    <text>Taiso pastabas planui, derina su savininkais</text>
  </threadedComment>
  <threadedComment ref="E377" dT="2025-12-02T08:35:47.32" personId="{1AA69E5B-B443-4881-BBB8-C2908FF681E9}" id="{F0CEF42F-732B-47BB-B25E-57C2C4EA16D1}" parentId="{0F528E3A-4B14-43CD-8B8D-F2D70947A74A}">
    <text>Pateikti pirminiai</text>
  </threadedComment>
  <threadedComment ref="E377" dT="2025-12-08T06:59:45.28" personId="{1AA69E5B-B443-4881-BBB8-C2908FF681E9}" id="{2F8B2151-4BFE-458D-8744-4CF484BF7440}" parentId="{0F528E3A-4B14-43CD-8B8D-F2D70947A74A}">
    <text>12.05 pateiktos pirminiu pastabos</text>
  </threadedComment>
  <threadedComment ref="E377" dT="2026-01-21T10:27:52.15" personId="{1AA69E5B-B443-4881-BBB8-C2908FF681E9}" id="{DC5CF8CC-588A-4276-8041-559C4F2AAD64}" parentId="{0F528E3A-4B14-43CD-8B8D-F2D70947A74A}">
    <text>Pateikti pirminiai po pastabu</text>
  </threadedComment>
  <threadedComment ref="E377" dT="2026-01-26T11:09:05.83" personId="{275467A3-C35B-408D-BC09-980133BF36D1}" id="{75E2CA43-8E96-435D-B177-2F6556E6D955}" parentId="{0F528E3A-4B14-43CD-8B8D-F2D70947A74A}">
    <text>01-26 atmesti pirminiai</text>
  </threadedComment>
  <threadedComment ref="E377" dT="2026-01-29T12:28:08.96" personId="{1AA69E5B-B443-4881-BBB8-C2908FF681E9}" id="{234C13C6-06F0-4D26-9C15-D28BAFAD54D4}" parentId="{0F528E3A-4B14-43CD-8B8D-F2D70947A74A}">
    <text>Pateikti pirminiai</text>
  </threadedComment>
  <threadedComment ref="E377" dT="2026-03-02T07:12:20.76" personId="{1AA69E5B-B443-4881-BBB8-C2908FF681E9}" id="{F1F00032-D52B-4FEA-B7BC-DA63EA54D6DE}" parentId="{0F528E3A-4B14-43CD-8B8D-F2D70947A74A}">
    <text>02.19 tik issiunte Via, tai cia nezinia kada bus projektas</text>
  </threadedComment>
  <threadedComment ref="E377" dT="2026-03-23T05:36:29.76" personId="{1AA69E5B-B443-4881-BBB8-C2908FF681E9}" id="{2D5D7A9A-41D9-4159-97E8-9EAD7FA014C2}" parentId="{0F528E3A-4B14-43CD-8B8D-F2D70947A74A}">
    <text>Pirmini be Via ir SUVA atsiunte, Mildai nusiusta samatai</text>
  </threadedComment>
  <threadedComment ref="E377" dT="2026-03-23T13:57:34.03" personId="{1AA69E5B-B443-4881-BBB8-C2908FF681E9}" id="{4BDDE185-BA2C-43E2-BD20-BF738E91EBD2}" parentId="{0F528E3A-4B14-43CD-8B8D-F2D70947A74A}">
    <text>Pateiktas nepilnas projektas tvirtinimui</text>
  </threadedComment>
  <threadedComment ref="E377" dT="2026-03-31T12:11:54.93" personId="{1AA69E5B-B443-4881-BBB8-C2908FF681E9}" id="{CDCD5105-F255-468D-858F-02D0DE7BB530}" parentId="{0F528E3A-4B14-43CD-8B8D-F2D70947A74A}">
    <text>Pateiktas rastas delspinigiu</text>
  </threadedComment>
  <threadedComment ref="E377" dT="2026-04-09T05:51:21.40" personId="{1AA69E5B-B443-4881-BBB8-C2908FF681E9}" id="{BA19AA66-3091-4479-AC26-26C0F7B01D07}" parentId="{0F528E3A-4B14-43CD-8B8D-F2D70947A74A}">
    <text>Pateiktas projektas</text>
  </threadedComment>
  <threadedComment ref="E377" dT="2026-04-10T10:24:47.18" personId="{1AA69E5B-B443-4881-BBB8-C2908FF681E9}" id="{1F6D39F5-BCEA-4883-A38F-1F7C855FF693}" parentId="{0F528E3A-4B14-43CD-8B8D-F2D70947A74A}">
    <text>Taiso pastabas</text>
  </threadedComment>
  <threadedComment ref="E377" dT="2026-04-21T10:26:36.80" personId="{1AA69E5B-B443-4881-BBB8-C2908FF681E9}" id="{AD753EF5-68F3-4EBB-A7A2-4B8830301C57}" parentId="{0F528E3A-4B14-43CD-8B8D-F2D70947A74A}">
    <text>Laukiam po pastabu bylos, samatos pataisytos</text>
  </threadedComment>
  <threadedComment ref="E377" dT="2026-05-26T13:00:11.65" personId="{1AA69E5B-B443-4881-BBB8-C2908FF681E9}" id="{0A0A6678-2219-47B9-81E0-C37EAE6B3B90}" parentId="{0F528E3A-4B14-43CD-8B8D-F2D70947A74A}">
    <text>Taiso pastabas, servitutas jau i pabaiga, turi atsiusti zmones numeriu paieskai del derinimu</text>
  </threadedComment>
  <threadedComment ref="E378" dT="2025-09-15T11:54:16.74" personId="{1AA69E5B-B443-4881-BBB8-C2908FF681E9}" id="{8976C8A5-C81B-4916-B1D0-E567837B55F6}">
    <text>Pateikti pirminiai</text>
  </threadedComment>
  <threadedComment ref="E378" dT="2025-09-18T08:45:20.74" personId="{275467A3-C35B-408D-BC09-980133BF36D1}" id="{DD33AD69-DD0C-4E7E-AD55-E35783A31C2D}" parentId="{8976C8A5-C81B-4916-B1D0-E567837B55F6}">
    <text>Pateikti pirminiai po pastabų</text>
  </threadedComment>
  <threadedComment ref="E378" dT="2025-09-18T11:03:35.56" personId="{275467A3-C35B-408D-BC09-980133BF36D1}" id="{29774985-F9CF-4A43-9574-53A8FC942E34}" parentId="{8976C8A5-C81B-4916-B1D0-E567837B55F6}">
    <text>PATVIRTINTI PIRMINIAI</text>
  </threadedComment>
  <threadedComment ref="E378" dT="2025-09-19T11:29:33.08" personId="{275467A3-C35B-408D-BC09-980133BF36D1}" id="{77457786-141C-4C28-8A71-4699166891F4}" parentId="{8976C8A5-C81B-4916-B1D0-E567837B55F6}">
    <text>Pateiktas kelių priedas pasirašymui</text>
  </threadedComment>
  <threadedComment ref="E378" dT="2025-09-22T10:45:01.14" personId="{BF941DBC-49BC-4D35-B639-EC5DED99621C}" id="{B98AFAEA-DA91-44F8-96C8-9D1B044B18EA}" parentId="{8976C8A5-C81B-4916-B1D0-E567837B55F6}">
    <text>09-22 pateikta via</text>
  </threadedComment>
  <threadedComment ref="E378" dT="2025-09-25T06:40:48.11" personId="{BF941DBC-49BC-4D35-B639-EC5DED99621C}" id="{86FB45C1-E8D3-4395-AFB4-15B15A328399}" parentId="{8976C8A5-C81B-4916-B1D0-E567837B55F6}">
    <text>09-25 išsiųsta bendru paštu į savivaldybę derint.</text>
  </threadedComment>
  <threadedComment ref="E378" dT="2025-10-08T04:30:50.02" personId="{BF941DBC-49BC-4D35-B639-EC5DED99621C}" id="{5DE508F2-2D23-4B83-81B9-627FD86F7F5F}" parentId="{8976C8A5-C81B-4916-B1D0-E567837B55F6}">
    <text>Gauti derinimai, pateikta skaičiuot sąmatą.</text>
  </threadedComment>
  <threadedComment ref="E378" dT="2025-10-09T05:55:19.39" personId="{BF941DBC-49BC-4D35-B639-EC5DED99621C}" id="{1447472A-49B1-40AA-9951-0503449AE967}" parentId="{8976C8A5-C81B-4916-B1D0-E567837B55F6}">
    <text xml:space="preserve">25SUT-12302
</text>
  </threadedComment>
  <threadedComment ref="E378" dT="2025-10-13T10:05:25.78" personId="{1AA69E5B-B443-4881-BBB8-C2908FF681E9}" id="{46C296DD-14B8-4662-A728-737380044F19}" parentId="{8976C8A5-C81B-4916-B1D0-E567837B55F6}">
    <text>Pateiktas projektas</text>
  </threadedComment>
  <threadedComment ref="E378" dT="2025-10-16T12:29:19.59" personId="{1AA69E5B-B443-4881-BBB8-C2908FF681E9}" id="{0EE3E98C-A3CD-4A6B-A77A-3F41F3AFC50B}" parentId="{8976C8A5-C81B-4916-B1D0-E567837B55F6}">
    <text>Daro konkursine</text>
  </threadedComment>
  <threadedComment ref="E378" dT="2025-10-21T06:49:57.83" personId="{1AA69E5B-B443-4881-BBB8-C2908FF681E9}" id="{FEFD318E-B8A7-4CDA-B207-6ADDF6F15365}" parentId="{8976C8A5-C81B-4916-B1D0-E567837B55F6}">
    <text>Pateiktas projektas po pastabu</text>
  </threadedComment>
  <threadedComment ref="E378" dT="2025-10-23T10:54:22.49" personId="{275467A3-C35B-408D-BC09-980133BF36D1}" id="{E930BDD2-BE15-4506-9F82-CD278C756735}" parentId="{8976C8A5-C81B-4916-B1D0-E567837B55F6}">
    <text>registruoja žymas</text>
  </threadedComment>
  <threadedComment ref="E378" dT="2025-10-30T12:39:44.93" personId="{275467A3-C35B-408D-BC09-980133BF36D1}" id="{7034577C-3DD1-4F7B-86EB-471EC7EEF687}" parentId="{8976C8A5-C81B-4916-B1D0-E567837B55F6}">
    <text>laukiam kol atmes įkainius</text>
  </threadedComment>
  <threadedComment ref="E378" dT="2025-10-31T07:09:35.51" personId="{275467A3-C35B-408D-BC09-980133BF36D1}" id="{80DC1563-01BC-4014-803D-153AC54B1ED5}" parentId="{8976C8A5-C81B-4916-B1D0-E567837B55F6}">
    <text>perduoti įkainiai</text>
  </threadedComment>
  <threadedComment ref="AI378" dT="2025-09-18T12:53:58.23" personId="{BF941DBC-49BC-4D35-B639-EC5DED99621C}" id="{1247272B-0D63-423B-8816-360BB4792447}">
    <text>09-18 pateikta</text>
  </threadedComment>
  <threadedComment ref="AJ378" dT="2025-09-22T07:35:16.12" personId="{BF941DBC-49BC-4D35-B639-EC5DED99621C}" id="{DBBCE85D-97F9-4490-ACEB-D08DD51ABC82}">
    <text>09-22 pateikta</text>
  </threadedComment>
  <threadedComment ref="E380" dT="2025-06-16T07:55:06.35" personId="{5710D45C-C18F-4E5A-842E-2E8E9F9A8EE2}" id="{5690CD3F-E5BB-469F-AF96-CDCF6162C00F}">
    <text>Braižomi pirminiai</text>
  </threadedComment>
  <threadedComment ref="E380" dT="2025-06-26T07:18:53.54" personId="{5710D45C-C18F-4E5A-842E-2E8E9F9A8EE2}" id="{692F9ED1-C7A9-463F-A67B-61453BA34460}" parentId="{5690CD3F-E5BB-469F-AF96-CDCF6162C00F}">
    <text>Laikiama trafo schema ir vartotojų sarašo</text>
  </threadedComment>
  <threadedComment ref="E380" dT="2025-06-30T12:20:19.23" personId="{1AA69E5B-B443-4881-BBB8-C2908FF681E9}" id="{AC5D1D93-4861-4AA1-9933-E88AEFD35D18}" parentId="{5690CD3F-E5BB-469F-AF96-CDCF6162C00F}">
    <text>Pateikti pirminiai</text>
  </threadedComment>
  <threadedComment ref="E380" dT="2025-07-03T11:05:39.47" personId="{1AA69E5B-B443-4881-BBB8-C2908FF681E9}" id="{15920548-028A-4D5C-A48E-C5191D74B125}" parentId="{5690CD3F-E5BB-469F-AF96-CDCF6162C00F}">
    <text>Taiso pastabas</text>
  </threadedComment>
  <threadedComment ref="E380" dT="2025-07-04T04:22:34.27" personId="{5710D45C-C18F-4E5A-842E-2E8E9F9A8EE2}" id="{22F6C905-9C3B-4EA4-98A6-F3A4B1A7A5D2}" parentId="{5690CD3F-E5BB-469F-AF96-CDCF6162C00F}">
    <text>Vienas iš vartotojų turėtų atsiųs KAS4228 schema ir foto, laukiam. Del vieno sutikimo Kostas užprašė eso kontakto</text>
  </threadedComment>
  <threadedComment ref="E380" dT="2025-07-08T07:32:01.59" personId="{5710D45C-C18F-4E5A-842E-2E8E9F9A8EE2}" id="{304574AF-476B-48F7-865F-D3AFBDF031A6}" parentId="{5690CD3F-E5BB-469F-AF96-CDCF6162C00F}">
    <text>Pataisytos pastabos</text>
  </threadedComment>
  <threadedComment ref="E380" dT="2025-07-11T06:59:50.60" personId="{1AA69E5B-B443-4881-BBB8-C2908FF681E9}" id="{E19112C0-1D1B-407D-9A89-4F037739DE01}" parentId="{5690CD3F-E5BB-469F-AF96-CDCF6162C00F}">
    <text>Pateikti pirminiai po pastabu</text>
  </threadedComment>
  <threadedComment ref="E380" dT="2025-07-16T10:43:14.65" personId="{5710D45C-C18F-4E5A-842E-2E8E9F9A8EE2}" id="{2AC65820-7FAA-465F-BFE6-C4430084B8C0}" parentId="{5690CD3F-E5BB-469F-AF96-CDCF6162C00F}">
    <text>Persiusta LTG į kitą paštą, ambergrid sakė peržiūrės kuo greičiau</text>
  </threadedComment>
  <threadedComment ref="E380" dT="2025-07-24T11:02:26.14" personId="{5710D45C-C18F-4E5A-842E-2E8E9F9A8EE2}" id="{669B2F25-296D-48AD-B0A4-41E94D0D86F3}" parentId="{5690CD3F-E5BB-469F-AF96-CDCF6162C00F}">
    <text>Taisomos pirminių ir LTG pastabos</text>
  </threadedComment>
  <threadedComment ref="E380" dT="2025-07-25T11:25:47.54" personId="{5710D45C-C18F-4E5A-842E-2E8E9F9A8EE2}" id="{D80BFA8B-FF8F-4AFB-95DD-4E97C3938D7A}" parentId="{5690CD3F-E5BB-469F-AF96-CDCF6162C00F}">
    <text>Pakoreguota trasa, išsiųsta derinti į LTG.</text>
  </threadedComment>
  <threadedComment ref="E380" dT="2025-07-28T11:04:23.76" personId="{5710D45C-C18F-4E5A-842E-2E8E9F9A8EE2}" id="{F46287C8-6CBA-400D-9A94-6FF638580EF1}" parentId="{5690CD3F-E5BB-469F-AF96-CDCF6162C00F}">
    <text>Amber grid derintojas 08-01 išeina atostogaut, sakė būtų gerai susiderint iki to laiko, laukiam geležinkelių derinimo</text>
  </threadedComment>
  <threadedComment ref="E380" dT="2025-07-29T06:08:32.08" personId="{5710D45C-C18F-4E5A-842E-2E8E9F9A8EE2}" id="{E51B1A38-F24C-4830-8909-62FADF2FB3EE}" parentId="{5690CD3F-E5BB-469F-AF96-CDCF6162C00F}">
    <text>Paskambinta geležinkeliam, iki savaites galo turėtų suderint</text>
  </threadedComment>
  <threadedComment ref="E380" dT="2025-07-29T08:21:29.93" personId="{1AA69E5B-B443-4881-BBB8-C2908FF681E9}" id="{730CEEE8-EAD5-4B33-8009-96BF6C097371}" parentId="{5690CD3F-E5BB-469F-AF96-CDCF6162C00F}">
    <text>Priminta ukininkui del rasto</text>
  </threadedComment>
  <threadedComment ref="E380" dT="2025-07-29T11:14:04.68" personId="{5710D45C-C18F-4E5A-842E-2E8E9F9A8EE2}" id="{A0E32CC3-8F6B-44CE-829F-F3D70DEC81A5}" parentId="{5690CD3F-E5BB-469F-AF96-CDCF6162C00F}">
    <text>Pataisytos pirminių pastabos</text>
  </threadedComment>
  <threadedComment ref="E380" dT="2025-07-29T11:22:25.06" personId="{1AA69E5B-B443-4881-BBB8-C2908FF681E9}" id="{0A1A8A67-D993-4AFA-A8E7-58DF2675E2E1}" parentId="{5690CD3F-E5BB-469F-AF96-CDCF6162C00F}">
    <text>Pateikti pirminiai</text>
  </threadedComment>
  <threadedComment ref="E380" dT="2025-07-31T07:01:59.20" personId="{275467A3-C35B-408D-BC09-980133BF36D1}" id="{050B1B04-4CF6-43F5-B11F-FA2AD8ADA363}" parentId="{5690CD3F-E5BB-469F-AF96-CDCF6162C00F}">
    <text>Patvirtino pirminius</text>
  </threadedComment>
  <threadedComment ref="E380" dT="2025-08-04T11:38:11.78" personId="{5710D45C-C18F-4E5A-842E-2E8E9F9A8EE2}" id="{BDB130E6-573F-4ACD-958A-4026C4B19B57}" parentId="{5690CD3F-E5BB-469F-AF96-CDCF6162C00F}">
    <text>Laukiam kelių priedo iš ESO, trūksta VIA derinimo, mzdz ir SUVOS.</text>
  </threadedComment>
  <threadedComment ref="E380" dT="2025-08-06T12:36:26.34" personId="{5710D45C-C18F-4E5A-842E-2E8E9F9A8EE2}" id="{EDD81634-DE8D-467F-8783-3D6ADE705EB0}" parentId="{5690CD3F-E5BB-469F-AF96-CDCF6162C00F}">
    <text>08/07 teiksim byla be suvos ir via derinimo</text>
  </threadedComment>
  <threadedComment ref="E380" dT="2025-08-11T07:35:01.22" personId="{1AA69E5B-B443-4881-BBB8-C2908FF681E9}" id="{B6D8FE7E-76EA-49DD-9EC9-35A86219A8FD}" parentId="{5690CD3F-E5BB-469F-AF96-CDCF6162C00F}">
    <text>08.07 pateiktas projektas tvirtinimui</text>
  </threadedComment>
  <threadedComment ref="E380" dT="2025-08-18T11:21:38.71" personId="{275467A3-C35B-408D-BC09-980133BF36D1}" id="{F36B7609-938F-46CC-B22A-4FA282D900A3}" parentId="{5690CD3F-E5BB-469F-AF96-CDCF6162C00F}">
    <text>Trūksta VIA derinimo</text>
  </threadedComment>
  <threadedComment ref="E380" dT="2025-08-25T05:23:30.40" personId="{275467A3-C35B-408D-BC09-980133BF36D1}" id="{029290E2-457B-4ED1-B612-CC5F31AAE469}" parentId="{5690CD3F-E5BB-469F-AF96-CDCF6162C00F}">
    <text>VIA terminas 09-05</text>
  </threadedComment>
  <threadedComment ref="E380" dT="2025-08-28T07:40:37.10" personId="{5710D45C-C18F-4E5A-842E-2E8E9F9A8EE2}" id="{0118AF92-1074-44CF-80CD-1FA439C2380F}" parentId="{5690CD3F-E5BB-469F-AF96-CDCF6162C00F}">
    <text>Gautas via derinimas</text>
  </threadedComment>
  <threadedComment ref="E380" dT="2025-09-01T10:25:22.88" personId="{1AA69E5B-B443-4881-BBB8-C2908FF681E9}" id="{F1B56E1E-FDBC-446C-B8EA-9668AA343A66}" parentId="{5690CD3F-E5BB-469F-AF96-CDCF6162C00F}">
    <text>Daromas servitutas</text>
  </threadedComment>
  <threadedComment ref="E380" dT="2025-09-02T06:47:56.66" personId="{5710D45C-C18F-4E5A-842E-2E8E9F9A8EE2}" id="{DEA57924-C659-4FF5-9E6B-606C1C3C0376}" parentId="{5690CD3F-E5BB-469F-AF96-CDCF6162C00F}">
    <text>25SUT-4877 
25SUT-4898 
25SUT-4902 
Pateiktos suvos</text>
  </threadedComment>
  <threadedComment ref="E380" dT="2025-09-15T09:06:21.80" personId="{5710D45C-C18F-4E5A-842E-2E8E9F9A8EE2}" id="{029F8F9A-EB05-4D83-9BC1-CEDC8EFDD39C}" parentId="{5690CD3F-E5BB-469F-AF96-CDCF6162C00F}">
    <text>Laukiam kol nzt pasirašys servituto planą ir galima bus derintis su notaru, daugiau trūksta tik SUVOS</text>
  </threadedComment>
  <threadedComment ref="E380" dT="2025-09-29T07:12:54.69" personId="{5710D45C-C18F-4E5A-842E-2E8E9F9A8EE2}" id="{52415A47-14DC-4484-8F5D-CDC1650CCDD0}" parentId="{5690CD3F-E5BB-469F-AF96-CDCF6162C00F}">
    <text>25SUT-9715+
25SUT-9723+
25SUT-9725+</text>
  </threadedComment>
  <threadedComment ref="E380" dT="2025-09-29T08:36:19.09" personId="{5710D45C-C18F-4E5A-842E-2E8E9F9A8EE2}" id="{063368E7-F661-4626-B997-BA33F4EF8DBF}" parentId="{5690CD3F-E5BB-469F-AF96-CDCF6162C00F}">
    <text>Laukiam spalio 6d. Abu notarų biurai išvykę</text>
  </threadedComment>
  <threadedComment ref="E380" dT="2025-10-01T06:58:47.41" personId="{1AA69E5B-B443-4881-BBB8-C2908FF681E9}" id="{EB8137E8-27B9-484B-AB5B-B178223312DB}" parentId="{5690CD3F-E5BB-469F-AF96-CDCF6162C00F}">
    <text>Pateiktas projektas po pastabu</text>
  </threadedComment>
  <threadedComment ref="E380" dT="2025-10-03T05:48:29.09" personId="{5710D45C-C18F-4E5A-842E-2E8E9F9A8EE2}" id="{38866A08-3789-483A-8D33-2EFDE20F82CD}" parentId="{5690CD3F-E5BB-469F-AF96-CDCF6162C00F}">
    <text>Atmetė suva, išsiųsta perderint į seniūniją ir savivaldybę</text>
  </threadedComment>
  <threadedComment ref="E380" dT="2025-10-03T09:20:55.01" personId="{5710D45C-C18F-4E5A-842E-2E8E9F9A8EE2}" id="{5C9BC194-8F4C-4F4E-87B6-AC81D9867E2A}" parentId="{5690CD3F-E5BB-469F-AF96-CDCF6162C00F}">
    <text xml:space="preserve">Perderinta, teikiam suva is naujo
</text>
  </threadedComment>
  <threadedComment ref="E380" dT="2025-10-03T11:26:37.60" personId="{275467A3-C35B-408D-BC09-980133BF36D1}" id="{416BA66F-1F16-46F9-89A8-70646EFEB359}" parentId="{5690CD3F-E5BB-469F-AF96-CDCF6162C00F}">
    <text>Atmestas dėl VIA ir servituto</text>
  </threadedComment>
  <threadedComment ref="E380" dT="2025-10-15T10:53:11.38" personId="{5710D45C-C18F-4E5A-842E-2E8E9F9A8EE2}" id="{D4ABFA80-5422-4AB7-8867-220C304AA65D}" parentId="{5690CD3F-E5BB-469F-AF96-CDCF6162C00F}">
    <text>servituta pasirasynes 10-20 14h</text>
  </threadedComment>
  <threadedComment ref="E380" dT="2025-10-16T12:29:46.77" personId="{1AA69E5B-B443-4881-BBB8-C2908FF681E9}" id="{4C2A1840-8FE7-433C-BDB0-C5BD77BCC441}" parentId="{5690CD3F-E5BB-469F-AF96-CDCF6162C00F}">
    <text>Pateiktas po pastabu</text>
  </threadedComment>
  <threadedComment ref="E380" dT="2025-10-27T07:03:06.34" personId="{1AA69E5B-B443-4881-BBB8-C2908FF681E9}" id="{53BD0CC8-2388-43E9-BF67-9CA9AFF9B5A1}" parentId="{5690CD3F-E5BB-469F-AF96-CDCF6162C00F}">
    <text>Uzklausta Julijos kada bus pasirasymas</text>
  </threadedComment>
  <threadedComment ref="E380" dT="2025-10-27T13:23:58.96" personId="{5710D45C-C18F-4E5A-842E-2E8E9F9A8EE2}" id="{7A42C8CF-B638-477D-9477-E76FFB85F504}" parentId="{5690CD3F-E5BB-469F-AF96-CDCF6162C00F}">
    <text>nusiųsta notarei pavedimo kopija, turėtų informuoti del naujos pasirašymo datos</text>
  </threadedComment>
  <threadedComment ref="E380" dT="2025-11-03T11:37:35.49" personId="{5710D45C-C18F-4E5A-842E-2E8E9F9A8EE2}" id="{61D90EFD-6182-4A5D-855A-91ED1DA8282A}" parentId="{5690CD3F-E5BB-469F-AF96-CDCF6162C00F}">
    <text>servitutą pasirašynėja 11-06 14:00</text>
  </threadedComment>
  <threadedComment ref="E380" dT="2025-11-07T06:34:53.03" personId="{1AA69E5B-B443-4881-BBB8-C2908FF681E9}" id="{3AC1C2E6-D2F7-4F38-A7FF-1EEBFB9EB72D}" parentId="{5690CD3F-E5BB-469F-AF96-CDCF6162C00F}">
    <text>Pateiktas projektas po pastirasymo</text>
  </threadedComment>
  <threadedComment ref="X380" dT="2025-07-04T04:41:14.73" personId="{5710D45C-C18F-4E5A-842E-2E8E9F9A8EE2}" id="{B6E72612-EB80-4E90-ADA5-3ED6731A674C}">
    <text>Išsiųsta architektūros skyriaus vyr. atchitektui valdas.naumaviciuslazdijai.lt</text>
  </threadedComment>
  <threadedComment ref="X380" dT="2025-07-04T04:43:44.01" personId="{5710D45C-C18F-4E5A-842E-2E8E9F9A8EE2}" id="{4F97CB28-FE0E-42D1-99D1-44B07D51A130}" parentId="{B6E72612-EB80-4E90-ADA5-3ED6731A674C}">
    <text>Išsiųsta infrastruktūros skyriaus vyr. specialistui virginijus.blazauskaslazdijai.lt</text>
  </threadedComment>
  <threadedComment ref="X380" dT="2025-07-16T05:41:16.44" personId="{5710D45C-C18F-4E5A-842E-2E8E9F9A8EE2}" id="{58D45CDB-D32E-4C64-8476-D579F1E29907}" parentId="{B6E72612-EB80-4E90-ADA5-3ED6731A674C}">
    <text>Suderinta infrastruktūros skyrius</text>
  </threadedComment>
  <threadedComment ref="X380" dT="2025-07-18T09:31:34.20" personId="{5710D45C-C18F-4E5A-842E-2E8E9F9A8EE2}" id="{DDD9924A-7C8E-4CDD-9F0E-9C0377867FF5}" parentId="{B6E72612-EB80-4E90-ADA5-3ED6731A674C}">
    <text>Sake architektūros skyriaus derinimo nereikia, užtenka infrastruktūros</text>
  </threadedComment>
  <threadedComment ref="X380" dT="2025-10-03T06:22:48.24" personId="{5710D45C-C18F-4E5A-842E-2E8E9F9A8EE2}" id="{FF1ABD98-B9D6-459A-80E5-AEDF59ABE763}" parentId="{B6E72612-EB80-4E90-ADA5-3ED6731A674C}">
    <text>perderinta</text>
  </threadedComment>
  <threadedComment ref="Y380" dT="2025-07-01T05:42:12.97" personId="{5710D45C-C18F-4E5A-842E-2E8E9F9A8EE2}" id="{9F5759C2-32D6-4689-9F51-9BADFE90D1C4}">
    <text>Išsiųsta Būdviečio seniūnei Laimutei Šiuikienei 07-01</text>
  </threadedComment>
  <threadedComment ref="Y380" dT="2025-07-04T05:28:55.26" personId="{5710D45C-C18F-4E5A-842E-2E8E9F9A8EE2}" id="{4351AD3B-53CB-4421-9011-B63BDE193850}" parentId="{9F5759C2-32D6-4689-9F51-9BADFE90D1C4}">
    <text>Išsiųsta šeštokų seniūnijos vyr. specialistui dainius. kunigonis</text>
  </threadedComment>
  <threadedComment ref="Y380" dT="2025-07-14T11:26:08.63" personId="{5710D45C-C18F-4E5A-842E-2E8E9F9A8EE2}" id="{5E76485D-9830-429B-AE2E-168CE0F344AF}" parentId="{9F5759C2-32D6-4689-9F51-9BADFE90D1C4}">
    <text>Išsiųsta pavaduojančiai būdviečio seniūnei</text>
  </threadedComment>
  <threadedComment ref="Y380" dT="2025-07-14T12:14:03.34" personId="{5710D45C-C18F-4E5A-842E-2E8E9F9A8EE2}" id="{E6473274-A62F-43E2-8D70-9F2EBB9D7D88}" parentId="{9F5759C2-32D6-4689-9F51-9BADFE90D1C4}">
    <text>Budviecio seniunija pasirasys tik gavus savivaldybes derinima</text>
  </threadedComment>
  <threadedComment ref="Y380" dT="2025-07-15T07:41:01.31" personId="{5710D45C-C18F-4E5A-842E-2E8E9F9A8EE2}" id="{4C743EF2-7020-453B-8C91-7E6184A13A2A}" parentId="{9F5759C2-32D6-4689-9F51-9BADFE90D1C4}">
    <text>Šeštokų seniunija suderino</text>
  </threadedComment>
  <threadedComment ref="Y380" dT="2025-07-16T06:23:57.81" personId="{5710D45C-C18F-4E5A-842E-2E8E9F9A8EE2}" id="{3801FDEC-7742-4B8A-8415-BFA7D3AC6ECA}" parentId="{9F5759C2-32D6-4689-9F51-9BADFE90D1C4}">
    <text>Abi suderino</text>
  </threadedComment>
  <threadedComment ref="AA380" dT="2025-08-08T08:48:17.06" personId="{5710D45C-C18F-4E5A-842E-2E8E9F9A8EE2}" id="{E6787E33-1B80-4F31-9405-ACD6D26BF5E1}">
    <text>išsiųsta</text>
  </threadedComment>
  <threadedComment ref="AA380" dT="2025-08-14T10:43:15.69" personId="{5710D45C-C18F-4E5A-842E-2E8E9F9A8EE2}" id="{AF2EA64E-D142-47B2-98C1-6884D3E51226}" parentId="{E6787E33-1B80-4F31-9405-ACD6D26BF5E1}">
    <text>Suderinta 08-12</text>
  </threadedComment>
  <threadedComment ref="AD380" dT="2025-09-02T06:48:10.51" personId="{5710D45C-C18F-4E5A-842E-2E8E9F9A8EE2}" id="{E9E414B3-646A-4ED2-899B-8FD4D8BCF5D5}">
    <text xml:space="preserve">+
</text>
  </threadedComment>
  <threadedComment ref="AD380" dT="2025-09-29T07:30:24.81" personId="{5710D45C-C18F-4E5A-842E-2E8E9F9A8EE2}" id="{5BCAD8DD-E971-4B59-9BC0-D804667AD854}" parentId="{E9E414B3-646A-4ED2-899B-8FD4D8BCF5D5}">
    <text xml:space="preserve">25SUT-9715
25SUT-9723
25SUT-9725
</text>
  </threadedComment>
  <threadedComment ref="AD380" dT="2025-10-01T04:36:52.99" personId="{5710D45C-C18F-4E5A-842E-2E8E9F9A8EE2}" id="{8E616751-672D-4964-BE01-A763B507DDBB}" parentId="{E9E414B3-646A-4ED2-899B-8FD4D8BCF5D5}">
    <text>1/3</text>
  </threadedComment>
  <threadedComment ref="AF380" dT="2025-09-02T06:52:03.29" personId="{5710D45C-C18F-4E5A-842E-2E8E9F9A8EE2}" id="{B6AE624C-54B4-46CE-846C-FBE852164D8D}">
    <text xml:space="preserve">Pateiktas kompensacijai
</text>
  </threadedComment>
  <threadedComment ref="AF380" dT="2025-09-04T05:11:47.18" personId="{5710D45C-C18F-4E5A-842E-2E8E9F9A8EE2}" id="{6AB90BFC-9F40-4B4D-BD45-869DEC5B106E}" parentId="{B6AE624C-54B4-46CE-846C-FBE852164D8D}">
    <text>Pateiktas i nzt</text>
  </threadedComment>
  <threadedComment ref="AF380" dT="2025-09-04T07:07:06.75" personId="{5710D45C-C18F-4E5A-842E-2E8E9F9A8EE2}" id="{6F54B835-9392-4DE3-B581-0CF63D9B8C48}" parentId="{B6AE624C-54B4-46CE-846C-FBE852164D8D}">
    <text xml:space="preserve">1GD-69740
</text>
  </threadedComment>
  <threadedComment ref="AF380" dT="2025-10-01T04:45:21.91" personId="{5710D45C-C18F-4E5A-842E-2E8E9F9A8EE2}" id="{7B079686-DDAF-4E63-BBBC-0F1A88D5EC75}" parentId="{B6AE624C-54B4-46CE-846C-FBE852164D8D}">
    <text xml:space="preserve">Yra dokai, laukiam 10-06 kol grįš notarai </text>
  </threadedComment>
  <threadedComment ref="AF380" dT="2025-10-06T04:38:50.69" personId="{5710D45C-C18F-4E5A-842E-2E8E9F9A8EE2}" id="{E7288CC9-F98B-4312-9117-60D818C271DE}" parentId="{B6AE624C-54B4-46CE-846C-FBE852164D8D}">
    <text>Išsiųsti dokai notarui</text>
  </threadedComment>
  <threadedComment ref="AG380" dT="2025-07-04T05:11:52.29" personId="{5710D45C-C18F-4E5A-842E-2E8E9F9A8EE2}" id="{217C7E06-E7F7-4157-B26C-6B9C473492E1}">
    <text>Išsiųsta gintas.zukauskas@lazdijai.lt zemes ūkio skyrius</text>
    <extLst>
      <x:ext xmlns:xltc2="http://schemas.microsoft.com/office/spreadsheetml/2020/threadedcomments2" uri="{F7C98A9C-CBB3-438F-8F68-D28B6AF4A901}">
        <xltc2:checksum>1659189202</xltc2:checksum>
        <xltc2:hyperlink startIndex="9" length="28" url="mailto:%67%69%6e%74%61%73%2e%7a%75%6b%61%75%73%6b%61%73%40%6c%61%7a%64%69%6a%61%69%2e%6c%74"/>
      </x:ext>
    </extLst>
  </threadedComment>
  <threadedComment ref="AG380" dT="2025-07-16T10:23:17.47" personId="{5710D45C-C18F-4E5A-842E-2E8E9F9A8EE2}" id="{757ED61C-0AC8-41F4-896A-0EA466374D62}" parentId="{217C7E06-E7F7-4157-B26C-6B9C473492E1}">
    <text>Išsiųsta su TS</text>
  </threadedComment>
  <threadedComment ref="AG380" dT="2025-07-25T05:42:16.34" personId="{5710D45C-C18F-4E5A-842E-2E8E9F9A8EE2}" id="{7FE9498A-2D75-42EC-BED9-F46DE8C6FD22}" parentId="{217C7E06-E7F7-4157-B26C-6B9C473492E1}">
    <text>Suderinta sena trasa</text>
  </threadedComment>
  <threadedComment ref="AJ380" dT="2025-07-14T09:47:59.82" personId="{5710D45C-C18F-4E5A-842E-2E8E9F9A8EE2}" id="{BF8D83F6-51A1-47E5-BBD8-5C504B61B94C}">
    <text>Išsiųsta 07-14</text>
  </threadedComment>
  <threadedComment ref="AJ380" dT="2025-07-14T10:46:35.46" personId="{5710D45C-C18F-4E5A-842E-2E8E9F9A8EE2}" id="{3E8AA081-9A63-4609-A311-D23FEB3D5FF4}" parentId="{BF8D83F6-51A1-47E5-BBD8-5C504B61B94C}">
    <text xml:space="preserve">1-25-21967
</text>
  </threadedComment>
  <threadedComment ref="AJ380" dT="2025-08-06T04:14:31.67" personId="{5710D45C-C18F-4E5A-842E-2E8E9F9A8EE2}" id="{9A72E9BC-1938-47F0-9BA1-CF959C70842A}" parentId="{BF8D83F6-51A1-47E5-BBD8-5C504B61B94C}">
    <text xml:space="preserve">Išsiųsta
</text>
  </threadedComment>
  <threadedComment ref="AJ380" dT="2025-08-07T09:04:48.92" personId="{5710D45C-C18F-4E5A-842E-2E8E9F9A8EE2}" id="{9D545B37-4627-4D04-8198-853D0AC7E7FE}" parentId="{BF8D83F6-51A1-47E5-BBD8-5C504B61B94C}">
    <text xml:space="preserve">1-25-24904
</text>
  </threadedComment>
  <threadedComment ref="AJ380" dT="2025-08-19T12:48:20.60" personId="{5710D45C-C18F-4E5A-842E-2E8E9F9A8EE2}" id="{E1016F35-FF56-4E22-9CF0-7D6EB50E9951}" parentId="{BF8D83F6-51A1-47E5-BBD8-5C504B61B94C}">
    <text>Terminas iki 5</text>
  </threadedComment>
  <threadedComment ref="AK380" dT="2025-07-01T07:00:57.61" personId="{5710D45C-C18F-4E5A-842E-2E8E9F9A8EE2}" id="{F07E70E2-165A-4AE1-A094-0AE5CEB47CD0}">
    <text>Išsiųsta 07-01. terminas 20 d.d</text>
  </threadedComment>
  <threadedComment ref="AK380" dT="2025-07-16T10:36:04.73" personId="{5710D45C-C18F-4E5A-842E-2E8E9F9A8EE2}" id="{5CFB31B1-C9BF-445B-9207-C841148D8CBE}" parentId="{F07E70E2-165A-4AE1-A094-0AE5CEB47CD0}">
    <text>Paskambinta sakė pasistengs peržiūrėt greičiau</text>
  </threadedComment>
  <threadedComment ref="AK380" dT="2025-07-31T09:04:56.60" personId="{5710D45C-C18F-4E5A-842E-2E8E9F9A8EE2}" id="{29F1C0CD-9EDD-4154-9121-244742ECDF05}" parentId="{F07E70E2-165A-4AE1-A094-0AE5CEB47CD0}">
    <text>Suderinta 07-31</text>
  </threadedComment>
  <threadedComment ref="AP380" dT="2025-06-30T12:20:33.04" personId="{5710D45C-C18F-4E5A-842E-2E8E9F9A8EE2}" id="{B318FCEB-F6CA-4585-B8AF-7B89FD34F663}">
    <text>išsiųsta</text>
  </threadedComment>
  <threadedComment ref="AP380" dT="2025-06-30T12:21:13.26" personId="{5710D45C-C18F-4E5A-842E-2E8E9F9A8EE2}" id="{C2A353C0-C3AC-40DF-8135-ECCB2C2600E2}" parentId="{B318FCEB-F6CA-4585-B8AF-7B89FD34F663}">
    <text xml:space="preserve">77664
</text>
  </threadedComment>
  <threadedComment ref="AP380" dT="2025-07-16T10:41:44.65" personId="{5710D45C-C18F-4E5A-842E-2E8E9F9A8EE2}" id="{5DF64E9D-75D1-4C15-9EEA-147A2DF40AD2}" parentId="{B318FCEB-F6CA-4585-B8AF-7B89FD34F663}">
    <text>Išsiųsta į projektai@ltginfra.lt</text>
    <extLst>
      <x:ext xmlns:xltc2="http://schemas.microsoft.com/office/spreadsheetml/2020/threadedcomments2" uri="{F7C98A9C-CBB3-438F-8F68-D28B6AF4A901}">
        <xltc2:checksum>688479259</xltc2:checksum>
        <xltc2:hyperlink startIndex="11" length="21" url="projektai@ltginfra.lt"/>
      </x:ext>
    </extLst>
  </threadedComment>
  <threadedComment ref="AP380" dT="2025-08-04T11:36:05.18" personId="{5710D45C-C18F-4E5A-842E-2E8E9F9A8EE2}" id="{FA459FED-10D1-4826-8116-3478FDE26350}" parentId="{B318FCEB-F6CA-4585-B8AF-7B89FD34F663}">
    <text>suderinta</text>
  </threadedComment>
  <threadedComment ref="E381" dT="2025-07-29T07:53:18.46" personId="{461F44CA-1680-4430-87A0-06B8101DA29D}" id="{3223DA3C-47C3-4F8C-9EAF-33867844D86D}">
    <text>07-29 ruošiamas tinklo planas, tikslinami sklypai</text>
  </threadedComment>
  <threadedComment ref="E381" dT="2025-07-30T11:27:09.39" personId="{461F44CA-1680-4430-87A0-06B8101DA29D}" id="{09392D28-1EBD-4673-8B38-9AD7DB28C2F7}" parentId="{3223DA3C-47C3-4F8C-9EAF-33867844D86D}">
    <text>07-30 preliminariam derinimui išsiųsta Telia</text>
  </threadedComment>
  <threadedComment ref="E381" dT="2025-08-05T05:30:47.18" personId="{461F44CA-1680-4430-87A0-06B8101DA29D}" id="{E0C76484-5E4F-46F9-BC12-0EC6ED80FB59}" parentId="{3223DA3C-47C3-4F8C-9EAF-33867844D86D}">
    <text>08-06 suderinta važiuoti pas vartotojus</text>
  </threadedComment>
  <threadedComment ref="E381" dT="2025-08-07T04:31:01.46" personId="{461F44CA-1680-4430-87A0-06B8101DA29D}" id="{9680E26A-E617-47FF-B556-CE54E02A70BC}" parentId="{3223DA3C-47C3-4F8C-9EAF-33867844D86D}">
    <text>08-07 tvarkoma po gyventojų derinimų</text>
  </threadedComment>
  <threadedComment ref="E381" dT="2025-08-11T13:08:39.08" personId="{461F44CA-1680-4430-87A0-06B8101DA29D}" id="{8C76E958-F84B-4744-9BEF-1F878301D0BE}" parentId="{3223DA3C-47C3-4F8C-9EAF-33867844D86D}">
    <text>~50% suderinta, tačiau dėl kelio darbų reikės koreguoti trasą, taip pat trūksta topo 2 sklypų (3 vartotojų)</text>
  </threadedComment>
  <threadedComment ref="E381" dT="2025-08-18T09:50:47.28" personId="{461F44CA-1680-4430-87A0-06B8101DA29D}" id="{40AD336A-308C-4360-A0DB-18BC5C05EAAA}" parentId="{3223DA3C-47C3-4F8C-9EAF-33867844D86D}">
    <text>08-18 seniūnijos ir savivaldybės užklausta dėl gatvių apšvietimo, kad turėti ats. į vartotojų klausimus, gautus derinimo metu</text>
  </threadedComment>
  <threadedComment ref="E381" dT="2025-08-27T04:58:45.74" personId="{461F44CA-1680-4430-87A0-06B8101DA29D}" id="{D283242B-B284-46F7-9D4D-3DCD0A4C76D1}" parentId="{3223DA3C-47C3-4F8C-9EAF-33867844D86D}">
    <text>08-27 trasos korekcija dėl naujai asfaltuoto kelio paruošta, seniūnija siekia išlaikyti apšvietimą</text>
  </threadedComment>
  <threadedComment ref="E381" dT="2025-09-01T10:37:13.16" personId="{461F44CA-1680-4430-87A0-06B8101DA29D}" id="{039E241D-862B-4C72-8416-8C2D73A542C9}" parentId="{3223DA3C-47C3-4F8C-9EAF-33867844D86D}">
    <text>09-01 derinama dėl naujai asfaltuoto kelio su sav. Kelininku, jei suderins bus galima derinti su gyv., siunčiama į Via</text>
  </threadedComment>
  <threadedComment ref="E381" dT="2025-09-09T12:13:29.02" personId="{461F44CA-1680-4430-87A0-06B8101DA29D}" id="{864552CD-04F6-4A41-825A-34FE498DA552}" parentId="{3223DA3C-47C3-4F8C-9EAF-33867844D86D}">
    <text>09-09 pakartotinai, tiesiogiai kelininkei nusiųsta</text>
  </threadedComment>
  <threadedComment ref="E381" dT="2025-09-15T05:17:22.92" personId="{461F44CA-1680-4430-87A0-06B8101DA29D}" id="{225D0DCC-AB6F-444C-9E44-6E0E47C0BA98}" parentId="{3223DA3C-47C3-4F8C-9EAF-33867844D86D}">
    <text>09-12 sav. Kelininko suderinimas gautas su pastabom</text>
  </threadedComment>
  <threadedComment ref="E381" dT="2025-09-15T13:00:08.43" personId="{461F44CA-1680-4430-87A0-06B8101DA29D}" id="{06FCBF40-3ABC-494E-BF3C-884C3295CB47}" parentId="{3223DA3C-47C3-4F8C-9EAF-33867844D86D}">
    <text>09-15 prasiųsti derinimai gyventojams, priimantiems el. paštu, toliau planuotis važiuoti į vietą</text>
  </threadedComment>
  <threadedComment ref="E381" dT="2025-09-16T10:47:47.54" personId="{461F44CA-1680-4430-87A0-06B8101DA29D}" id="{44EB1F84-DD50-45FE-8451-916A94644F90}" parentId="{3223DA3C-47C3-4F8C-9EAF-33867844D86D}">
    <text>Susiderinta su gyventojais (min. 12) 09-18 susitikti</text>
  </threadedComment>
  <threadedComment ref="E381" dT="2025-09-22T04:27:48.86" personId="{461F44CA-1680-4430-87A0-06B8101DA29D}" id="{841025A4-1868-428A-8D60-1CD81AA4D70B}" parentId="{3223DA3C-47C3-4F8C-9EAF-33867844D86D}">
    <text>09-18 nuvykta, surinkta dalis parašų/trūkstamų kontaktų. Vienas vart. nepasiektas, vienas nesutikęs. Kiti gauti arba derinami nuotoliu.</text>
  </threadedComment>
  <threadedComment ref="E381" dT="2025-09-23T11:06:52.88" personId="{461F44CA-1680-4430-87A0-06B8101DA29D}" id="{292E6CE6-2C2E-4540-A458-41AB1ADFCF97}" parentId="{3223DA3C-47C3-4F8C-9EAF-33867844D86D}">
    <text>09-23 trasos/spintų korekcijos pgl derinimus su gyentojais, principinės schemos sudarymas</text>
  </threadedComment>
  <threadedComment ref="E381" dT="2025-09-26T11:38:10.15" personId="{461F44CA-1680-4430-87A0-06B8101DA29D}" id="{300E2D16-AD74-48BB-BD97-EE53C671E810}" parentId="{3223DA3C-47C3-4F8C-9EAF-33867844D86D}">
    <text>Suruošta pirminiams 09-26</text>
  </threadedComment>
  <threadedComment ref="E381" dT="2025-09-26T12:02:25.61" personId="{1AA69E5B-B443-4881-BBB8-C2908FF681E9}" id="{3DCEB01F-7C33-457D-A1C0-0FC89C39A8D7}" parentId="{3223DA3C-47C3-4F8C-9EAF-33867844D86D}">
    <text>Pateikti pirminiai</text>
  </threadedComment>
  <threadedComment ref="E381" dT="2025-10-02T04:25:09.61" personId="{461F44CA-1680-4430-87A0-06B8101DA29D}" id="{146BF49E-A414-448F-9E3F-FCE33D26571B}" parentId="{3223DA3C-47C3-4F8C-9EAF-33867844D86D}">
    <text>10-01 gautos ESO pastaboms pirminiams</text>
  </threadedComment>
  <threadedComment ref="E381" dT="2025-10-03T10:55:27.43" personId="{461F44CA-1680-4430-87A0-06B8101DA29D}" id="{E505808C-931F-4A29-8403-A11005783D92}" parentId="{3223DA3C-47C3-4F8C-9EAF-33867844D86D}">
    <text>10-03 pakoreguota pagal pastabas</text>
  </threadedComment>
  <threadedComment ref="E381" dT="2025-10-03T12:04:36.97" personId="{1AA69E5B-B443-4881-BBB8-C2908FF681E9}" id="{A886C21B-3AA7-4E1A-A96A-0F6BF905574D}" parentId="{3223DA3C-47C3-4F8C-9EAF-33867844D86D}">
    <text>Pateikta po pastabu</text>
  </threadedComment>
  <threadedComment ref="E381" dT="2025-10-08T12:57:08.49" personId="{461F44CA-1680-4430-87A0-06B8101DA29D}" id="{000470BA-06B2-4302-9571-BA5560E313F3}" parentId="{3223DA3C-47C3-4F8C-9EAF-33867844D86D}">
    <text>Patvirtinti pirminiai, išsiųsta derinimams su kuo nederinta/kur reikia perderinti</text>
  </threadedComment>
  <threadedComment ref="E381" dT="2025-10-16T12:34:14.81" personId="{1AA69E5B-B443-4881-BBB8-C2908FF681E9}" id="{4FDCB3E4-12A5-456E-A115-F3D6F82634B5}" parentId="{3223DA3C-47C3-4F8C-9EAF-33867844D86D}">
    <text>Paraginta eso, kad rasytusi kelio prieda</text>
  </threadedComment>
  <threadedComment ref="E381" dT="2025-10-21T11:41:51.59" personId="{275467A3-C35B-408D-BC09-980133BF36D1}" id="{3E7D91C1-5E8C-443E-A991-D8A7210AE9CF}" parentId="{3223DA3C-47C3-4F8C-9EAF-33867844D86D}">
    <text>kelio priedas pasirašytas</text>
  </threadedComment>
  <threadedComment ref="E381" dT="2025-10-22T04:06:29.06" personId="{461F44CA-1680-4430-87A0-06B8101DA29D}" id="{EE53FAD2-AB94-4661-A4A4-A478C2D967B2}" parentId="{3223DA3C-47C3-4F8C-9EAF-33867844D86D}">
    <text>10-21 pateikta į Via su kelių priedu po patikrinimo</text>
  </threadedComment>
  <threadedComment ref="E381" dT="2025-10-27T14:00:47.04" personId="{461F44CA-1680-4430-87A0-06B8101DA29D}" id="{22275BE5-A5BF-494F-B36D-AB99050E48CA}" parentId="{3223DA3C-47C3-4F8C-9EAF-33867844D86D}">
    <text>Ruošiama byla, žiniaraštis sąmatos skaičiavimui</text>
  </threadedComment>
  <threadedComment ref="E381" dT="2025-11-03T09:07:18.65" personId="{461F44CA-1680-4430-87A0-06B8101DA29D}" id="{38460B58-99F6-4C9C-A630-D0D46F1946DE}" parentId="{3223DA3C-47C3-4F8C-9EAF-33867844D86D}">
    <text>VIA derinimas gautas, žiniaraščiai suruošti, sąmatai išsiųsta</text>
  </threadedComment>
  <threadedComment ref="E381" dT="2025-11-05T13:54:22.32" personId="{461F44CA-1680-4430-87A0-06B8101DA29D}" id="{93928022-6206-41BF-8262-3C159A5B65D0}" parentId="{3223DA3C-47C3-4F8C-9EAF-33867844D86D}">
    <text>Mel. projektas gautas, pateikta SUVA</text>
  </threadedComment>
  <threadedComment ref="E381" dT="2025-11-11T06:20:33.84" personId="{461F44CA-1680-4430-87A0-06B8101DA29D}" id="{1E9AAFF6-CAC1-4108-BA1D-876DCABE1178}" parentId="{3223DA3C-47C3-4F8C-9EAF-33867844D86D}">
    <text>Sąmata gauta, ruošiama byla</text>
  </threadedComment>
  <threadedComment ref="E381" dT="2025-11-13T07:05:04.64" personId="{1AA69E5B-B443-4881-BBB8-C2908FF681E9}" id="{39487799-E04A-4264-8847-9362B8379172}" parentId="{3223DA3C-47C3-4F8C-9EAF-33867844D86D}">
    <text>Pateiktas projektas su suva</text>
  </threadedComment>
  <threadedComment ref="E381" dT="2025-11-18T08:26:38.18" personId="{1AA69E5B-B443-4881-BBB8-C2908FF681E9}" id="{776F281F-9441-4032-842C-0D9D389376BD}" parentId="{3223DA3C-47C3-4F8C-9EAF-33867844D86D}">
    <text>Taiso pastabas</text>
  </threadedComment>
  <threadedComment ref="E381" dT="2025-11-20T12:08:33.55" personId="{1AA69E5B-B443-4881-BBB8-C2908FF681E9}" id="{1733D912-1477-4A08-8397-23AE8AAC5FCD}" parentId="{3223DA3C-47C3-4F8C-9EAF-33867844D86D}">
    <text>Pateikta po pastabu</text>
  </threadedComment>
  <threadedComment ref="E381" dT="2025-12-02T13:21:10.36" personId="{275467A3-C35B-408D-BC09-980133BF36D1}" id="{31C2FBC8-B213-4CFA-B8A1-B4104EB7CB87}" parentId="{3223DA3C-47C3-4F8C-9EAF-33867844D86D}">
    <text>aktuosim sausio mėn</text>
  </threadedComment>
  <threadedComment ref="E381" dT="2026-01-05T05:53:31.04" personId="{275467A3-C35B-408D-BC09-980133BF36D1}" id="{886BC182-003F-4AA6-8EB8-0AB83832BBE6}" parentId="{3223DA3C-47C3-4F8C-9EAF-33867844D86D}">
    <text>Perduoti įkainiai iš naujo</text>
  </threadedComment>
  <threadedComment ref="E381" dT="2026-01-06T06:22:15.50" personId="{275467A3-C35B-408D-BC09-980133BF36D1}" id="{48BD1DBA-F0C5-491A-90E8-A29F0F6A09FD}" parentId="{3223DA3C-47C3-4F8C-9EAF-33867844D86D}">
    <text xml:space="preserve">Pateiktas ADA
</text>
  </threadedComment>
  <threadedComment ref="X381" dT="2025-09-01T11:19:44.23" personId="{461F44CA-1680-4430-87A0-06B8101DA29D}" id="{B31A8AD8-2BA4-4AAD-B30E-2B65501114D0}">
    <text>Iš anksto išsiųsta dėl naujai asfaltuoto kelio susiderinimo</text>
  </threadedComment>
  <threadedComment ref="X381" dT="2025-09-15T05:19:30.24" personId="{461F44CA-1680-4430-87A0-06B8101DA29D}" id="{EFAB2751-41BF-4A51-A4C1-254F91E7F1B8}" parentId="{B31A8AD8-2BA4-4AAD-B30E-2B65501114D0}">
    <text>09-12 suderinta su pastabom: nepažeisti asfalto - pažeidus reikalaus atstatyti visą kelio ruožą, atstatyti kelkraštį po darbų, taikomas 5 metų garantinis laikotarpis</text>
  </threadedComment>
  <threadedComment ref="Y381" dT="2025-10-16T10:23:31.59" personId="{461F44CA-1680-4430-87A0-06B8101DA29D}" id="{3897EC26-0636-49F7-8FE1-3FB0A3F0E3E5}">
    <text>skambinta, pasirašo 10-17</text>
  </threadedComment>
  <threadedComment ref="Z381" dT="2025-10-13T12:26:17.15" personId="{461F44CA-1680-4430-87A0-06B8101DA29D}" id="{C7F399A4-982D-46B1-9BDB-0A2CBF10F558}">
    <text>Gautas ats., kad tinklų neeksploatuoja vietovėje, el. laiškas išsaugotas.</text>
  </threadedComment>
  <threadedComment ref="AD381" dT="2025-11-05T13:40:53.94" personId="{461F44CA-1680-4430-87A0-06B8101DA29D}" id="{F5322B36-296A-42C0-9BBB-39E65273DAD5}">
    <text>25SUT-17078</text>
  </threadedComment>
  <threadedComment ref="AJ381" dT="2025-10-22T04:07:04.24" personId="{461F44CA-1680-4430-87A0-06B8101DA29D}" id="{09065715-0BB4-4EA3-878B-47618FE70267}">
    <text>10-21 pateikta su kelių priedu po patikrinimo</text>
  </threadedComment>
  <threadedComment ref="E382" dT="2025-08-04T04:21:05.04" personId="{A8D559AF-EDFF-4E5C-A9C6-041F763793B2}" id="{AE142575-394A-49CC-87A2-2A623013C23B}">
    <text>Paruoštas BR1 ir išsiųstas derint, planas 08-07 vykti į vietą su zoniniu</text>
  </threadedComment>
  <threadedComment ref="E382" dT="2025-08-08T05:10:37.44" personId="{1AA69E5B-B443-4881-BBB8-C2908FF681E9}" id="{B7ADCF6E-2B39-48EB-8227-94A8E3042C20}" parentId="{AE142575-394A-49CC-87A2-2A623013C23B}">
    <text>Pateikti pirminiai</text>
  </threadedComment>
  <threadedComment ref="E382" dT="2025-08-18T07:50:51.69" personId="{A8D559AF-EDFF-4E5C-A9C6-041F763793B2}" id="{1D978540-5113-4D5F-AF3E-E791DCD1F43C}" parentId="{AE142575-394A-49CC-87A2-2A623013C23B}">
    <text>Pateikta sąmatos skaičiavimui, pateikta SUVA, pradėta ruošti byla, kad liktų tik viską apjungt</text>
  </threadedComment>
  <threadedComment ref="E382" dT="2025-08-22T06:58:30.66" personId="{A8D559AF-EDFF-4E5C-A9C6-041F763793B2}" id="{EACF0EF8-7BC6-4120-887A-7495464A0785}" parentId="{AE142575-394A-49CC-87A2-2A623013C23B}">
    <text>Viską kaip ir turim, paruošta pilna byla su konkursine, reikia pateikti</text>
  </threadedComment>
  <threadedComment ref="E382" dT="2025-08-22T07:45:03.41" personId="{1AA69E5B-B443-4881-BBB8-C2908FF681E9}" id="{CE7B08BE-A62C-4803-9644-55548715F0E8}" parentId="{AE142575-394A-49CC-87A2-2A623013C23B}">
    <text>Pateiktas projektas</text>
  </threadedComment>
  <threadedComment ref="E382" dT="2025-08-28T07:31:31.98" personId="{A8D559AF-EDFF-4E5C-A9C6-041F763793B2}" id="{EDA570F7-1AC0-4E9F-86E0-B925FC7B756E}" parentId="{AE142575-394A-49CC-87A2-2A623013C23B}">
    <text>Pataisyta byla</text>
  </threadedComment>
  <threadedComment ref="E382" dT="2025-08-28T12:27:18.29" personId="{1AA69E5B-B443-4881-BBB8-C2908FF681E9}" id="{3CFB4729-D8F3-412A-BDAC-78D01D5B1B11}" parentId="{AE142575-394A-49CC-87A2-2A623013C23B}">
    <text>Pateiktas projektas po pastabu</text>
  </threadedComment>
  <threadedComment ref="E382" dT="2025-09-01T12:13:55.06" personId="{275467A3-C35B-408D-BC09-980133BF36D1}" id="{2480BC5C-8B87-4D82-9323-EC5664B80CD0}" parentId="{AE142575-394A-49CC-87A2-2A623013C23B}">
    <text>Laukiam kol patvirtins žymas</text>
  </threadedComment>
  <threadedComment ref="E382" dT="2025-09-05T06:52:46.65" personId="{1AA69E5B-B443-4881-BBB8-C2908FF681E9}" id="{E7F2B94D-965D-48EC-A764-AE9DC8C3F16D}" parentId="{AE142575-394A-49CC-87A2-2A623013C23B}">
    <text>Zymu SF sake bus 09.08d</text>
  </threadedComment>
  <threadedComment ref="X382" dT="2025-08-04T04:22:08.77" personId="{A8D559AF-EDFF-4E5C-A9C6-041F763793B2}" id="{ED5FA35B-21EC-4E39-8348-ED02067A7D2F}">
    <text>08-01</text>
  </threadedComment>
  <threadedComment ref="AA382" dT="2025-08-04T04:22:24.74" personId="{A8D559AF-EDFF-4E5C-A9C6-041F763793B2}" id="{8CFE028E-D0BD-4694-9B5D-DD23E68FE819}">
    <text>08-01</text>
  </threadedComment>
  <threadedComment ref="AD382" dT="2025-08-18T06:17:04.48" personId="{A8D559AF-EDFF-4E5C-A9C6-041F763793B2}" id="{C74C3577-99E1-4599-B506-6DE6F2D84392}">
    <text>25SUT-2374 08-18</text>
  </threadedComment>
  <threadedComment ref="E383" dT="2025-08-12T07:17:33.50" personId="{F5283759-9946-4865-A022-E520B30F9158}" id="{99D29EAD-D501-4F7E-A6C1-91EA3756F21C}">
    <text>Braižoma trasa</text>
  </threadedComment>
  <threadedComment ref="E383" dT="2025-09-09T07:01:16.06" personId="{1AA69E5B-B443-4881-BBB8-C2908FF681E9}" id="{2FEC6EC4-01DF-4D9E-9DE8-5D2915EF94C9}" parentId="{99D29EAD-D501-4F7E-A6C1-91EA3756F21C}">
    <text>Taiso trasa</text>
  </threadedComment>
  <threadedComment ref="E383" dT="2025-09-15T07:20:51.38" personId="{F5283759-9946-4865-A022-E520B30F9158}" id="{818A6C83-2011-410C-82E1-D75295D33AE6}" parentId="{99D29EAD-D501-4F7E-A6C1-91EA3756F21C}">
    <text>Kostas parašė, kad pateiktų vidaus tinklą dėl KSB nominalų numatymo MT</text>
  </threadedComment>
  <threadedComment ref="E383" dT="2025-10-06T06:51:43.10" personId="{1AA69E5B-B443-4881-BBB8-C2908FF681E9}" id="{264AD3DE-A12F-4654-B739-63412B17DD86}" parentId="{99D29EAD-D501-4F7E-A6C1-91EA3756F21C}">
    <text>Savaite praejo, dar viena laiska parasiau</text>
  </threadedComment>
  <threadedComment ref="E383" dT="2025-11-03T11:49:59.22" personId="{F5283759-9946-4865-A022-E520B30F9158}" id="{1E984B11-F2DF-40B1-97F3-D848A35CD0CE}" parentId="{99D29EAD-D501-4F7E-A6C1-91EA3756F21C}">
    <text>Pateikta Via po pastabų. Tvarkomos KPD pastabos.</text>
  </threadedComment>
  <threadedComment ref="E383" dT="2025-11-03T13:52:34.59" personId="{F5283759-9946-4865-A022-E520B30F9158}" id="{E887190C-A960-40FD-815E-17B57EAC819A}" parentId="{99D29EAD-D501-4F7E-A6C1-91EA3756F21C}">
    <text>Pateikta KPD po pastabų.</text>
  </threadedComment>
  <threadedComment ref="E383" dT="2025-11-13T06:14:38.78" personId="{F5283759-9946-4865-A022-E520B30F9158}" id="{8793B5FA-0D8D-4E4B-BB2E-796B9F44B331}" parentId="{99D29EAD-D501-4F7E-A6C1-91EA3756F21C}">
    <text>Kai gausim KPD (11-03 išsiųsta), bus galima pasiteikti Via. Via prašo KPD suderinimo. Tada reikės pasiteikti krašto apsaugos ministerijai.
Reikės turbūt papildomai susiderinti ir su užsakovu (kariuomene?).
Koreguoti BR02, nes taip informacijos jei ir nepateikė (bent jau iki manęs ji neatėjo).</text>
  </threadedComment>
  <threadedComment ref="E383" dT="2025-11-27T06:43:17.88" personId="{461F44CA-1680-4430-87A0-06B8101DA29D}" id="{2A1A5477-5C04-4A43-A847-0215C4323CCD}" parentId="{99D29EAD-D501-4F7E-A6C1-91EA3756F21C}">
    <text>11-26 KPD pastabos, neigiamas ats. gautas</text>
  </threadedComment>
  <threadedComment ref="E383" dT="2025-12-03T06:35:57.64" personId="{461F44CA-1680-4430-87A0-06B8101DA29D}" id="{2A904C85-1B65-4A1A-8CC1-E73E38FBFBD9}" parentId="{99D29EAD-D501-4F7E-A6C1-91EA3756F21C}">
    <text>12-02 išsiųstas KPD prašymas po pastabų</text>
  </threadedComment>
  <threadedComment ref="E383" dT="2025-12-05T09:12:21.53" personId="{461F44CA-1680-4430-87A0-06B8101DA29D}" id="{98ECF0DE-990D-48DC-8709-747F5D044F78}" parentId="{99D29EAD-D501-4F7E-A6C1-91EA3756F21C}">
    <text>Skambinta transachemai dėl dalies nuomuojamam sklype derinimo, perskambinti prašė pirmadienį</text>
  </threadedComment>
  <threadedComment ref="E383" dT="2025-12-16T07:27:30.04" personId="{461F44CA-1680-4430-87A0-06B8101DA29D}" id="{3B7E39A0-ADB5-4BE5-9EE3-8623AA217238}" parentId="{99D29EAD-D501-4F7E-A6C1-91EA3756F21C}">
    <text>Gautas derinimas iš sklypo nuomininko Transachema</text>
  </threadedComment>
  <threadedComment ref="E383" dT="2026-01-06T05:20:34.61" personId="{461F44CA-1680-4430-87A0-06B8101DA29D}" id="{E878ACC1-5BBC-42F7-BA7E-66EE7D3C540C}" parentId="{99D29EAD-D501-4F7E-A6C1-91EA3756F21C}">
    <text>KPD perklausta ar patikrinta, atsakė, kad ne</text>
  </threadedComment>
  <threadedComment ref="E383" dT="2026-01-12T07:25:26.57" personId="{461F44CA-1680-4430-87A0-06B8101DA29D}" id="{E6AF76C5-F978-45F1-859A-EE4EE90C02FE}" parentId="{99D29EAD-D501-4F7E-A6C1-91EA3756F21C}">
    <text>Gautas teigiamas KPD ats., perteikti Via</text>
  </threadedComment>
  <threadedComment ref="E383" dT="2026-04-21T12:36:36.19" personId="{1AA69E5B-B443-4881-BBB8-C2908FF681E9}" id="{9F30BCDA-7EEE-4FE3-9F61-B1FFCB77CF88}" parentId="{99D29EAD-D501-4F7E-A6C1-91EA3756F21C}">
    <text xml:space="preserve">Ada pateikta ESO
</text>
  </threadedComment>
  <threadedComment ref="X383" dT="2025-09-26T12:00:08.38" personId="{F5283759-9946-4865-A022-E520B30F9158}" id="{E1ACD723-1AF4-4A5F-B81A-55129435CEB1}">
    <text>09-26 pateikta</text>
  </threadedComment>
  <threadedComment ref="X383" dT="2025-10-06T11:43:52.53" personId="{F5283759-9946-4865-A022-E520B30F9158}" id="{EAF5D5DC-F07F-4E3E-A026-D2C47F4F32DA}" parentId="{E1ACD723-1AF4-4A5F-B81A-55129435CEB1}">
    <text>Buvo teikta bendru paštu. Seniūnė suderino, derintojas ne, todėl persiunčiau dar kartą 10-06</text>
  </threadedComment>
  <threadedComment ref="Z383" dT="2025-09-26T12:00:08.38" personId="{F5283759-9946-4865-A022-E520B30F9158}" id="{19DF403E-72C9-4EBA-AE65-385BB6DAFBE6}">
    <text>09-26 pateikta</text>
  </threadedComment>
  <threadedComment ref="Z383" dT="2025-09-29T11:59:38.93" personId="{F5283759-9946-4865-A022-E520B30F9158}" id="{F838755A-DD47-4F4D-B9AB-89E91C4CD97D}" parentId="{19DF403E-72C9-4EBA-AE65-385BB6DAFBE6}">
    <text>29d gauta</text>
  </threadedComment>
  <threadedComment ref="AA383" dT="2025-09-26T12:00:08.38" personId="{F5283759-9946-4865-A022-E520B30F9158}" id="{45E9B54E-E798-4D6F-9983-0CF726E21C76}">
    <text>09-26 pateikta</text>
  </threadedComment>
  <threadedComment ref="AA383" dT="2025-09-30T12:45:40.90" personId="{F5283759-9946-4865-A022-E520B30F9158}" id="{6243B61A-0AC3-4F85-BD61-75B8317C04CD}" parentId="{45E9B54E-E798-4D6F-9983-0CF726E21C76}">
    <text>30d suderinta</text>
  </threadedComment>
  <threadedComment ref="AB383" dT="2025-09-26T12:00:08.38" personId="{F5283759-9946-4865-A022-E520B30F9158}" id="{0D128EF8-0314-4049-B713-01F52BDF334F}">
    <text>09-26 pateikta</text>
  </threadedComment>
  <threadedComment ref="AI383" dT="2025-09-29T10:33:42.51" personId="{F5283759-9946-4865-A022-E520B30F9158}" id="{AC5F565C-8BEA-4670-BE5D-254A33279005}">
    <text>Pateikta 09-29</text>
  </threadedComment>
  <threadedComment ref="AI383" dT="2025-10-22T09:09:23.43" personId="{F5283759-9946-4865-A022-E520B30F9158}" id="{F7C996A6-A3F7-47F6-8901-3DA604E3D970}" parentId="{AC5F565C-8BEA-4670-BE5D-254A33279005}">
    <text>10-22 pastabos yra</text>
  </threadedComment>
  <threadedComment ref="AI383" dT="2025-11-03T13:21:10.34" personId="{F5283759-9946-4865-A022-E520B30F9158}" id="{557827D2-5272-4365-813C-ED16DEB87216}" parentId="{AC5F565C-8BEA-4670-BE5D-254A33279005}">
    <text>Pateikta po pastabų 11-03</text>
  </threadedComment>
  <threadedComment ref="AI383" dT="2025-12-03T06:37:12.06" personId="{461F44CA-1680-4430-87A0-06B8101DA29D}" id="{2730E813-880B-47B8-9EC6-250E71B5CE91}" parentId="{AC5F565C-8BEA-4670-BE5D-254A33279005}">
    <text>11-26 gautos pastabos, po jų išsiųstas 12-02</text>
  </threadedComment>
  <threadedComment ref="AJ383" dT="2025-09-29T05:12:39.89" personId="{F5283759-9946-4865-A022-E520B30F9158}" id="{04F0351C-9DAB-4E3F-B6DE-6A9D9D7CA65E}">
    <text>09-29 pateikta</text>
  </threadedComment>
  <threadedComment ref="AJ383" dT="2025-09-29T05:39:35.35" personId="{F5283759-9946-4865-A022-E520B30F9158}" id="{8B18032F-CE94-4550-A92F-B0B61041C366}" parentId="{04F0351C-9DAB-4E3F-B6DE-6A9D9D7CA65E}">
    <text>1-25-30869</text>
  </threadedComment>
  <threadedComment ref="AJ383" dT="2025-10-13T04:40:35.91" personId="{F5283759-9946-4865-A022-E520B30F9158}" id="{CC79AE9F-DBF9-466D-BB0B-6368033A9381}" parentId="{04F0351C-9DAB-4E3F-B6DE-6A9D9D7CA65E}">
    <text>Yra pastabų.</text>
  </threadedComment>
  <threadedComment ref="AJ383" dT="2025-11-03T05:40:43.32" personId="{F5283759-9946-4865-A022-E520B30F9158}" id="{E8EA0B45-48B7-4235-8AD0-D83DE7A328BA}" parentId="{04F0351C-9DAB-4E3F-B6DE-6A9D9D7CA65E}">
    <text>Išsiųsti sprendiniai SRP, nes daro jie savo dalį ir bus kelias vienuose laukuose. Via prašė su jais susiderinti.</text>
  </threadedComment>
  <threadedComment ref="AJ383" dT="2025-11-03T11:50:31.22" personId="{F5283759-9946-4865-A022-E520B30F9158}" id="{DCA32725-2195-4C01-BBD5-4C1B23A1C71A}" parentId="{04F0351C-9DAB-4E3F-B6DE-6A9D9D7CA65E}">
    <text>Suderinta su SRP, pateikta Via po pastabų.</text>
  </threadedComment>
  <threadedComment ref="AJ383" dT="2025-12-03T06:37:43.71" personId="{461F44CA-1680-4430-87A0-06B8101DA29D}" id="{21CC1460-A7CC-4FD5-9429-07529F4EE754}" parentId="{04F0351C-9DAB-4E3F-B6DE-6A9D9D7CA65E}">
    <text>Via pastabose nurodžiusi gauti KPD sutikimą, derinama</text>
  </threadedComment>
  <threadedComment ref="AL383" dT="2025-09-29T09:46:08.31" personId="{F5283759-9946-4865-A022-E520B30F9158}" id="{DEA0E9F8-35BB-48E2-97F0-39E830045BCC}">
    <text>09-29 pateikta</text>
  </threadedComment>
  <threadedComment ref="AL383" dT="2025-09-30T09:44:33.43" personId="{F5283759-9946-4865-A022-E520B30F9158}" id="{7A0C85C2-C97C-4243-8F7F-6C569321CA4B}" parentId="{DEA0E9F8-35BB-48E2-97F0-39E830045BCC}">
    <text>P25-0999</text>
  </threadedComment>
  <threadedComment ref="AM383" dT="2025-09-29T09:46:08.31" personId="{F5283759-9946-4865-A022-E520B30F9158}" id="{7293261D-5F56-4057-9745-64E3A8C46734}">
    <text>09-29 pateikta</text>
  </threadedComment>
  <threadedComment ref="AN383" dT="2025-09-29T09:46:08.31" personId="{F5283759-9946-4865-A022-E520B30F9158}" id="{95874C02-2902-45CD-9D26-0DD0BE9535F9}">
    <text>09-29 pateikta</text>
  </threadedComment>
  <threadedComment ref="AO383" dT="2025-09-29T09:58:56.45" personId="{F5283759-9946-4865-A022-E520B30F9158}" id="{F5F17C19-A9D6-49F8-87FC-44C777495B33}">
    <text>09-29 išsiųsta</text>
  </threadedComment>
  <threadedComment ref="AO383" dT="2025-10-02T05:18:26.13" personId="{F5283759-9946-4865-A022-E520B30F9158}" id="{3AA96520-7308-4357-8D2E-B19A7D6C9B0C}" parentId="{F5F17C19-A9D6-49F8-87FC-44C777495B33}">
    <text>10-02 gauta</text>
  </threadedComment>
  <threadedComment ref="AP383" dT="2025-09-29T09:58:56.45" personId="{F5283759-9946-4865-A022-E520B30F9158}" id="{BDB57A89-3D4C-4109-957A-C45950CBA01C}">
    <text>09-29 išsiųsta</text>
  </threadedComment>
  <threadedComment ref="AP383" dT="2025-11-03T13:21:29.00" personId="{F5283759-9946-4865-A022-E520B30F9158}" id="{EDE732E3-6829-41B7-A0C9-AC9FD7BB330D}" parentId="{BDB57A89-3D4C-4109-957A-C45950CBA01C}">
    <text>Nereik derintis su jais</text>
  </threadedComment>
  <threadedComment ref="AP383" dT="2025-11-03T13:26:18.47" personId="{F5283759-9946-4865-A022-E520B30F9158}" id="{6508C276-0D41-47EF-B2D0-A29FB10D0CFA}" parentId="{BDB57A89-3D4C-4109-957A-C45950CBA01C}">
    <text>10-15 išsiųsta transachemai</text>
  </threadedComment>
  <threadedComment ref="AP383" dT="2025-12-05T09:13:36.42" personId="{461F44CA-1680-4430-87A0-06B8101DA29D}" id="{0C9C3022-E302-4CAD-8487-4F7759292173}" parentId="{BDB57A89-3D4C-4109-957A-C45950CBA01C}">
    <text>Ats. iš Transachemos dėl tinklo dalies nuomuojamame sklype negauta, paskambinta bendru numeriu, prašė perskambinti pirmadienį kai bus vadovas kažkuris</text>
  </threadedComment>
  <threadedComment ref="AP383" dT="2025-12-17T06:42:45.67" personId="{461F44CA-1680-4430-87A0-06B8101DA29D}" id="{0439BE0F-61FF-4409-8F96-B7D477F76A17}" parentId="{BDB57A89-3D4C-4109-957A-C45950CBA01C}">
    <text>Gauta iš Transachemos 12-16</text>
  </threadedComment>
  <threadedComment ref="E384" dT="2025-11-13T06:15:26.66" personId="{F5283759-9946-4865-A022-E520B30F9158}" id="{8AB8F97C-970C-4FB7-B003-0BD4FB2831D4}">
    <text>BR01 padarytas</text>
  </threadedComment>
  <threadedComment ref="E384" dT="2025-12-05T07:12:07.11" personId="{461F44CA-1680-4430-87A0-06B8101DA29D}" id="{D2393D91-0882-48D0-881E-9DBE3B5FBE5E}" parentId="{8AB8F97C-970C-4FB7-B003-0BD4FB2831D4}">
    <text>Išsiųsta pagr. derinimams (sav./sen., telia, vandenys, šiluma)</text>
  </threadedComment>
  <threadedComment ref="E384" dT="2025-12-09T07:18:05.88" personId="{461F44CA-1680-4430-87A0-06B8101DA29D}" id="{686AE3C3-4FDB-4818-BB0D-B69E714B10A3}" parentId="{8AB8F97C-970C-4FB7-B003-0BD4FB2831D4}">
    <text>Skambutis iš savivaldybės, kadangi projektas pilnai karinėje teritorijoje, sav. ir sen. negali ir neturi ko derinti</text>
  </threadedComment>
  <threadedComment ref="E384" dT="2026-01-12T07:25:57.23" personId="{461F44CA-1680-4430-87A0-06B8101DA29D}" id="{09223888-BC2D-4A12-8907-AC10DE77A93E}" parentId="{8AB8F97C-970C-4FB7-B003-0BD4FB2831D4}">
    <text>Teikti į KAM, kariuomenei derinimui</text>
  </threadedComment>
  <threadedComment ref="E384" dT="2026-04-21T12:36:42.33" personId="{1AA69E5B-B443-4881-BBB8-C2908FF681E9}" id="{0208F1D2-32B1-48B9-B057-EA5136F5FFBE}" parentId="{8AB8F97C-970C-4FB7-B003-0BD4FB2831D4}">
    <text>ADA pateikta ESO</text>
  </threadedComment>
  <threadedComment ref="Z384" dT="2025-12-05T11:17:52.74" personId="{461F44CA-1680-4430-87A0-06B8101DA29D}" id="{45726064-A0F8-44DD-924B-515FE658BA3D}">
    <text>Derinimas, kad tinklų nėra gautas</text>
  </threadedComment>
  <threadedComment ref="AA384" dT="2025-12-05T11:18:31.52" personId="{461F44CA-1680-4430-87A0-06B8101DA29D}" id="{F968CA1A-2B3A-4DB6-BB93-672CCDBD41D5}">
    <text>Suderinta (tinklų nėra, leidimo nereikia)</text>
  </threadedComment>
  <threadedComment ref="E385" dT="2025-06-19T05:20:10.77" personId="{275467A3-C35B-408D-BC09-980133BF36D1}" id="{7D311C2E-EA63-4C52-8DA2-10E835845BD3}">
    <text>Pildo topo Elimatas 06-19 užsakyta</text>
  </threadedComment>
  <threadedComment ref="E385" dT="2025-06-19T09:09:40.24" personId="{275467A3-C35B-408D-BC09-980133BF36D1}" id="{ED5C0BE3-4318-4CA7-89C7-057E93DD6344}" parentId="{7D311C2E-EA63-4C52-8DA2-10E835845BD3}">
    <text>Topo yra</text>
  </threadedComment>
  <threadedComment ref="E385" dT="2025-07-02T09:11:11.60" personId="{1AA69E5B-B443-4881-BBB8-C2908FF681E9}" id="{9278D989-2F3A-4EE6-85F4-EB99A5B71F53}" parentId="{7D311C2E-EA63-4C52-8DA2-10E835845BD3}">
    <text>Klientai atsiunte E dalis, reikia braizyti schema, nusiusta jiems paziureti ar tinka moduline</text>
  </threadedComment>
  <threadedComment ref="E385" dT="2025-07-08T07:28:14.60" personId="{1AA69E5B-B443-4881-BBB8-C2908FF681E9}" id="{1025B631-B3E5-4EC0-A675-FFF339552CB3}" parentId="{7D311C2E-EA63-4C52-8DA2-10E835845BD3}">
    <text>Nusiusta ir schema, paklausta pakartotinai ar tinka vieta su trasa</text>
  </threadedComment>
  <threadedComment ref="E385" dT="2025-07-15T06:08:58.45" personId="{1AA69E5B-B443-4881-BBB8-C2908FF681E9}" id="{B0F1A602-DA50-4608-A898-645771356B45}" parentId="{7D311C2E-EA63-4C52-8DA2-10E835845BD3}">
    <text>Pateikti pirminiai</text>
  </threadedComment>
  <threadedComment ref="E385" dT="2025-07-18T05:48:27.30" personId="{275467A3-C35B-408D-BC09-980133BF36D1}" id="{348C8E35-F8D5-4728-9B57-BE01756589B0}" parentId="{7D311C2E-EA63-4C52-8DA2-10E835845BD3}">
    <text>Taiso pastabas</text>
  </threadedComment>
  <threadedComment ref="E385" dT="2025-07-22T04:46:31.23" personId="{F5283759-9946-4865-A022-E520B30F9158}" id="{489987F1-DD3F-4D36-A5D6-C35D568B69B0}" parentId="{7D311C2E-EA63-4C52-8DA2-10E835845BD3}">
    <text>Pastabas pataisiau, tik dar reiks nuvažiuot ryšius pasimatuot ir narvelių dydžius. Šiandien su Kasparu važiuojam.</text>
  </threadedComment>
  <threadedComment ref="E385" dT="2025-08-01T07:12:30.13" personId="{F5283759-9946-4865-A022-E520B30F9158}" id="{C382B663-3D56-4538-A9C2-A81AD17FCC79}" parentId="{7D311C2E-EA63-4C52-8DA2-10E835845BD3}">
    <text>07-03 buvo siųstas laiškas UAB Celcis, nk neatrašė, paskambinau, paprašė pakartot laišką, pakartojom 08-01</text>
  </threadedComment>
  <threadedComment ref="E385" dT="2025-08-11T12:25:58.87" personId="{275467A3-C35B-408D-BC09-980133BF36D1}" id="{72DCCB88-A5C3-46B7-BA67-D86947B2E9AA}" parentId="{7D311C2E-EA63-4C52-8DA2-10E835845BD3}">
    <text>Situaciją sprendžia ESO</text>
  </threadedComment>
  <threadedComment ref="E385" dT="2025-08-25T05:04:59.63" personId="{275467A3-C35B-408D-BC09-980133BF36D1}" id="{AFD31B52-032D-485C-A6D0-F7DF5CD3FE42}" parentId="{7D311C2E-EA63-4C52-8DA2-10E835845BD3}">
    <text>Laukiam sklypų sav. Kontaktų dėl trasos keitimo</text>
  </threadedComment>
  <threadedComment ref="E385" dT="2025-09-09T07:01:43.35" personId="{1AA69E5B-B443-4881-BBB8-C2908FF681E9}" id="{61760B3A-A243-4D8E-B224-4F43620B5439}" parentId="{7D311C2E-EA63-4C52-8DA2-10E835845BD3}">
    <text>"Sveiki,
Esame užsakę RC servitutų sutarties kopija. Tikimės gauti per 7k.d. tada pateiksime jums."</text>
  </threadedComment>
  <threadedComment ref="E385" dT="2025-11-17T07:01:04.61" personId="{1AA69E5B-B443-4881-BBB8-C2908FF681E9}" id="{AEDB326D-8F19-4642-9763-E95709CFC7F2}" parentId="{7D311C2E-EA63-4C52-8DA2-10E835845BD3}">
    <text>11.05 pateiktas ESO servitutinis planas, kad duotu i teisma</text>
  </threadedComment>
  <threadedComment ref="E385" dT="2025-12-08T09:00:02.57" personId="{1AA69E5B-B443-4881-BBB8-C2908FF681E9}" id="{440E2E98-925D-44C5-B5C4-8168790B5625}" parentId="{7D311C2E-EA63-4C52-8DA2-10E835845BD3}">
    <text>Pateiktas dwg Klientui, kad pasakytu ar vaziuojam toliau</text>
  </threadedComment>
  <threadedComment ref="E385" dT="2025-12-22T12:45:10.91" personId="{1AA69E5B-B443-4881-BBB8-C2908FF681E9}" id="{67C8CF60-2462-4329-B214-2DED57637CE4}" parentId="{7D311C2E-EA63-4C52-8DA2-10E835845BD3}">
    <text>Pateikti pirminiai, klientui trasa tinka</text>
  </threadedComment>
  <threadedComment ref="E385" dT="2025-12-30T09:19:06.78" personId="{1AA69E5B-B443-4881-BBB8-C2908FF681E9}" id="{73462B3D-CA2B-4D8C-A715-06790C9EE9C9}" parentId="{7D311C2E-EA63-4C52-8DA2-10E835845BD3}">
    <text>Pateikti pirminiai po pastabu</text>
  </threadedComment>
  <threadedComment ref="E385" dT="2026-01-08T11:42:07.06" personId="{1AA69E5B-B443-4881-BBB8-C2908FF681E9}" id="{4509A75C-F38B-476E-8CE6-03F564B3FB25}" parentId="{7D311C2E-EA63-4C52-8DA2-10E835845BD3}">
    <text>Pateikti pirminiai po pastabu</text>
  </threadedComment>
  <threadedComment ref="E385" dT="2026-01-14T13:19:27.25" personId="{1AA69E5B-B443-4881-BBB8-C2908FF681E9}" id="{42D0951A-A077-4F91-AAEF-17BE4CB8685A}" parentId="{7D311C2E-EA63-4C52-8DA2-10E835845BD3}">
    <text>Pateikti pirminiai po pastabu</text>
  </threadedComment>
  <threadedComment ref="E385" dT="2026-01-19T07:56:15.42" personId="{1AA69E5B-B443-4881-BBB8-C2908FF681E9}" id="{16821254-49EE-4C76-84A3-C14D7BA89745}" parentId="{7D311C2E-EA63-4C52-8DA2-10E835845BD3}">
    <text>01.16 nusiusta papildomai suderinimams</text>
  </threadedComment>
  <threadedComment ref="E385" dT="2026-01-26T11:31:43.68" personId="{275467A3-C35B-408D-BC09-980133BF36D1}" id="{9558E7F0-9CF5-433B-A614-787327949935}" parentId="{7D311C2E-EA63-4C52-8DA2-10E835845BD3}">
    <text>taiso pastabas</text>
  </threadedComment>
  <threadedComment ref="E385" dT="2026-01-27T08:04:23.19" personId="{1AA69E5B-B443-4881-BBB8-C2908FF681E9}" id="{C7D6D227-3D5C-44D5-ABA6-48EA37621291}" parentId="{7D311C2E-EA63-4C52-8DA2-10E835845BD3}">
    <text>Pateikta po pastabu</text>
  </threadedComment>
  <threadedComment ref="E385" dT="2026-02-02T10:10:54.12" personId="{1AA69E5B-B443-4881-BBB8-C2908FF681E9}" id="{D18E41C6-1CF2-4474-8CE6-CF4D4019A3F1}" parentId="{7D311C2E-EA63-4C52-8DA2-10E835845BD3}">
    <text>Issiustas sutikimas Celsiui</text>
  </threadedComment>
  <threadedComment ref="E385" dT="2026-02-12T10:36:37.19" personId="{1AA69E5B-B443-4881-BBB8-C2908FF681E9}" id="{91E55221-6541-4CAF-8C49-DC592FDDC69D}" parentId="{7D311C2E-EA63-4C52-8DA2-10E835845BD3}">
    <text>Parasytas laiskas kelininkei, laukiam servituto kompensacijos, galima daryt mzdz ir byla</text>
  </threadedComment>
  <threadedComment ref="E385" dT="2026-02-13T11:00:13.18" personId="{1AA69E5B-B443-4881-BBB8-C2908FF681E9}" id="{C21BA75C-1858-447B-9CB9-57B9AD16561C}" parentId="{7D311C2E-EA63-4C52-8DA2-10E835845BD3}">
    <text>SUVA 26SUT-4956 gauta
26SUT-4962</text>
  </threadedComment>
  <threadedComment ref="E385" dT="2026-02-18T07:09:14.73" personId="{1AA69E5B-B443-4881-BBB8-C2908FF681E9}" id="{206F1237-DEAE-4C33-A88E-9FD8D5884B75}" parentId="{7D311C2E-EA63-4C52-8DA2-10E835845BD3}">
    <text>Pateiktas projektas su viena suva</text>
  </threadedComment>
  <threadedComment ref="E385" dT="2026-02-20T06:39:38.56" personId="{1AA69E5B-B443-4881-BBB8-C2908FF681E9}" id="{63A3C907-654B-42E9-8611-E13DFC5DBCEC}" parentId="{7D311C2E-EA63-4C52-8DA2-10E835845BD3}">
    <text>Servitutas issiustas notarei Miglei</text>
  </threadedComment>
  <threadedComment ref="E385" dT="2026-02-20T08:39:25.31" personId="{1AA69E5B-B443-4881-BBB8-C2908FF681E9}" id="{92FE704A-6F7D-4437-B623-F462BA6BF8F8}" parentId="{7D311C2E-EA63-4C52-8DA2-10E835845BD3}">
    <text>Migle sake nebepasirasineja, ieskau kito biuro</text>
  </threadedComment>
  <threadedComment ref="E385" dT="2026-02-25T13:34:05.56" personId="{1AA69E5B-B443-4881-BBB8-C2908FF681E9}" id="{A0750013-0855-4AFA-AEC7-8CB41BCEB1E2}" parentId="{7D311C2E-EA63-4C52-8DA2-10E835845BD3}">
    <text>Nusiusta 6 biurui Rulienei</text>
  </threadedComment>
  <threadedComment ref="E385" dT="2026-03-05T09:05:56.46" personId="{1AA69E5B-B443-4881-BBB8-C2908FF681E9}" id="{F158C84D-9AD5-4F0F-A3FC-D04F5DF68337}" parentId="{7D311C2E-EA63-4C52-8DA2-10E835845BD3}">
    <text>Patikslinta SUVA 26SUT-4962</text>
  </threadedComment>
  <threadedComment ref="E385" dT="2026-03-19T12:46:25.74" personId="{1AA69E5B-B443-4881-BBB8-C2908FF681E9}" id="{26CB2980-C5E5-4217-9C13-50255C191A96}" parentId="{7D311C2E-EA63-4C52-8DA2-10E835845BD3}">
    <text>Gauta suva, pateiktas antras projektas tvirtinimui</text>
  </threadedComment>
  <threadedComment ref="E385" dT="2026-03-20T06:18:20.84" personId="{1AA69E5B-B443-4881-BBB8-C2908FF681E9}" id="{B9B3CC78-7545-4023-9BF9-569A63B63BBC}" parentId="{7D311C2E-EA63-4C52-8DA2-10E835845BD3}">
    <text>Notare praso hipotekos ir Egles igaliojimo</text>
  </threadedComment>
  <threadedComment ref="E385" dT="2026-03-24T11:48:21.08" personId="{1AA69E5B-B443-4881-BBB8-C2908FF681E9}" id="{D92BECA0-78AA-4FFF-A98F-0C21F17B043A}" parentId="{7D311C2E-EA63-4C52-8DA2-10E835845BD3}">
    <text>Abu projektai atmesti del SB, reikia hipotekos rasto, nusiusta Sauliui</text>
  </threadedComment>
  <threadedComment ref="X385" dT="2025-06-19T11:47:44.36" personId="{E80BD089-F0D1-9A47-8F7C-7C2F77045E1A}" id="{D754FBD4-E836-4A07-B6BB-99E9A1D54B2B}">
    <text>Išsiųsta 2025-06-19</text>
  </threadedComment>
  <threadedComment ref="X385" dT="2026-01-16T10:56:40.87" personId="{1AA69E5B-B443-4881-BBB8-C2908FF681E9}" id="{1FEC8779-2566-4319-A8DD-C93CCD1E8749}" parentId="{D754FBD4-E836-4A07-B6BB-99E9A1D54B2B}">
    <text xml:space="preserve">Persiunciau per nauja GD-796 </text>
  </threadedComment>
  <threadedComment ref="Z385" dT="2025-07-23T11:21:27.88" personId="{E80BD089-F0D1-9A47-8F7C-7C2F77045E1A}" id="{16BB335E-659F-4480-9107-598ADFF9AE0E}">
    <text>Išsiųsta 2025-07-23</text>
  </threadedComment>
  <threadedComment ref="E386" dT="2025-08-22T10:16:45.02" personId="{1AA69E5B-B443-4881-BBB8-C2908FF681E9}" id="{151D927D-F1EF-4F7C-AEFD-81FCAB6FD8D9}">
    <text>Pateikti pirminiai</text>
  </threadedComment>
  <threadedComment ref="E386" dT="2025-08-25T04:52:56.55" personId="{275467A3-C35B-408D-BC09-980133BF36D1}" id="{2AE70551-F66D-423E-8FE5-71B57257A253}" parentId="{151D927D-F1EF-4F7C-AEFD-81FCAB6FD8D9}">
    <text>Gytis siunčia derinti institucijoms ir formuoja informacinius</text>
  </threadedComment>
  <threadedComment ref="E386" dT="2025-08-25T07:33:16.22" personId="{BF941DBC-49BC-4D35-B639-EC5DED99621C}" id="{234736EF-9036-4B9A-BF46-30B564F18D9A}" parentId="{151D927D-F1EF-4F7C-AEFD-81FCAB6FD8D9}">
    <text>08-25 pateikta derint</text>
  </threadedComment>
  <threadedComment ref="E386" dT="2025-08-28T05:20:40.75" personId="{275467A3-C35B-408D-BC09-980133BF36D1}" id="{54277279-7174-488A-91B3-846D0881390A}" parentId="{151D927D-F1EF-4F7C-AEFD-81FCAB6FD8D9}">
    <text>Taiso pastabas</text>
  </threadedComment>
  <threadedComment ref="E386" dT="2025-08-28T11:39:32.90" personId="{1AA69E5B-B443-4881-BBB8-C2908FF681E9}" id="{721E74FF-DF95-4419-AF67-B2B1BA1D0585}" parentId="{151D927D-F1EF-4F7C-AEFD-81FCAB6FD8D9}">
    <text>Pateikta po pastabu</text>
  </threadedComment>
  <threadedComment ref="E386" dT="2025-09-03T06:09:16.21" personId="{BF941DBC-49BC-4D35-B639-EC5DED99621C}" id="{8D310917-0AE3-4FE0-8D10-F5A953522425}" parentId="{151D927D-F1EF-4F7C-AEFD-81FCAB6FD8D9}">
    <text>KPD nederina, bandyt reikia pakeist trasą kad neiti per piliakalnio zoną, planuoju 09-03 pateikt pakeistus sprendinius perderint.</text>
  </threadedComment>
  <threadedComment ref="E386" dT="2025-09-09T07:02:59.66" personId="{BF941DBC-49BC-4D35-B639-EC5DED99621C}" id="{769834B4-FDDB-45A7-86C2-5FF823BEBF87}" parentId="{151D927D-F1EF-4F7C-AEFD-81FCAB6FD8D9}">
    <text>Trūksta savivaldybės ir seniūnijos derinimo</text>
  </threadedComment>
  <threadedComment ref="E386" dT="2025-09-15T05:10:36.41" personId="{BF941DBC-49BC-4D35-B639-EC5DED99621C}" id="{52A4EF6A-CDA6-4FCD-98C5-F05E54158ACB}" parentId="{151D927D-F1EF-4F7C-AEFD-81FCAB6FD8D9}">
    <text>Su eso Kostas sprendžia VIA klausimą dėl gręžimo šalia kelio</text>
  </threadedComment>
  <threadedComment ref="E386" dT="2025-09-18T08:43:35.23" personId="{275467A3-C35B-408D-BC09-980133BF36D1}" id="{3BD0D60B-D887-4D36-8BE6-1A22DEAA37F9}" parentId="{151D927D-F1EF-4F7C-AEFD-81FCAB6FD8D9}">
    <text>Pateiktas kelių priedas ESO pasirašymui</text>
  </threadedComment>
  <threadedComment ref="E386" dT="2025-09-29T07:05:08.05" personId="{275467A3-C35B-408D-BC09-980133BF36D1}" id="{BC30CC9A-C8A0-4720-9D1F-F14C95DD1634}" parentId="{151D927D-F1EF-4F7C-AEFD-81FCAB6FD8D9}">
    <text>reikia bylą be  VIA</text>
  </threadedComment>
  <threadedComment ref="E386" dT="2025-09-29T07:11:44.71" personId="{1AA69E5B-B443-4881-BBB8-C2908FF681E9}" id="{31512E87-6245-4CD1-9714-B15F6A5DE9F6}" parentId="{151D927D-F1EF-4F7C-AEFD-81FCAB6FD8D9}">
    <text>Pateiktas projektas be via ir suva</text>
  </threadedComment>
  <threadedComment ref="E386" dT="2025-10-06T12:49:27.08" personId="{BF941DBC-49BC-4D35-B639-EC5DED99621C}" id="{6CE9207C-1C6E-492D-97BA-A38E01EB1693}" parentId="{151D927D-F1EF-4F7C-AEFD-81FCAB6FD8D9}">
    <text xml:space="preserve">25SUT-11627
</text>
  </threadedComment>
  <threadedComment ref="E386" dT="2025-10-08T05:11:17.25" personId="{BF941DBC-49BC-4D35-B639-EC5DED99621C}" id="{1D454E2E-3B2E-4A12-9DAB-4D5083BE7DD7}" parentId="{151D927D-F1EF-4F7C-AEFD-81FCAB6FD8D9}">
    <text>Suva gauta, trūksta info iš eso dėl kompensacinių ričių.</text>
  </threadedComment>
  <threadedComment ref="E386" dT="2025-10-08T10:04:01.94" personId="{1AA69E5B-B443-4881-BBB8-C2908FF681E9}" id="{A4EDB5B3-3185-4DCB-8C46-93E6E7A36587}" parentId="{151D927D-F1EF-4F7C-AEFD-81FCAB6FD8D9}">
    <text>Pateiktas galutinis projektas</text>
  </threadedComment>
  <threadedComment ref="E386" dT="2025-10-16T12:32:09.71" personId="{1AA69E5B-B443-4881-BBB8-C2908FF681E9}" id="{5FCE5175-F4B4-4EBA-94F0-F7F8E892B088}" parentId="{151D927D-F1EF-4F7C-AEFD-81FCAB6FD8D9}">
    <text>Taiso pastabas</text>
  </threadedComment>
  <threadedComment ref="E386" dT="2025-10-17T07:26:14.43" personId="{275467A3-C35B-408D-BC09-980133BF36D1}" id="{28C7BCFA-ED1D-4A40-8B57-48C88298A705}" parentId="{151D927D-F1EF-4F7C-AEFD-81FCAB6FD8D9}">
    <text>pateiktas po pastabų</text>
  </threadedComment>
  <threadedComment ref="E386" dT="2025-10-21T12:48:40.81" personId="{1AA69E5B-B443-4881-BBB8-C2908FF681E9}" id="{C45DB395-B2B7-4AD3-8B4B-496BB67A39BB}" parentId="{151D927D-F1EF-4F7C-AEFD-81FCAB6FD8D9}">
    <text>Pateikta po pastabu</text>
  </threadedComment>
  <threadedComment ref="E386" dT="2025-10-22T11:56:50.13" personId="{275467A3-C35B-408D-BC09-980133BF36D1}" id="{1BC465BE-6A3E-49F3-8ADB-6705BD7FFB54}" parentId="{151D927D-F1EF-4F7C-AEFD-81FCAB6FD8D9}">
    <text>registruoja žymas</text>
  </threadedComment>
  <threadedComment ref="E386" dT="2025-10-27T06:31:11.71" personId="{275467A3-C35B-408D-BC09-980133BF36D1}" id="{19CA0EA0-CD95-443D-B3EA-09482C52C6F0}" parentId="{151D927D-F1EF-4F7C-AEFD-81FCAB6FD8D9}">
    <text>laukiam kol atmes įkainius</text>
  </threadedComment>
  <threadedComment ref="AJ386" dT="2025-08-25T11:57:59.78" personId="{BF941DBC-49BC-4D35-B639-EC5DED99621C}" id="{628626BC-E6B1-4866-A9FB-C59FA3C0CF5F}">
    <text>1-25-26805</text>
  </threadedComment>
  <threadedComment ref="AM386" dT="2025-08-25T10:47:09.01" personId="{BF941DBC-49BC-4D35-B639-EC5DED99621C}" id="{A06FB8F1-8434-4045-AA4F-A054F0600772}">
    <text>Krašto apsaugos ministerija</text>
  </threadedComment>
  <threadedComment ref="AM386" dT="2025-08-28T08:56:53.30" personId="{BF941DBC-49BC-4D35-B639-EC5DED99621C}" id="{8575A3B0-1A2C-45E4-9D0C-76BD28838ED4}" parentId="{A06FB8F1-8434-4045-AA4F-A054F0600772}">
    <text>KAM tikrintojo numeris +37065011716</text>
  </threadedComment>
  <threadedComment ref="E387" dT="2025-08-04T06:24:16.10" personId="{BF941DBC-49BC-4D35-B639-EC5DED99621C}" id="{0DAB1AAD-7A07-4056-8349-DD5355187215}">
    <text>Reikalinga info iš ESO kokią MGT projektuoti.</text>
  </threadedComment>
  <threadedComment ref="E387" dT="2025-08-08T05:14:25.25" personId="{1AA69E5B-B443-4881-BBB8-C2908FF681E9}" id="{98A36564-2BF6-4028-B1FA-75AAB7868B14}" parentId="{0DAB1AAD-7A07-4056-8349-DD5355187215}">
    <text>Pateikti pirminiai</text>
  </threadedComment>
  <threadedComment ref="E387" dT="2025-08-11T12:50:07.93" personId="{1AA69E5B-B443-4881-BBB8-C2908FF681E9}" id="{5ABC3BA4-4A16-414E-9B5C-C1E8CDE4422B}" parentId="{0DAB1AAD-7A07-4056-8349-DD5355187215}">
    <text>Pateikti pirminiai po pastabu</text>
  </threadedComment>
  <threadedComment ref="E387" dT="2025-08-13T06:47:10.19" personId="{1AA69E5B-B443-4881-BBB8-C2908FF681E9}" id="{BAF8BCAF-1900-417B-A7DC-7FA0614ADAEB}" parentId="{0DAB1AAD-7A07-4056-8349-DD5355187215}">
    <text>Pateikti pirminiai po pastabu</text>
  </threadedComment>
  <threadedComment ref="E387" dT="2025-08-14T11:40:36.27" personId="{1AA69E5B-B443-4881-BBB8-C2908FF681E9}" id="{1A7DCF27-D805-463D-9329-77ADB297C9CF}" parentId="{0DAB1AAD-7A07-4056-8349-DD5355187215}">
    <text>Pateikti pirminiai po pastabu</text>
  </threadedComment>
  <threadedComment ref="E387" dT="2025-08-21T11:26:53.77" personId="{BF941DBC-49BC-4D35-B639-EC5DED99621C}" id="{3C7003FB-22F2-4F75-BF66-BEE703F6E89C}" parentId="{0DAB1AAD-7A07-4056-8349-DD5355187215}">
    <text>08-13 pateikta derinti, trūksta savivaldybės derinimo.</text>
  </threadedComment>
  <threadedComment ref="E387" dT="2025-08-29T07:23:57.45" personId="{BF941DBC-49BC-4D35-B639-EC5DED99621C}" id="{E49F28AB-8B3F-4E01-82F1-DB904CDC325E}" parentId="{0DAB1AAD-7A07-4056-8349-DD5355187215}">
    <text>09-10 natura terminas.</text>
  </threadedComment>
  <threadedComment ref="E387" dT="2025-09-04T09:45:11.02" personId="{BF941DBC-49BC-4D35-B639-EC5DED99621C}" id="{107BC30D-C9A8-43A2-8828-78A128BC7D57}" parentId="{0DAB1AAD-7A07-4056-8349-DD5355187215}">
    <text xml:space="preserve">Pateikta SUVA:
25SUT-5482 
25SUT-5486 </text>
  </threadedComment>
  <threadedComment ref="E387" dT="2025-09-09T07:46:33.33" personId="{1AA69E5B-B443-4881-BBB8-C2908FF681E9}" id="{6465032C-B6CD-4D83-860F-C87BDC26E331}" parentId="{0DAB1AAD-7A07-4056-8349-DD5355187215}">
    <text>Pateiktas projektas be SUVA</text>
  </threadedComment>
  <threadedComment ref="E387" dT="2025-09-12T05:21:13.52" personId="{BF941DBC-49BC-4D35-B639-EC5DED99621C}" id="{B3774190-F154-4E90-9351-93B7982C303E}" parentId="{0DAB1AAD-7A07-4056-8349-DD5355187215}">
    <text>Trūksta tik suva</text>
  </threadedComment>
  <threadedComment ref="E387" dT="2025-09-12T12:59:54.70" personId="{1AA69E5B-B443-4881-BBB8-C2908FF681E9}" id="{41A11A38-5114-4BEE-B514-5263323251AC}" parentId="{0DAB1AAD-7A07-4056-8349-DD5355187215}">
    <text>Pateiktas projektas su SUVA garantiniu</text>
  </threadedComment>
  <threadedComment ref="E387" dT="2025-09-22T10:38:28.79" personId="{1AA69E5B-B443-4881-BBB8-C2908FF681E9}" id="{2F58F02E-E2D8-43A3-B079-55F08DA06DF8}" parentId="{0DAB1AAD-7A07-4056-8349-DD5355187215}">
    <text xml:space="preserve">Projektas bus tvirtinamas pateikus tinkamą NŽT sutikimą </text>
  </threadedComment>
  <threadedComment ref="E387" dT="2025-09-29T06:21:31.36" personId="{BF941DBC-49BC-4D35-B639-EC5DED99621C}" id="{7E7FD8B7-DCB5-4E07-8B47-3681572432D2}" parentId="{0DAB1AAD-7A07-4056-8349-DD5355187215}">
    <text>25SUT-9688
09-29</text>
  </threadedComment>
  <threadedComment ref="E387" dT="2025-10-09T09:44:55.47" personId="{1AA69E5B-B443-4881-BBB8-C2908FF681E9}" id="{911045BD-6373-445E-9FD0-F21F62F5B48E}" parentId="{0DAB1AAD-7A07-4056-8349-DD5355187215}">
    <text>Pateiktas pilnas projektas su SUVA</text>
  </threadedComment>
  <threadedComment ref="Y387" dT="2025-08-13T12:43:19.76" personId="{BF941DBC-49BC-4D35-B639-EC5DED99621C}" id="{3F397F60-BC9B-4033-B5B0-2289BB735211}">
    <text>Projektus derina savivaldybė.</text>
  </threadedComment>
  <threadedComment ref="E388" dT="2025-09-19T06:07:02.21" personId="{F5283759-9946-4865-A022-E520B30F9158}" id="{1EC963EB-47A6-4F69-B265-68F10ED1D5CF}">
    <text>Reik užklausti TIVI dėl suvyto/nesuvyto kabelio naudojimo ir bus galima pateikti pirminius.</text>
  </threadedComment>
  <threadedComment ref="E388" dT="2025-09-22T05:08:41.70" personId="{F5283759-9946-4865-A022-E520B30F9158}" id="{A60C46A2-F3B4-4546-A15D-42FC2C597775}" parentId="{1EC963EB-47A6-4F69-B265-68F10ED1D5CF}">
    <text>Galima pateikti pirminius.</text>
  </threadedComment>
  <threadedComment ref="E388" dT="2025-09-22T10:42:35.72" personId="{1AA69E5B-B443-4881-BBB8-C2908FF681E9}" id="{318FA494-359D-488E-85AB-0BFE83EC2F37}" parentId="{1EC963EB-47A6-4F69-B265-68F10ED1D5CF}">
    <text>Pateikti pirminiai</text>
  </threadedComment>
  <threadedComment ref="E388" dT="2025-09-23T12:11:52.25" personId="{F5283759-9946-4865-A022-E520B30F9158}" id="{01E79A6E-13EC-419D-9E13-CC3299CC9F08}" parentId="{1EC963EB-47A6-4F69-B265-68F10ED1D5CF}">
    <text>Pirminius patvirtino. Pateikta institucijoms.</text>
  </threadedComment>
  <threadedComment ref="E388" dT="2025-10-06T12:05:50.16" personId="{F5283759-9946-4865-A022-E520B30F9158}" id="{C5AD0481-FF25-42FB-845F-6FCD6E47AC32}" parentId="{1EC963EB-47A6-4F69-B265-68F10ED1D5CF}">
    <text>Liko Šilumos derinimas, kai Limap'as papildys tinklus ir pasiteikti SUVA. Pasiruošti pilną bylą.</text>
  </threadedComment>
  <threadedComment ref="E388" dT="2025-10-10T05:43:40.32" personId="{F5283759-9946-4865-A022-E520B30F9158}" id="{8E16B74C-0DDB-4FF2-847A-F5D8C4107CD2}" parentId="{1EC963EB-47A6-4F69-B265-68F10ED1D5CF}">
    <text xml:space="preserve">Derinimai gauti. Pateikta SUVA. Ruošiuosi žiniaraštį, per šiandien pateiksiu. </text>
  </threadedComment>
  <threadedComment ref="E388" dT="2025-10-10T06:44:40.83" personId="{F5283759-9946-4865-A022-E520B30F9158}" id="{220300A9-5C6C-4422-A996-D11CF6B9BE1A}" parentId="{1EC963EB-47A6-4F69-B265-68F10ED1D5CF}">
    <text>Žiniaraštis pateiktas Anai, kai gausiu sąmatą, galima bus teikt projektą be SUVA</text>
  </threadedComment>
  <threadedComment ref="E388" dT="2025-10-13T07:52:25.70" personId="{F5283759-9946-4865-A022-E520B30F9158}" id="{72166B72-1EA3-4FDA-A40A-2DE23BCB6727}" parentId="{1EC963EB-47A6-4F69-B265-68F10ED1D5CF}">
    <text>Galima pateikti bylą be SUVA</text>
  </threadedComment>
  <threadedComment ref="E388" dT="2025-10-13T10:26:04.52" personId="{1AA69E5B-B443-4881-BBB8-C2908FF681E9}" id="{21A7642D-9AEC-44B0-9CB3-C8920EB53BAD}" parentId="{1EC963EB-47A6-4F69-B265-68F10ED1D5CF}">
    <text>Pateiktas projektas be SUVA</text>
  </threadedComment>
  <threadedComment ref="E388" dT="2025-10-14T07:22:33.11" personId="{F5283759-9946-4865-A022-E520B30F9158}" id="{79657C52-8199-45A6-BA6C-AA86757713D9}" parentId="{1EC963EB-47A6-4F69-B265-68F10ED1D5CF}">
    <text>Gavau ir SUVA. Kai atmes, bus galima iškarto pateikti.</text>
  </threadedComment>
  <threadedComment ref="E388" dT="2025-10-15T12:10:09.14" personId="{1AA69E5B-B443-4881-BBB8-C2908FF681E9}" id="{18A6673A-A888-49C8-A8A9-4114D3CA0713}" parentId="{1EC963EB-47A6-4F69-B265-68F10ED1D5CF}">
    <text>Pateikta su SUVA</text>
  </threadedComment>
  <threadedComment ref="E388" dT="2025-10-15T12:42:54.23" personId="{275467A3-C35B-408D-BC09-980133BF36D1}" id="{C441676C-883A-442F-8275-456CFEC1B115}" parentId="{1EC963EB-47A6-4F69-B265-68F10ED1D5CF}">
    <text>pateiktas projektas po pastabų</text>
  </threadedComment>
  <threadedComment ref="E388" dT="2025-10-16T13:29:46.08" personId="{275467A3-C35B-408D-BC09-980133BF36D1}" id="{769B3EEF-58B9-4723-A0AD-4C6A3D5D2AE0}" parentId="{1EC963EB-47A6-4F69-B265-68F10ED1D5CF}">
    <text>patvirtintas</text>
  </threadedComment>
  <threadedComment ref="E388" dT="2025-10-21T11:55:36.93" personId="{275467A3-C35B-408D-BC09-980133BF36D1}" id="{D1BEF5C0-EC5F-4481-958A-91A6DB859C1E}" parentId="{1EC963EB-47A6-4F69-B265-68F10ED1D5CF}">
    <text>laukiam žymų</text>
  </threadedComment>
  <threadedComment ref="E388" dT="2025-10-29T07:25:30.73" personId="{275467A3-C35B-408D-BC09-980133BF36D1}" id="{5AADF6B4-7A3B-4AFA-B5F4-0D1861907981}" parentId="{1EC963EB-47A6-4F69-B265-68F10ED1D5CF}">
    <text>pateikti įkainiai</text>
  </threadedComment>
  <threadedComment ref="F388" dT="2025-07-30T05:57:56.22" personId="{275467A3-C35B-408D-BC09-980133BF36D1}" id="{070383A1-96BE-4BE3-9C2C-8E1E13B2AB07}">
    <text>Edgaras su Simu matuoja 08-06</text>
  </threadedComment>
  <threadedComment ref="V388" dT="2025-10-10T06:27:48.12" personId="{F5283759-9946-4865-A022-E520B30F9158}" id="{9C85CE67-AB3E-4AB5-94C8-F20A19E33825}">
    <text>10-10 pateikta Anai</text>
  </threadedComment>
  <threadedComment ref="X388" dT="2025-09-23T12:07:54.61" personId="{F5283759-9946-4865-A022-E520B30F9158}" id="{6C410CDE-6796-4857-87C1-6D6CFA2C9E71}">
    <text>09-23 pateikta</text>
  </threadedComment>
  <threadedComment ref="X388" dT="2025-09-30T10:58:26.86" personId="{F5283759-9946-4865-A022-E520B30F9158}" id="{FB6C0610-B6C4-4034-9D46-207D34DC72AE}" parentId="{6C410CDE-6796-4857-87C1-6D6CFA2C9E71}">
    <text>Pateikta pakartotinai 09-30</text>
  </threadedComment>
  <threadedComment ref="Z388" dT="2025-09-23T12:07:54.61" personId="{F5283759-9946-4865-A022-E520B30F9158}" id="{1BE7EFCC-34F4-420D-8A67-1338305C2E4A}">
    <text>09-23 pateikta</text>
  </threadedComment>
  <threadedComment ref="Z388" dT="2025-09-25T07:10:07.71" personId="{F5283759-9946-4865-A022-E520B30F9158}" id="{31E8FC35-355B-41F8-8FD5-32DAEA1865AB}" parentId="{1BE7EFCC-34F4-420D-8A67-1338305C2E4A}">
    <text>25d gauta</text>
  </threadedComment>
  <threadedComment ref="AA388" dT="2025-09-23T12:07:54.61" personId="{F5283759-9946-4865-A022-E520B30F9158}" id="{724D03AD-6C42-4BDA-90A4-680A8191A6E3}">
    <text>09-23 pateikta</text>
  </threadedComment>
  <threadedComment ref="AA388" dT="2025-09-25T07:09:56.68" personId="{F5283759-9946-4865-A022-E520B30F9158}" id="{F9AA5F04-6286-4DBB-8746-48AAF260A737}" parentId="{724D03AD-6C42-4BDA-90A4-680A8191A6E3}">
    <text>24d gauta</text>
  </threadedComment>
  <threadedComment ref="AB388" dT="2025-09-23T12:07:54.61" personId="{F5283759-9946-4865-A022-E520B30F9158}" id="{4C35B6F0-880C-44DE-A321-18B359E76C13}">
    <text>09-23 pateikta</text>
  </threadedComment>
  <threadedComment ref="AB388" dT="2025-09-29T12:56:29.79" personId="{F5283759-9946-4865-A022-E520B30F9158}" id="{BB8B0B86-AD57-4E38-A4EF-CB27EFAF1229}" parentId="{4C35B6F0-880C-44DE-A321-18B359E76C13}">
    <text>Yra pastabų, reik pildyt topo, parašyta LIMAPUI 29d</text>
  </threadedComment>
  <threadedComment ref="AB388" dT="2025-10-10T05:11:01.19" personId="{F5283759-9946-4865-A022-E520B30F9158}" id="{40549327-E7D8-4681-8FFF-8F37D8B4A567}" parentId="{4C35B6F0-880C-44DE-A321-18B359E76C13}">
    <text>10-10 suderinta</text>
  </threadedComment>
  <threadedComment ref="AD388" dT="2025-10-10T05:43:12.54" personId="{F5283759-9946-4865-A022-E520B30F9158}" id="{6FBFF5EB-CA19-46AA-ACC1-B662046DF141}">
    <text>25SUT-12667 10-10</text>
  </threadedComment>
  <threadedComment ref="E389" dT="2025-09-19T11:28:25.61" personId="{275467A3-C35B-408D-BC09-980133BF36D1}" id="{8EDE3948-0205-4C1E-B9B1-794253D2F684}">
    <text>Pateikti pirminiai</text>
  </threadedComment>
  <threadedComment ref="E389" dT="2025-10-03T11:38:13.52" personId="{1AA69E5B-B443-4881-BBB8-C2908FF681E9}" id="{0073004E-C5B1-410A-8B13-7D585E6F033D}" parentId="{8EDE3948-0205-4C1E-B9B1-794253D2F684}">
    <text>Pateikta po pastabu</text>
  </threadedComment>
  <threadedComment ref="E389" dT="2025-10-09T04:40:51.93" personId="{1AA69E5B-B443-4881-BBB8-C2908FF681E9}" id="{6DF10DBA-63B1-4AB6-A5A3-6823D8451238}" parentId="{8EDE3948-0205-4C1E-B9B1-794253D2F684}">
    <text>Pateikti pirminiai po pastabu</text>
  </threadedComment>
  <threadedComment ref="E389" dT="2025-10-13T10:33:10.64" personId="{275467A3-C35B-408D-BC09-980133BF36D1}" id="{F3ED1206-1991-4C88-9784-E5A5AD9EC961}" parentId="{8EDE3948-0205-4C1E-B9B1-794253D2F684}">
    <text>patvirtinti pirminiai</text>
  </threadedComment>
  <threadedComment ref="E389" dT="2025-10-21T11:57:24.62" personId="{275467A3-C35B-408D-BC09-980133BF36D1}" id="{EFC02B35-577D-4A76-9B5E-E3376A384D22}" parentId="{8EDE3948-0205-4C1E-B9B1-794253D2F684}">
    <text>laukiam VIA ir KPD</text>
  </threadedComment>
  <threadedComment ref="E389" dT="2025-10-31T11:34:29.62" personId="{BF941DBC-49BC-4D35-B639-EC5DED99621C}" id="{52737221-AC55-4505-8310-A388DB27D932}" parentId="{8EDE3948-0205-4C1E-B9B1-794253D2F684}">
    <text>KPD atmetė, pateikta 31d po pastabų</text>
  </threadedComment>
  <threadedComment ref="E389" dT="2025-11-14T12:56:27.79" personId="{BF941DBC-49BC-4D35-B639-EC5DED99621C}" id="{C7437BBA-679B-4503-88E5-90EC760CB70E}" parentId="{8EDE3948-0205-4C1E-B9B1-794253D2F684}">
    <text>11-14 pateikta po pastabų VIA</text>
  </threadedComment>
  <threadedComment ref="E389" dT="2025-12-03T10:09:43.86" personId="{1AA69E5B-B443-4881-BBB8-C2908FF681E9}" id="{6AAE838B-35F0-4EB1-BD99-6BCE34BCE488}" parentId="{8EDE3948-0205-4C1E-B9B1-794253D2F684}">
    <text>MZDZ ir informaciniai</text>
  </threadedComment>
  <threadedComment ref="E389" dT="2025-12-08T13:06:24.13" personId="{5710D45C-C18F-4E5A-842E-2E8E9F9A8EE2}" id="{5ECD9C09-FB2A-461B-9B42-4A93708B1939}" parentId="{8EDE3948-0205-4C1E-B9B1-794253D2F684}">
    <text>Informaciniai išsiųsti</text>
  </threadedComment>
  <threadedComment ref="E389" dT="2025-12-10T06:32:14.20" personId="{5710D45C-C18F-4E5A-842E-2E8E9F9A8EE2}" id="{7BF2B6A3-2859-4041-96AA-84CE70B706DC}" parentId="{8EDE3948-0205-4C1E-B9B1-794253D2F684}">
    <text>Išsiųsta skaičiuot sąmatą</text>
  </threadedComment>
  <threadedComment ref="E389" dT="2025-12-10T07:59:28.80" personId="{5710D45C-C18F-4E5A-842E-2E8E9F9A8EE2}" id="{C962FECC-8A13-4D2D-805D-6C3236E1DB7C}" parentId="{8EDE3948-0205-4C1E-B9B1-794253D2F684}">
    <text xml:space="preserve">25SUT-21882+
25SUT-21903+
25SUT-21906+
25SUT-21908+
</text>
  </threadedComment>
  <threadedComment ref="E389" dT="2025-12-15T12:46:06.86" personId="{1AA69E5B-B443-4881-BBB8-C2908FF681E9}" id="{463605D1-B30E-4EC8-B2BD-CDE503EFAC98}" parentId="{8EDE3948-0205-4C1E-B9B1-794253D2F684}">
    <text>Pateiktas projektas su 2/4 SUVA</text>
  </threadedComment>
  <threadedComment ref="E389" dT="2025-12-18T14:03:06.46" personId="{1AA69E5B-B443-4881-BBB8-C2908FF681E9}" id="{CD749E80-9EBD-40A7-9F0B-6C3B6653949B}" parentId="{8EDE3948-0205-4C1E-B9B1-794253D2F684}">
    <text>Taiso pastabas</text>
  </threadedComment>
  <threadedComment ref="E389" dT="2025-12-19T08:21:40.31" personId="{5710D45C-C18F-4E5A-842E-2E8E9F9A8EE2}" id="{7682D6EC-46CF-4FD0-A801-D4AFD7DD6BCC}" parentId="{8EDE3948-0205-4C1E-B9B1-794253D2F684}">
    <text>pataisyta</text>
  </threadedComment>
  <threadedComment ref="E389" dT="2025-12-19T11:37:29.75" personId="{1AA69E5B-B443-4881-BBB8-C2908FF681E9}" id="{DE8A99E7-9702-4504-8F48-C8836525D8AF}" parentId="{8EDE3948-0205-4C1E-B9B1-794253D2F684}">
    <text>Pateiktas projektas po pastabu</text>
  </threadedComment>
  <threadedComment ref="E389" dT="2026-01-05T13:37:07.93" personId="{5710D45C-C18F-4E5A-842E-2E8E9F9A8EE2}" id="{3CB44DED-41E9-4EE3-9E44-2A662DC3786B}" parentId="{8EDE3948-0205-4C1E-B9B1-794253D2F684}">
    <text>Yra 3/4 suvos, viena pateikta su papildomais dokumentais</text>
  </threadedComment>
  <threadedComment ref="E389" dT="2026-01-06T08:06:03.79" personId="{275467A3-C35B-408D-BC09-980133BF36D1}" id="{FF3D18FD-EF05-46A4-8940-AA3BF9E46D68}" parentId="{8EDE3948-0205-4C1E-B9B1-794253D2F684}">
    <text>Laukiam RC sąskaitų</text>
  </threadedComment>
  <threadedComment ref="AJ389" dT="2025-10-14T04:28:22.70" personId="{BF941DBC-49BC-4D35-B639-EC5DED99621C}" id="{B388DF87-44F6-47D3-AF51-A413FFD9E691}">
    <text xml:space="preserve">1-25-32792
</text>
  </threadedComment>
  <threadedComment ref="E390" dT="2025-09-29T09:02:01.84" personId="{1AA69E5B-B443-4881-BBB8-C2908FF681E9}" id="{02600ACE-48B7-4823-931B-601480CD0910}">
    <text>Trasa +- paruosta, laukiam kontaktu, kad galutinai trasa paruost</text>
  </threadedComment>
  <threadedComment ref="E390" dT="2025-10-06T07:14:22.20" personId="{BF941DBC-49BC-4D35-B639-EC5DED99621C}" id="{37F8FA4C-DEA5-4E19-9D87-089F9C198F5E}" parentId="{02600ACE-48B7-4823-931B-601480CD0910}">
    <text>Derinama su žmonėmis, ketvirtadienį arba penktadienį vyksiu pas žmogų gyvai parodyt sprendinių.</text>
  </threadedComment>
  <threadedComment ref="E390" dT="2025-10-10T05:38:13.99" personId="{BF941DBC-49BC-4D35-B639-EC5DED99621C}" id="{003D6DAB-F4DB-47BC-B9CB-1E3A032999C0}" parentId="{02600ACE-48B7-4823-931B-601480CD0910}">
    <text>Su dviem žmonėm suderinta, vieno keičiasi sprendiniai, jei viskas gerai, pirmadienį teiksim pirminius.</text>
  </threadedComment>
  <threadedComment ref="E390" dT="2025-10-13T11:56:02.47" personId="{1AA69E5B-B443-4881-BBB8-C2908FF681E9}" id="{E7C6942E-D8E1-455B-82DD-2200E8C7EC32}" parentId="{02600ACE-48B7-4823-931B-601480CD0910}">
    <text>Pateikti pirminiai</text>
  </threadedComment>
  <threadedComment ref="E390" dT="2025-10-15T07:23:30.81" personId="{275467A3-C35B-408D-BC09-980133BF36D1}" id="{F0F79606-746E-487F-B471-9D850EDC3F90}" parentId="{02600ACE-48B7-4823-931B-601480CD0910}">
    <text>taiso pastabas</text>
  </threadedComment>
  <threadedComment ref="E390" dT="2025-10-21T07:10:28.37" personId="{1AA69E5B-B443-4881-BBB8-C2908FF681E9}" id="{648A45A8-DE86-4309-BCFF-1CB8836ACE5E}" parentId="{02600ACE-48B7-4823-931B-601480CD0910}">
    <text>Laukiam eso atsakymo del vks</text>
  </threadedComment>
  <threadedComment ref="E390" dT="2025-10-21T12:15:21.00" personId="{1AA69E5B-B443-4881-BBB8-C2908FF681E9}" id="{983584ED-AAE4-42F4-8CED-4133ED7E84FE}" parentId="{02600ACE-48B7-4823-931B-601480CD0910}">
    <text>Pateikta po pastabu</text>
  </threadedComment>
  <threadedComment ref="E390" dT="2025-10-22T09:14:02.58" personId="{1AA69E5B-B443-4881-BBB8-C2908FF681E9}" id="{B7DD2781-5808-47E7-A1D0-4D6ED7AE3B60}" parentId="{02600ACE-48B7-4823-931B-601480CD0910}">
    <text>Taiso pastabas</text>
  </threadedComment>
  <threadedComment ref="E390" dT="2025-10-22T12:30:51.10" personId="{275467A3-C35B-408D-BC09-980133BF36D1}" id="{0429DB27-A260-498D-BCF9-86DD3D499255}" parentId="{02600ACE-48B7-4823-931B-601480CD0910}">
    <text>taiso pastabas</text>
  </threadedComment>
  <threadedComment ref="E390" dT="2025-10-24T05:21:56.89" personId="{1AA69E5B-B443-4881-BBB8-C2908FF681E9}" id="{3919FCC9-2EB5-4114-B73E-D451455BEF5C}" parentId="{02600ACE-48B7-4823-931B-601480CD0910}">
    <text>Pateikti pakoreguoti pirminiai</text>
  </threadedComment>
  <threadedComment ref="E390" dT="2025-10-29T12:52:34.88" personId="{1AA69E5B-B443-4881-BBB8-C2908FF681E9}" id="{42CC9581-0E86-4C3B-AF0A-CE6B656C560F}" parentId="{02600ACE-48B7-4823-931B-601480CD0910}">
    <text>Pateikti pakoreguoti pirminiai</text>
  </threadedComment>
  <threadedComment ref="E390" dT="2025-12-10T08:10:08.52" personId="{A8D559AF-EDFF-4E5C-A9C6-041F763793B2}" id="{7950BBED-1E60-43CA-99D5-A73028563FEF}" parentId="{02600ACE-48B7-4823-931B-601480CD0910}">
    <text xml:space="preserve">išsiųsta institucijom </text>
  </threadedComment>
  <threadedComment ref="E390" dT="2025-12-15T06:38:07.29" personId="{A8D559AF-EDFF-4E5C-A9C6-041F763793B2}" id="{D6CA5B78-9F5F-4EAA-9C93-BC05CD41A952}" parentId="{02600ACE-48B7-4823-931B-601480CD0910}">
    <text>Greitai sujudėjo derinimai, trūksta tik via ir plačiajuosčio derinimų šiam momentui. Gytis turės paimti sutikimus dėl AZ.</text>
  </threadedComment>
  <threadedComment ref="E390" dT="2025-12-19T12:34:36.39" personId="{A8D559AF-EDFF-4E5C-A9C6-041F763793B2}" id="{7CA073E4-341C-41BA-B4A0-34EFB4A8BE69}" parentId="{02600ACE-48B7-4823-931B-601480CD0910}">
    <text xml:space="preserve">Gautos Via Lietuva pastabos, liepė siųsti derinti SRP, išsiųsta 12-19 </text>
  </threadedComment>
  <threadedComment ref="E390" dT="2025-12-29T06:31:58.64" personId="{A8D559AF-EDFF-4E5C-A9C6-041F763793B2}" id="{C3229242-E0BA-462C-AD3C-A3504259D659}" parentId="{02600ACE-48B7-4823-931B-601480CD0910}">
    <text>Gautas SRP atsakymas, reikia koreguoti brėžinį</text>
  </threadedComment>
  <threadedComment ref="E390" dT="2025-12-29T14:42:08.66" personId="{A8D559AF-EDFF-4E5C-A9C6-041F763793B2}" id="{AE6F503C-482B-48C1-A069-7809800D17CE}" parentId="{02600ACE-48B7-4823-931B-601480CD0910}">
    <text>Taisomas BR1, siunčiamas perderinimui</text>
  </threadedComment>
  <threadedComment ref="E390" dT="2026-01-05T05:29:22.19" personId="{A8D559AF-EDFF-4E5C-A9C6-041F763793B2}" id="{B3E75DC3-8AA9-4D86-BB0E-96CB10BC566F}" parentId="{02600ACE-48B7-4823-931B-601480CD0910}">
    <text>Gautas SRP derinimas, paruoštas kelių priedas</text>
  </threadedComment>
  <threadedComment ref="E390" dT="2026-01-06T08:53:57.21" personId="{A8D559AF-EDFF-4E5C-A9C6-041F763793B2}" id="{79A4DA40-0343-4E53-9817-B1A885FF05BE}" parentId="{02600ACE-48B7-4823-931B-601480CD0910}">
    <text>Išsiųsta Via Lietuvai po pastabų</text>
  </threadedComment>
  <threadedComment ref="E390" dT="2026-01-12T05:39:29.38" personId="{A8D559AF-EDFF-4E5C-A9C6-041F763793B2}" id="{E83321C6-8CB1-43FD-B99F-601AA13D3CA8}" parentId="{02600ACE-48B7-4823-931B-601480CD0910}">
    <text>Išsiųsta Telia perderinti, gautas vieno sklypo sutikimas dėl AZ, ruošiamas medžiagų žiniaraštis</text>
  </threadedComment>
  <threadedComment ref="E390" dT="2026-01-12T10:14:14.05" personId="{A8D559AF-EDFF-4E5C-A9C6-041F763793B2}" id="{8B0F69C0-BE00-4552-97F2-8D41B83A9F1A}" parentId="{02600ACE-48B7-4823-931B-601480CD0910}">
    <text>Paskambinta probleminiui sklypui, prašiau atsiųsti kokia trasa tiktų, sakė važiuos į vietą tartis ir atsiųs 16d</text>
  </threadedComment>
  <threadedComment ref="E390" dT="2026-01-19T08:02:59.52" personId="{1AA69E5B-B443-4881-BBB8-C2908FF681E9}" id="{103D307E-2825-41DA-B2E1-AB24704B7A1E}" parentId="{02600ACE-48B7-4823-931B-601480CD0910}">
    <text>Reikai nuvaziuot i vieta isivertint del balos, reikia uzsakyti mel projekta</text>
  </threadedComment>
  <threadedComment ref="E390" dT="2026-01-26T05:32:55.25" personId="{A8D559AF-EDFF-4E5C-A9C6-041F763793B2}" id="{34AE1204-08C0-4910-8596-A96C2CD96587}" parentId="{02600ACE-48B7-4823-931B-601480CD0910}">
    <text xml:space="preserve">Apžiūrėjo Marijus vietoje, pateikti variantai sklypo savininkei, reikia pildyti topo </text>
  </threadedComment>
  <threadedComment ref="E390" dT="2026-01-29T05:47:20.96" personId="{1AA69E5B-B443-4881-BBB8-C2908FF681E9}" id="{11C5AD40-CBCC-4B52-BD83-6E47D24B0F77}" parentId="{02600ACE-48B7-4823-931B-601480CD0910}">
    <text>Supiestas topo papildymas</text>
  </threadedComment>
  <threadedComment ref="E390" dT="2026-01-30T07:38:11.58" personId="{A8D559AF-EDFF-4E5C-A9C6-041F763793B2}" id="{C632E7F5-9AA7-49C9-A054-9A2B1B1D5033}" parentId="{02600ACE-48B7-4823-931B-601480CD0910}">
    <text xml:space="preserve">Pateikta SUVA
</text>
  </threadedComment>
  <threadedComment ref="E390" dT="2026-02-03T07:45:30.45" personId="{A8D559AF-EDFF-4E5C-A9C6-041F763793B2}" id="{82A70983-7093-450F-8E86-52FC45FE854B}" parentId="{02600ACE-48B7-4823-931B-601480CD0910}">
    <text>'bendrija.draugyste@gmail.com' išsiųsta</text>
  </threadedComment>
  <threadedComment ref="E390" dT="2026-02-03T10:57:14.82" personId="{A8D559AF-EDFF-4E5C-A9C6-041F763793B2}" id="{B41B5C5C-DE69-4876-80C5-6B176BC8B312}" parentId="{02600ACE-48B7-4823-931B-601480CD0910}">
    <text>Draugystė atsakė, kad ne jų gatvė, siunčiu SB "Pušaitė", j.radvilavicius@gmail.com</text>
  </threadedComment>
  <threadedComment ref="E390" dT="2026-02-17T05:58:36.55" personId="{A8D559AF-EDFF-4E5C-A9C6-041F763793B2}" id="{556E1652-947F-4588-ADF8-EF137DDEBCB9}" parentId="{02600ACE-48B7-4823-931B-601480CD0910}">
    <text>Gauti derinimai, gautos 3 suvos iš 4, ketvirtai parašytas komentaras, pateikta po pastabų</text>
  </threadedComment>
  <threadedComment ref="E390" dT="2026-02-23T12:27:22.30" personId="{1AA69E5B-B443-4881-BBB8-C2908FF681E9}" id="{CAE054B0-DE3B-4939-87BB-1F308695CA9A}" parentId="{02600ACE-48B7-4823-931B-601480CD0910}">
    <text>Nusiustas mzdz anai, nusiustas sutikimas tai podukrai</text>
  </threadedComment>
  <threadedComment ref="E390" dT="2026-02-26T10:56:51.62" personId="{1AA69E5B-B443-4881-BBB8-C2908FF681E9}" id="{57AE9A7B-30F8-4011-B650-C722AF237AF3}" parentId="{02600ACE-48B7-4823-931B-601480CD0910}">
    <text>Pateiktas projektas be senes sutikimo</text>
  </threadedComment>
  <threadedComment ref="E390" dT="2026-03-03T07:22:41.66" personId="{1AA69E5B-B443-4881-BBB8-C2908FF681E9}" id="{6280EAC0-5341-4EBC-B5DE-EF1AA5B619EB}" parentId="{02600ACE-48B7-4823-931B-601480CD0910}">
    <text>Siose tikrina ar grezimu ne per daug....</text>
  </threadedComment>
  <threadedComment ref="E390" dT="2026-03-04T14:33:59.29" personId="{1AA69E5B-B443-4881-BBB8-C2908FF681E9}" id="{BF8E2A64-E44B-4E0C-B26F-303859903936}" parentId="{02600ACE-48B7-4823-931B-601480CD0910}">
    <text>Siose bendrauja tiesiai su Kaminsku, Podukta pasuks penktadieni susitart del pirmadienio</text>
  </threadedComment>
  <threadedComment ref="E390" dT="2026-03-18T08:55:00.59" personId="{1AA69E5B-B443-4881-BBB8-C2908FF681E9}" id="{D02BF8FA-144B-4C6D-BA76-A8788CF4F7CC}" parentId="{02600ACE-48B7-4823-931B-601480CD0910}">
    <text>Siose parasys per teamsa Kaminskui, kad nebesvaigtu jis. Reiks veliau kreiptis i pati kaminska, kad derintu ta projekta greiciau</text>
  </threadedComment>
  <threadedComment ref="E390" dT="2026-03-20T12:24:04.60" personId="{1AA69E5B-B443-4881-BBB8-C2908FF681E9}" id="{D01DA435-3067-4B53-B9A8-28F8F96A6D04}" parentId="{02600ACE-48B7-4823-931B-601480CD0910}">
    <text>Pateiktas projeketas</text>
  </threadedComment>
  <threadedComment ref="X390" dT="2025-12-10T07:55:43.39" personId="{A8D559AF-EDFF-4E5C-A9C6-041F763793B2}" id="{0F9FD7AE-CD23-497B-A08D-E97BE33FEB4A}">
    <text>12-10</text>
  </threadedComment>
  <threadedComment ref="Y390" dT="2025-12-10T08:07:14.85" personId="{A8D559AF-EDFF-4E5C-A9C6-041F763793B2}" id="{5737C892-D1C1-43CE-93D0-1C9979FE057B}">
    <text>12-10</text>
  </threadedComment>
  <threadedComment ref="Z390" dT="2025-12-10T07:55:32.14" personId="{A8D559AF-EDFF-4E5C-A9C6-041F763793B2}" id="{AFF1C2F8-738A-4033-8E10-55B061C1CA74}">
    <text>12-10</text>
  </threadedComment>
  <threadedComment ref="AA390" dT="2025-12-10T07:55:22.45" personId="{A8D559AF-EDFF-4E5C-A9C6-041F763793B2}" id="{6884DB03-CD14-4F63-8104-6E235BDA783B}">
    <text>12-10</text>
  </threadedComment>
  <threadedComment ref="AD390" dT="2026-01-30T07:39:05.29" personId="{A8D559AF-EDFF-4E5C-A9C6-041F763793B2}" id="{85CAD147-F436-40A3-BDE9-4A6C069CF7C3}">
    <text>26SUT-3300
26SUT-3310
26SUT-3313
26SUT-3316</text>
  </threadedComment>
  <threadedComment ref="AJ390" dT="2025-12-10T07:54:52.67" personId="{A8D559AF-EDFF-4E5C-A9C6-041F763793B2}" id="{BECC66A9-920C-461A-BA4D-0B4D17755E1A}">
    <text>12-10</text>
  </threadedComment>
  <threadedComment ref="AJ390" dT="2026-01-06T08:54:47.68" personId="{A8D559AF-EDFF-4E5C-A9C6-041F763793B2}" id="{6207EAB9-1358-4C3F-9CDD-97C04AE3348F}" parentId="{BECC66A9-920C-461A-BA4D-0B4D17755E1A}">
    <text>01-06 po pastabų</text>
  </threadedComment>
  <threadedComment ref="AL390" dT="2025-12-11T05:56:00.80" personId="{A8D559AF-EDFF-4E5C-A9C6-041F763793B2}" id="{CEDFD4AB-56B7-4FB9-9341-233DE9E4851E}">
    <text>12-11</text>
  </threadedComment>
  <threadedComment ref="AO390" dT="2026-01-13T13:33:21.86" personId="{A8D559AF-EDFF-4E5C-A9C6-041F763793B2}" id="{534944AF-F751-462C-A400-47431813E8ED}">
    <text>01-13</text>
  </threadedComment>
  <threadedComment ref="AP390" dT="2026-01-13T13:33:05.67" personId="{A8D559AF-EDFF-4E5C-A9C6-041F763793B2}" id="{B6B29431-29D4-43B5-B709-ADFB3AC06113}">
    <text>01-13 po pastabų</text>
  </threadedComment>
  <threadedComment ref="E391" dT="2025-09-18T09:24:57.14" personId="{275467A3-C35B-408D-BC09-980133BF36D1}" id="{7E5F040F-E589-44B4-A77E-BEB973D053BF}">
    <text>Pateikti pirminiai</text>
  </threadedComment>
  <threadedComment ref="E391" dT="2025-09-19T10:56:07.99" personId="{275467A3-C35B-408D-BC09-980133BF36D1}" id="{90C35197-D9A1-43E9-99A2-2152458AB075}" parentId="{7E5F040F-E589-44B4-A77E-BEB973D053BF}">
    <text>Taiso pastabas</text>
  </threadedComment>
  <threadedComment ref="E391" dT="2025-09-25T10:57:45.18" personId="{1AA69E5B-B443-4881-BBB8-C2908FF681E9}" id="{FBC8D74E-3272-4DE7-9ED5-5E57E15557AD}" parentId="{7E5F040F-E589-44B4-A77E-BEB973D053BF}">
    <text>Pateikti pirminiai po pastabu</text>
  </threadedComment>
  <threadedComment ref="E391" dT="2025-09-26T09:52:06.64" personId="{E80BD089-F0D1-9A47-8F7C-7C2F77045E1A}" id="{6E57D93D-D6D4-412E-82E4-A9CDBD11B466}" parentId="{7E5F040F-E589-44B4-A77E-BEB973D053BF}">
    <text>Išsiųsti derinimai su institucijomis 2025-09-26</text>
  </threadedComment>
  <threadedComment ref="E391" dT="2025-10-07T05:37:08.61" personId="{E80BD089-F0D1-9A47-8F7C-7C2F77045E1A}" id="{3AAFC394-6AFF-419F-9B9B-D679C56590B9}" parentId="{7E5F040F-E589-44B4-A77E-BEB973D053BF}">
    <text>Pateikti SUVA 2025-10-07 (25SUT-11727; 25SUT-11724; 25SUT-11720)</text>
  </threadedComment>
  <threadedComment ref="E391" dT="2025-10-08T11:50:40.70" personId="{1AA69E5B-B443-4881-BBB8-C2908FF681E9}" id="{3C3FE628-F6BC-4759-B494-E679FA038315}" parentId="{7E5F040F-E589-44B4-A77E-BEB973D053BF}">
    <text>Pateiktas projektas be SUVA</text>
  </threadedComment>
  <threadedComment ref="E391" dT="2025-10-13T05:37:00.26" personId="{275467A3-C35B-408D-BC09-980133BF36D1}" id="{43015CA8-447C-44A7-A98F-F19CDDBA52EB}" parentId="{7E5F040F-E589-44B4-A77E-BEB973D053BF}">
    <text>taiso pastabas</text>
  </threadedComment>
  <threadedComment ref="E391" dT="2025-10-13T06:08:30.53" personId="{1AA69E5B-B443-4881-BBB8-C2908FF681E9}" id="{5BD0EFDB-628B-4BE7-9E29-DDBF39335BA3}" parentId="{7E5F040F-E589-44B4-A77E-BEB973D053BF}">
    <text>Pateikta po pastabu ⅓ SUVA</text>
  </threadedComment>
  <threadedComment ref="E391" dT="2025-10-21T11:59:16.15" personId="{275467A3-C35B-408D-BC09-980133BF36D1}" id="{3365DED2-8654-41CD-8CAF-4FAAE9386035}" parentId="{7E5F040F-E589-44B4-A77E-BEB973D053BF}">
    <text>trūksta vienos žymos</text>
  </threadedComment>
  <threadedComment ref="E391" dT="2025-10-27T06:58:58.94" personId="{275467A3-C35B-408D-BC09-980133BF36D1}" id="{00ACD56E-94EC-4217-82E1-27B77AB52232}" parentId="{7E5F040F-E589-44B4-A77E-BEB973D053BF}">
    <text>laukiam kol atmes įkainius</text>
  </threadedComment>
  <threadedComment ref="X391" dT="2025-10-06T07:02:05.82" personId="{E80BD089-F0D1-9A47-8F7C-7C2F77045E1A}" id="{81A7C5F2-4B15-4B08-AFBF-6B2AFBEEAC4D}">
    <text>Išsiųsta 2025-09-26</text>
  </threadedComment>
  <threadedComment ref="Y391" dT="2025-10-06T07:01:50.52" personId="{E80BD089-F0D1-9A47-8F7C-7C2F77045E1A}" id="{F0F64C33-1193-4FBF-BE4C-869AB9CA65C9}">
    <text>Išsiųsta 2025-09-26</text>
  </threadedComment>
  <threadedComment ref="Z391" dT="2025-10-06T07:01:56.56" personId="{E80BD089-F0D1-9A47-8F7C-7C2F77045E1A}" id="{63F88823-1724-4C64-B8BE-4AD2B5BA5389}">
    <text>Išsiųsta 2025-09-26</text>
  </threadedComment>
  <threadedComment ref="AA391" dT="2025-10-06T07:02:00.85" personId="{E80BD089-F0D1-9A47-8F7C-7C2F77045E1A}" id="{7869B5DD-0253-4AA6-B2A8-2B5591627F2A}">
    <text>Išsiųsta 2025-09-26</text>
  </threadedComment>
  <threadedComment ref="AO391" dT="2025-10-06T07:40:17.20" personId="{E80BD089-F0D1-9A47-8F7C-7C2F77045E1A}" id="{8759E469-F74D-4FEB-AC3A-D9FA5708CDD7}">
    <text>Išsiųsta 2025-09-26</text>
  </threadedComment>
  <threadedComment ref="E392" dT="2025-09-18T08:40:16.30" personId="{275467A3-C35B-408D-BC09-980133BF36D1}" id="{52651BC0-C00C-4AF3-A36B-1F8ADC35926B}">
    <text>Pateikti pirminiai</text>
  </threadedComment>
  <threadedComment ref="E392" dT="2025-09-19T10:54:32.19" personId="{275467A3-C35B-408D-BC09-980133BF36D1}" id="{6F8EA499-E0BA-4BAA-B4EC-29441824B4AF}" parentId="{52651BC0-C00C-4AF3-A36B-1F8ADC35926B}">
    <text>Pateiktos pastabos</text>
  </threadedComment>
  <threadedComment ref="E392" dT="2025-09-22T05:02:46.20" personId="{1AA69E5B-B443-4881-BBB8-C2908FF681E9}" id="{F9BC977F-BB7C-41DB-A993-8F8491252166}" parentId="{52651BC0-C00C-4AF3-A36B-1F8ADC35926B}">
    <text>Pateikta po pastabu</text>
  </threadedComment>
  <threadedComment ref="E392" dT="2025-10-03T11:40:06.02" personId="{1AA69E5B-B443-4881-BBB8-C2908FF681E9}" id="{B8DCD616-9DC5-4C4B-98AD-55801FFF7EC2}" parentId="{52651BC0-C00C-4AF3-A36B-1F8ADC35926B}">
    <text>Pateikta po pastabu</text>
  </threadedComment>
  <threadedComment ref="E392" dT="2025-10-07T10:18:43.41" personId="{BF941DBC-49BC-4D35-B639-EC5DED99621C}" id="{7A9A0A72-2661-4D8E-B85F-961FED74D721}" parentId="{52651BC0-C00C-4AF3-A36B-1F8ADC35926B}">
    <text>10-07 pateikta derint</text>
  </threadedComment>
  <threadedComment ref="E392" dT="2025-10-22T04:47:40.45" personId="{BF941DBC-49BC-4D35-B639-EC5DED99621C}" id="{900ED838-23B7-49CD-BCB2-2930275D5179}" parentId="{52651BC0-C00C-4AF3-A36B-1F8ADC35926B}">
    <text>Anykščių kelininkas atmetė derinimą, pateikta per naujo 10-22</text>
  </threadedComment>
  <threadedComment ref="E392" dT="2025-10-28T05:33:12.94" personId="{BF941DBC-49BC-4D35-B639-EC5DED99621C}" id="{D3A12C33-1CB8-4207-A633-AAB84E479FF9}" parentId="{52651BC0-C00C-4AF3-A36B-1F8ADC35926B}">
    <text>10-27 kelininkas nesupranta kodėl vienam pdfe skirtingom dalim yra trasa, atrašyta su paaiškinimu.</text>
  </threadedComment>
  <threadedComment ref="E392" dT="2025-11-18T08:52:25.67" personId="{BF941DBC-49BC-4D35-B639-EC5DED99621C}" id="{C3220474-5385-4D27-A6C3-7D94B0BDF56F}" parentId="{52651BC0-C00C-4AF3-A36B-1F8ADC35926B}">
    <text>Pateikta skaičiuot sąmatą</text>
  </threadedComment>
  <threadedComment ref="E392" dT="2025-11-21T08:15:51.39" personId="{A8D559AF-EDFF-4E5C-A9C6-041F763793B2}" id="{9CD608F4-24B7-4679-93AB-11D401CF2C71}" parentId="{52651BC0-C00C-4AF3-A36B-1F8ADC35926B}">
    <text>Pateikta SUVA 
25SUT-19427
25SUT-19444
25SUT-19449
25SUT-19450
25SUT-19454</text>
  </threadedComment>
  <threadedComment ref="E392" dT="2025-12-03T10:10:25.66" personId="{1AA69E5B-B443-4881-BBB8-C2908FF681E9}" id="{74339459-FFEB-436C-A266-DD87613A7447}" parentId="{52651BC0-C00C-4AF3-A36B-1F8ADC35926B}">
    <text>Sumest i byla</text>
  </threadedComment>
  <threadedComment ref="E392" dT="2025-12-08T07:12:14.86" personId="{A8D559AF-EDFF-4E5C-A9C6-041F763793B2}" id="{7DCB7D2C-98E5-4E9E-A902-FD0F79194282}" parentId="{52651BC0-C00C-4AF3-A36B-1F8ADC35926B}">
    <text>gautos visos SUVA</text>
  </threadedComment>
  <threadedComment ref="E392" dT="2025-12-08T08:59:56.57" personId="{BF941DBC-49BC-4D35-B639-EC5DED99621C}" id="{497C6A4E-6703-418C-AC4C-D5944FDEDF3A}" parentId="{52651BC0-C00C-4AF3-A36B-1F8ADC35926B}">
    <text>Paruošta byla</text>
  </threadedComment>
  <threadedComment ref="E392" dT="2025-12-08T11:56:19.79" personId="{1AA69E5B-B443-4881-BBB8-C2908FF681E9}" id="{BE59139E-966D-444C-8F4B-27F8468C188C}" parentId="{52651BC0-C00C-4AF3-A36B-1F8ADC35926B}">
    <text>Pateiktas projektas</text>
  </threadedComment>
  <threadedComment ref="E392" dT="2025-12-11T14:11:52.39" personId="{1AA69E5B-B443-4881-BBB8-C2908FF681E9}" id="{5971FD8D-0E54-4282-A7D0-11E4DAD6CA69}" parentId="{52651BC0-C00C-4AF3-A36B-1F8ADC35926B}">
    <text>Pateikta po pastabu</text>
  </threadedComment>
  <threadedComment ref="E392" dT="2026-01-06T06:18:54.64" personId="{275467A3-C35B-408D-BC09-980133BF36D1}" id="{94C0E6FD-88A4-4D8E-8B02-E57A39AE4D35}" parentId="{52651BC0-C00C-4AF3-A36B-1F8ADC35926B}">
    <text>pateiktas ADA prie dokumentų</text>
  </threadedComment>
  <threadedComment ref="AD392" dT="2025-11-21T08:16:12.09" personId="{A8D559AF-EDFF-4E5C-A9C6-041F763793B2}" id="{F39E415E-FCAA-4309-981F-CE36E7E4CA5E}">
    <text>25SUT-19427
25SUT-19444
25SUT-19449
25SUT-19450
25SUT-19454</text>
  </threadedComment>
  <threadedComment ref="AI392" dT="2025-09-19T07:46:33.94" personId="{BF941DBC-49BC-4D35-B639-EC5DED99621C}" id="{22C05C2F-06C0-41BD-87ED-97F9486C4358}">
    <text xml:space="preserve">Siaurojo geležinkelio kompleksas 
</text>
  </threadedComment>
  <threadedComment ref="AM392" dT="2025-09-15T11:37:11.19" personId="{BF941DBC-49BC-4D35-B639-EC5DED99621C}" id="{6D2E6FA2-CDFF-449D-995C-C4F5932F919E}">
    <text>Anykščių reg. parkas</text>
  </threadedComment>
  <threadedComment ref="E393" dT="2025-09-11T11:06:23.05" personId="{1AA69E5B-B443-4881-BBB8-C2908FF681E9}" id="{BDA8B089-B055-4F82-B82E-01A4238F704F}">
    <text>Pateikti pirminiai</text>
  </threadedComment>
  <threadedComment ref="E393" dT="2025-09-12T13:01:08.46" personId="{1AA69E5B-B443-4881-BBB8-C2908FF681E9}" id="{13E04B69-4374-4285-AEC1-55ECCC1E050C}" parentId="{BDA8B089-B055-4F82-B82E-01A4238F704F}">
    <text>Pateikti pirminiai po pastabu</text>
  </threadedComment>
  <threadedComment ref="E393" dT="2025-09-16T07:38:00.52" personId="{1AA69E5B-B443-4881-BBB8-C2908FF681E9}" id="{17A94BC2-AC2D-47F3-9598-0E456B4D5829}" parentId="{BDA8B089-B055-4F82-B82E-01A4238F704F}">
    <text>Pateikta po pastabu</text>
  </threadedComment>
  <threadedComment ref="E393" dT="2025-09-22T05:04:34.87" personId="{1AA69E5B-B443-4881-BBB8-C2908FF681E9}" id="{3D6892DB-91F0-4B66-BAC1-0FDA728A8CA0}" parentId="{BDA8B089-B055-4F82-B82E-01A4238F704F}">
    <text>Pateikta po pastabu</text>
  </threadedComment>
  <threadedComment ref="E393" dT="2025-09-23T12:33:26.84" personId="{275467A3-C35B-408D-BC09-980133BF36D1}" id="{E501FF75-7F3C-4C0A-8EA6-4AB49B1B753B}" parentId="{BDA8B089-B055-4F82-B82E-01A4238F704F}">
    <text>Taiso pastabas</text>
  </threadedComment>
  <threadedComment ref="E393" dT="2025-10-06T05:11:25.74" personId="{1AA69E5B-B443-4881-BBB8-C2908FF681E9}" id="{30D14E58-A827-4786-972E-3FA07BCA48E8}" parentId="{BDA8B089-B055-4F82-B82E-01A4238F704F}">
    <text>Pateikta po pastabu</text>
  </threadedComment>
  <threadedComment ref="E393" dT="2025-10-08T13:07:23.73" personId="{275467A3-C35B-408D-BC09-980133BF36D1}" id="{EC2AC6CA-4548-4ED5-969F-4F641BC60352}" parentId="{BDA8B089-B055-4F82-B82E-01A4238F704F}">
    <text>ginamės gręžimus</text>
  </threadedComment>
  <threadedComment ref="E393" dT="2025-10-09T09:46:25.18" personId="{1AA69E5B-B443-4881-BBB8-C2908FF681E9}" id="{CAD7F603-4561-4FAD-BD32-473B4D3A4187}" parentId="{BDA8B089-B055-4F82-B82E-01A4238F704F}">
    <text>Pateikta po pastabu</text>
  </threadedComment>
  <threadedComment ref="E393" dT="2025-10-13T05:15:29.60" personId="{BF941DBC-49BC-4D35-B639-EC5DED99621C}" id="{0FFA32ED-B97C-4B2E-8760-3FE024C21E24}" parentId="{BDA8B089-B055-4F82-B82E-01A4238F704F}">
    <text>10-13 pateikta derint, reikia kelių priedo kad pateikt VIA (pateikta 10-13)</text>
  </threadedComment>
  <threadedComment ref="E393" dT="2025-10-28T05:33:16.81" personId="{BF941DBC-49BC-4D35-B639-EC5DED99621C}" id="{D3C34569-D535-4BF4-BAF6-CEBC22BB3EC8}" parentId="{BDA8B089-B055-4F82-B82E-01A4238F704F}">
    <text xml:space="preserve">10-27 kelininkas nesupranta kodėl vienam pdfe skirtingom dalim yra trasa, atrašyta su paaiškinimu.
</text>
  </threadedComment>
  <threadedComment ref="E393" dT="2025-11-18T13:22:24.99" personId="{BF941DBC-49BC-4D35-B639-EC5DED99621C}" id="{E8EAA6FA-F7FD-43FB-BC74-D1C7B830102A}" parentId="{BDA8B089-B055-4F82-B82E-01A4238F704F}">
    <text>Reikia sąmatos.</text>
  </threadedComment>
  <threadedComment ref="E393" dT="2025-11-24T12:11:32.62" personId="{A8D559AF-EDFF-4E5C-A9C6-041F763793B2}" id="{9CE824F5-3E77-4890-BF45-B5F4D0181FFA}" parentId="{BDA8B089-B055-4F82-B82E-01A4238F704F}">
    <text>Pateikta SUVA 
25SUT-19684
25SUT-19697
25SUT-19699
25SUT-19702
25SUT-19703</text>
  </threadedComment>
  <threadedComment ref="E393" dT="2025-12-03T10:10:52.35" personId="{1AA69E5B-B443-4881-BBB8-C2908FF681E9}" id="{8EEFA4B9-566C-4FAE-8171-AF043081050A}" parentId="{BDA8B089-B055-4F82-B82E-01A4238F704F}">
    <text>Sumest byla</text>
  </threadedComment>
  <threadedComment ref="E393" dT="2025-12-08T07:12:45.13" personId="{A8D559AF-EDFF-4E5C-A9C6-041F763793B2}" id="{43FEDEAD-B858-4B46-B69D-A107FCCC2274}" parentId="{BDA8B089-B055-4F82-B82E-01A4238F704F}">
    <text>beveik visos SUVA gautos, viena dar nagrinėjama, šiandien/ryt jau bus</text>
  </threadedComment>
  <threadedComment ref="E393" dT="2025-12-08T08:59:46.30" personId="{BF941DBC-49BC-4D35-B639-EC5DED99621C}" id="{ABFC71B4-5DF1-4E2A-BC6B-660A74FAC978}" parentId="{BDA8B089-B055-4F82-B82E-01A4238F704F}">
    <text>Pateikta skaičiuot sąmatą</text>
  </threadedComment>
  <threadedComment ref="E393" dT="2025-12-29T07:34:14.66" personId="{275467A3-C35B-408D-BC09-980133BF36D1}" id="{515F53D7-7B77-4E8C-BE82-A43E3D25B36B}" parentId="{BDA8B089-B055-4F82-B82E-01A4238F704F}">
    <text>pateikta byla</text>
  </threadedComment>
  <threadedComment ref="E393" dT="2026-01-05T11:39:42.03" personId="{275467A3-C35B-408D-BC09-980133BF36D1}" id="{F7151E9A-E3F8-4045-937B-10875D5687E9}" parentId="{BDA8B089-B055-4F82-B82E-01A4238F704F}">
    <text>taiso pastabas</text>
  </threadedComment>
  <threadedComment ref="E393" dT="2026-01-12T09:10:24.11" personId="{1AA69E5B-B443-4881-BBB8-C2908FF681E9}" id="{7414C5E7-BF0A-46FD-9730-46DEE4BE0837}" parentId="{BDA8B089-B055-4F82-B82E-01A4238F704F}">
    <text>Pateikta po pastabu</text>
  </threadedComment>
  <threadedComment ref="E393" dT="2026-01-13T11:14:05.43" personId="{1AA69E5B-B443-4881-BBB8-C2908FF681E9}" id="{6387A1A5-8AFA-4B05-9DE1-EF779F937BF3}" parentId="{BDA8B089-B055-4F82-B82E-01A4238F704F}">
    <text>Pateikta po pastabu</text>
  </threadedComment>
  <threadedComment ref="E393" dT="2026-01-15T05:34:10.62" personId="{275467A3-C35B-408D-BC09-980133BF36D1}" id="{486C38C1-65E6-4D02-BFED-C4DA14EB9E86}" parentId="{BDA8B089-B055-4F82-B82E-01A4238F704F}">
    <text>registruoja žymas</text>
  </threadedComment>
  <threadedComment ref="E393" dT="2026-01-23T05:55:04.55" personId="{1AA69E5B-B443-4881-BBB8-C2908FF681E9}" id="{55483B40-C361-4760-8EC4-673206806F19}" parentId="{BDA8B089-B055-4F82-B82E-01A4238F704F}">
    <text>Pateikti ikainiai</text>
  </threadedComment>
  <threadedComment ref="AD393" dT="2025-11-24T12:12:06.02" personId="{A8D559AF-EDFF-4E5C-A9C6-041F763793B2}" id="{99ED5E48-7282-422A-845B-E490E6A2E033}">
    <text>Pateikta SUVA 
25SUT-19684
25SUT-19697
25SUT-19699
25SUT-19702
25SUT-19703</text>
  </threadedComment>
  <threadedComment ref="AI393" dT="2025-09-11T05:10:58.64" personId="{BF941DBC-49BC-4D35-B639-EC5DED99621C}" id="{A4DF0187-7535-4E27-B475-5CEF8A8C0725}">
    <text xml:space="preserve">Siaurojo geležinkelio kompleksas </text>
  </threadedComment>
  <threadedComment ref="AM393" dT="2025-09-11T05:10:36.89" personId="{BF941DBC-49BC-4D35-B639-EC5DED99621C}" id="{35506887-DDB9-4D57-AA79-69047E41659F}">
    <text>Anykščių reg. parkas</text>
  </threadedComment>
  <threadedComment ref="AM393" dT="2025-10-13T07:12:58.39" personId="{BF941DBC-49BC-4D35-B639-EC5DED99621C}" id="{54EF9C52-4F5C-4FB7-9F52-5BB117B1CD4D}" parentId="{35506887-DDB9-4D57-AA79-69047E41659F}">
    <text xml:space="preserve">G1-   2617  , registracijos data 2025-10-13.
</text>
  </threadedComment>
  <threadedComment ref="E394" dT="2025-08-28T11:38:10.35" personId="{1AA69E5B-B443-4881-BBB8-C2908FF681E9}" id="{4238E655-172F-40D5-9039-462A4B540C61}">
    <text>Pateikti pirminiai</text>
  </threadedComment>
  <threadedComment ref="E394" dT="2025-09-01T08:41:04.14" personId="{275467A3-C35B-408D-BC09-980133BF36D1}" id="{B393F820-FFF9-4C22-9219-0BAA46405468}" parentId="{4238E655-172F-40D5-9039-462A4B540C61}">
    <text>Patvirtinti pirminiai</text>
  </threadedComment>
  <threadedComment ref="E394" dT="2025-09-04T04:20:27.11" personId="{BF941DBC-49BC-4D35-B639-EC5DED99621C}" id="{328A450C-1906-4471-A512-C55F66FEAF3F}" parentId="{4238E655-172F-40D5-9039-462A4B540C61}">
    <text>Trūksta natura derinimo ir teiksiu SUVA.</text>
  </threadedComment>
  <threadedComment ref="E394" dT="2025-09-15T05:11:37.80" personId="{BF941DBC-49BC-4D35-B639-EC5DED99621C}" id="{45C63EBC-CEED-4468-8A2C-1FCDE344E1E4}" parentId="{4238E655-172F-40D5-9039-462A4B540C61}">
    <text>Natura derina 20d.d., terminas 09-26</text>
  </threadedComment>
  <threadedComment ref="E394" dT="2025-09-25T06:16:00.10" personId="{BF941DBC-49BC-4D35-B639-EC5DED99621C}" id="{D613CFD7-C7C0-405B-89C2-24AB0C941032}" parentId="{4238E655-172F-40D5-9039-462A4B540C61}">
    <text>Trūksta tik seniūnijų derinimų, priminta 09-25. Pateikta sąmatą skaičiuot.</text>
  </threadedComment>
  <threadedComment ref="E394" dT="2025-09-29T12:40:59.79" personId="{BF941DBC-49BC-4D35-B639-EC5DED99621C}" id="{60D137A3-44D8-4740-A016-F509AB369B44}" parentId="{4238E655-172F-40D5-9039-462A4B540C61}">
    <text>25SUT-10004
09-29</text>
  </threadedComment>
  <threadedComment ref="E394" dT="2025-09-29T13:29:21.94" personId="{1AA69E5B-B443-4881-BBB8-C2908FF681E9}" id="{FF2D96AE-7DE1-4191-A0E4-4CB0874A559E}" parentId="{4238E655-172F-40D5-9039-462A4B540C61}">
    <text>Pateikta be SUVA</text>
  </threadedComment>
  <threadedComment ref="E394" dT="2025-10-01T06:31:53.98" personId="{275467A3-C35B-408D-BC09-980133BF36D1}" id="{FD40097D-5411-4E96-952C-9FA7F95CF329}" parentId="{4238E655-172F-40D5-9039-462A4B540C61}">
    <text>patvirtintas</text>
  </threadedComment>
  <threadedComment ref="E394" dT="2025-10-03T11:31:24.14" personId="{275467A3-C35B-408D-BC09-980133BF36D1}" id="{53F86C1B-6C47-4834-A7A7-D7B78FC02826}" parentId="{4238E655-172F-40D5-9039-462A4B540C61}">
    <text>Pateikti įkainiai</text>
  </threadedComment>
  <threadedComment ref="E395" dT="2025-09-16T07:05:40.48" personId="{5710D45C-C18F-4E5A-842E-2E8E9F9A8EE2}" id="{030AD414-9A31-487F-9228-B4BD9BB482D4}">
    <text>Paruošti pirminiai</text>
  </threadedComment>
  <threadedComment ref="E395" dT="2025-09-22T07:19:56.62" personId="{1AA69E5B-B443-4881-BBB8-C2908FF681E9}" id="{177C2B73-9D79-4061-AF15-92D9E0854214}" parentId="{030AD414-9A31-487F-9228-B4BD9BB482D4}">
    <text>Pateikti pirminiai</text>
  </threadedComment>
  <threadedComment ref="E395" dT="2025-09-23T12:23:53.66" personId="{275467A3-C35B-408D-BC09-980133BF36D1}" id="{D6401B08-A025-4C22-B892-DE1A9029F52E}" parentId="{030AD414-9A31-487F-9228-B4BD9BB482D4}">
    <text>Taiso pastabas</text>
  </threadedComment>
  <threadedComment ref="E395" dT="2025-09-24T07:36:22.45" personId="{5710D45C-C18F-4E5A-842E-2E8E9F9A8EE2}" id="{7CC80091-55B8-496E-88A7-98FA910C83A3}" parentId="{030AD414-9A31-487F-9228-B4BD9BB482D4}">
    <text>Pastabos pataisytos</text>
  </threadedComment>
  <threadedComment ref="E395" dT="2025-09-24T10:23:40.62" personId="{1AA69E5B-B443-4881-BBB8-C2908FF681E9}" id="{61D86A06-8CA3-4C69-9E7C-2C0DA8EC3A8D}" parentId="{030AD414-9A31-487F-9228-B4BD9BB482D4}">
    <text>Pateikta po pastabu</text>
  </threadedComment>
  <threadedComment ref="E395" dT="2025-09-29T06:30:02.05" personId="{275467A3-C35B-408D-BC09-980133BF36D1}" id="{7B270558-C932-4759-BCCA-F7484647E250}" parentId="{030AD414-9A31-487F-9228-B4BD9BB482D4}">
    <text>Patvirtinti pirminiai</text>
  </threadedComment>
  <threadedComment ref="E395" dT="2025-10-09T06:32:43.32" personId="{5710D45C-C18F-4E5A-842E-2E8E9F9A8EE2}" id="{1CE39026-1D33-4EF6-BF2D-1B6B94DB340A}" parentId="{030AD414-9A31-487F-9228-B4BD9BB482D4}">
    <text>išsiųsta į via perderint pjūvio per kelią</text>
  </threadedComment>
  <threadedComment ref="E395" dT="2025-10-15T11:36:53.40" personId="{5710D45C-C18F-4E5A-842E-2E8E9F9A8EE2}" id="{E3B1A206-9AA3-415C-B288-7C35A17C34E8}" parentId="{030AD414-9A31-487F-9228-B4BD9BB482D4}">
    <text>išsiųsta į VIA po pastabų</text>
  </threadedComment>
  <threadedComment ref="E395" dT="2025-10-23T13:02:55.69" personId="{5710D45C-C18F-4E5A-842E-2E8E9F9A8EE2}" id="{F9F81456-7656-497D-961E-BECFBE0AA48F}" parentId="{030AD414-9A31-487F-9228-B4BD9BB482D4}">
    <text>VIA gauta, išsiųsta skaičiuot sąmatą, trūksta suvos, mel proj</text>
  </threadedComment>
  <threadedComment ref="E395" dT="2025-10-24T05:00:04.47" personId="{5710D45C-C18F-4E5A-842E-2E8E9F9A8EE2}" id="{7A2F5FEB-D259-4941-A14B-53916038FEFF}" parentId="{030AD414-9A31-487F-9228-B4BD9BB482D4}">
    <text>25SUT-15168
25SUT-15171</text>
  </threadedComment>
  <threadedComment ref="E395" dT="2025-10-27T07:27:43.31" personId="{1AA69E5B-B443-4881-BBB8-C2908FF681E9}" id="{50393AEA-1DA1-41CA-A841-83F96ED25F89}" parentId="{030AD414-9A31-487F-9228-B4BD9BB482D4}">
    <text>Gaunam samata, MP ir teikiam</text>
  </threadedComment>
  <threadedComment ref="E395" dT="2025-10-29T08:04:06.97" personId="{5710D45C-C18F-4E5A-842E-2E8E9F9A8EE2}" id="{91EF834F-D4D1-44E0-A020-C96A35A51E1E}" parentId="{030AD414-9A31-487F-9228-B4BD9BB482D4}">
    <text>paruošta byla ir konkursinė. trūksta SUVOS, MP</text>
  </threadedComment>
  <threadedComment ref="E395" dT="2025-10-30T10:30:57.50" personId="{5710D45C-C18F-4E5A-842E-2E8E9F9A8EE2}" id="{199AA18C-DEC2-4B99-A848-14ACDBC23098}" parentId="{030AD414-9A31-487F-9228-B4BD9BB482D4}">
    <text>trūksta tik SUVOS</text>
  </threadedComment>
  <threadedComment ref="E395" dT="2025-10-30T11:51:28.34" personId="{1AA69E5B-B443-4881-BBB8-C2908FF681E9}" id="{2EB7E54F-59C8-4D4C-8FE5-EBE7411F5D45}" parentId="{030AD414-9A31-487F-9228-B4BD9BB482D4}">
    <text>Pateikta projektas be SUVA</text>
  </threadedComment>
  <threadedComment ref="E395" dT="2025-11-05T06:18:19.20" personId="{275467A3-C35B-408D-BC09-980133BF36D1}" id="{716ABE38-B8F4-4EFF-98EA-CEEF60306AE9}" parentId="{030AD414-9A31-487F-9228-B4BD9BB482D4}">
    <text>taiso pastabas</text>
  </threadedComment>
  <threadedComment ref="E395" dT="2025-11-05T10:31:45.13" personId="{5710D45C-C18F-4E5A-842E-2E8E9F9A8EE2}" id="{5C4951AA-F615-403C-9751-1EFBB5652A6A}" parentId="{030AD414-9A31-487F-9228-B4BD9BB482D4}">
    <text>pastabos pataisytos, laukiam SUVOS</text>
  </threadedComment>
  <threadedComment ref="E395" dT="2025-11-07T10:16:26.18" personId="{5710D45C-C18F-4E5A-842E-2E8E9F9A8EE2}" id="{B94AC678-087B-4900-BD6B-2DD0A08BA6DE}" parentId="{030AD414-9A31-487F-9228-B4BD9BB482D4}">
    <text>suva gauta</text>
  </threadedComment>
  <threadedComment ref="E395" dT="2025-11-07T12:16:33.68" personId="{1AA69E5B-B443-4881-BBB8-C2908FF681E9}" id="{A34131AA-ED9D-457A-BB57-098C4122473A}" parentId="{030AD414-9A31-487F-9228-B4BD9BB482D4}">
    <text>Pateiktas po pastabu</text>
  </threadedComment>
  <threadedComment ref="E395" dT="2025-11-13T12:19:13.50" personId="{1AA69E5B-B443-4881-BBB8-C2908FF681E9}" id="{472E725A-7584-4C2B-A9FA-007DD8FD1C6A}" parentId="{030AD414-9A31-487F-9228-B4BD9BB482D4}">
    <text>Pateiktas pakartotinas po pastabu</text>
  </threadedComment>
  <threadedComment ref="E395" dT="2026-01-05T07:08:38.67" personId="{275467A3-C35B-408D-BC09-980133BF36D1}" id="{A10E01B1-53F4-4E48-8936-2DEAAA952364}" parentId="{030AD414-9A31-487F-9228-B4BD9BB482D4}">
    <text>perduoti įkainiai</text>
  </threadedComment>
  <threadedComment ref="E395" dT="2026-01-06T08:04:23.79" personId="{275467A3-C35B-408D-BC09-980133BF36D1}" id="{3CDC4FA9-E7D2-46F7-A222-A9A0E396E36D}" parentId="{030AD414-9A31-487F-9228-B4BD9BB482D4}">
    <text>pateiktas ADA</text>
  </threadedComment>
  <threadedComment ref="X395" dT="2025-09-25T12:23:34.73" personId="{5710D45C-C18F-4E5A-842E-2E8E9F9A8EE2}" id="{4FBB6C05-C75F-4DB5-A1A2-0A18319DFFF6}">
    <text>Išsiųsta 09-25</text>
  </threadedComment>
  <threadedComment ref="X395" dT="2025-09-25T13:04:09.57" personId="{5710D45C-C18F-4E5A-842E-2E8E9F9A8EE2}" id="{034A5ADD-A387-461C-B5F2-560169D8ABC8}" parentId="{4FBB6C05-C75F-4DB5-A1A2-0A18319DFFF6}">
    <text>Suderinta 09-25</text>
  </threadedComment>
  <threadedComment ref="Y395" dT="2025-09-25T12:27:30.96" personId="{5710D45C-C18F-4E5A-842E-2E8E9F9A8EE2}" id="{8EBA3CE7-8D6F-4E6A-9DF9-5428A8457D9C}">
    <text>Išsiųsta Debeikių ir Svėdasų seniūnijų seniūnams 09-25</text>
  </threadedComment>
  <threadedComment ref="Y395" dT="2025-09-26T08:17:16.58" personId="{5710D45C-C18F-4E5A-842E-2E8E9F9A8EE2}" id="{05E54E16-A0D8-4119-81D6-9E14E33153EC}" parentId="{8EBA3CE7-8D6F-4E6A-9DF9-5428A8457D9C}">
    <text>Svėdasu sieniunas suderino</text>
  </threadedComment>
  <threadedComment ref="Y395" dT="2025-10-17T04:41:31.57" personId="{5710D45C-C18F-4E5A-842E-2E8E9F9A8EE2}" id="{566CC0C7-CB51-48C4-B075-A823B84FEC2B}" parentId="{8EBA3CE7-8D6F-4E6A-9DF9-5428A8457D9C}">
    <text>išsiųsta pakartotinai</text>
  </threadedComment>
  <threadedComment ref="Y395" dT="2025-10-17T11:05:54.29" personId="{5710D45C-C18F-4E5A-842E-2E8E9F9A8EE2}" id="{12D57A84-E8B1-4BBE-B163-AF6284CFD344}" parentId="{8EBA3CE7-8D6F-4E6A-9DF9-5428A8457D9C}">
    <text>suderinta</text>
  </threadedComment>
  <threadedComment ref="AA395" dT="2025-09-26T04:38:36.33" personId="{5710D45C-C18F-4E5A-842E-2E8E9F9A8EE2}" id="{D1D91B48-76C4-4152-A232-2C2F10435CDC}">
    <text xml:space="preserve">09-26
</text>
  </threadedComment>
  <threadedComment ref="AA395" dT="2025-09-26T05:44:48.61" personId="{5710D45C-C18F-4E5A-842E-2E8E9F9A8EE2}" id="{F3F1C2DF-3A9D-42EE-90F5-33CAF6731C9F}" parentId="{D1D91B48-76C4-4152-A232-2C2F10435CDC}">
    <text>suderinta</text>
  </threadedComment>
  <threadedComment ref="AJ395" dT="2025-09-29T04:58:06.00" personId="{5710D45C-C18F-4E5A-842E-2E8E9F9A8EE2}" id="{C52D5179-DDBB-4ECB-AC60-D6888718077F}">
    <text xml:space="preserve">Išsiųsta 09-29
</text>
  </threadedComment>
  <threadedComment ref="AJ395" dT="2025-09-29T05:54:07.31" personId="{5710D45C-C18F-4E5A-842E-2E8E9F9A8EE2}" id="{DC1965D8-CAB8-4A0E-8476-4976F3D24432}" parentId="{C52D5179-DDBB-4ECB-AC60-D6888718077F}">
    <text xml:space="preserve">1-25-30871
1-25-30868
</text>
  </threadedComment>
  <threadedComment ref="AJ395" dT="2025-10-09T07:10:20.43" personId="{5710D45C-C18F-4E5A-842E-2E8E9F9A8EE2}" id="{E95F66F4-11A4-49E3-83A3-E62A291294AC}" parentId="{C52D5179-DDBB-4ECB-AC60-D6888718077F}">
    <text>1-25-32347</text>
  </threadedComment>
  <threadedComment ref="E396" dT="2025-09-03T12:20:08.31" personId="{1AA69E5B-B443-4881-BBB8-C2908FF681E9}" id="{1735DCCE-7F93-41AB-A4FD-C97DD60121D3}">
    <text>Pateikti pirminiai</text>
  </threadedComment>
  <threadedComment ref="E396" dT="2025-09-05T10:51:03.75" personId="{1AA69E5B-B443-4881-BBB8-C2908FF681E9}" id="{1818F4C0-BD6B-4DE9-816A-BA8769D393D0}" parentId="{1735DCCE-7F93-41AB-A4FD-C97DD60121D3}">
    <text>Pateikti pirminiai po pastabu</text>
  </threadedComment>
  <threadedComment ref="E396" dT="2025-09-08T12:11:08.43" personId="{1AA69E5B-B443-4881-BBB8-C2908FF681E9}" id="{A0ECE2F2-AF70-4115-953E-2098C7A79922}" parentId="{1735DCCE-7F93-41AB-A4FD-C97DD60121D3}">
    <text>Pateikta po pastabu</text>
  </threadedComment>
  <threadedComment ref="E396" dT="2025-09-09T06:05:42.36" personId="{1AA69E5B-B443-4881-BBB8-C2908FF681E9}" id="{DA3742D3-901C-4127-A96B-41FDBE88F03B}" parentId="{1735DCCE-7F93-41AB-A4FD-C97DD60121D3}">
    <text>Pateikti pirminiai po pastabu</text>
  </threadedComment>
  <threadedComment ref="E396" dT="2025-09-09T07:38:03.96" personId="{275467A3-C35B-408D-BC09-980133BF36D1}" id="{E4287D2C-8D49-4ADB-BCEF-402107588B00}" parentId="{1735DCCE-7F93-41AB-A4FD-C97DD60121D3}">
    <text>Taiso pastabas</text>
  </threadedComment>
  <threadedComment ref="E396" dT="2025-09-12T07:03:13.45" personId="{1AA69E5B-B443-4881-BBB8-C2908FF681E9}" id="{D2279384-9213-4FC8-B623-1A525A6A0D12}" parentId="{1735DCCE-7F93-41AB-A4FD-C97DD60121D3}">
    <text>Pateikta po pastabu</text>
  </threadedComment>
  <threadedComment ref="E396" dT="2025-09-12T09:43:58.00" personId="{A8D559AF-EDFF-4E5C-A9C6-041F763793B2}" id="{EDFE1AB6-9E69-4A47-8DBD-FFBA6BE2C36C}" parentId="{1735DCCE-7F93-41AB-A4FD-C97DD60121D3}">
    <text xml:space="preserve">Buvau vietoje padaryti nuotraukų, bandome pagrįsti gręžimus </text>
  </threadedComment>
  <threadedComment ref="E396" dT="2025-09-12T11:25:43.94" personId="{1AA69E5B-B443-4881-BBB8-C2908FF681E9}" id="{178C8857-8CE4-49C6-BD2D-040B20E72608}" parentId="{1735DCCE-7F93-41AB-A4FD-C97DD60121D3}">
    <text>Pateikti pirminiai po pastabu</text>
  </threadedComment>
  <threadedComment ref="E396" dT="2025-09-15T05:11:13.37" personId="{A8D559AF-EDFF-4E5C-A9C6-041F763793B2}" id="{4A27215A-4498-4EE2-9C24-B39066092A20}" parentId="{1735DCCE-7F93-41AB-A4FD-C97DD60121D3}">
    <text>Patvirtino pirminius, siunčiamas derint institucijom, ruošiamas žiniaraštis ir byla</text>
  </threadedComment>
  <threadedComment ref="E396" dT="2025-09-16T06:03:22.44" personId="{A8D559AF-EDFF-4E5C-A9C6-041F763793B2}" id="{C0E08708-CE3B-45C0-A8E7-193377207356}" parentId="{1735DCCE-7F93-41AB-A4FD-C97DD60121D3}">
    <text>Perduotas sąmatos skaičiavimas, perduotas ir via lietuvai jau su pasirašytu priedu</text>
  </threadedComment>
  <threadedComment ref="E396" dT="2025-09-19T06:14:07.05" personId="{A8D559AF-EDFF-4E5C-A9C6-041F763793B2}" id="{4CCC0A94-B4AC-44FB-8233-BC01AE39C240}" parentId="{1735DCCE-7F93-41AB-A4FD-C97DD60121D3}">
    <text>Telia atsiuntė derinimą, pasirodo ryšių kabelis ne jų, o RAIN, laukiu patikslinimo kokiam gylyje kabelis, kad galėčiau padaryti pjūvį</text>
  </threadedComment>
  <threadedComment ref="E396" dT="2025-09-22T04:21:36.62" personId="{A8D559AF-EDFF-4E5C-A9C6-041F763793B2}" id="{BE07680E-AAFE-4AA8-98DC-F357B86B2289}" parentId="{1735DCCE-7F93-41AB-A4FD-C97DD60121D3}">
    <text>Išsiųstas derinimui plačiajuosčiui, išsiųsti informaciniai laiškai, gauta sąmata</text>
  </threadedComment>
  <threadedComment ref="E396" dT="2025-09-29T06:42:59.66" personId="{A8D559AF-EDFF-4E5C-A9C6-041F763793B2}" id="{D548A5F5-9EA6-404D-8575-6543E8DD7D59}" parentId="{1735DCCE-7F93-41AB-A4FD-C97DD60121D3}">
    <text>Savivaldybės statybos, architektūros skyriai nesiunčia derinimų, teigia, kad neaktualu, gavus via lietuvos derinimą, teiksiu SUVA</text>
  </threadedComment>
  <threadedComment ref="E396" dT="2025-09-29T12:13:26.26" personId="{A8D559AF-EDFF-4E5C-A9C6-041F763793B2}" id="{240D1C5C-1E7E-4601-A7D9-BEBE1D3C46C1}" parentId="{1735DCCE-7F93-41AB-A4FD-C97DD60121D3}">
    <text xml:space="preserve">Paruošta byla, laukiu mel. projekto sąmatos ir teiksim </text>
  </threadedComment>
  <threadedComment ref="E396" dT="2025-09-29T13:25:10.04" personId="{1AA69E5B-B443-4881-BBB8-C2908FF681E9}" id="{F01BDE83-64B6-4D35-BC28-0F7603839861}" parentId="{1735DCCE-7F93-41AB-A4FD-C97DD60121D3}">
    <text>Pateikta be SUVA</text>
  </threadedComment>
  <threadedComment ref="E396" dT="2025-10-01T06:36:22.12" personId="{275467A3-C35B-408D-BC09-980133BF36D1}" id="{B790E1B3-3368-4227-81F9-09C88552A988}" parentId="{1735DCCE-7F93-41AB-A4FD-C97DD60121D3}">
    <text>Atmestas dėl SUVA ir VIA</text>
  </threadedComment>
  <threadedComment ref="E396" dT="2025-10-06T04:35:35.22" personId="{A8D559AF-EDFF-4E5C-A9C6-041F763793B2}" id="{2FFF4A42-85EE-47BA-85C1-997495D889DB}" parentId="{1735DCCE-7F93-41AB-A4FD-C97DD60121D3}">
    <text>Bylos pastabos pataisytos. Laukiam via derinimo, terminas 20 d.d., tai šią savaitę arba kitos savaitės pradžioj turi būt atsakymas</text>
  </threadedComment>
  <threadedComment ref="E396" dT="2025-10-09T04:35:09.46" personId="{A8D559AF-EDFF-4E5C-A9C6-041F763793B2}" id="{E594601C-37F5-400D-8D0A-CA5F70145D41}" parentId="{1735DCCE-7F93-41AB-A4FD-C97DD60121D3}">
    <text>gautas Via Lietuva derinimas, pateikta suva</text>
  </threadedComment>
  <threadedComment ref="E396" dT="2025-10-13T04:58:21.64" personId="{A8D559AF-EDFF-4E5C-A9C6-041F763793B2}" id="{21D1B661-2DB9-48CD-B874-56032F59BCD6}" parentId="{1735DCCE-7F93-41AB-A4FD-C97DD60121D3}">
    <text>Laukiam suvos, bus galima teikti pilną projektą</text>
  </threadedComment>
  <threadedComment ref="E396" dT="2025-10-14T10:53:54.31" personId="{A8D559AF-EDFF-4E5C-A9C6-041F763793B2}" id="{B45E180F-FF59-4B2C-9C62-0213BB71CC4E}" parentId="{1735DCCE-7F93-41AB-A4FD-C97DD60121D3}">
    <text xml:space="preserve">suva: NŽT paprašė dokumento, kad nekirsim medžių, papildžiau aiškinąmąjį raštą su STR, paaiškinimais ir pateikiau </text>
  </threadedComment>
  <threadedComment ref="E396" dT="2025-10-15T12:22:05.04" personId="{1AA69E5B-B443-4881-BBB8-C2908FF681E9}" id="{FC246B6A-52F0-4BD9-B48D-7EAC11D67428}" parentId="{1735DCCE-7F93-41AB-A4FD-C97DD60121D3}">
    <text>Pateiktas pilnas projektas tikrinimui</text>
  </threadedComment>
  <threadedComment ref="E396" dT="2025-10-27T07:00:12.89" personId="{275467A3-C35B-408D-BC09-980133BF36D1}" id="{8A84DFF9-EDE2-468E-8BB3-EF4364E68B81}" parentId="{1735DCCE-7F93-41AB-A4FD-C97DD60121D3}">
    <text>laukiam žymų įregistravimo</text>
  </threadedComment>
  <threadedComment ref="E396" dT="2025-11-13T07:29:59.06" personId="{275467A3-C35B-408D-BC09-980133BF36D1}" id="{CF7EE249-B394-4E01-B405-965D77FFCE3C}" parentId="{1735DCCE-7F93-41AB-A4FD-C97DD60121D3}">
    <text>BUS AKTUOJAMAS 2026-01</text>
  </threadedComment>
  <threadedComment ref="X396" dT="2025-09-15T07:31:03.00" personId="{A8D559AF-EDFF-4E5C-A9C6-041F763793B2}" id="{9F1721F3-3C04-4173-99A5-D8810C450F9D}">
    <text>09-15</text>
  </threadedComment>
  <threadedComment ref="Y396" dT="2025-09-15T07:31:08.89" personId="{A8D559AF-EDFF-4E5C-A9C6-041F763793B2}" id="{E45EF784-DDD8-45E5-A71F-49C52B998115}">
    <text>09-15</text>
  </threadedComment>
  <threadedComment ref="AA396" dT="2025-09-15T07:31:17.84" personId="{A8D559AF-EDFF-4E5C-A9C6-041F763793B2}" id="{B9D9E702-1CFD-469D-A486-3EEEC7AD5342}">
    <text>09-15</text>
  </threadedComment>
  <threadedComment ref="AD396" dT="2025-10-09T04:36:18.57" personId="{A8D559AF-EDFF-4E5C-A9C6-041F763793B2}" id="{4415745D-FAFA-43EC-9409-584E60101DB9}">
    <text>25SUT-11721</text>
  </threadedComment>
  <threadedComment ref="AJ396" dT="2025-09-16T04:24:20.73" personId="{A8D559AF-EDFF-4E5C-A9C6-041F763793B2}" id="{273DC133-766F-4F20-8BAE-9EC442A1A109}">
    <text>09-16 su priedu</text>
  </threadedComment>
  <threadedComment ref="AL396" dT="2025-09-19T07:31:21.64" personId="{A8D559AF-EDFF-4E5C-A9C6-041F763793B2}" id="{8A21F307-B5A5-43F5-B852-3C14AFC2FD46}">
    <text>09-19</text>
  </threadedComment>
  <threadedComment ref="AM396" dT="2025-09-15T07:31:50.81" personId="{A8D559AF-EDFF-4E5C-A9C6-041F763793B2}" id="{9DCAB66B-3732-4F61-940F-8D0FA7E519D6}">
    <text>09-15</text>
  </threadedComment>
  <threadedComment ref="E397" dT="2025-09-17T12:59:03.41" personId="{5710D45C-C18F-4E5A-842E-2E8E9F9A8EE2}" id="{C93C8F09-0B77-436C-8C7E-454305FF88CB}">
    <text>Braižomi pirminiai</text>
  </threadedComment>
  <threadedComment ref="E397" dT="2025-09-19T11:19:38.25" personId="{5710D45C-C18F-4E5A-842E-2E8E9F9A8EE2}" id="{593A1599-F286-4E31-A577-ACDAC0AE0AF1}" parentId="{C93C8F09-0B77-436C-8C7E-454305FF88CB}">
    <text>Paruošti pirminiai</text>
  </threadedComment>
  <threadedComment ref="E397" dT="2025-09-19T12:23:37.32" personId="{275467A3-C35B-408D-BC09-980133BF36D1}" id="{1C91E441-EC66-46F2-AC37-C0E46ECDBEB7}" parentId="{C93C8F09-0B77-436C-8C7E-454305FF88CB}">
    <text>Pateikti pirminiai</text>
  </threadedComment>
  <threadedComment ref="E397" dT="2025-09-22T06:30:42.09" personId="{1AA69E5B-B443-4881-BBB8-C2908FF681E9}" id="{CF1114CF-46F7-4CA6-9025-49A6AAEAE53B}" parentId="{C93C8F09-0B77-436C-8C7E-454305FF88CB}">
    <text>Taiso pastabas</text>
  </threadedComment>
  <threadedComment ref="E397" dT="2025-09-22T10:05:18.30" personId="{5710D45C-C18F-4E5A-842E-2E8E9F9A8EE2}" id="{A878E812-7774-44C1-A7F1-31F06EDE378F}" parentId="{C93C8F09-0B77-436C-8C7E-454305FF88CB}">
    <text>Pataisytos pastabos</text>
  </threadedComment>
  <threadedComment ref="E397" dT="2025-09-22T10:29:07.48" personId="{1AA69E5B-B443-4881-BBB8-C2908FF681E9}" id="{19A235E8-C985-489D-A5D5-232B854E23B1}" parentId="{C93C8F09-0B77-436C-8C7E-454305FF88CB}">
    <text>Pateikta po pastabu</text>
  </threadedComment>
  <threadedComment ref="E397" dT="2025-09-23T04:35:33.13" personId="{1AA69E5B-B443-4881-BBB8-C2908FF681E9}" id="{AA3AE8C5-1FA0-4A1B-937E-0BE66DF37563}" parentId="{C93C8F09-0B77-436C-8C7E-454305FF88CB}">
    <text>Taiso pastabas</text>
  </threadedComment>
  <threadedComment ref="E397" dT="2025-09-24T07:36:14.24" personId="{5710D45C-C18F-4E5A-842E-2E8E9F9A8EE2}" id="{8B0BD3CC-3C6D-4AE0-8DF2-BCD85CCAD4EF}" parentId="{C93C8F09-0B77-436C-8C7E-454305FF88CB}">
    <text>Pastabos pataisytos</text>
  </threadedComment>
  <threadedComment ref="E397" dT="2025-09-24T10:09:31.45" personId="{1AA69E5B-B443-4881-BBB8-C2908FF681E9}" id="{9C3166E6-F630-4724-924F-6DECE6DB955F}" parentId="{C93C8F09-0B77-436C-8C7E-454305FF88CB}">
    <text>Pateikta</text>
  </threadedComment>
  <threadedComment ref="E397" dT="2025-10-03T07:09:18.67" personId="{5710D45C-C18F-4E5A-842E-2E8E9F9A8EE2}" id="{BB039236-BEFD-46DE-835C-6005F352D9D4}" parentId="{C93C8F09-0B77-436C-8C7E-454305FF88CB}">
    <text xml:space="preserve">Trūksta mel. Projekto, SUVOS, natūros ir via derinimų </text>
  </threadedComment>
  <threadedComment ref="E397" dT="2025-10-06T10:04:26.37" personId="{5710D45C-C18F-4E5A-842E-2E8E9F9A8EE2}" id="{49FBEEC7-D848-4C1F-B6C3-04DC82593F79}" parentId="{C93C8F09-0B77-436C-8C7E-454305FF88CB}">
    <text xml:space="preserve">Trūksta mel. Projekto, SUVOS, via derinimo </text>
  </threadedComment>
  <threadedComment ref="E397" dT="2025-10-09T06:38:32.49" personId="{5710D45C-C18F-4E5A-842E-2E8E9F9A8EE2}" id="{D4C8B7A8-51CE-4B88-9C55-164EB2CC5024}" parentId="{C93C8F09-0B77-436C-8C7E-454305FF88CB}">
    <text>via suderino</text>
  </threadedComment>
  <threadedComment ref="E397" dT="2025-10-09T08:01:09.59" personId="{5710D45C-C18F-4E5A-842E-2E8E9F9A8EE2}" id="{11A0CFFA-E825-48AB-AC88-F38ED35AEF2E}" parentId="{C93C8F09-0B77-436C-8C7E-454305FF88CB}">
    <text>25SUT-12392
25SUT-12400+
25SUT-12403 +
25SUT-12409 +
Pateikta suva</text>
  </threadedComment>
  <threadedComment ref="E397" dT="2025-10-15T07:43:59.12" personId="{5710D45C-C18F-4E5A-842E-2E8E9F9A8EE2}" id="{BE53635C-90EF-46DD-80BE-5212940BE12A}" parentId="{C93C8F09-0B77-436C-8C7E-454305FF88CB}">
    <text>paruošta byla. Suvos 2/4</text>
  </threadedComment>
  <threadedComment ref="E397" dT="2025-10-15T10:36:15.68" personId="{1AA69E5B-B443-4881-BBB8-C2908FF681E9}" id="{4FD86446-0282-42E9-A493-D35496D22048}" parentId="{C93C8F09-0B77-436C-8C7E-454305FF88CB}">
    <text>Pateiktas projektas su SUVA 2/4</text>
  </threadedComment>
  <threadedComment ref="E397" dT="2025-10-16T13:07:19.31" personId="{1AA69E5B-B443-4881-BBB8-C2908FF681E9}" id="{AA788652-0699-4EFD-AF51-D98EB7ABF121}" parentId="{C93C8F09-0B77-436C-8C7E-454305FF88CB}">
    <text>Taiso pastabas</text>
  </threadedComment>
  <threadedComment ref="E397" dT="2025-10-17T04:38:48.97" personId="{5710D45C-C18F-4E5A-842E-2E8E9F9A8EE2}" id="{9567EF9B-421F-4B91-8F1B-250D5705E1C4}" parentId="{C93C8F09-0B77-436C-8C7E-454305FF88CB}">
    <text>pataisytos</text>
  </threadedComment>
  <threadedComment ref="E397" dT="2025-10-22T05:20:26.72" personId="{1AA69E5B-B443-4881-BBB8-C2908FF681E9}" id="{E31195CE-8B0A-4EF9-9A1D-5C3D1483DD00}" parentId="{C93C8F09-0B77-436C-8C7E-454305FF88CB}">
    <text>Pateiktas projektas po pastabu</text>
  </threadedComment>
  <threadedComment ref="E397" dT="2025-10-24T04:30:47.27" personId="{5710D45C-C18F-4E5A-842E-2E8E9F9A8EE2}" id="{E21EEA04-B2CF-4A30-812D-3E3DC750A78D}" parentId="{C93C8F09-0B77-436C-8C7E-454305FF88CB}">
    <text>suvos 4/4</text>
  </threadedComment>
  <threadedComment ref="E397" dT="2025-10-27T07:02:33.99" personId="{275467A3-C35B-408D-BC09-980133BF36D1}" id="{0E534466-AACC-40BE-AB0C-17B5BA7113E2}" parentId="{C93C8F09-0B77-436C-8C7E-454305FF88CB}">
    <text>laukiam kol įregistruos žymas</text>
  </threadedComment>
  <threadedComment ref="E397" dT="2025-11-04T11:04:39.67" personId="{275467A3-C35B-408D-BC09-980133BF36D1}" id="{7769186C-4AE5-4EE5-9879-1922AEB2332A}" parentId="{C93C8F09-0B77-436C-8C7E-454305FF88CB}">
    <text>laukiam kol atmes įkainius</text>
  </threadedComment>
  <threadedComment ref="X397" dT="2025-09-25T06:57:35.72" personId="{5710D45C-C18F-4E5A-842E-2E8E9F9A8EE2}" id="{F911C630-8393-4E6F-B7A5-26598C6C1013}">
    <text>Išsiųsta 09-25</text>
  </threadedComment>
  <threadedComment ref="Y397" dT="2025-09-25T07:05:17.26" personId="{5710D45C-C18F-4E5A-842E-2E8E9F9A8EE2}" id="{4AD435BD-639F-41C1-91DD-ABFE8DC2CA61}">
    <text>Išsiųsta Kriaunų ir Obelių seniūnijom 09-25</text>
  </threadedComment>
  <threadedComment ref="Y397" dT="2025-09-25T10:49:41.87" personId="{5710D45C-C18F-4E5A-842E-2E8E9F9A8EE2}" id="{098B56E7-662F-446C-A811-D526BEC8BD33}" parentId="{4AD435BD-639F-41C1-91DD-ABFE8DC2CA61}">
    <text>Obelių suderino</text>
  </threadedComment>
  <threadedComment ref="Y397" dT="2025-09-25T13:04:20.66" personId="{5710D45C-C18F-4E5A-842E-2E8E9F9A8EE2}" id="{777413F7-349A-4D2A-AD6B-2B7B332973DA}" parentId="{4AD435BD-639F-41C1-91DD-ABFE8DC2CA61}">
    <text>Suderino abi 09-25</text>
  </threadedComment>
  <threadedComment ref="AA397" dT="2025-09-26T04:38:42.14" personId="{5710D45C-C18F-4E5A-842E-2E8E9F9A8EE2}" id="{AF38A7AA-9CB1-4734-8B01-DCCF2D7CD4BC}">
    <text>09-26</text>
  </threadedComment>
  <threadedComment ref="AA397" dT="2025-10-01T04:12:42.12" personId="{5710D45C-C18F-4E5A-842E-2E8E9F9A8EE2}" id="{EDBE7494-AA26-4BD9-9482-B6D1BFFE5FBD}" parentId="{AF38A7AA-9CB1-4734-8B01-DCCF2D7CD4BC}">
    <text>Suderinta 09-26</text>
  </threadedComment>
  <threadedComment ref="AD397" dT="2025-10-13T04:42:03.49" personId="{5710D45C-C18F-4E5A-842E-2E8E9F9A8EE2}" id="{CADCC09C-4172-4080-85E4-A13E28E5A8DC}">
    <text>1/4</text>
  </threadedComment>
  <threadedComment ref="AJ397" dT="2025-09-29T04:29:28.43" personId="{5710D45C-C18F-4E5A-842E-2E8E9F9A8EE2}" id="{1E638AD4-A0E7-4ACC-80C9-00CFEE43419D}">
    <text>Išsiųsta 09-29</text>
  </threadedComment>
  <threadedComment ref="AJ397" dT="2025-09-29T05:53:06.71" personId="{5710D45C-C18F-4E5A-842E-2E8E9F9A8EE2}" id="{F33BB70D-0329-4E91-BAB3-AA3E24081A15}" parentId="{1E638AD4-A0E7-4ACC-80C9-00CFEE43419D}">
    <text xml:space="preserve">1-25-30868
</text>
  </threadedComment>
  <threadedComment ref="AJ397" dT="2025-09-29T05:53:57.06" personId="{5710D45C-C18F-4E5A-842E-2E8E9F9A8EE2}" id="{6A25E948-D628-45AA-B31F-6CBAFEFBA6B9}" parentId="{1E638AD4-A0E7-4ACC-80C9-00CFEE43419D}">
    <text xml:space="preserve">1-25-30871
</text>
  </threadedComment>
  <threadedComment ref="AN397" dT="2025-09-25T09:08:45.10" personId="{5710D45C-C18F-4E5A-842E-2E8E9F9A8EE2}" id="{4BEB989A-A285-4E0D-AAC6-3937465FB572}">
    <text>Išsiųsta 09-25</text>
  </threadedComment>
  <threadedComment ref="AN397" dT="2025-09-26T04:27:17.27" personId="{5710D45C-C18F-4E5A-842E-2E8E9F9A8EE2}" id="{7F57FAB7-E138-4B85-998F-8167FBDA5081}" parentId="{4BEB989A-A285-4E0D-AAC6-3937465FB572}">
    <text xml:space="preserve">G1-   2475         
</text>
  </threadedComment>
  <threadedComment ref="AN397" dT="2025-10-06T10:03:05.58" personId="{5710D45C-C18F-4E5A-842E-2E8E9F9A8EE2}" id="{FF2E0DF7-635C-4C53-9682-0979E813CF21}" parentId="{4BEB989A-A285-4E0D-AAC6-3937465FB572}">
    <text>Suderinta 10-06</text>
  </threadedComment>
  <threadedComment ref="E398" dT="2025-10-10T10:03:45.54" personId="{1AA69E5B-B443-4881-BBB8-C2908FF681E9}" id="{F9DA1B1E-F21A-4D60-AC84-7983CFD36A5E}">
    <text>Pateikti pirminiai</text>
  </threadedComment>
  <threadedComment ref="E398" dT="2025-10-14T05:09:00.95" personId="{A8D559AF-EDFF-4E5C-A9C6-041F763793B2}" id="{20281BCC-CD16-487D-8912-ADFE158BD18E}" parentId="{F9DA1B1E-F21A-4D60-AC84-7983CFD36A5E}">
    <text>Išsiusta derinti, ruošiami informaciniai</text>
  </threadedComment>
  <threadedComment ref="E398" dT="2025-10-15T13:03:33.76" personId="{A8D559AF-EDFF-4E5C-A9C6-041F763793B2}" id="{EA1501EF-1415-46A5-8857-9EA8F6C64A98}" parentId="{F9DA1B1E-F21A-4D60-AC84-7983CFD36A5E}">
    <text>Išsiųsti informaciniai</text>
  </threadedComment>
  <threadedComment ref="E398" dT="2025-10-21T07:35:18.32" personId="{A8D559AF-EDFF-4E5C-A9C6-041F763793B2}" id="{A48A020B-E630-454D-89B2-9DC366C04882}" parentId="{F9DA1B1E-F21A-4D60-AC84-7983CFD36A5E}">
    <text>Paruoštas žiniaraštis, laukiam dar ką pasakys VIA ir Natura</text>
  </threadedComment>
  <threadedComment ref="E398" dT="2025-10-22T07:07:57.43" personId="{A8D559AF-EDFF-4E5C-A9C6-041F763793B2}" id="{6E0EE2D1-3ABD-4D6A-9FDA-B0E3536D8034}" parentId="{F9DA1B1E-F21A-4D60-AC84-7983CFD36A5E}">
    <text>Perduotas sąmatos skaičiavimui</text>
  </threadedComment>
  <threadedComment ref="E398" dT="2025-10-27T07:29:09.80" personId="{1AA69E5B-B443-4881-BBB8-C2908FF681E9}" id="{3A618CA9-2447-4E27-9027-B15A71FDCC74}" parentId="{F9DA1B1E-F21A-4D60-AC84-7983CFD36A5E}">
    <text>Gaunam samata, MP ir teikiam be VIA ir SUVA</text>
  </threadedComment>
  <threadedComment ref="E398" dT="2025-10-28T08:36:58.40" personId="{A8D559AF-EDFF-4E5C-A9C6-041F763793B2}" id="{3F5B2AD6-06FB-4DBE-84E6-254A51A2858A}" parentId="{F9DA1B1E-F21A-4D60-AC84-7983CFD36A5E}">
    <text>natura gavom, liko tik via ir teiksim suva</text>
  </threadedComment>
  <threadedComment ref="E398" dT="2025-10-29T06:45:47.18" personId="{5710D45C-C18F-4E5A-842E-2E8E9F9A8EE2}" id="{64077466-25E0-4BF0-A0AA-380C76A650A4}" parentId="{F9DA1B1E-F21A-4D60-AC84-7983CFD36A5E}">
    <text>25SUT-15872
25SUT-15876</text>
  </threadedComment>
  <threadedComment ref="E398" dT="2025-10-29T06:49:22.13" personId="{A8D559AF-EDFF-4E5C-A9C6-041F763793B2}" id="{486837FB-6CB0-414B-BCA2-35226BC622A1}" parentId="{F9DA1B1E-F21A-4D60-AC84-7983CFD36A5E}">
    <text>25SUT-15864
25SUT-15875</text>
  </threadedComment>
  <threadedComment ref="E398" dT="2025-11-03T06:13:57.07" personId="{A8D559AF-EDFF-4E5C-A9C6-041F763793B2}" id="{931229C1-4941-4C76-95C7-2777CA3E3241}" parentId="{F9DA1B1E-F21A-4D60-AC84-7983CFD36A5E}">
    <text>Gavom via lietuvos derinimą, gavom dvi suvas, liko melioracijos projektas ir dar dvi suvos iki pilno projekto, byla paruošta</text>
  </threadedComment>
  <threadedComment ref="E398" dT="2025-11-06T11:42:27.12" personId="{1AA69E5B-B443-4881-BBB8-C2908FF681E9}" id="{F6875167-972E-4226-8CDF-3B57D022E0A9}" parentId="{F9DA1B1E-F21A-4D60-AC84-7983CFD36A5E}">
    <text>Pateiktas projektas</text>
  </threadedComment>
  <threadedComment ref="E398" dT="2025-11-13T07:05:27.85" personId="{A8D559AF-EDFF-4E5C-A9C6-041F763793B2}" id="{FBDEFE32-948B-46B3-BFD7-EE14B1B68AE2}" parentId="{F9DA1B1E-F21A-4D60-AC84-7983CFD36A5E}">
    <text>visas SUVAS gavom, sukelta į folderį, projektas pilnas</text>
  </threadedComment>
  <threadedComment ref="E398" dT="2025-11-13T07:31:12.75" personId="{275467A3-C35B-408D-BC09-980133BF36D1}" id="{51F0029F-37B6-4047-B0A8-34029065DD3E}" parentId="{F9DA1B1E-F21A-4D60-AC84-7983CFD36A5E}">
    <text>BUS AKTUOJAMAS 2026-01</text>
  </threadedComment>
  <threadedComment ref="E398" dT="2026-01-05T07:05:55.50" personId="{275467A3-C35B-408D-BC09-980133BF36D1}" id="{CF7F0077-4470-445A-8AA7-17681597EBA8}" parentId="{F9DA1B1E-F21A-4D60-AC84-7983CFD36A5E}">
    <text>pateikti įkainiai</text>
  </threadedComment>
  <threadedComment ref="X398" dT="2025-10-14T05:10:26.83" personId="{A8D559AF-EDFF-4E5C-A9C6-041F763793B2}" id="{C3D61A20-E36F-4152-8E10-53C94D62FD85}">
    <text>10-14</text>
  </threadedComment>
  <threadedComment ref="Y398" dT="2025-10-14T05:10:37.20" personId="{A8D559AF-EDFF-4E5C-A9C6-041F763793B2}" id="{20495248-9CD4-4202-955B-AA4CD4FC21A1}">
    <text>10-14</text>
  </threadedComment>
  <threadedComment ref="AA398" dT="2025-10-14T05:10:46.26" personId="{A8D559AF-EDFF-4E5C-A9C6-041F763793B2}" id="{4B96B7BD-5D86-4584-96C4-A86AB5430DEE}">
    <text>10-14</text>
  </threadedComment>
  <threadedComment ref="AJ398" dT="2025-10-20T09:39:01.18" personId="{A8D559AF-EDFF-4E5C-A9C6-041F763793B2}" id="{D612E80F-2462-40AE-A387-AE4CD849E41F}">
    <text>10-14</text>
  </threadedComment>
  <threadedComment ref="AM398" dT="2025-10-14T05:11:21.11" personId="{A8D559AF-EDFF-4E5C-A9C6-041F763793B2}" id="{D8D580FE-1B7B-4D86-A16B-C331E411C994}">
    <text/>
  </threadedComment>
  <threadedComment ref="AN398" dT="2025-10-14T05:11:36.75" personId="{A8D559AF-EDFF-4E5C-A9C6-041F763793B2}" id="{D26CC29E-07E1-463F-814A-B5DF4F25ACEF}">
    <text>10-13</text>
  </threadedComment>
  <threadedComment ref="E399" dT="2025-08-29T11:58:21.36" personId="{1AA69E5B-B443-4881-BBB8-C2908FF681E9}" id="{17BDCA57-FA69-40BD-89DC-C84BDBC9A965}">
    <text>Pateikti pirminiai</text>
  </threadedComment>
  <threadedComment ref="E399" dT="2025-09-01T08:39:45.86" personId="{275467A3-C35B-408D-BC09-980133BF36D1}" id="{37CE23E1-0F3A-4BE6-A12D-2AE5B14EBE50}" parentId="{17BDCA57-FA69-40BD-89DC-C84BDBC9A965}">
    <text>Taiso pastabas</text>
  </threadedComment>
  <threadedComment ref="E399" dT="2025-09-01T10:35:37.48" personId="{1AA69E5B-B443-4881-BBB8-C2908FF681E9}" id="{5E12D01E-15F6-4575-8098-198BE0575C9B}" parentId="{17BDCA57-FA69-40BD-89DC-C84BDBC9A965}">
    <text>Pateikta po pastabu</text>
  </threadedComment>
  <threadedComment ref="E399" dT="2025-09-03T06:39:46.12" personId="{BF941DBC-49BC-4D35-B639-EC5DED99621C}" id="{ECC6A26B-EF32-45C0-B44E-8966CD8CF247}" parentId="{17BDCA57-FA69-40BD-89DC-C84BDBC9A965}">
    <text>09-03 pateikta derinti</text>
  </threadedComment>
  <threadedComment ref="E399" dT="2025-09-23T12:35:40.74" personId="{BF941DBC-49BC-4D35-B639-EC5DED99621C}" id="{C223D053-F1C8-4DC8-8A3D-202E38EF9C3C}" parentId="{17BDCA57-FA69-40BD-89DC-C84BDBC9A965}">
    <text>09-23 skambinau vandenys suderins iki šios sav galo, tada teiksiu kelininkui.</text>
  </threadedComment>
  <threadedComment ref="E399" dT="2025-09-29T08:00:17.44" personId="{275467A3-C35B-408D-BC09-980133BF36D1}" id="{C05E45D6-A4FD-4593-B0FB-4654A937EBB1}" parentId="{17BDCA57-FA69-40BD-89DC-C84BDBC9A965}">
    <text>Vandenys suderino</text>
  </threadedComment>
  <threadedComment ref="E399" dT="2025-09-29T09:55:00.81" personId="{BF941DBC-49BC-4D35-B639-EC5DED99621C}" id="{DB465BD8-576C-494E-99AB-2E4198C5608A}" parentId="{17BDCA57-FA69-40BD-89DC-C84BDBC9A965}">
    <text>Pateikta skaičiuot sąmatą.</text>
  </threadedComment>
  <threadedComment ref="E399" dT="2025-09-29T11:10:48.75" personId="{1AA69E5B-B443-4881-BBB8-C2908FF681E9}" id="{9CA6D758-AB4C-437C-A885-0ECB29FD72E3}" parentId="{17BDCA57-FA69-40BD-89DC-C84BDBC9A965}">
    <text>Pateiktas projektas be SUVA</text>
  </threadedComment>
  <threadedComment ref="E399" dT="2025-09-29T12:09:18.69" personId="{BF941DBC-49BC-4D35-B639-EC5DED99621C}" id="{88D7AA3E-0EB4-4EFB-85AA-60A674B21C36}" parentId="{17BDCA57-FA69-40BD-89DC-C84BDBC9A965}">
    <text>25SUT-9957
09-29</text>
  </threadedComment>
  <threadedComment ref="E399" dT="2025-09-30T06:01:07.26" personId="{BF941DBC-49BC-4D35-B639-EC5DED99621C}" id="{6FA0ADDF-E5FB-4580-A217-C7017A4997A6}" parentId="{17BDCA57-FA69-40BD-89DC-C84BDBC9A965}">
    <text>Pastabos ištaisytos, trūksta NŽT sutikimo, pateikta suva 09-29</text>
  </threadedComment>
  <threadedComment ref="E399" dT="2025-10-07T11:48:09.15" personId="{1AA69E5B-B443-4881-BBB8-C2908FF681E9}" id="{48463975-9219-4397-A9A9-69815FD10BD1}" parentId="{17BDCA57-FA69-40BD-89DC-C84BDBC9A965}">
    <text>Pateiktas projektas tvirtinimui su SUVA</text>
  </threadedComment>
  <threadedComment ref="E400" dT="2025-08-22T05:24:53.37" personId="{F5283759-9946-4865-A022-E520B30F9158}" id="{410CA583-1315-4E83-A480-80ADCC72AD55}">
    <text>Galima pateikti pirminius</text>
  </threadedComment>
  <threadedComment ref="E400" dT="2025-08-22T06:45:17.94" personId="{1AA69E5B-B443-4881-BBB8-C2908FF681E9}" id="{64853664-0166-4E2F-B890-412153B02493}" parentId="{410CA583-1315-4E83-A480-80ADCC72AD55}">
    <text>Pateikti pirminiai</text>
  </threadedComment>
  <threadedComment ref="E400" dT="2025-08-22T07:23:15.29" personId="{F5283759-9946-4865-A022-E520B30F9158}" id="{0E6BA18F-8FB9-40DD-B432-3D233942FC90}" parentId="{410CA583-1315-4E83-A480-80ADCC72AD55}">
    <text>Išsiųsta institucijoms</text>
  </threadedComment>
  <threadedComment ref="E400" dT="2025-08-25T11:24:16.36" personId="{F5283759-9946-4865-A022-E520B30F9158}" id="{AD8A01A1-4CCA-4F0F-9A66-786D2AB99BE4}" parentId="{410CA583-1315-4E83-A480-80ADCC72AD55}">
    <text>Galima pateikti po pastabų.</text>
  </threadedComment>
  <threadedComment ref="E400" dT="2025-08-26T04:31:23.21" personId="{1AA69E5B-B443-4881-BBB8-C2908FF681E9}" id="{1FDCABE7-424D-4D39-92FB-5D4F25BA1BD2}" parentId="{410CA583-1315-4E83-A480-80ADCC72AD55}">
    <text>Pateikta 08.25</text>
  </threadedComment>
  <threadedComment ref="E400" dT="2025-08-27T12:13:42.31" personId="{F5283759-9946-4865-A022-E520B30F9158}" id="{8A1C95E5-3159-4C79-B8AD-E44F84A304DD}" parentId="{410CA583-1315-4E83-A480-80ADCC72AD55}">
    <text>Pastaba: „,221/14 reikia ne montuoti naują paramstį į OL pusę, o permontuoti visą ST". Reik važiuot į vietą
Kitas pastabas pataisiau.</text>
  </threadedComment>
  <threadedComment ref="E400" dT="2025-08-28T11:19:06.32" personId="{275467A3-C35B-408D-BC09-980133BF36D1}" id="{665A9F10-F70F-404F-86BA-C11E439F70AC}" parentId="{410CA583-1315-4E83-A480-80ADCC72AD55}">
    <text>Taiso pastabas</text>
  </threadedComment>
  <threadedComment ref="E400" dT="2025-09-08T12:59:54.57" personId="{F5283759-9946-4865-A022-E520B30F9158}" id="{62FD7155-7131-4335-942A-E27141965A26}" parentId="{410CA583-1315-4E83-A480-80ADCC72AD55}">
    <text>Reiks į vietą važiuoti, susižiūrėt dėl ST į kurią pusę pastatyta.</text>
  </threadedComment>
  <threadedComment ref="E400" dT="2025-09-11T09:12:23.24" personId="{F5283759-9946-4865-A022-E520B30F9158}" id="{87F85EE3-D12E-4457-A747-403B319A0859}" parentId="{410CA583-1315-4E83-A480-80ADCC72AD55}">
    <text>Galima pateikti po pastabų.</text>
  </threadedComment>
  <threadedComment ref="E400" dT="2025-09-11T09:28:54.50" personId="{1AA69E5B-B443-4881-BBB8-C2908FF681E9}" id="{319B1CEB-23C7-4FE4-ABA5-28E0EFA7F3B9}" parentId="{410CA583-1315-4E83-A480-80ADCC72AD55}">
    <text>Pateikta po pastabu</text>
  </threadedComment>
  <threadedComment ref="E400" dT="2025-09-15T12:57:12.52" personId="{F5283759-9946-4865-A022-E520B30F9158}" id="{599B3A00-3C1E-4ECF-8ED0-72AF2D5458F2}" parentId="{410CA583-1315-4E83-A480-80ADCC72AD55}">
    <text xml:space="preserve">Kostas pateiks Via priedą į TIVI </text>
  </threadedComment>
  <threadedComment ref="E400" dT="2025-09-17T10:15:27.58" personId="{F5283759-9946-4865-A022-E520B30F9158}" id="{300FC53F-3EDE-459F-85EA-C7E5D5C7CCD0}" parentId="{410CA583-1315-4E83-A480-80ADCC72AD55}">
    <text>Paruošta byla be SUVA ir VIa</text>
  </threadedComment>
  <threadedComment ref="E400" dT="2025-09-18T06:37:06.06" personId="{275467A3-C35B-408D-BC09-980133BF36D1}" id="{E3AF7CCE-7225-424F-BC96-136C2C0EA80F}" parentId="{410CA583-1315-4E83-A480-80ADCC72AD55}">
    <text>Pateikta byla be SUVA ir VIA</text>
  </threadedComment>
  <threadedComment ref="E400" dT="2025-09-18T06:37:27.02" personId="{F5283759-9946-4865-A022-E520B30F9158}" id="{657D0B85-B9C4-40D5-9149-834A53247F61}" parentId="{410CA583-1315-4E83-A480-80ADCC72AD55}">
    <text>Pateiktas kelių priedas Via 09-18</text>
  </threadedComment>
  <threadedComment ref="E400" dT="2025-09-22T12:51:37.19" personId="{F5283759-9946-4865-A022-E520B30F9158}" id="{B7839F0D-4D16-4B05-9148-6E6CFE2709C8}" parentId="{410CA583-1315-4E83-A480-80ADCC72AD55}">
    <text>Tvirtinimui teikti gavus Via Lietuva ir NŽT sutikimus.</text>
  </threadedComment>
  <threadedComment ref="E400" dT="2025-10-01T12:37:27.79" personId="{F5283759-9946-4865-A022-E520B30F9158}" id="{0FFD6C95-4804-4AE7-9630-5D061B3A8C2A}" parentId="{410CA583-1315-4E83-A480-80ADCC72AD55}">
    <text>Via'ai priedas pateiktas 18d. Kai gausiu, teiksiu SUVA.</text>
  </threadedComment>
  <threadedComment ref="E400" dT="2025-10-02T04:46:09.64" personId="{F5283759-9946-4865-A022-E520B30F9158}" id="{6B346A4B-B43B-46B7-B5B7-5AAECFE5E7DA}" parentId="{410CA583-1315-4E83-A480-80ADCC72AD55}">
    <text>Via gavau, pateikta SUVA 25SUT-10883
10-02</text>
  </threadedComment>
  <threadedComment ref="E400" dT="2025-10-14T04:27:52.76" personId="{F5283759-9946-4865-A022-E520B30F9158}" id="{EA66CF4D-6A31-4634-83E0-990B2682AA5D}" parentId="{410CA583-1315-4E83-A480-80ADCC72AD55}">
    <text>Galima pateikti pilną bylą su SUVA.</text>
  </threadedComment>
  <threadedComment ref="E400" dT="2025-10-14T04:32:20.82" personId="{1AA69E5B-B443-4881-BBB8-C2908FF681E9}" id="{E3475BE3-2BD4-46B3-BE32-1BCBE884FF9A}" parentId="{410CA583-1315-4E83-A480-80ADCC72AD55}">
    <text>Pateiktas projektas su SUVA</text>
  </threadedComment>
  <threadedComment ref="E400" dT="2025-10-21T12:01:36.26" personId="{275467A3-C35B-408D-BC09-980133BF36D1}" id="{0E0995CD-CE8D-4653-8ABA-C475D27C9F72}" parentId="{410CA583-1315-4E83-A480-80ADCC72AD55}">
    <text>laukiam žymų</text>
  </threadedComment>
  <threadedComment ref="E400" dT="2025-10-27T06:31:52.67" personId="{275467A3-C35B-408D-BC09-980133BF36D1}" id="{DF8C2916-1733-47CF-989C-B7F496816302}" parentId="{410CA583-1315-4E83-A480-80ADCC72AD55}">
    <text>žymos patvirtintos</text>
  </threadedComment>
  <threadedComment ref="T400" dT="2025-08-27T04:33:53.80" personId="{F5283759-9946-4865-A022-E520B30F9158}" id="{D37C7252-A837-4DF2-9E5A-F358EF997CDA}">
    <text>Informaciniai paruošti, reikia juos tik išsiųsti.</text>
  </threadedComment>
  <threadedComment ref="X400" dT="2025-08-22T06:06:49.36" personId="{F5283759-9946-4865-A022-E520B30F9158}" id="{E68D785D-10C6-480C-9465-ADEBB2FF7E27}">
    <text>08-22 išsiųsta</text>
  </threadedComment>
  <threadedComment ref="X400" dT="2025-08-26T04:16:09.29" personId="{F5283759-9946-4865-A022-E520B30F9158}" id="{85E8EAFA-3EA5-44D1-8AF8-BA932D840E6A}" parentId="{E68D785D-10C6-480C-9465-ADEBB2FF7E27}">
    <text>K27-5077
25d persiunčiau iš naujo.</text>
  </threadedComment>
  <threadedComment ref="X400" dT="2025-09-10T06:33:53.63" personId="{F5283759-9946-4865-A022-E520B30F9158}" id="{BB55F474-CA60-460F-8BE6-A9EA4419D56D}" parentId="{E68D785D-10C6-480C-9465-ADEBB2FF7E27}">
    <text>09-10 suderinta</text>
  </threadedComment>
  <threadedComment ref="Y400" dT="2025-08-22T06:06:49.36" personId="{F5283759-9946-4865-A022-E520B30F9158}" id="{5F448999-7964-4B99-83CF-9CC169B15E0D}">
    <text>08-22 išsiųsta</text>
  </threadedComment>
  <threadedComment ref="AA400" dT="2025-08-22T06:06:49.36" personId="{F5283759-9946-4865-A022-E520B30F9158}" id="{61015582-99E3-4E12-A314-7230F09FD4E2}">
    <text>08-22 išsiųsta</text>
  </threadedComment>
  <threadedComment ref="AA400" dT="2025-08-22T07:54:31.59" personId="{F5283759-9946-4865-A022-E520B30F9158}" id="{52CD1C7B-9D93-4722-8D07-E2345AAA43EC}" parentId="{61015582-99E3-4E12-A314-7230F09FD4E2}">
    <text>Suderinta 22d</text>
  </threadedComment>
  <threadedComment ref="AD400" dT="2025-09-24T12:21:52.50" personId="{F5283759-9946-4865-A022-E520B30F9158}" id="{4EE84B20-5EC7-485C-9E1D-25748A9E2A4B}">
    <text>111kv.m.</text>
  </threadedComment>
  <threadedComment ref="AJ400" dT="2025-08-22T06:06:49.36" personId="{F5283759-9946-4865-A022-E520B30F9158}" id="{A5277BB5-A9FF-471B-9FB6-56F062467922}">
    <text>08-22 išsiųsta</text>
  </threadedComment>
  <threadedComment ref="AJ400" dT="2025-08-25T04:19:56.69" personId="{F5283759-9946-4865-A022-E520B30F9158}" id="{632D7249-68B7-4229-A910-7DF279B06B0C}" parentId="{A5277BB5-A9FF-471B-9FB6-56F062467922}">
    <text xml:space="preserve">1-25-26633 arba 1-25-26637. 
</text>
  </threadedComment>
  <threadedComment ref="AJ400" dT="2025-09-18T06:37:43.15" personId="{F5283759-9946-4865-A022-E520B30F9158}" id="{40DE3C54-7D3E-4F3B-89AC-2A20657A0434}" parentId="{A5277BB5-A9FF-471B-9FB6-56F062467922}">
    <text>Kelių priedas pateiktas 09-18</text>
  </threadedComment>
  <threadedComment ref="AJ400" dT="2025-09-18T07:49:07.19" personId="{F5283759-9946-4865-A022-E520B30F9158}" id="{6C04D828-3B9E-4845-B403-5EB472AEC70C}" parentId="{A5277BB5-A9FF-471B-9FB6-56F062467922}">
    <text xml:space="preserve">1-25-29735. 
</text>
  </threadedComment>
  <threadedComment ref="E401" dT="2025-08-21T07:14:26.43" personId="{F5283759-9946-4865-A022-E520B30F9158}" id="{728E1B09-302C-45BF-88D3-EF6887E7B7D8}">
    <text>Galima pateikti pirminius</text>
  </threadedComment>
  <threadedComment ref="E401" dT="2025-08-22T07:23:12.55" personId="{F5283759-9946-4865-A022-E520B30F9158}" id="{9AD05725-A202-4DA1-AB26-EA43190668C8}" parentId="{728E1B09-302C-45BF-88D3-EF6887E7B7D8}">
    <text>Išsiųsta institucijoms</text>
  </threadedComment>
  <threadedComment ref="E401" dT="2025-08-22T09:06:56.23" personId="{1AA69E5B-B443-4881-BBB8-C2908FF681E9}" id="{380F3DC0-6719-4469-A085-4EA2FD437301}" parentId="{728E1B09-302C-45BF-88D3-EF6887E7B7D8}">
    <text>Pateikti pirminiai</text>
  </threadedComment>
  <threadedComment ref="E401" dT="2025-08-25T12:32:29.91" personId="{F5283759-9946-4865-A022-E520B30F9158}" id="{CDD17A3B-BE1D-40FA-9841-276C653F259E}" parentId="{728E1B09-302C-45BF-88D3-EF6887E7B7D8}">
    <text xml:space="preserve">Galima pateikti po pastabų.
</text>
  </threadedComment>
  <threadedComment ref="E401" dT="2025-08-26T04:30:53.16" personId="{1AA69E5B-B443-4881-BBB8-C2908FF681E9}" id="{93E7D217-6418-4D0B-9B63-836DEC41BAD4}" parentId="{728E1B09-302C-45BF-88D3-EF6887E7B7D8}">
    <text>Pateikta</text>
  </threadedComment>
  <threadedComment ref="E401" dT="2025-08-28T11:23:39.94" personId="{275467A3-C35B-408D-BC09-980133BF36D1}" id="{FB8C70CA-DDB5-407D-8FAC-669E4B956C46}" parentId="{728E1B09-302C-45BF-88D3-EF6887E7B7D8}">
    <text>Taiso pastabas</text>
  </threadedComment>
  <threadedComment ref="E401" dT="2025-09-01T09:11:49.76" personId="{A8D559AF-EDFF-4E5C-A9C6-041F763793B2}" id="{E15D199E-5997-4B41-BD32-CFB71F74D657}" parentId="{728E1B09-302C-45BF-88D3-EF6887E7B7D8}">
    <text>Pataisytos pastabos apart nuotraukų pateikimo</text>
  </threadedComment>
  <threadedComment ref="E401" dT="2025-09-08T04:48:16.32" personId="{F5283759-9946-4865-A022-E520B30F9158}" id="{D3DB039B-24D7-4DEA-9548-0404725A2342}" parentId="{728E1B09-302C-45BF-88D3-EF6887E7B7D8}">
    <text>Reiks važiuot į vietą.</text>
  </threadedComment>
  <threadedComment ref="E401" dT="2025-09-11T10:45:59.64" personId="{F5283759-9946-4865-A022-E520B30F9158}" id="{54EC860A-7787-4F15-B467-8552FD5397A7}" parentId="{728E1B09-302C-45BF-88D3-EF6887E7B7D8}">
    <text xml:space="preserve">Galima pateikti po pastabų
  </text>
  </threadedComment>
  <threadedComment ref="E401" dT="2025-09-11T11:09:21.07" personId="{1AA69E5B-B443-4881-BBB8-C2908FF681E9}" id="{77AE39A3-9F74-466F-BC9D-6CF559CF8630}" parentId="{728E1B09-302C-45BF-88D3-EF6887E7B7D8}">
    <text>Pateikta po pastabu</text>
  </threadedComment>
  <threadedComment ref="E401" dT="2025-09-16T07:20:58.38" personId="{275467A3-C35B-408D-BC09-980133BF36D1}" id="{37C074F3-817A-4241-81E2-E0AAC4014B6E}" parentId="{728E1B09-302C-45BF-88D3-EF6887E7B7D8}">
    <text>Derina su techniniu</text>
  </threadedComment>
  <threadedComment ref="E401" dT="2025-09-18T07:08:15.82" personId="{F5283759-9946-4865-A022-E520B30F9158}" id="{349E5B26-E899-44F8-91A3-6918093BD70A}" parentId="{728E1B09-302C-45BF-88D3-EF6887E7B7D8}">
    <text>Pasiskambinau, sakė atsiųst laišką ir pasuks.</text>
  </threadedComment>
  <threadedComment ref="E401" dT="2025-09-19T07:07:32.39" personId="{F5283759-9946-4865-A022-E520B30F9158}" id="{6CB84652-223C-4B0E-8D11-F8B0099D12BF}" parentId="{728E1B09-302C-45BF-88D3-EF6887E7B7D8}">
    <text>Galima pateikti pirminius po pastabų.</text>
  </threadedComment>
  <threadedComment ref="E401" dT="2025-09-19T11:09:54.18" personId="{275467A3-C35B-408D-BC09-980133BF36D1}" id="{93DA38A1-834D-4500-B13D-B4EEB310674D}" parentId="{728E1B09-302C-45BF-88D3-EF6887E7B7D8}">
    <text>Pateikti pirminiai</text>
  </threadedComment>
  <threadedComment ref="E401" dT="2025-09-22T06:29:13.54" personId="{1AA69E5B-B443-4881-BBB8-C2908FF681E9}" id="{CF24EBF8-6292-4E7C-99D1-2A7DEFE99060}" parentId="{728E1B09-302C-45BF-88D3-EF6887E7B7D8}">
    <text>Pateikta po pastabu</text>
  </threadedComment>
  <threadedComment ref="E401" dT="2025-09-23T12:12:25.66" personId="{F5283759-9946-4865-A022-E520B30F9158}" id="{5F4E1FC5-7B9B-466F-93C0-6F1BC25F9808}" parentId="{728E1B09-302C-45BF-88D3-EF6887E7B7D8}">
    <text>Pirminius patvirtino. Ruošiu pilną bylą be SUVA</text>
  </threadedComment>
  <threadedComment ref="E401" dT="2025-09-24T12:57:04.84" personId="{F5283759-9946-4865-A022-E520B30F9158}" id="{B9CC2305-5F21-4E3F-ADFD-ED9681132162}" parentId="{728E1B09-302C-45BF-88D3-EF6887E7B7D8}">
    <text>Byla paruošta, bet Kostas turbūt pirmiau pateiks dokus SUVA gavimui.</text>
  </threadedComment>
  <threadedComment ref="E401" dT="2025-09-30T09:36:40.75" personId="{F5283759-9946-4865-A022-E520B30F9158}" id="{36520B7B-E697-438B-B741-37F6ABC29A91}" parentId="{728E1B09-302C-45BF-88D3-EF6887E7B7D8}">
    <text>Pateikta SUVA 29d, kai gausim, teiksim pilną bylą.</text>
  </threadedComment>
  <threadedComment ref="E401" dT="2025-10-27T07:23:44.75" personId="{F5283759-9946-4865-A022-E520B30F9158}" id="{54A32D7B-6AC0-42DA-A400-40F3BC98DDA5}" parentId="{728E1B09-302C-45BF-88D3-EF6887E7B7D8}">
    <text>Skambinau dėl SUVA, sakė dabar po pokalbio pažiūrės</text>
  </threadedComment>
  <threadedComment ref="E401" dT="2025-10-27T07:42:51.40" personId="{1AA69E5B-B443-4881-BBB8-C2908FF681E9}" id="{23EEEE19-7A07-40CC-B538-2CADDB4B5E3F}" parentId="{728E1B09-302C-45BF-88D3-EF6887E7B7D8}">
    <text>Pateiktas projektas be SUVA</text>
  </threadedComment>
  <threadedComment ref="E401" dT="2025-10-29T07:25:53.91" personId="{F5283759-9946-4865-A022-E520B30F9158}" id="{0A8FEDB9-893A-4A98-8750-796BFD96BE40}" parentId="{728E1B09-302C-45BF-88D3-EF6887E7B7D8}">
    <text>SUVA matau, kad teigiamas, šiom dienom turėtų ADOC'as būt.</text>
  </threadedComment>
  <threadedComment ref="E401" dT="2025-11-03T13:44:00.43" personId="{F5283759-9946-4865-A022-E520B30F9158}" id="{2BB7BABE-4C44-4B7D-BFBA-83F6A39F0E67}" parentId="{728E1B09-302C-45BF-88D3-EF6887E7B7D8}">
    <text xml:space="preserve">Skambinau dėl SUVA, sakė stringa sistema, negali prisijungt ar kažkas tokio, užsirašė numeriuką, sakė bandys greičiau pajudint </text>
  </threadedComment>
  <threadedComment ref="E401" dT="2025-11-06T08:18:56.79" personId="{F5283759-9946-4865-A022-E520B30F9158}" id="{90E617BB-DF90-492F-8985-44866CD5690D}" parentId="{728E1B09-302C-45BF-88D3-EF6887E7B7D8}">
    <text>Specialistė nekelia ragelio, pasukau kitai, sakė parašė jai laišką, jei iki ryt niekas nepasikeis, persiųst trūkstamus dokumentus el. paštu ir bandys šita sutvarkyti. 070685283
justina.kaminskaite@nzt.lt</text>
  </threadedComment>
  <threadedComment ref="E401" dT="2025-11-06T11:39:41.79" personId="{F5283759-9946-4865-A022-E520B30F9158}" id="{2DE20CBB-AD8C-4616-A8F9-FB5BD54240F7}" parentId="{728E1B09-302C-45BF-88D3-EF6887E7B7D8}">
    <text>Leido pateikti papildomus dokumentus. Pateikiau.</text>
  </threadedComment>
  <threadedComment ref="E401" dT="2025-11-11T08:29:03.62" personId="{F5283759-9946-4865-A022-E520B30F9158}" id="{E803FD02-79F4-4A2A-9F03-955B250FFBF2}" parentId="{728E1B09-302C-45BF-88D3-EF6887E7B7D8}">
    <text>Gauta SUVA galima pasiteikt bylą</text>
  </threadedComment>
  <threadedComment ref="E401" dT="2025-11-13T12:47:43.21" personId="{275467A3-C35B-408D-BC09-980133BF36D1}" id="{A0A78050-A3FA-474E-B1D0-B4517DC77317}" parentId="{728E1B09-302C-45BF-88D3-EF6887E7B7D8}">
    <text>žymas registruoja</text>
  </threadedComment>
  <threadedComment ref="T401" dT="2025-08-27T04:33:53.80" personId="{F5283759-9946-4865-A022-E520B30F9158}" id="{B77B5833-2D4F-480E-9250-705A5D93DA00}">
    <text>Informaciniai paruošti, reikia juos tik išsiųsti.</text>
  </threadedComment>
  <threadedComment ref="X401" dT="2025-08-22T06:06:49.36" personId="{F5283759-9946-4865-A022-E520B30F9158}" id="{414C85C0-F64E-4BDA-BF31-222A03D5D076}">
    <text>08-22 išsiųsta</text>
  </threadedComment>
  <threadedComment ref="X401" dT="2025-08-26T04:16:27.18" personId="{F5283759-9946-4865-A022-E520B30F9158}" id="{39C5AD10-7E99-495B-819E-9DDCCA6B37F6}" parentId="{414C85C0-F64E-4BDA-BF31-222A03D5D076}">
    <text>K27-5078
25d išsiųsta</text>
  </threadedComment>
  <threadedComment ref="X401" dT="2025-09-10T06:34:03.49" personId="{F5283759-9946-4865-A022-E520B30F9158}" id="{93A27E2C-053D-4A58-9CD9-C2124C129A8F}" parentId="{414C85C0-F64E-4BDA-BF31-222A03D5D076}">
    <text>09-10 suderinta</text>
  </threadedComment>
  <threadedComment ref="Y401" dT="2025-08-22T06:06:49.36" personId="{F5283759-9946-4865-A022-E520B30F9158}" id="{39286900-D18E-4A77-B5BE-D04DDA00F32D}">
    <text>08-22 išsiųsta</text>
  </threadedComment>
  <threadedComment ref="AD401" dT="2025-09-24T12:55:31.74" personId="{F5283759-9946-4865-A022-E520B30F9158}" id="{517348B7-98F4-4AF8-A00F-D4ED63544BB3}">
    <text>/.</text>
  </threadedComment>
  <threadedComment ref="AD401" dT="2025-09-26T07:35:49.39" personId="{F5283759-9946-4865-A022-E520B30F9158}" id="{C99FB4C1-0B68-4019-8658-A3C3581C7F51}" parentId="{517348B7-98F4-4AF8-A00F-D4ED63544BB3}">
    <text xml:space="preserve">Nr. 25SUT-9170
</text>
  </threadedComment>
  <threadedComment ref="E402" dT="2025-08-20T06:55:58.14" personId="{F5283759-9946-4865-A022-E520B30F9158}" id="{F74A66CD-868F-4717-BEBF-9AD9BD8BDB1E}">
    <text>Galima teikt pirminius.</text>
  </threadedComment>
  <threadedComment ref="E402" dT="2025-08-20T09:18:30.80" personId="{1AA69E5B-B443-4881-BBB8-C2908FF681E9}" id="{3ABB5F87-6202-4B0E-BD55-B7C8FB98889F}" parentId="{F74A66CD-868F-4717-BEBF-9AD9BD8BDB1E}">
    <text>Pateikti pirminiai</text>
  </threadedComment>
  <threadedComment ref="E402" dT="2025-08-22T07:23:10.14" personId="{F5283759-9946-4865-A022-E520B30F9158}" id="{B261DED7-41F3-4D7A-8352-16918665175F}" parentId="{F74A66CD-868F-4717-BEBF-9AD9BD8BDB1E}">
    <text>Išsiųsta institucijoms</text>
  </threadedComment>
  <threadedComment ref="E402" dT="2025-09-05T06:04:54.82" personId="{BF941DBC-49BC-4D35-B639-EC5DED99621C}" id="{80CCF751-AB86-4EAF-AECD-A3E58318CD76}" parentId="{F74A66CD-868F-4717-BEBF-9AD9BD8BDB1E}">
    <text>Išsiųsti informaciniai</text>
  </threadedComment>
  <threadedComment ref="E402" dT="2025-09-15T05:10:14.89" personId="{F5283759-9946-4865-A022-E520B30F9158}" id="{AFF8D823-756B-4CF1-B763-3FCF43321CD9}" parentId="{F74A66CD-868F-4717-BEBF-9AD9BD8BDB1E}">
    <text>Likę gaut SUVA ir darytis pilną bylą. Poros dienų begyje galėsim pateikt be SUVA</text>
  </threadedComment>
  <threadedComment ref="E402" dT="2025-09-17T04:32:37.87" personId="{F5283759-9946-4865-A022-E520B30F9158}" id="{3F6FA069-7994-4215-A8FB-E7DFB350DCDE}" parentId="{F74A66CD-868F-4717-BEBF-9AD9BD8BDB1E}">
    <text>Galima pateikti pilną bylą be SUVA.</text>
  </threadedComment>
  <threadedComment ref="E402" dT="2025-09-18T07:04:09.63" personId="{275467A3-C35B-408D-BC09-980133BF36D1}" id="{6E05835F-5AFD-4058-BB20-A5426C034B10}" parentId="{F74A66CD-868F-4717-BEBF-9AD9BD8BDB1E}">
    <text>Pateikta byla be SUVA</text>
  </threadedComment>
  <threadedComment ref="E402" dT="2025-09-22T12:32:11.59" personId="{1AA69E5B-B443-4881-BBB8-C2908FF681E9}" id="{994141F0-0D9C-4A00-B656-E16C62502A8A}" parentId="{F74A66CD-868F-4717-BEBF-9AD9BD8BDB1E}">
    <text xml:space="preserve">Tvirtinimui teikti gavus NŽT sutikimą. </text>
  </threadedComment>
  <threadedComment ref="E402" dT="2025-10-01T12:38:00.06" personId="{F5283759-9946-4865-A022-E520B30F9158}" id="{5A0981D5-A868-48FB-AC9D-F6B1645678CF}" parentId="{F74A66CD-868F-4717-BEBF-9AD9BD8BDB1E}">
    <text xml:space="preserve">Pateikta SUVA 29d, kai gausim, teiksim pilną bylą.
</text>
  </threadedComment>
  <threadedComment ref="E402" dT="2025-10-22T12:50:52.10" personId="{F5283759-9946-4865-A022-E520B30F9158}" id="{12F7FD6A-63AD-4C77-AE8B-E9E7902D658B}" parentId="{F74A66CD-868F-4717-BEBF-9AD9BD8BDB1E}">
    <text>Suva pdf'as yra, laukiam adoc'o ir pateiksim.</text>
  </threadedComment>
  <threadedComment ref="E402" dT="2025-10-24T04:45:08.63" personId="{F5283759-9946-4865-A022-E520B30F9158}" id="{1973CC3C-8126-4EE0-B691-DD1EEC3920DA}" parentId="{F74A66CD-868F-4717-BEBF-9AD9BD8BDB1E}">
    <text>Galima pateikt pilną bylą su SUVA</text>
  </threadedComment>
  <threadedComment ref="E402" dT="2025-10-24T05:30:47.89" personId="{1AA69E5B-B443-4881-BBB8-C2908FF681E9}" id="{6D2FD3A5-D7BA-4F3D-BA27-A6A0934CFA4A}" parentId="{F74A66CD-868F-4717-BEBF-9AD9BD8BDB1E}">
    <text>Pateiktas projektas su SUVA</text>
  </threadedComment>
  <threadedComment ref="E402" dT="2025-10-29T05:47:28.91" personId="{275467A3-C35B-408D-BC09-980133BF36D1}" id="{6F867A42-B1B6-44A2-B425-043F2BA07672}" parentId="{F74A66CD-868F-4717-BEBF-9AD9BD8BDB1E}">
    <text>registruoja AZ</text>
  </threadedComment>
  <threadedComment ref="T402" dT="2025-08-27T04:33:53.80" personId="{F5283759-9946-4865-A022-E520B30F9158}" id="{F969B99F-AAD9-489F-9D59-B01AE87934EF}">
    <text>Informaciniai paruošti, reikia juos tik išsiųsti.</text>
  </threadedComment>
  <threadedComment ref="X402" dT="2025-08-22T06:06:49.36" personId="{F5283759-9946-4865-A022-E520B30F9158}" id="{D4088612-756B-427C-81C6-D7463AD837E9}">
    <text>08-22 išsiųsta</text>
  </threadedComment>
  <threadedComment ref="X402" dT="2025-08-26T04:16:44.28" personId="{F5283759-9946-4865-A022-E520B30F9158}" id="{F5FC5151-1F2F-41B0-A5F4-D7102CDF04E1}" parentId="{D4088612-756B-427C-81C6-D7463AD837E9}">
    <text>K27-5079
08-25 persiųsta</text>
  </threadedComment>
  <threadedComment ref="X402" dT="2025-09-10T06:34:06.28" personId="{F5283759-9946-4865-A022-E520B30F9158}" id="{385AD3A5-D7E6-402B-A510-B75B33A3FF2F}" parentId="{D4088612-756B-427C-81C6-D7463AD837E9}">
    <text>09-10 suderinta</text>
  </threadedComment>
  <threadedComment ref="Y402" dT="2025-08-22T06:06:49.36" personId="{F5283759-9946-4865-A022-E520B30F9158}" id="{97807F77-84DD-43C5-8B87-1862430ECE5E}">
    <text>08-22 išsiųsta</text>
  </threadedComment>
  <threadedComment ref="Y402" dT="2025-09-18T07:12:31.12" personId="{F5283759-9946-4865-A022-E520B30F9158}" id="{3A7C3649-E839-4E89-9B64-A0A3642C6E87}" parentId="{97807F77-84DD-43C5-8B87-1862430ECE5E}">
    <text>Sakė derintis su savivaldybe (jau suderinta), seniūnija užtenka informuoti.</text>
  </threadedComment>
  <threadedComment ref="AD402" dT="2025-09-26T07:47:53.08" personId="{F5283759-9946-4865-A022-E520B30F9158}" id="{99CE5343-551A-41CF-9AB3-D091A461CBA5}">
    <text xml:space="preserve">Nr. 25SUT-9183
</text>
  </threadedComment>
  <threadedComment ref="E403" dT="2025-08-19T04:51:10.55" personId="{F5283759-9946-4865-A022-E520B30F9158}" id="{19564F56-57CE-4B6E-9862-129974D5CEBD}">
    <text>Galima pateikt pirminius</text>
  </threadedComment>
  <threadedComment ref="E403" dT="2025-08-22T07:23:07.48" personId="{F5283759-9946-4865-A022-E520B30F9158}" id="{8C23A911-7F61-4D71-BCFE-0941ED43C88D}" parentId="{19564F56-57CE-4B6E-9862-129974D5CEBD}">
    <text>Išsiųsta institucijoms</text>
  </threadedComment>
  <threadedComment ref="E403" dT="2025-09-08T06:52:07.25" personId="{F5283759-9946-4865-A022-E520B30F9158}" id="{3D45DAE1-C657-4D27-A61E-C14DDF3401E7}" parentId="{19564F56-57CE-4B6E-9862-129974D5CEBD}">
    <text>09-04 pateikta melioratoriui</text>
  </threadedComment>
  <threadedComment ref="E403" dT="2025-09-15T05:10:56.99" personId="{F5283759-9946-4865-A022-E520B30F9158}" id="{55B0C97A-2D19-4995-A3B1-93DA2C73E3C2}" parentId="{19564F56-57CE-4B6E-9862-129974D5CEBD}">
    <text>Negaliu pateikt ViaLT po pastabų, nes nėra patvirtinti pirminiai (reik, kad kelių priedą pasirašytų).</text>
  </threadedComment>
  <threadedComment ref="E403" dT="2025-09-16T12:06:07.49" personId="{F5283759-9946-4865-A022-E520B30F9158}" id="{DDD124C1-78F5-43F6-B9BF-AD977AB58B5E}" parentId="{19564F56-57CE-4B6E-9862-129974D5CEBD}">
    <text>Galima pateikti pirminius</text>
  </threadedComment>
  <threadedComment ref="E403" dT="2025-09-18T07:02:31.05" personId="{275467A3-C35B-408D-BC09-980133BF36D1}" id="{340EB40C-2956-4263-BC22-563302DE84ED}" parentId="{19564F56-57CE-4B6E-9862-129974D5CEBD}">
    <text>Pateikti pirminiai</text>
  </threadedComment>
  <threadedComment ref="E403" dT="2025-09-19T10:56:30.98" personId="{275467A3-C35B-408D-BC09-980133BF36D1}" id="{65447D78-ADCC-48B6-86CA-FE36293B9166}" parentId="{19564F56-57CE-4B6E-9862-129974D5CEBD}">
    <text>Taiso pastabas</text>
  </threadedComment>
  <threadedComment ref="E403" dT="2025-09-22T09:55:13.46" personId="{F5283759-9946-4865-A022-E520B30F9158}" id="{9D004588-CAF5-40D4-A8E6-281499D6B75F}" parentId="{19564F56-57CE-4B6E-9862-129974D5CEBD}">
    <text>Galima pateikt po pastabų.</text>
  </threadedComment>
  <threadedComment ref="E403" dT="2025-09-23T06:59:33.07" personId="{1AA69E5B-B443-4881-BBB8-C2908FF681E9}" id="{39B0D406-2833-4766-9B14-656D12B9AB11}" parentId="{19564F56-57CE-4B6E-9862-129974D5CEBD}">
    <text>Pateikta po pastabu</text>
  </threadedComment>
  <threadedComment ref="E403" dT="2025-09-29T05:24:49.43" personId="{1AA69E5B-B443-4881-BBB8-C2908FF681E9}" id="{EDD2E1CD-5826-4989-8ACF-C6A97B943027}" parentId="{19564F56-57CE-4B6E-9862-129974D5CEBD}">
    <text>Pateikta po pastabu</text>
  </threadedComment>
  <threadedComment ref="E403" dT="2025-09-29T06:51:30.17" personId="{275467A3-C35B-408D-BC09-980133BF36D1}" id="{EF8D7CD6-5947-4921-A950-2CB3FAC0F59E}" parentId="{19564F56-57CE-4B6E-9862-129974D5CEBD}">
    <text>Pateikta pakartotinia po pastabų</text>
  </threadedComment>
  <threadedComment ref="E403" dT="2025-10-01T13:17:41.66" personId="{1AA69E5B-B443-4881-BBB8-C2908FF681E9}" id="{71578FAE-62EA-426A-B3CB-FBC045822503}" parentId="{19564F56-57CE-4B6E-9862-129974D5CEBD}">
    <text>Pateikta po pastabu</text>
  </threadedComment>
  <threadedComment ref="E403" dT="2025-10-03T10:13:58.00" personId="{F5283759-9946-4865-A022-E520B30F9158}" id="{FAA23B23-83F2-44D4-9DB1-C91432DE7E24}" parentId="{19564F56-57CE-4B6E-9862-129974D5CEBD}">
    <text>Galima pateikti kelių priedą į TIVĮ</text>
  </threadedComment>
  <threadedComment ref="E403" dT="2025-10-06T07:08:20.46" personId="{F5283759-9946-4865-A022-E520B30F9158}" id="{A2BFC3E6-E29B-4D3B-9BB6-12F3DE398F0F}" parentId="{19564F56-57CE-4B6E-9862-129974D5CEBD}">
    <text>Kostas pateikęs priedą į TIVĮ</text>
  </threadedComment>
  <threadedComment ref="E403" dT="2025-10-13T04:39:38.88" personId="{F5283759-9946-4865-A022-E520B30F9158}" id="{167DADD3-2ECC-4A6D-BB0B-C40BFEE7D254}" parentId="{19564F56-57CE-4B6E-9862-129974D5CEBD}">
    <text>Pateikta VIA po pastabų.</text>
  </threadedComment>
  <threadedComment ref="E403" dT="2025-10-15T04:44:58.63" personId="{F5283759-9946-4865-A022-E520B30F9158}" id="{23642CC4-BC82-4708-8495-2A0BB9E46BC8}" parentId="{19564F56-57CE-4B6E-9862-129974D5CEBD}">
    <text>Via gavau. SUVA pateikta 10-15 25SUT-13548 ir 25SUT-13550</text>
  </threadedComment>
  <threadedComment ref="E403" dT="2025-10-22T12:45:50.13" personId="{F5283759-9946-4865-A022-E520B30F9158}" id="{D3BC903F-92C9-4635-B5CD-0B1E5C83074E}" parentId="{19564F56-57CE-4B6E-9862-129974D5CEBD}">
    <text>Vieną gavau, kito dar laukiam.</text>
  </threadedComment>
  <threadedComment ref="E403" dT="2025-10-28T13:30:38.47" personId="{1AA69E5B-B443-4881-BBB8-C2908FF681E9}" id="{6280A3C2-75EF-4AE3-A3F0-B808590D692D}" parentId="{19564F56-57CE-4B6E-9862-129974D5CEBD}">
    <text>Pateikta su ½ SUVA</text>
  </threadedComment>
  <threadedComment ref="E403" dT="2025-11-06T11:40:26.85" personId="{F5283759-9946-4865-A022-E520B30F9158}" id="{FFC0E6D5-24B9-43FB-818C-92DFC7FB59E5}" parentId="{19564F56-57CE-4B6E-9862-129974D5CEBD}">
    <text>11-05 pateikiau papildomus dokumentus trūkstamai SUVAI</text>
  </threadedComment>
  <threadedComment ref="E403" dT="2025-11-11T08:25:59.74" personId="{F5283759-9946-4865-A022-E520B30F9158}" id="{F5BD830C-019E-47CE-A217-68D8EA8719E0}" parentId="{19564F56-57CE-4B6E-9862-129974D5CEBD}">
    <text>Gauta ir kita SUVA 11-11</text>
  </threadedComment>
  <threadedComment ref="T403" dT="2025-08-27T04:33:53.80" personId="{F5283759-9946-4865-A022-E520B30F9158}" id="{5C30D552-8903-451D-BB03-35652C7F768C}">
    <text>Informaciniai paruošti, reikia juos tik išsiųsti.</text>
  </threadedComment>
  <threadedComment ref="X403" dT="2025-08-22T06:06:49.36" personId="{F5283759-9946-4865-A022-E520B30F9158}" id="{9325294C-AA37-4E8D-BA8F-81A2D65B84F3}">
    <text>08-22 išsiųsta</text>
  </threadedComment>
  <threadedComment ref="X403" dT="2025-08-26T04:16:59.42" personId="{F5283759-9946-4865-A022-E520B30F9158}" id="{4683D0FF-C118-48BF-9E30-1CC540FB226B}" parentId="{9325294C-AA37-4E8D-BA8F-81A2D65B84F3}">
    <text>K27-5080. 
25d persiųsta</text>
  </threadedComment>
  <threadedComment ref="X403" dT="2025-09-10T06:34:09.10" personId="{F5283759-9946-4865-A022-E520B30F9158}" id="{F8B5D2EC-6C5B-4A93-8128-D92C3959ECBA}" parentId="{9325294C-AA37-4E8D-BA8F-81A2D65B84F3}">
    <text>09-10 suderinta</text>
  </threadedComment>
  <threadedComment ref="Y403" dT="2025-08-22T06:06:49.36" personId="{F5283759-9946-4865-A022-E520B30F9158}" id="{F6DE1BB3-5C23-476F-8FE8-3D5B5F63161F}">
    <text>08-22 išsiųsta</text>
  </threadedComment>
  <threadedComment ref="Y403" dT="2025-09-18T07:12:34.21" personId="{F5283759-9946-4865-A022-E520B30F9158}" id="{C88E21FD-662C-4420-B7D8-BB7214282120}" parentId="{F6DE1BB3-5C23-476F-8FE8-3D5B5F63161F}">
    <text>Sakė derintis su savivaldybe (jau suderinta), seniūnija užtenka informuoti.</text>
  </threadedComment>
  <threadedComment ref="AD403" dT="2025-10-15T04:45:18.61" personId="{F5283759-9946-4865-A022-E520B30F9158}" id="{6DBC3364-2962-454C-B88F-7C4E6346B05D}">
    <text>25SUT-13548 ir 25SUT-13550</text>
  </threadedComment>
  <threadedComment ref="AJ403" dT="2025-08-22T06:06:49.36" personId="{F5283759-9946-4865-A022-E520B30F9158}" id="{33CCD622-C668-4E25-B541-956348589A07}">
    <text>08-22 išsiųsta</text>
  </threadedComment>
  <threadedComment ref="AJ403" dT="2025-08-25T04:19:59.44" personId="{F5283759-9946-4865-A022-E520B30F9158}" id="{153799E5-C5AF-49C5-B21C-24B83BE4812C}" parentId="{33CCD622-C668-4E25-B541-956348589A07}">
    <text xml:space="preserve">1-25-26633 arba 1-25-26637. </text>
  </threadedComment>
  <threadedComment ref="AJ403" dT="2025-09-29T12:59:28.37" personId="{F5283759-9946-4865-A022-E520B30F9158}" id="{F23968C0-C225-4325-930F-C246719ED792}" parentId="{33CCD622-C668-4E25-B541-956348589A07}">
    <text>Buvo pastabų, reik kad suderintų pirminius ESO ir teiksim kelių priedą, tada pateiskiu po pastabų VIA'ai.</text>
  </threadedComment>
  <threadedComment ref="AJ403" dT="2025-10-07T09:57:25.56" personId="{F5283759-9946-4865-A022-E520B30F9158}" id="{1833C947-8F1F-4004-AB3B-AC6986BF5566}" parentId="{33CCD622-C668-4E25-B541-956348589A07}">
    <text>Nr. 1-25-26637 ir vykdytojas – Eugenijus Rudaitis.</text>
  </threadedComment>
  <threadedComment ref="AJ403" dT="2025-10-13T08:55:00.11" personId="{F5283759-9946-4865-A022-E520B30F9158}" id="{20479366-7A25-4FD3-BC1C-C9BCD3DD40EE}" parentId="{33CCD622-C668-4E25-B541-956348589A07}">
    <text>1-25-32702</text>
  </threadedComment>
  <threadedComment ref="AJ403" dT="2025-10-15T04:51:50.12" personId="{F5283759-9946-4865-A022-E520B30F9158}" id="{55F0928D-611B-48C9-A5A5-877EBEA965D9}" parentId="{33CCD622-C668-4E25-B541-956348589A07}">
    <text>10-15 gauta</text>
  </threadedComment>
  <threadedComment ref="E404" dT="2025-08-19T10:55:35.52" personId="{F5283759-9946-4865-A022-E520B30F9158}" id="{70BCE79F-A7E9-4FEC-89E2-0CD8C8A3DDB1}">
    <text>Galima pateikt pirminius.</text>
  </threadedComment>
  <threadedComment ref="E404" dT="2025-08-20T10:41:25.54" personId="{1AA69E5B-B443-4881-BBB8-C2908FF681E9}" id="{C357773B-9042-4386-B2E8-D1D1A47979DD}" parentId="{70BCE79F-A7E9-4FEC-89E2-0CD8C8A3DDB1}">
    <text>Pateikti pirminiai</text>
  </threadedComment>
  <threadedComment ref="E404" dT="2025-08-22T07:23:05.13" personId="{F5283759-9946-4865-A022-E520B30F9158}" id="{20A4D2A4-810E-4018-8D50-EA54BE092B6D}" parentId="{70BCE79F-A7E9-4FEC-89E2-0CD8C8A3DDB1}">
    <text>Išsiųsta institucijoms</text>
  </threadedComment>
  <threadedComment ref="E404" dT="2025-08-22T10:03:27.49" personId="{F5283759-9946-4865-A022-E520B30F9158}" id="{1A83B408-D7AC-491C-AF75-8C659E0529E7}" parentId="{70BCE79F-A7E9-4FEC-89E2-0CD8C8A3DDB1}">
    <text>Yra pastabų iš ESO, pasitaisysiu nebent pirmadieni, kai Donatas bus, nes klausimas dėl esamos atramos.</text>
  </threadedComment>
  <threadedComment ref="E404" dT="2025-08-25T04:59:57.43" personId="{1AA69E5B-B443-4881-BBB8-C2908FF681E9}" id="{76D29AD4-4E3D-4A30-A342-14F7D515795E}" parentId="{70BCE79F-A7E9-4FEC-89E2-0CD8C8A3DDB1}">
    <text>Pateikti pirminiai po pastabu</text>
  </threadedComment>
  <threadedComment ref="E404" dT="2025-08-26T11:00:30.63" personId="{1AA69E5B-B443-4881-BBB8-C2908FF681E9}" id="{EFBECE0E-56AD-435E-8EB7-0D126331AF93}" parentId="{70BCE79F-A7E9-4FEC-89E2-0CD8C8A3DDB1}">
    <text>Pateikti pirminiai po pastabu</text>
  </threadedComment>
  <threadedComment ref="E404" dT="2025-08-28T11:22:54.58" personId="{275467A3-C35B-408D-BC09-980133BF36D1}" id="{6A225016-A534-4645-A114-3994DE68E1C7}" parentId="{70BCE79F-A7E9-4FEC-89E2-0CD8C8A3DDB1}">
    <text>Taiso pastabas</text>
  </threadedComment>
  <threadedComment ref="E404" dT="2025-08-29T09:11:30.33" personId="{1AA69E5B-B443-4881-BBB8-C2908FF681E9}" id="{0A81932D-4923-4654-821A-4A94782E24B0}" parentId="{70BCE79F-A7E9-4FEC-89E2-0CD8C8A3DDB1}">
    <text>Pateikti pirminiai po pastabu</text>
  </threadedComment>
  <threadedComment ref="E404" dT="2025-09-04T12:09:14.06" personId="{BF941DBC-49BC-4D35-B639-EC5DED99621C}" id="{9DAEACC3-D8FC-4A98-B9E9-4132E900607B}" parentId="{70BCE79F-A7E9-4FEC-89E2-0CD8C8A3DDB1}">
    <text>Išsiųsti informaciniai.</text>
  </threadedComment>
  <threadedComment ref="E404" dT="2025-09-15T05:11:10.69" personId="{F5283759-9946-4865-A022-E520B30F9158}" id="{14AD49B6-8021-4538-89E2-C202557C6DE0}" parentId="{70BCE79F-A7E9-4FEC-89E2-0CD8C8A3DDB1}">
    <text>Likę gaut SUVA ir darytis pilną bylą. Poros dienų begyje galėsim pateikt be SUVA</text>
  </threadedComment>
  <threadedComment ref="E404" dT="2025-09-17T12:22:04.86" personId="{F5283759-9946-4865-A022-E520B30F9158}" id="{8A92B3AF-E158-4C10-B3CD-9D15D8D204B9}" parentId="{70BCE79F-A7E9-4FEC-89E2-0CD8C8A3DDB1}">
    <text>Galima pateikti pilną bylą be SUVA</text>
  </threadedComment>
  <threadedComment ref="E404" dT="2025-09-18T07:01:32.68" personId="{275467A3-C35B-408D-BC09-980133BF36D1}" id="{AD9279BC-8566-4ED9-B8D8-7CEA90C65603}" parentId="{70BCE79F-A7E9-4FEC-89E2-0CD8C8A3DDB1}">
    <text>Pateikta byla be VIA ir SUVA</text>
  </threadedComment>
  <threadedComment ref="E404" dT="2025-09-23T05:37:39.78" personId="{1AA69E5B-B443-4881-BBB8-C2908FF681E9}" id="{5EE24487-C7E2-4426-863F-559E7B6970A5}" parentId="{70BCE79F-A7E9-4FEC-89E2-0CD8C8A3DDB1}">
    <text xml:space="preserve">Tvirtinimui teikti gavus NŽT sutikimą. </text>
  </threadedComment>
  <threadedComment ref="E404" dT="2025-09-30T06:59:51.35" personId="{F5283759-9946-4865-A022-E520B30F9158}" id="{880B8404-5347-4072-B651-4BA501B655A0}" parentId="{70BCE79F-A7E9-4FEC-89E2-0CD8C8A3DDB1}">
    <text>Gavau NŽT sutikimą, galima pateikti po pastabų.</text>
  </threadedComment>
  <threadedComment ref="E404" dT="2025-09-30T07:13:06.77" personId="{1AA69E5B-B443-4881-BBB8-C2908FF681E9}" id="{60D2B356-4FA2-49FA-BF4B-6AE977632A69}" parentId="{70BCE79F-A7E9-4FEC-89E2-0CD8C8A3DDB1}">
    <text>Pateiktas projeketas su SUVA</text>
  </threadedComment>
  <threadedComment ref="T404" dT="2025-08-27T04:33:53.80" personId="{F5283759-9946-4865-A022-E520B30F9158}" id="{04F7AB78-3D29-428A-838E-0725D458D9EA}">
    <text>Informaciniai paruošti, reikia juos tik išsiųsti.</text>
  </threadedComment>
  <threadedComment ref="X404" dT="2025-08-22T06:06:49.36" personId="{F5283759-9946-4865-A022-E520B30F9158}" id="{FBD78E6D-FCB3-4380-BD1B-36A4B2CE8B73}">
    <text>08-22 išsiųsta</text>
  </threadedComment>
  <threadedComment ref="X404" dT="2025-08-26T04:17:11.64" personId="{F5283759-9946-4865-A022-E520B30F9158}" id="{16355254-8E60-43CF-BDD7-FC9C2C27B7BA}" parentId="{FBD78E6D-FCB3-4380-BD1B-36A4B2CE8B73}">
    <text>K27-5081. 
25d persiųsta</text>
  </threadedComment>
  <threadedComment ref="X404" dT="2025-09-10T06:34:11.41" personId="{F5283759-9946-4865-A022-E520B30F9158}" id="{8304AE23-1F45-4875-BD4B-9B78DF2BBDAB}" parentId="{FBD78E6D-FCB3-4380-BD1B-36A4B2CE8B73}">
    <text>09-10 suderinta</text>
  </threadedComment>
  <threadedComment ref="Y404" dT="2025-08-22T06:06:49.36" personId="{F5283759-9946-4865-A022-E520B30F9158}" id="{E80FA662-AF5F-4C74-A42C-BA187816C5BB}">
    <text>08-22 išsiųsta</text>
  </threadedComment>
  <threadedComment ref="Y404" dT="2025-09-18T07:12:36.72" personId="{F5283759-9946-4865-A022-E520B30F9158}" id="{32A3A43E-69A9-484B-91AB-06FF361E4FC9}" parentId="{E80FA662-AF5F-4C74-A42C-BA187816C5BB}">
    <text>Sakė derintis su savivaldybe (jau suderinta), seniūnija užtenka informuoti.</text>
  </threadedComment>
  <threadedComment ref="AD404" dT="2025-09-26T08:04:05.49" personId="{F5283759-9946-4865-A022-E520B30F9158}" id="{784C197D-7A92-47D5-83C7-F27B363CF8DA}">
    <text xml:space="preserve">25SUT-9203
</text>
  </threadedComment>
  <threadedComment ref="AD404" dT="2025-09-30T06:57:53.47" personId="{F5283759-9946-4865-A022-E520B30F9158}" id="{CDBB43B4-4AF1-4513-9983-703276B51678}" parentId="{784C197D-7A92-47D5-83C7-F27B363CF8DA}">
    <text>30d gauta</text>
  </threadedComment>
  <threadedComment ref="E405" dT="2025-08-19T12:42:35.97" personId="{F5283759-9946-4865-A022-E520B30F9158}" id="{BEDA535A-FB48-4164-A66C-6CB00204D7DF}">
    <text>Galima pateikt pirminius.</text>
  </threadedComment>
  <threadedComment ref="E405" dT="2025-08-22T07:22:55.91" personId="{F5283759-9946-4865-A022-E520B30F9158}" id="{89F434F0-A1AD-436E-9B3F-DDE00B89CC62}" parentId="{BEDA535A-FB48-4164-A66C-6CB00204D7DF}">
    <text>Derinti su niekuo nereikia.</text>
  </threadedComment>
  <threadedComment ref="E405" dT="2025-08-26T04:49:35.21" personId="{1AA69E5B-B443-4881-BBB8-C2908FF681E9}" id="{0DE04E1D-D663-42C7-BBE5-A300A657A773}" parentId="{BEDA535A-FB48-4164-A66C-6CB00204D7DF}">
    <text>Pateikti pirminiai</text>
  </threadedComment>
  <threadedComment ref="E405" dT="2025-08-26T09:17:21.40" personId="{F5283759-9946-4865-A022-E520B30F9158}" id="{05A27CCC-E068-488B-A1B5-C719735445AE}" parentId="{BEDA535A-FB48-4164-A66C-6CB00204D7DF}">
    <text>Jei patvirins pirminius, yra paruošta pilna byla.</text>
  </threadedComment>
  <threadedComment ref="E405" dT="2025-08-28T05:24:30.83" personId="{275467A3-C35B-408D-BC09-980133BF36D1}" id="{CC0E1B51-3F8A-4788-B2BD-8BD3F10F5C08}" parentId="{BEDA535A-FB48-4164-A66C-6CB00204D7DF}">
    <text>Taiso pastabas</text>
  </threadedComment>
  <threadedComment ref="E405" dT="2025-09-08T04:48:05.12" personId="{F5283759-9946-4865-A022-E520B30F9158}" id="{BCBE7310-64D7-4325-8BDE-CAA79D475603}" parentId="{BEDA535A-FB48-4164-A66C-6CB00204D7DF}">
    <text>Reiks važiuot į vietą.</text>
  </threadedComment>
  <threadedComment ref="E405" dT="2025-09-10T07:02:41.20" personId="{1AA69E5B-B443-4881-BBB8-C2908FF681E9}" id="{95FAFBBA-9FE8-4AA8-9786-A5494BA559CD}" parentId="{BEDA535A-FB48-4164-A66C-6CB00204D7DF}">
    <text>Pateikti pirminiai po pastabu</text>
  </threadedComment>
  <threadedComment ref="E405" dT="2025-09-13T09:35:25.97" personId="{275467A3-C35B-408D-BC09-980133BF36D1}" id="{DF5DEAB4-2FB2-47DA-AFF5-3D65362CAE30}" parentId="{BEDA535A-FB48-4164-A66C-6CB00204D7DF}">
    <text>Taiso pastabas</text>
  </threadedComment>
  <threadedComment ref="E405" dT="2025-09-15T05:11:30.59" personId="{F5283759-9946-4865-A022-E520B30F9158}" id="{8FC383A2-23A1-4576-B12E-ED7FC3988BE6}" parentId="{BEDA535A-FB48-4164-A66C-6CB00204D7DF}">
    <text>Reiks važiuot į vietą, fotkint atramas.</text>
  </threadedComment>
  <threadedComment ref="E405" dT="2025-09-25T07:07:55.91" personId="{F5283759-9946-4865-A022-E520B30F9158}" id="{5962C9EC-0570-4F5A-82A3-8AD4ED3CC948}" parentId="{BEDA535A-FB48-4164-A66C-6CB00204D7DF}">
    <text>Galima pateikti po pastabų.</text>
  </threadedComment>
  <threadedComment ref="E405" dT="2025-09-26T08:11:05.32" personId="{F5283759-9946-4865-A022-E520B30F9158}" id="{A90C1E15-8A22-447F-A688-C5DF0E7D6130}" parentId="{BEDA535A-FB48-4164-A66C-6CB00204D7DF}">
    <text>Kostas lyg pateikė.</text>
  </threadedComment>
  <threadedComment ref="E405" dT="2025-09-29T07:52:18.39" personId="{275467A3-C35B-408D-BC09-980133BF36D1}" id="{E36D4417-3997-4C4B-AA44-2857F3C351F7}" parentId="{BEDA535A-FB48-4164-A66C-6CB00204D7DF}">
    <text>Pateikti pirminiai</text>
  </threadedComment>
  <threadedComment ref="E405" dT="2025-09-30T06:18:29.51" personId="{F5283759-9946-4865-A022-E520B30F9158}" id="{B7C3C2F5-6E90-40B8-9FC2-1DADDB76B954}" parentId="{BEDA535A-FB48-4164-A66C-6CB00204D7DF}">
    <text>Galima bylą pateikti.</text>
  </threadedComment>
  <threadedComment ref="E405" dT="2025-09-30T07:10:49.24" personId="{1AA69E5B-B443-4881-BBB8-C2908FF681E9}" id="{72B33427-EFEF-4830-AF0F-1192BF281B7C}" parentId="{BEDA535A-FB48-4164-A66C-6CB00204D7DF}">
    <text>Pateiktas projektas</text>
  </threadedComment>
  <threadedComment ref="E406" dT="2025-09-17T06:25:43.64" personId="{A8D559AF-EDFF-4E5C-A9C6-041F763793B2}" id="{049F5D10-41B5-4F2A-872F-82E0E73FB8B8}">
    <text>Ruošiami pirminiai, duota užklausa ESO dėl išpildomosios</text>
  </threadedComment>
  <threadedComment ref="E406" dT="2025-09-17T07:50:17.51" personId="{A8D559AF-EDFF-4E5C-A9C6-041F763793B2}" id="{0FCBA77B-A7FE-419A-BD1D-BE938907BF97}" parentId="{049F5D10-41B5-4F2A-872F-82E0E73FB8B8}">
    <text xml:space="preserve">Susisiekta su užsakovu dėl patikslinimo </text>
  </threadedComment>
  <threadedComment ref="E406" dT="2025-09-18T07:08:40.62" personId="{275467A3-C35B-408D-BC09-980133BF36D1}" id="{FF80C5BB-A0DE-48FB-910E-FCED9874208D}" parentId="{049F5D10-41B5-4F2A-872F-82E0E73FB8B8}">
    <text>Gauta išpildomoji iš ESO</text>
  </threadedComment>
  <threadedComment ref="E406" dT="2025-09-18T09:44:11.95" personId="{A8D559AF-EDFF-4E5C-A9C6-041F763793B2}" id="{38A79535-4844-46C8-9DED-8C039B0B5F6D}" parentId="{049F5D10-41B5-4F2A-872F-82E0E73FB8B8}">
    <text>Išsiųstas laiškas sklypo pastatų projektuotojams, kad gauti dwg failą</text>
  </threadedComment>
  <threadedComment ref="E406" dT="2025-09-22T04:51:15.71" personId="{A8D559AF-EDFF-4E5C-A9C6-041F763793B2}" id="{ADF6D3DC-0A27-4E37-B69C-E9FEA066064A}" parentId="{049F5D10-41B5-4F2A-872F-82E0E73FB8B8}">
    <text>Subraižyti br1, br2, reiks šią savaitę pamatuoti ryšius</text>
  </threadedComment>
  <threadedComment ref="E406" dT="2025-09-29T06:46:05.41" personId="{A8D559AF-EDFF-4E5C-A9C6-041F763793B2}" id="{42EE36A0-CFB6-45C5-827D-8BCC423A9C16}" parentId="{049F5D10-41B5-4F2A-872F-82E0E73FB8B8}">
    <text xml:space="preserve">Pataisytos pastabos, pamatuoti ryšiai, apskaičiuota RAA iki nuostatų, dar reiks paskambinti užduoties vadovui dėl MTT pasiteiraut, zoninis nežino </text>
  </threadedComment>
  <threadedComment ref="E406" dT="2025-10-06T04:36:12.99" personId="{A8D559AF-EDFF-4E5C-A9C6-041F763793B2}" id="{64EA22EC-2DBF-4C50-89CB-531A7490F82E}" parentId="{049F5D10-41B5-4F2A-872F-82E0E73FB8B8}">
    <text>Išsiuntėm laišką užduoties vadovui su užklausa dėl mtt</text>
  </threadedComment>
  <threadedComment ref="E406" dT="2025-10-07T09:32:41.16" personId="{A8D559AF-EDFF-4E5C-A9C6-041F763793B2}" id="{9240A2D7-7392-409D-8ED5-061D10633642}" parentId="{049F5D10-41B5-4F2A-872F-82E0E73FB8B8}">
    <text>Išsiųstos užklausos MTT gamintojam</text>
  </threadedComment>
  <threadedComment ref="E406" dT="2025-10-13T05:02:26.26" personId="{A8D559AF-EDFF-4E5C-A9C6-041F763793B2}" id="{6863DAE0-C7AD-48F0-8123-823CD8657B55}" parentId="{049F5D10-41B5-4F2A-872F-82E0E73FB8B8}">
    <text>Gauti atsakymai iš dviejų, laukiu dar ELGOS ir siųsiu visą info užsakovams</text>
  </threadedComment>
  <threadedComment ref="E406" dT="2025-10-15T13:03:06.86" personId="{A8D559AF-EDFF-4E5C-A9C6-041F763793B2}" id="{E1ACFC01-F28A-4C4A-B8B1-C41A9460DAAE}" parentId="{049F5D10-41B5-4F2A-872F-82E0E73FB8B8}">
    <text xml:space="preserve">Perdaviau gautą info užsakovams iš OZO ir Armetlinos, ELGA neatsako </text>
  </threadedComment>
  <threadedComment ref="E406" dT="2025-10-28T07:28:24.14" personId="{A8D559AF-EDFF-4E5C-A9C6-041F763793B2}" id="{5A1F079E-3CA9-400B-B911-98F8BC533D6B}" parentId="{049F5D10-41B5-4F2A-872F-82E0E73FB8B8}">
    <text>Pakoreguota principinė ir išsiųsta gamintojams. Ozas atostogauja.</text>
  </threadedComment>
  <threadedComment ref="E406" dT="2025-10-29T13:15:26.02" personId="{A8D559AF-EDFF-4E5C-A9C6-041F763793B2}" id="{2931DB3B-219C-4CCA-B043-30D25CB411CF}" parentId="{049F5D10-41B5-4F2A-872F-82E0E73FB8B8}">
    <text xml:space="preserve">Pakalbėjau su Ana, išsiunčiau tiesiai vadybininkams elgos ir asistemų </text>
  </threadedComment>
  <threadedComment ref="E406" dT="2025-10-30T13:09:50.78" personId="{A8D559AF-EDFF-4E5C-A9C6-041F763793B2}" id="{E74451BF-6D62-4A04-A472-BA4A43EED324}" parentId="{049F5D10-41B5-4F2A-872F-82E0E73FB8B8}">
    <text>išsiųsta info užsakovams</text>
  </threadedComment>
  <threadedComment ref="E406" dT="2025-11-05T06:53:56.50" personId="{A8D559AF-EDFF-4E5C-A9C6-041F763793B2}" id="{3FB7BAB1-405A-489B-94CD-4E764BFA36C1}" parentId="{049F5D10-41B5-4F2A-872F-82E0E73FB8B8}">
    <text xml:space="preserve">Negavau atsakymo, skambinsiu </text>
  </threadedComment>
  <threadedComment ref="E406" dT="2025-11-10T05:23:07.61" personId="{A8D559AF-EDFF-4E5C-A9C6-041F763793B2}" id="{90569659-8DC2-4C9E-B5A3-D434E23E5F26}" parentId="{049F5D10-41B5-4F2A-872F-82E0E73FB8B8}">
    <text>Grįžo iš atostogų PDV, turi priimti sprendimą, kaip suprantu nori organizuoti pokalbį su ESO ir su mumis</text>
  </threadedComment>
  <threadedComment ref="E406" dT="2025-11-11T08:25:32.73" personId="{A8D559AF-EDFF-4E5C-A9C6-041F763793B2}" id="{0780E74B-E845-4EEB-8796-B4AAFECA8C10}" parentId="{049F5D10-41B5-4F2A-872F-82E0E73FB8B8}">
    <text>išsiųstas priminimas</text>
  </threadedComment>
  <threadedComment ref="E406" dT="2025-11-18T10:18:59.64" personId="{A8D559AF-EDFF-4E5C-A9C6-041F763793B2}" id="{20746755-3E44-4D80-9AF4-06960C67A15A}" parentId="{049F5D10-41B5-4F2A-872F-82E0E73FB8B8}">
    <text>"Laba diena, bus susirinkimas su Užsakovu, ESO atstovu ir Jumis. Duosime žinoti kada"</text>
  </threadedComment>
  <threadedComment ref="E406" dT="2025-12-01T11:04:26.75" personId="{A8D559AF-EDFF-4E5C-A9C6-041F763793B2}" id="{0C335DC4-6548-491A-9B9E-8940282E1932}" parentId="{049F5D10-41B5-4F2A-872F-82E0E73FB8B8}">
    <text>Susisiekiau su ELGA, Arūnu, nusiunčiau laišką, laukiu pasiūlymo</text>
  </threadedComment>
  <threadedComment ref="E406" dT="2025-12-08T06:29:25.05" personId="{A8D559AF-EDFF-4E5C-A9C6-041F763793B2}" id="{18B35E28-1120-4A5E-BEAD-05017AA8691B}" parentId="{049F5D10-41B5-4F2A-872F-82E0E73FB8B8}">
    <text xml:space="preserve">Gautas pasiūlymas, nusiunčiau, netinka, grįžtam prie pirminio MTT išdėstymo.... </text>
  </threadedComment>
  <threadedComment ref="E406" dT="2025-12-17T07:38:27.01" personId="{A8D559AF-EDFF-4E5C-A9C6-041F763793B2}" id="{248AE78B-8BFF-4732-8F71-3886EC71E036}" parentId="{049F5D10-41B5-4F2A-872F-82E0E73FB8B8}">
    <text>Subraižiau ir nusiunčiau KL užvedimo schemas į MTT užsakovams</text>
  </threadedComment>
  <threadedComment ref="E406" dT="2025-12-19T11:41:37.26" personId="{1AA69E5B-B443-4881-BBB8-C2908FF681E9}" id="{606BE09A-EFBE-4D82-9D55-2B7072F200DE}" parentId="{049F5D10-41B5-4F2A-872F-82E0E73FB8B8}">
    <text>Pateikti pirminiai po pastabu</text>
  </threadedComment>
  <threadedComment ref="E406" dT="2025-12-29T07:35:28.33" personId="{275467A3-C35B-408D-BC09-980133BF36D1}" id="{DA33BF83-D55A-444B-85A5-956BAA363CCB}" parentId="{049F5D10-41B5-4F2A-872F-82E0E73FB8B8}">
    <text>laukiam MT altitudžių</text>
  </threadedComment>
  <threadedComment ref="E406" dT="2026-01-06T06:04:04.81" personId="{A8D559AF-EDFF-4E5C-A9C6-041F763793B2}" id="{32339AA9-CCD3-4F3C-B11E-A5AC2BA2A4B5}" parentId="{049F5D10-41B5-4F2A-872F-82E0E73FB8B8}">
    <text>Išsiųstas priminimas</text>
  </threadedComment>
  <threadedComment ref="E406" dT="2026-01-06T08:30:16.25" personId="{A8D559AF-EDFF-4E5C-A9C6-041F763793B2}" id="{32E2D00F-4B6A-4D24-B868-8D108084440D}" parentId="{049F5D10-41B5-4F2A-872F-82E0E73FB8B8}">
    <text>Gautos altitudės, pataisytos pastabos, padarytas RAA iki nuostatų, reikia pabaigti raa skaičiavimus ir bus galima teikti</text>
  </threadedComment>
  <threadedComment ref="E406" dT="2026-01-14T11:20:16.63" personId="{1AA69E5B-B443-4881-BBB8-C2908FF681E9}" id="{2366ACEC-9EFE-46AE-ACF3-616036597C83}" parentId="{049F5D10-41B5-4F2A-872F-82E0E73FB8B8}">
    <text>Pateikti pirminiai po pastabu</text>
  </threadedComment>
  <threadedComment ref="E406" dT="2026-01-16T12:12:57.06" personId="{1AA69E5B-B443-4881-BBB8-C2908FF681E9}" id="{6DCAB92A-3678-4761-93B5-5D041D65BCF3}" parentId="{049F5D10-41B5-4F2A-872F-82E0E73FB8B8}">
    <text>Taiso pirminius</text>
  </threadedComment>
  <threadedComment ref="E406" dT="2026-01-19T07:40:31.49" personId="{A8D559AF-EDFF-4E5C-A9C6-041F763793B2}" id="{01A2AAE3-EEEC-4119-A7D9-3B879A46BDA0}" parentId="{049F5D10-41B5-4F2A-872F-82E0E73FB8B8}">
    <text xml:space="preserve">pataisytas br2, tspį sąrašai </text>
  </threadedComment>
  <threadedComment ref="E406" dT="2026-01-21T08:32:49.31" personId="{1AA69E5B-B443-4881-BBB8-C2908FF681E9}" id="{90C916B2-9E0E-4D81-B7B7-D961083E2C53}" parentId="{049F5D10-41B5-4F2A-872F-82E0E73FB8B8}">
    <text>Pateikti pirminiai po pastabu</text>
  </threadedComment>
  <threadedComment ref="E406" dT="2026-01-23T07:27:44.32" personId="{A8D559AF-EDFF-4E5C-A9C6-041F763793B2}" id="{7C8DC692-3345-485E-B164-4D9E31B21E97}" parentId="{049F5D10-41B5-4F2A-872F-82E0E73FB8B8}">
    <text>išsiųsta derinti</text>
  </threadedComment>
  <threadedComment ref="E406" dT="2026-01-26T05:22:46.19" personId="{A8D559AF-EDFF-4E5C-A9C6-041F763793B2}" id="{D0D0F930-371D-4F79-B3AC-B816A976B7F8}" parentId="{049F5D10-41B5-4F2A-872F-82E0E73FB8B8}">
    <text>Atsirado asfaltuotas kelias, apšvietimo tinklai, vandens tinklai, seniūnė dwg neturi, mūsų naudojama topo sena. Parašiau Alkestai ar turi dwg.</text>
  </threadedComment>
  <threadedComment ref="E406" dT="2026-01-26T11:19:07.99" personId="{275467A3-C35B-408D-BC09-980133BF36D1}" id="{D9D58FE1-36AC-474B-96A7-7018AB44FEA7}" parentId="{049F5D10-41B5-4F2A-872F-82E0E73FB8B8}">
    <text>Reikia taisyti TSPĮ sąrašą</text>
  </threadedComment>
  <threadedComment ref="E406" dT="2026-01-26T13:57:59.98" personId="{1AA69E5B-B443-4881-BBB8-C2908FF681E9}" id="{4CC38712-85A6-4CD4-BF9D-DE521576859E}" parentId="{049F5D10-41B5-4F2A-872F-82E0E73FB8B8}">
    <text>Pateikta po pastabu</text>
  </threadedComment>
  <threadedComment ref="E406" dT="2026-02-02T06:37:02.19" personId="{A8D559AF-EDFF-4E5C-A9C6-041F763793B2}" id="{5A16A93F-40D0-49A6-9840-33DB25412463}" parentId="{049F5D10-41B5-4F2A-872F-82E0E73FB8B8}">
    <text xml:space="preserve">apšvietimą gavau, nuotėkas gavau, dėl vandentiekio dar klausimas ar gausiu, reiks perskambinti </text>
  </threadedComment>
  <threadedComment ref="E406" dT="2026-02-05T07:09:37.38" personId="{A8D559AF-EDFF-4E5C-A9C6-041F763793B2}" id="{B5982598-7D7E-4BE8-AE3B-3AA7E768261B}" parentId="{049F5D10-41B5-4F2A-872F-82E0E73FB8B8}">
    <text xml:space="preserve">Užmesti tinklai, persiųsta derinti iš naujo </text>
  </threadedComment>
  <threadedComment ref="E406" dT="2026-02-13T12:13:20.96" personId="{A8D559AF-EDFF-4E5C-A9C6-041F763793B2}" id="{328C5B4F-4FD1-4575-8484-F1866A8C8B35}" parentId="{049F5D10-41B5-4F2A-872F-82E0E73FB8B8}">
    <text>Gauti derinimai, pateikti servitutai kompensacijų skaičiavimui</text>
  </threadedComment>
  <threadedComment ref="E406" dT="2026-02-25T06:45:02.59" personId="{1AA69E5B-B443-4881-BBB8-C2908FF681E9}" id="{A4B6B37D-C721-4A62-B470-7608AF9F49BE}" parentId="{049F5D10-41B5-4F2A-872F-82E0E73FB8B8}">
    <text>Pateikti servitutai jonavos r sav</text>
  </threadedComment>
  <threadedComment ref="E406" dT="2026-02-25T11:30:10.59" personId="{1AA69E5B-B443-4881-BBB8-C2908FF681E9}" id="{4279D2DF-6642-4195-88A5-D3A99960C7D9}" parentId="{049F5D10-41B5-4F2A-872F-82E0E73FB8B8}">
    <text>Pateikti servitutai Kleintui Julei susiderinti su nuomininkais</text>
  </threadedComment>
  <threadedComment ref="E406" dT="2026-02-25T11:30:21.09" personId="{1AA69E5B-B443-4881-BBB8-C2908FF681E9}" id="{73AFC055-18FC-4D59-ADE3-F2E139991844}" parentId="{049F5D10-41B5-4F2A-872F-82E0E73FB8B8}">
    <text>Perduotas mzdz Anai</text>
  </threadedComment>
  <threadedComment ref="E406" dT="2026-03-02T07:14:51.62" personId="{1AA69E5B-B443-4881-BBB8-C2908FF681E9}" id="{25109A66-44CD-4B51-AE73-2CAC11ACF2A1}" parentId="{049F5D10-41B5-4F2A-872F-82E0E73FB8B8}">
    <text>Julija daro byla, kelsim be servitutu</text>
  </threadedComment>
  <threadedComment ref="E406" dT="2026-03-05T15:03:56.54" personId="{1AA69E5B-B443-4881-BBB8-C2908FF681E9}" id="{E6B627E0-2C6D-454B-B4A1-B47BC2101697}" parentId="{049F5D10-41B5-4F2A-872F-82E0E73FB8B8}">
    <text>Pateikta be servitutu. Servitutai jonavos savivaldybej pas bobeles</text>
  </threadedComment>
  <threadedComment ref="E406" dT="2026-03-09T05:46:23.42" personId="{1AA69E5B-B443-4881-BBB8-C2908FF681E9}" id="{EAD2484E-9410-48E0-B358-CD8EBE2BAEBE}" parentId="{049F5D10-41B5-4F2A-872F-82E0E73FB8B8}">
    <text>Gauti, nusiusta ESO pavedimui</text>
  </threadedComment>
  <threadedComment ref="E406" dT="2026-03-09T10:39:16.02" personId="{1AA69E5B-B443-4881-BBB8-C2908FF681E9}" id="{4D687584-CE04-4F36-96EE-82CB40E95E32}" parentId="{049F5D10-41B5-4F2A-872F-82E0E73FB8B8}">
    <text>03.13 bus pervesta kompensacija</text>
  </threadedComment>
  <threadedComment ref="E406" dT="2026-03-16T10:22:50.29" personId="{1AA69E5B-B443-4881-BBB8-C2908FF681E9}" id="{E6EDABF6-BA12-4746-A56B-1869753582BB}" parentId="{049F5D10-41B5-4F2A-872F-82E0E73FB8B8}">
    <text>Gautas komp apmokejimas, reikia teikt notarui</text>
  </threadedComment>
  <threadedComment ref="E406" dT="2026-03-18T11:58:08.46" personId="{1AA69E5B-B443-4881-BBB8-C2908FF681E9}" id="{931B7802-805E-4A88-BFBB-CCFE0899C8D9}" parentId="{049F5D10-41B5-4F2A-872F-82E0E73FB8B8}">
    <text>Pateiktas pataisytas projektas po pastabu, servitutai 3-iam biure</text>
  </threadedComment>
  <threadedComment ref="E406" dT="2026-04-08T11:17:44.75" personId="{1AA69E5B-B443-4881-BBB8-C2908FF681E9}" id="{1BEAF861-6FBA-462B-86F1-06BE5EA41220}" parentId="{049F5D10-41B5-4F2A-872F-82E0E73FB8B8}">
    <text>04.20-24 tom dienom planuoja pasirasyma</text>
  </threadedComment>
  <threadedComment ref="X406" dT="2026-01-23T07:28:32.96" personId="{A8D559AF-EDFF-4E5C-A9C6-041F763793B2}" id="{0296A6D6-84A7-4B9B-B56C-D720BE3952F5}">
    <text>01-23</text>
  </threadedComment>
  <threadedComment ref="Y406" dT="2026-01-23T07:28:32.96" personId="{A8D559AF-EDFF-4E5C-A9C6-041F763793B2}" id="{1400CBCD-0B22-4E6D-AF02-0F42D21EE741}">
    <text>01-23</text>
  </threadedComment>
  <threadedComment ref="AA406" dT="2026-01-23T07:28:32.96" personId="{A8D559AF-EDFF-4E5C-A9C6-041F763793B2}" id="{70657A0C-F6DE-4E2C-82E2-0F27A25D5DE9}">
    <text>01-23</text>
  </threadedComment>
  <threadedComment ref="E407" dT="2025-11-05T06:55:10.86" personId="{A8D559AF-EDFF-4E5C-A9C6-041F763793B2}" id="{451F3807-40A9-4BEF-9FCE-0F6DEE6D2D15}">
    <text>Apžvelgta galima trasa, išsiųsta užklausa Jonavos šilumos tinklams patikslinti jų trasą, nes gali paskui nederinti</text>
  </threadedComment>
  <threadedComment ref="E407" dT="2025-11-05T13:01:13.23" personId="{A8D559AF-EDFF-4E5C-A9C6-041F763793B2}" id="{EDFCE1C8-91EF-4A4E-9505-2A28AC54CBF3}" parentId="{451F3807-40A9-4BEF-9FCE-0F6DEE6D2D15}">
    <text>Laukiu šilumos tinklų ir dalies vandenų dwg, ne pilna topo</text>
  </threadedComment>
  <threadedComment ref="E407" dT="2025-11-10T12:07:44.19" personId="{A8D559AF-EDFF-4E5C-A9C6-041F763793B2}" id="{45E32555-D1B1-4EA3-AB55-53AE04D98EEF}" parentId="{451F3807-40A9-4BEF-9FCE-0F6DEE6D2D15}">
    <text>pirminis variantas nusiųstas vandenims ir keliams pažiūrėt ar derintų, vandenys suderino</text>
  </threadedComment>
  <threadedComment ref="E407" dT="2025-11-24T05:44:17.30" personId="{A8D559AF-EDFF-4E5C-A9C6-041F763793B2}" id="{EEDA10B0-5DE7-45B9-BE56-0F7049D10D3B}" parentId="{451F3807-40A9-4BEF-9FCE-0F6DEE6D2D15}">
    <text>Simas vis dar negavo likusių tinklų (šilumos tinklai, puse vandentiekio)</text>
  </threadedComment>
  <threadedComment ref="E407" dT="2025-11-25T07:00:08.49" personId="{A8D559AF-EDFF-4E5C-A9C6-041F763793B2}" id="{C4E98BFF-60C0-4FD6-8DA4-4F192EAF99C7}" parentId="{451F3807-40A9-4BEF-9FCE-0F6DEE6D2D15}">
    <text>Kelininkui išsiųstas priminimas, taip pat išsiunčiau klausimus dėl trūkstamų tinklų asmeniškai, gal pajudės</text>
  </threadedComment>
  <threadedComment ref="E407" dT="2025-11-26T07:44:39.73" personId="{A8D559AF-EDFF-4E5C-A9C6-041F763793B2}" id="{60234CC2-5156-4B3D-AFAB-BD041DCDF8EA}" parentId="{451F3807-40A9-4BEF-9FCE-0F6DEE6D2D15}">
    <text>gautas atsakymas: "Sveiki, iš TIIIS užsiprašėte, jie kas pateikta atsiunčia...", Simas dar tinklų negavo</text>
  </threadedComment>
  <threadedComment ref="E407" dT="2025-12-01T11:05:16.36" personId="{A8D559AF-EDFF-4E5C-A9C6-041F763793B2}" id="{2A092805-838E-4E24-A041-BC4B4C8D1343}" parentId="{451F3807-40A9-4BEF-9FCE-0F6DEE6D2D15}">
    <text>gauti vandens tinklai, dėl šilumos tinklų aiškinuosi</text>
  </threadedComment>
  <threadedComment ref="E407" dT="2025-12-08T06:30:21.36" personId="{A8D559AF-EDFF-4E5C-A9C6-041F763793B2}" id="{D20F2A6E-F84B-4E64-8FBC-2FC12ADAE59C}" parentId="{451F3807-40A9-4BEF-9FCE-0F6DEE6D2D15}">
    <text xml:space="preserve">Subražiau šilumos tinklus ranka, atsirado vandens tinklai ant kabelio trasos, koreguosiu </text>
  </threadedComment>
  <threadedComment ref="E407" dT="2025-12-15T06:35:10.14" personId="{A8D559AF-EDFF-4E5C-A9C6-041F763793B2}" id="{5AA124B7-D19E-415D-8968-B1E02B26E686}" parentId="{451F3807-40A9-4BEF-9FCE-0F6DEE6D2D15}">
    <text>Pakartota vandenims prašymas patikslint vandens tinklus, atrodo puse nesutampa pagal faktą</text>
  </threadedComment>
  <threadedComment ref="E407" dT="2025-12-16T13:55:55.21" personId="{A8D559AF-EDFF-4E5C-A9C6-041F763793B2}" id="{99B1CE5C-96E7-4BA3-A05B-5267443AAA49}" parentId="{451F3807-40A9-4BEF-9FCE-0F6DEE6D2D15}">
    <text>Išsiųsta šilumai ir kelininkui paderint vėl</text>
  </threadedComment>
  <threadedComment ref="E407" dT="2025-12-29T12:24:17.29" personId="{A8D559AF-EDFF-4E5C-A9C6-041F763793B2}" id="{F5B97637-3913-47F1-A03B-42BE2A4428B9}" parentId="{451F3807-40A9-4BEF-9FCE-0F6DEE6D2D15}">
    <text>siųsta bendruoju Jonavos savivaldybei,
laiškas gautas ir registruotas 2025-12-29, reg. nr. 3B-12123</text>
  </threadedComment>
  <threadedComment ref="E407" dT="2026-01-06T06:04:24.82" personId="{A8D559AF-EDFF-4E5C-A9C6-041F763793B2}" id="{00040CAC-4144-4B7B-86A6-1C229AE8589D}" parentId="{451F3807-40A9-4BEF-9FCE-0F6DEE6D2D15}">
    <text>Išsiųstas priminimas šilumotiekiui</text>
  </threadedComment>
  <threadedComment ref="E407" dT="2026-01-12T07:06:50.57" personId="{1AA69E5B-B443-4881-BBB8-C2908FF681E9}" id="{3C6520D1-133B-4697-B8D3-98A363439609}" parentId="{451F3807-40A9-4BEF-9FCE-0F6DEE6D2D15}">
    <text>Pateikti pirminiai</text>
  </threadedComment>
  <threadedComment ref="E407" dT="2026-01-14T07:22:17.91" personId="{1AA69E5B-B443-4881-BBB8-C2908FF681E9}" id="{7AD005E4-4F58-4893-A978-5124AF4C5A7A}" parentId="{451F3807-40A9-4BEF-9FCE-0F6DEE6D2D15}">
    <text>Pateikta po pastabu</text>
  </threadedComment>
  <threadedComment ref="E407" dT="2026-01-16T12:12:37.15" personId="{1AA69E5B-B443-4881-BBB8-C2908FF681E9}" id="{9811E34E-1A04-4290-AC4F-D7B0069182C7}" parentId="{451F3807-40A9-4BEF-9FCE-0F6DEE6D2D15}">
    <text>Taiso pirminius</text>
  </threadedComment>
  <threadedComment ref="E407" dT="2026-01-19T07:30:00.55" personId="{1AA69E5B-B443-4881-BBB8-C2908FF681E9}" id="{739FD26E-E79F-45DE-900F-80B3FFD1B55B}" parentId="{451F3807-40A9-4BEF-9FCE-0F6DEE6D2D15}">
    <text>Pateikti pirminiai po pastabu</text>
  </threadedComment>
  <threadedComment ref="E407" dT="2026-01-19T11:50:15.92" personId="{A8D559AF-EDFF-4E5C-A9C6-041F763793B2}" id="{353474BC-16D3-4129-9B71-EE972FCA6D13}" parentId="{451F3807-40A9-4BEF-9FCE-0F6DEE6D2D15}">
    <text>Išsiųstas priminimas derintojams, seniūnė atsiuntė</text>
  </threadedComment>
  <threadedComment ref="E407" dT="2026-02-02T06:28:59.18" personId="{A8D559AF-EDFF-4E5C-A9C6-041F763793B2}" id="{C7648C6A-01F4-4ABC-B2DF-073FD734855A}" parentId="{451F3807-40A9-4BEF-9FCE-0F6DEE6D2D15}">
    <text xml:space="preserve">Kelininko derinimas gautas, šilumai paskambinta, sakė atsiųs, formuojamas KPD prašymas ir bus išsiųstas </text>
  </threadedComment>
  <threadedComment ref="E407" dT="2026-02-13T07:17:16.59" personId="{1AA69E5B-B443-4881-BBB8-C2908FF681E9}" id="{A682FDBC-12A6-4184-AB41-624F88CB8972}" parentId="{451F3807-40A9-4BEF-9FCE-0F6DEE6D2D15}">
    <text>02.02 pateikta KPD, siandien issiusta Via</text>
  </threadedComment>
  <threadedComment ref="E407" dT="2026-02-25T11:52:19.07" personId="{1AA69E5B-B443-4881-BBB8-C2908FF681E9}" id="{3338E77B-AE9E-49DF-BF1E-A29E8FE6179C}" parentId="{451F3807-40A9-4BEF-9FCE-0F6DEE6D2D15}">
    <text>KPD derinimas gautas, laukiam Via pastabu ir suderininus teikt SUVA</text>
  </threadedComment>
  <threadedComment ref="E407" dT="2026-03-18T13:22:35.66" personId="{1AA69E5B-B443-4881-BBB8-C2908FF681E9}" id="{D65B3FA0-0B9E-4D37-AF6C-D28E30BBA1F8}" parentId="{451F3807-40A9-4BEF-9FCE-0F6DEE6D2D15}">
    <text>Nusiusta Via Reginai Solienei po pastabu 1-26-7560 . Telia ir vandenys perderine</text>
  </threadedComment>
  <threadedComment ref="E407" dT="2026-03-24T14:04:36.78" personId="{1AA69E5B-B443-4881-BBB8-C2908FF681E9}" id="{DB9DD9CD-50D6-4682-8BAD-C3C506C76970}" parentId="{451F3807-40A9-4BEF-9FCE-0F6DEE6D2D15}">
    <text>Ziniarastis pas milda</text>
  </threadedComment>
  <threadedComment ref="E407" dT="2026-03-25T08:07:54.64" personId="{1AA69E5B-B443-4881-BBB8-C2908FF681E9}" id="{231D0B87-A286-44C2-950B-6E1608BEE673}" parentId="{451F3807-40A9-4BEF-9FCE-0F6DEE6D2D15}">
    <text>Samata gauta, galima pateikt be via ir suva, issiust informacini</text>
  </threadedComment>
  <threadedComment ref="E407" dT="2026-03-26T10:23:28.92" personId="{1AA69E5B-B443-4881-BBB8-C2908FF681E9}" id="{31B84014-4343-4A1F-9089-F243CBD7C5BD}" parentId="{451F3807-40A9-4BEF-9FCE-0F6DEE6D2D15}">
    <text>Prieda rasosi ESO</text>
  </threadedComment>
  <threadedComment ref="E407" dT="2026-03-30T10:33:27.88" personId="{1AA69E5B-B443-4881-BBB8-C2908FF681E9}" id="{AE7269F7-883A-44AD-8D8C-88794298473C}" parentId="{451F3807-40A9-4BEF-9FCE-0F6DEE6D2D15}">
    <text xml:space="preserve">Priedas nusiustas i Via 1-26-8886 </text>
  </threadedComment>
  <threadedComment ref="E407" dT="2026-04-01T09:18:05.07" personId="{1AA69E5B-B443-4881-BBB8-C2908FF681E9}" id="{829D70D2-E37E-4ED7-B44A-47CE851FC823}" parentId="{451F3807-40A9-4BEF-9FCE-0F6DEE6D2D15}">
    <text>ESO rasosi servituto plana. Galima daryt byla ir pateikt be suva, servituto ir via</text>
  </threadedComment>
  <threadedComment ref="E407" dT="2026-04-08T12:36:29.79" personId="{1AA69E5B-B443-4881-BBB8-C2908FF681E9}" id="{9752619A-33C2-49E9-BE69-78561A6D65C0}" parentId="{451F3807-40A9-4BEF-9FCE-0F6DEE6D2D15}">
    <text>Laukiam kompensacijos, Galima daryt byla ir pateikt be suva, servituto ir via</text>
  </threadedComment>
  <threadedComment ref="E407" dT="2026-04-10T08:03:32.21" personId="{1AA69E5B-B443-4881-BBB8-C2908FF681E9}" id="{CECD3110-4BF5-4193-8EDD-58D3A9BB5A8E}" parentId="{451F3807-40A9-4BEF-9FCE-0F6DEE6D2D15}">
    <text>Issiustas servituto prasymas i jonava, Galima daryt byla ir pateikt be suva, servituto, SUVA reikia pateikt, nes jau gauta via</text>
  </threadedComment>
  <threadedComment ref="E407" dT="2026-04-13T09:48:00.41" personId="{1AA69E5B-B443-4881-BBB8-C2908FF681E9}" id="{8DCCE339-704D-4EEB-AAB5-0AF123109AE4}" parentId="{451F3807-40A9-4BEF-9FCE-0F6DEE6D2D15}">
    <text>Pateiktas projektas be SUVA ir servitutu</text>
  </threadedComment>
  <threadedComment ref="E407" dT="2026-04-17T10:29:23.93" personId="{1AA69E5B-B443-4881-BBB8-C2908FF681E9}" id="{A15DEB64-41A5-4DB3-97A1-8FF95E51399A}" parentId="{451F3807-40A9-4BEF-9FCE-0F6DEE6D2D15}">
    <text>Laukiam kompensacijos apmokejimo</text>
  </threadedComment>
  <threadedComment ref="E407" dT="2026-04-21T04:39:54.76" personId="{1AA69E5B-B443-4881-BBB8-C2908FF681E9}" id="{FF4048FD-1365-4311-AA78-5BD2F886DE49}" parentId="{451F3807-40A9-4BEF-9FCE-0F6DEE6D2D15}">
    <text>Kompensacija bus pervesta 04.24, pateiktas projektas ant kitos sutarties</text>
  </threadedComment>
  <threadedComment ref="E407" dT="2026-04-23T14:32:21.09" personId="{1AA69E5B-B443-4881-BBB8-C2908FF681E9}" id="{52AE5910-2C58-4F37-A5A0-CCB1DBDA5F23}" parentId="{451F3807-40A9-4BEF-9FCE-0F6DEE6D2D15}">
    <text>Pateiktas projektas po pastabu su servituto garantiniu</text>
  </threadedComment>
  <threadedComment ref="E407" dT="2026-04-24T07:52:13.79" personId="{1AA69E5B-B443-4881-BBB8-C2908FF681E9}" id="{6BB5BDAC-2553-4A77-945E-008DD3D57029}" parentId="{451F3807-40A9-4BEF-9FCE-0F6DEE6D2D15}">
    <text>Gauta kompensacija, nusiusta Jonavos 3-ciam notaru biurui</text>
  </threadedComment>
  <threadedComment ref="E407" dT="2026-04-28T04:43:30.81" personId="{1AA69E5B-B443-4881-BBB8-C2908FF681E9}" id="{11099B97-DAA7-447C-8CDE-0A5EF57075A2}" parentId="{451F3807-40A9-4BEF-9FCE-0F6DEE6D2D15}">
    <text>Atmesta del servituto, reikia pataisyti minor pastabas ir samata</text>
  </threadedComment>
  <threadedComment ref="E407" dT="2026-05-18T11:19:37.37" personId="{1AA69E5B-B443-4881-BBB8-C2908FF681E9}" id="{B90BE248-144E-4E96-91F0-F704305B9191}" parentId="{451F3807-40A9-4BEF-9FCE-0F6DEE6D2D15}">
    <text>20d gal pasirasys</text>
  </threadedComment>
  <threadedComment ref="X407" dT="2026-01-19T11:52:13.42" personId="{A8D559AF-EDFF-4E5C-A9C6-041F763793B2}" id="{9AEFD228-E3AC-4E64-9A00-B54F81878DE1}">
    <text>10-29, bendruoju, reg. nr. 3B-12123</text>
  </threadedComment>
  <threadedComment ref="AB407" dT="2026-01-19T11:53:51.80" personId="{A8D559AF-EDFF-4E5C-A9C6-041F763793B2}" id="{6DEA96B7-FB08-4619-9A6B-1E065625F7C1}">
    <text>10-29 siųsta tiems, kuriem siunčiau užklausą, 01-07 siųsta bendruoju</text>
  </threadedComment>
  <threadedComment ref="AI407" dT="2026-02-02T08:59:59.81" personId="{A8D559AF-EDFF-4E5C-A9C6-041F763793B2}" id="{23B0921D-3A76-4164-80AC-B69BD24984F6}">
    <text>02-02 su pilnu prašymu</text>
  </threadedComment>
  <threadedComment ref="AJ407" dT="2026-02-13T12:13:45.46" personId="{A8D559AF-EDFF-4E5C-A9C6-041F763793B2}" id="{395A87CC-E468-48BF-93BE-E962D0C870F6}">
    <text>02-13</text>
  </threadedComment>
  <threadedComment ref="AJ407" dT="2026-02-17T05:44:02.56" personId="{A8D559AF-EDFF-4E5C-A9C6-041F763793B2}" id="{5B25B651-B1C1-4844-8E02-17F5A24E9FFD}" parentId="{395A87CC-E468-48BF-93BE-E962D0C870F6}">
    <text>Dokumento numeris 1-26-4180. </text>
  </threadedComment>
  <threadedComment ref="E408" dT="2025-11-07T07:45:23.93" personId="{5710D45C-C18F-4E5A-842E-2E8E9F9A8EE2}" id="{B74C0719-1369-4BE7-B05C-C4878DC727C0}">
    <text xml:space="preserve">braižoma trasa
</text>
  </threadedComment>
  <threadedComment ref="E408" dT="2025-11-21T06:48:06.32" personId="{5710D45C-C18F-4E5A-842E-2E8E9F9A8EE2}" id="{CC0978C7-A871-4505-ABC0-268514EC03BB}" parentId="{B74C0719-1369-4BE7-B05C-C4878DC727C0}">
    <text>Laukiam tinklų papildymo</text>
  </threadedComment>
  <threadedComment ref="E408" dT="2025-12-11T11:20:04.71" personId="{5710D45C-C18F-4E5A-842E-2E8E9F9A8EE2}" id="{87C25271-828C-4AAF-B4D9-90A877340F6E}" parentId="{B74C0719-1369-4BE7-B05C-C4878DC727C0}">
    <text>Užklausta šilumininkų dėl jų tinklų kirtimo</text>
  </threadedComment>
  <threadedComment ref="E408" dT="2025-12-18T12:21:19.41" personId="{1AA69E5B-B443-4881-BBB8-C2908FF681E9}" id="{01450640-53C6-46BB-9B4C-C3EDEDDB279C}" parentId="{B74C0719-1369-4BE7-B05C-C4878DC727C0}">
    <text>Pateikti pirminiai</text>
  </threadedComment>
  <threadedComment ref="E408" dT="2025-12-19T09:33:07.11" personId="{5710D45C-C18F-4E5A-842E-2E8E9F9A8EE2}" id="{0FADDB1D-598E-4A19-9319-44B7146583E9}" parentId="{B74C0719-1369-4BE7-B05C-C4878DC727C0}">
    <text>Išsiųsta institucijoms</text>
  </threadedComment>
  <threadedComment ref="E408" dT="2025-12-19T11:33:16.26" personId="{1AA69E5B-B443-4881-BBB8-C2908FF681E9}" id="{9E4CDECE-DD6E-49D6-B896-97990AB3374B}" parentId="{B74C0719-1369-4BE7-B05C-C4878DC727C0}">
    <text>Pateikti pirminiai po pastabu</text>
  </threadedComment>
  <threadedComment ref="E408" dT="2026-01-05T14:03:39.52" personId="{275467A3-C35B-408D-BC09-980133BF36D1}" id="{1A0BDD09-9185-4DE7-A93B-B13562CE92A0}" parentId="{B74C0719-1369-4BE7-B05C-C4878DC727C0}">
    <text>pateikta derinti institucijoms</text>
  </threadedComment>
  <threadedComment ref="E408" dT="2026-01-06T10:02:42.77" personId="{5710D45C-C18F-4E5A-842E-2E8E9F9A8EE2}" id="{71837F4B-AC24-41E6-B9F8-8D61B3A074FC}" parentId="{B74C0719-1369-4BE7-B05C-C4878DC727C0}">
    <text>Savivaldybė nederina trasos nes eis dviraciu takas pagal ateities ir paneriu gatve kur projektuojama KL</text>
  </threadedComment>
  <threadedComment ref="E408" dT="2026-01-09T12:02:09.48" personId="{1AA69E5B-B443-4881-BBB8-C2908FF681E9}" id="{797E0378-E25B-4DA5-B75A-19B96B38F830}" parentId="{B74C0719-1369-4BE7-B05C-C4878DC727C0}">
    <text>Sausio gale bus parengtas dwg tako ir kitos gatves, reiks uzsimest paziuret ant kiek blogai viskas</text>
  </threadedComment>
  <threadedComment ref="E408" dT="2026-01-30T11:44:25.43" personId="{1AA69E5B-B443-4881-BBB8-C2908FF681E9}" id="{C4286232-4BE5-4086-9C9F-4FE299709227}" parentId="{B74C0719-1369-4BE7-B05C-C4878DC727C0}">
    <text>Pakartotinai užklausta pas tako projektuotojus Urbanline dwg</text>
  </threadedComment>
  <threadedComment ref="E408" dT="2026-02-04T07:01:26.17" personId="{1AA69E5B-B443-4881-BBB8-C2908FF681E9}" id="{2B1675E4-4B59-4709-B938-5BFC3ABFEC4A}" parentId="{B74C0719-1369-4BE7-B05C-C4878DC727C0}">
    <text>Ignor, pakartota</text>
  </threadedComment>
  <threadedComment ref="E408" dT="2026-02-10T05:46:50.10" personId="{1AA69E5B-B443-4881-BBB8-C2908FF681E9}" id="{AF93A692-BB55-4C07-B33A-0509E922DBB8}" parentId="{B74C0719-1369-4BE7-B05C-C4878DC727C0}">
    <text>Ignor, pakartota</text>
  </threadedComment>
  <threadedComment ref="E408" dT="2026-02-12T11:03:50.36" personId="{1AA69E5B-B443-4881-BBB8-C2908FF681E9}" id="{B66FC7B9-F590-4B1D-9D10-109C26D36FBD}" parentId="{B74C0719-1369-4BE7-B05C-C4878DC727C0}">
    <text>Issiusta visiem susiderinti, kai gausim pagrindinius daryt kelio prieda ir pateikt Via po pastabu</text>
  </threadedComment>
  <threadedComment ref="E408" dT="2026-02-26T11:30:07.52" personId="{1AA69E5B-B443-4881-BBB8-C2908FF681E9}" id="{B44FCA67-AC84-40F1-8B9C-FFB6DB5081E3}" parentId="{B74C0719-1369-4BE7-B05C-C4878DC727C0}">
    <text>Nusiusta Tautvydui kelininkui po pastabu</text>
  </threadedComment>
  <threadedComment ref="E408" dT="2026-03-02T07:24:19.46" personId="{1AA69E5B-B443-4881-BBB8-C2908FF681E9}" id="{24486D83-9373-44AA-892F-B6F530DE7E1F}" parentId="{B74C0719-1369-4BE7-B05C-C4878DC727C0}">
    <text>Myzniu kontora, siandien arba ryt pasitars ir atsakys</text>
  </threadedComment>
  <threadedComment ref="E408" dT="2026-03-18T14:28:41.27" personId="{1AA69E5B-B443-4881-BBB8-C2908FF681E9}" id="{474C295E-D72C-413D-B626-2D3294339181}" parentId="{B74C0719-1369-4BE7-B05C-C4878DC727C0}">
    <text>Adzgauskui pakartotas laiskas derinimui gauti, Via issiustas priedas galutiniam derinimui Nr.1-26-7591. Servitutu planus rasosi Arselina, gaunam kompensacijas ir teikiam savivaldybei</text>
  </threadedComment>
  <threadedComment ref="E408" dT="2026-03-19T14:19:28.22" personId="{1AA69E5B-B443-4881-BBB8-C2908FF681E9}" id="{F4D17927-CE78-4549-9552-2D37B3F38F1D}" parentId="{B74C0719-1369-4BE7-B05C-C4878DC727C0}">
    <text>SUVA 26SUT-8658</text>
  </threadedComment>
  <threadedComment ref="E408" dT="2026-03-20T07:28:54.12" personId="{1AA69E5B-B443-4881-BBB8-C2908FF681E9}" id="{AF9928BD-7B91-4341-8DF8-0D4B3C982EC0}" parentId="{B74C0719-1369-4BE7-B05C-C4878DC727C0}">
    <text>Nusiusti servitutu planai Jonavai</text>
  </threadedComment>
  <threadedComment ref="E408" dT="2026-03-20T10:36:29.51" personId="{1AA69E5B-B443-4881-BBB8-C2908FF681E9}" id="{DFA08F1F-0CE0-48FC-8930-88A781E0BBA3}" parentId="{B74C0719-1369-4BE7-B05C-C4878DC727C0}">
    <text>Ziniarastis pas Milda</text>
  </threadedComment>
  <threadedComment ref="E408" dT="2026-03-23T11:16:48.60" personId="{1AA69E5B-B443-4881-BBB8-C2908FF681E9}" id="{3571EB6E-96B5-403F-9DB8-0C49633DB788}" parentId="{B74C0719-1369-4BE7-B05C-C4878DC727C0}">
    <text>Gautas Via suderinimas</text>
  </threadedComment>
  <threadedComment ref="E408" dT="2026-03-24T07:35:39.74" personId="{1AA69E5B-B443-4881-BBB8-C2908FF681E9}" id="{2C11AF7E-6C01-49A0-ADE3-2A313BA3F659}" parentId="{B74C0719-1369-4BE7-B05C-C4878DC727C0}">
    <text>Gauta SUVA, pateiktas projektas, liko tik servitutai</text>
  </threadedComment>
  <threadedComment ref="E408" dT="2026-03-27T11:42:51.96" personId="{1AA69E5B-B443-4881-BBB8-C2908FF681E9}" id="{26C83829-B6AD-4FCE-8EAD-AAC8BD954A68}" parentId="{B74C0719-1369-4BE7-B05C-C4878DC727C0}">
    <text>Reikia servitutui gaut daugiabucio derinimus ir hipoteka su derinimu is Arselinos. Kontaktai uzprasyti ESO</text>
  </threadedComment>
  <threadedComment ref="E408" dT="2026-04-01T09:24:48.24" personId="{1AA69E5B-B443-4881-BBB8-C2908FF681E9}" id="{703354B8-AA99-4728-A1EE-71C851DC1BC5}" parentId="{B74C0719-1369-4BE7-B05C-C4878DC727C0}">
    <text>Arselina grizta po velyku</text>
  </threadedComment>
  <threadedComment ref="E408" dT="2026-04-13T10:07:19.16" personId="{1AA69E5B-B443-4881-BBB8-C2908FF681E9}" id="{2B8FEEEB-0E8B-4900-8F43-8A36A6BF796E}" parentId="{B74C0719-1369-4BE7-B05C-C4878DC727C0}">
    <text>Gauti visi parasai, bet reikia dar hipotekos sutikimo, paprasyta pas Arselina</text>
  </threadedComment>
  <threadedComment ref="E408" dT="2026-04-21T10:18:15.21" personId="{1AA69E5B-B443-4881-BBB8-C2908FF681E9}" id="{24023FD8-7AA1-4ADA-9A61-F7E2793B557C}" parentId="{B74C0719-1369-4BE7-B05C-C4878DC727C0}">
    <text>Pateiktas naujas prasymas Jonavos savivaldybei</text>
  </threadedComment>
  <threadedComment ref="E408" dT="2026-04-24T08:08:36.32" personId="{1AA69E5B-B443-4881-BBB8-C2908FF681E9}" id="{90CA0682-DD91-4FFF-9BA8-3F74025DAD5C}" parentId="{B74C0719-1369-4BE7-B05C-C4878DC727C0}">
    <text>Nusiusti servitutai kompensacijoms apmoketi, 04.28 pervesta bus</text>
  </threadedComment>
  <threadedComment ref="E408" dT="2026-04-30T05:58:11.75" personId="{1AA69E5B-B443-4881-BBB8-C2908FF681E9}" id="{29DFF9E4-E31B-46EE-8D56-99196A19F380}" parentId="{B74C0719-1369-4BE7-B05C-C4878DC727C0}">
    <text>Viena pavedimo kopija gauta</text>
  </threadedComment>
  <threadedComment ref="E408" dT="2026-04-30T11:11:50.67" personId="{1AA69E5B-B443-4881-BBB8-C2908FF681E9}" id="{9C476AFC-ED46-4B2C-BC94-1701B24F1CD4}" parentId="{B74C0719-1369-4BE7-B05C-C4878DC727C0}">
    <text>Pateiktas projektas ant naujos sutarties</text>
  </threadedComment>
  <threadedComment ref="E408" dT="2026-05-06T13:55:42.54" personId="{1AA69E5B-B443-4881-BBB8-C2908FF681E9}" id="{93C0AB06-55DE-4EC0-828E-ADEDD06E28DA}" parentId="{B74C0719-1369-4BE7-B05C-C4878DC727C0}">
    <text>Atmestas del SB ir dar keliu pastabu</text>
  </threadedComment>
  <threadedComment ref="E408" dT="2026-05-08T09:57:21.45" personId="{1AA69E5B-B443-4881-BBB8-C2908FF681E9}" id="{6B47CEA7-567D-4B5C-876E-6A8D1BA30DB9}" parentId="{B74C0719-1369-4BE7-B05C-C4878DC727C0}">
    <text>Pateikti servitutai Zenonui notarui 05.15 11.30val pasirasymas</text>
  </threadedComment>
  <threadedComment ref="E408" dT="2026-05-18T11:20:26.74" personId="{1AA69E5B-B443-4881-BBB8-C2908FF681E9}" id="{E712303E-B297-44B4-ABDF-9E29BAAEAFC8}" parentId="{B74C0719-1369-4BE7-B05C-C4878DC727C0}">
    <text>20d galimai bus pasirasymas</text>
  </threadedComment>
  <threadedComment ref="AJ408" dT="2025-12-19T08:59:30.30" personId="{5710D45C-C18F-4E5A-842E-2E8E9F9A8EE2}" id="{3C1FD36C-B74D-4593-BA69-F74933C31036}">
    <text>Išsiųsta be priedo</text>
  </threadedComment>
  <threadedComment ref="AJ408" dT="2025-12-19T09:49:09.08" personId="{5710D45C-C18F-4E5A-842E-2E8E9F9A8EE2}" id="{60D043F3-6115-4AF7-9B11-E91359ECA0A1}" parentId="{3C1FD36C-B74D-4593-BA69-F74933C31036}">
    <text xml:space="preserve">1-25-41170. 
</text>
  </threadedComment>
  <threadedComment ref="AO408" dT="2025-12-19T09:02:14.72" personId="{5710D45C-C18F-4E5A-842E-2E8E9F9A8EE2}" id="{68AABE14-D51B-40DD-9CF9-A15F6B318BDC}">
    <text>išsiųsta</text>
  </threadedComment>
  <threadedComment ref="AP408" dT="2026-01-05T11:18:40.01" personId="{5710D45C-C18F-4E5A-842E-2E8E9F9A8EE2}" id="{7B24A67C-53AA-4DB8-BC7F-9658C7F43CF7}">
    <text>Išsiųsta po pastabų</text>
  </threadedComment>
  <threadedComment ref="E409" dT="2025-12-09T11:32:06.68" personId="{461F44CA-1680-4430-87A0-06B8101DA29D}" id="{D40AC698-EA78-4B12-8A17-24E8E8FB866D}">
    <text>Ruošiama trasa (BR01)</text>
  </threadedComment>
  <threadedComment ref="E409" dT="2025-12-10T10:05:45.47" personId="{461F44CA-1680-4430-87A0-06B8101DA29D}" id="{1294A581-35AF-4899-A4EA-E93F6F1BAF73}" parentId="{D40AC698-EA78-4B12-8A17-24E8E8FB866D}">
    <text>Ruošiama schema (BR02)</text>
  </threadedComment>
  <threadedComment ref="E409" dT="2025-12-18T07:37:38.58" personId="{1AA69E5B-B443-4881-BBB8-C2908FF681E9}" id="{5151A4F7-3CA1-4A4E-95EB-78E4C9E939AD}" parentId="{D40AC698-EA78-4B12-8A17-24E8E8FB866D}">
    <text>Pateikti pirminiai</text>
  </threadedComment>
  <threadedComment ref="E409" dT="2026-01-05T11:20:16.23" personId="{461F44CA-1680-4430-87A0-06B8101DA29D}" id="{6D39E6B9-1E94-4C02-A2FF-2CA5FA497E5F}" parentId="{D40AC698-EA78-4B12-8A17-24E8E8FB866D}">
    <text>Po pirminių patvirtinimo išsiųsta derinimams su institucijomis</text>
  </threadedComment>
  <threadedComment ref="E409" dT="2026-01-12T07:26:50.85" personId="{461F44CA-1680-4430-87A0-06B8101DA29D}" id="{33E42500-D1C9-46CF-81DD-B2CD5AAB99DF}" parentId="{D40AC698-EA78-4B12-8A17-24E8E8FB866D}">
    <text>Gautos Ukmergės vandenų pastabos, keletoje vietų nori keisti trasą, taisyti</text>
  </threadedComment>
  <threadedComment ref="E409" dT="2026-01-14T12:04:40.84" personId="{461F44CA-1680-4430-87A0-06B8101DA29D}" id="{9750F925-F8C8-424C-B7B6-97E65D1E0688}" parentId="{D40AC698-EA78-4B12-8A17-24E8E8FB866D}">
    <text>Išsiųsta po korekcijų Ukmergės vandenims, jei suderins reiks perderinimų kitur</text>
  </threadedComment>
  <threadedComment ref="E409" dT="2026-01-20T10:25:08.59" personId="{461F44CA-1680-4430-87A0-06B8101DA29D}" id="{06450077-0FD3-48DC-A0F4-D1DB8FE065E8}" parentId="{D40AC698-EA78-4B12-8A17-24E8E8FB866D}">
    <text>Vandenys suderinę, išsiųstas šilumai ir į Telia perderinimams, gavus SU SUDERINIMAIS siunčiamas į savivaldybę</text>
  </threadedComment>
  <threadedComment ref="E409" dT="2026-01-21T11:09:57.96" personId="{461F44CA-1680-4430-87A0-06B8101DA29D}" id="{63C8FBA3-98EC-4EB4-BCFD-98FDBABA51D0}" parentId="{D40AC698-EA78-4B12-8A17-24E8E8FB866D}">
    <text>Išsiųsta pagal reikalavimus į savivaldybę</text>
  </threadedComment>
  <threadedComment ref="E409" dT="2026-01-26T08:37:26.19" personId="{461F44CA-1680-4430-87A0-06B8101DA29D}" id="{E8707323-0286-4B1F-A668-1076EB73B4F6}" parentId="{D40AC698-EA78-4B12-8A17-24E8E8FB866D}">
    <text>Servitutas bus valstybiniame sklype, išsiųsta info derinimui su skl. nuominkais - AB Ukmergės gelžbetonis</text>
  </threadedComment>
  <threadedComment ref="E409" dT="2026-01-30T12:13:16.86" personId="{1AA69E5B-B443-4881-BBB8-C2908FF681E9}" id="{C4120609-0B7A-402D-B1DD-2A11A1C06ED9}" parentId="{D40AC698-EA78-4B12-8A17-24E8E8FB866D}">
    <text>Papildyti plana isnasomis del vidaus tinklu, pratesti derinima su Gelzbetoniu, SUVA</text>
  </threadedComment>
  <threadedComment ref="E409" dT="2026-02-04T10:21:00.02" personId="{461F44CA-1680-4430-87A0-06B8101DA29D}" id="{673030C8-C5CE-40EF-9A75-3A71A67AC08C}" parentId="{D40AC698-EA78-4B12-8A17-24E8E8FB866D}">
    <text>UG prašymu nusiųsta jų sklype esančios trasos dalies DWG, bandys susitikrinti su savo vidaus tinklų informacija</text>
  </threadedComment>
  <threadedComment ref="E409" dT="2026-02-13T08:03:35.02" personId="{461F44CA-1680-4430-87A0-06B8101DA29D}" id="{65658B94-936F-40FA-A298-69FF7BB4A570}" parentId="{D40AC698-EA78-4B12-8A17-24E8E8FB866D}">
    <text>Skambinta, ruošia (šiandien arba 17 d.) dwg peržiūrai kad galėtume pasikoreguoti ir nekirsti jų garo trasos</text>
  </threadedComment>
  <threadedComment ref="E409" dT="2026-02-25T12:54:39.04" personId="{461F44CA-1680-4430-87A0-06B8101DA29D}" id="{6FBFEBEC-A70E-424B-8618-8D00149A86CD}" parentId="{D40AC698-EA78-4B12-8A17-24E8E8FB866D}">
    <text>02-23 pateiktas koreguotas trasos variantas pagal vidaus tinklų info, papildomai 02-25 skambino aptarti, bando svarstyt ar tinkama</text>
  </threadedComment>
  <threadedComment ref="E409" dT="2026-03-02T07:43:26.51" personId="{461F44CA-1680-4430-87A0-06B8101DA29D}" id="{4B85841F-58AC-431D-A3E1-588CB9EB2144}" parentId="{D40AC698-EA78-4B12-8A17-24E8E8FB866D}">
    <text>02-27 gauta UG vidaus dujų trasa, koreguojama kabelio trasa pagal informaciją</text>
  </threadedComment>
  <threadedComment ref="E409" dT="2026-03-05T07:57:40.28" personId="{461F44CA-1680-4430-87A0-06B8101DA29D}" id="{E63A3CAE-4E10-407C-8218-9A51F7CC826C}" parentId="{D40AC698-EA78-4B12-8A17-24E8E8FB866D}">
    <text>Išsiųstas atnaujintas variantas derinimui su UG</text>
  </threadedComment>
  <threadedComment ref="E409" dT="2026-03-10T07:36:18.91" personId="{461F44CA-1680-4430-87A0-06B8101DA29D}" id="{271ED39F-14B1-4D55-AEB9-EF921A0DA990}" parentId="{D40AC698-EA78-4B12-8A17-24E8E8FB866D}">
    <text>03-13 važiuojama į vietą išsispręsti, nuo 16 d. UG atsakingas atostogaus, bet klausimą bus perdavęs kitam žmogui</text>
  </threadedComment>
  <threadedComment ref="E409" dT="2026-03-16T05:24:44.92" personId="{461F44CA-1680-4430-87A0-06B8101DA29D}" id="{0CFA48C6-3732-41A7-A036-E73901EB9DE7}" parentId="{D40AC698-EA78-4B12-8A17-24E8E8FB866D}">
    <text>Vizito metu apeitos probleminės vietos, surinkta daugiau info apie vidaus tinklus, pasitarta dėl galimų sprendimų</text>
  </threadedComment>
  <threadedComment ref="E409" dT="2026-03-24T08:18:34.62" personId="{1AA69E5B-B443-4881-BBB8-C2908FF681E9}" id="{577380B4-87A2-4A9A-9F8A-C52BF226EC36}" parentId="{D40AC698-EA78-4B12-8A17-24E8E8FB866D}">
    <text>Reikia pakoreguoti plana</text>
  </threadedComment>
  <threadedComment ref="E409" dT="2026-04-10T12:11:13.13" personId="{461F44CA-1680-4430-87A0-06B8101DA29D}" id="{2260494C-A87D-4728-A2A0-E7D6275D29C0}" parentId="{D40AC698-EA78-4B12-8A17-24E8E8FB866D}">
    <text>Peržiūrėta situacija, sudarytas naujas variantas ir išsiųstas gelžbetoniui</text>
  </threadedComment>
  <threadedComment ref="E409" dT="2026-04-13T07:46:13.98" personId="{461F44CA-1680-4430-87A0-06B8101DA29D}" id="{99E68485-7D92-46DD-8E6F-6FD5500E35E1}" parentId="{D40AC698-EA78-4B12-8A17-24E8E8FB866D}">
    <text>Gelžbetonis šįryt atsakė, kad atostogauja, dėl pavadavimo užklausta - ats. nedavė, tai priimu kad nepavaduoja niekas, žiniaraštis užbaigtas pagal dabartinį variantą, sąmatos užklausta</text>
  </threadedComment>
  <threadedComment ref="E409" dT="2026-04-23T12:58:09.50" personId="{461F44CA-1680-4430-87A0-06B8101DA29D}" id="{4C53F71F-F274-4B34-A241-6C6500C48C38}" parentId="{D40AC698-EA78-4B12-8A17-24E8E8FB866D}">
    <text>Susisiekė iš po atostogų šiandien, aptarta, išsiųsta prašyta informacija, laukiama sprendimo, jei sutiks reiks perderint su institucijomis</text>
  </threadedComment>
  <threadedComment ref="E409" dT="2026-04-27T10:41:36.76" personId="{461F44CA-1680-4430-87A0-06B8101DA29D}" id="{50F6054A-404D-4EC4-A0F5-3188DC7BECCC}" parentId="{D40AC698-EA78-4B12-8A17-24E8E8FB866D}">
    <text>Išsiųstas atnaujintas brėžinys, į jį perkelta daugiau vidinių tinklų, prieš tai teigė kad linksta sutikt tik iki galo nori viską matyt</text>
  </threadedComment>
  <threadedComment ref="E409" dT="2026-04-30T07:20:27.59" personId="{461F44CA-1680-4430-87A0-06B8101DA29D}" id="{C3164F31-92F3-4A14-9A6A-2D27A20FE83E}" parentId="{D40AC698-EA78-4B12-8A17-24E8E8FB866D}">
    <text>Gelžbetoniui tinkamas variantas, persiųsta institucijoms (išskyrus savivaldybę, ten derina tik pateikus visus kitus derinimus. Bus pateikta gavus)</text>
  </threadedComment>
  <threadedComment ref="E409" dT="2026-05-07T06:20:57.91" personId="{461F44CA-1680-4430-87A0-06B8101DA29D}" id="{6FE9889D-8AB4-4B14-B661-65F7B4024B4B}" parentId="{D40AC698-EA78-4B12-8A17-24E8E8FB866D}">
    <text>Negauti vandenų ir šilumos tinklų perderinimai, suskambinta kad persižiūrėtų, vandenims pakartotinai nusiųsta</text>
  </threadedComment>
  <threadedComment ref="E409" dT="2026-05-11T06:09:50.30" personId="{461F44CA-1680-4430-87A0-06B8101DA29D}" id="{77F7429B-8EFC-47D1-A90C-E52048385EA5}" parentId="{D40AC698-EA78-4B12-8A17-24E8E8FB866D}">
    <text>Pateikta vandenims po jų pastabos, gavus derinti su savivaldybe</text>
  </threadedComment>
  <threadedComment ref="E409" dT="2026-05-12T06:55:07.17" personId="{461F44CA-1680-4430-87A0-06B8101DA29D}" id="{A72D81FC-1FB0-424B-8179-A70D05EF627C}" parentId="{D40AC698-EA78-4B12-8A17-24E8E8FB866D}">
    <text>Gauti visi tinklų derinimai, pateikta į savivaldybę perderinimui</text>
  </threadedComment>
  <threadedComment ref="E409" dT="2026-05-18T11:39:58.71" personId="{461F44CA-1680-4430-87A0-06B8101DA29D}" id="{B3BF1C6B-C847-4777-8857-C86BABA857C1}" parentId="{D40AC698-EA78-4B12-8A17-24E8E8FB866D}">
    <text>Nusiųsti trasos ir servituto planai gelžbetoniui, sakė rytoj spręs</text>
  </threadedComment>
  <threadedComment ref="E409" dT="2026-05-22T11:41:10.06" personId="{461F44CA-1680-4430-87A0-06B8101DA29D}" id="{F54D8074-0CF0-4A00-9780-3B8CF9D6CBBA}" parentId="{D40AC698-EA78-4B12-8A17-24E8E8FB866D}">
    <text>05-20 papildomi atsakymai gelžbetoniui, 05-21 savivaldybė atnaujintą planą suderino</text>
  </threadedComment>
  <threadedComment ref="E409" dT="2026-05-26T06:33:44.87" personId="{461F44CA-1680-4430-87A0-06B8101DA29D}" id="{209A0E1D-FA88-4D65-93FD-CD4798ACC59C}" parentId="{D40AC698-EA78-4B12-8A17-24E8E8FB866D}">
    <text>Derinimas su gelžbetoniu gautas, laukiama kompensacijos akto</text>
  </threadedComment>
  <threadedComment ref="E409" dT="2026-05-29T06:50:44.04" personId="{461F44CA-1680-4430-87A0-06B8101DA29D}" id="{31F882B4-A392-44E4-AE97-F7DB594E7CB1}" parentId="{D40AC698-EA78-4B12-8A17-24E8E8FB866D}">
    <text>Aktas gautas, pateiktas servituto prašymas savivaldybei (patikėtinis), ruošiama projekto byla</text>
  </threadedComment>
  <threadedComment ref="E409" dT="2026-06-10T05:09:32.69" personId="{1AA69E5B-B443-4881-BBB8-C2908FF681E9}" id="{A23908F7-C32C-41F5-833B-23E4AA0D563E}" parentId="{D40AC698-EA78-4B12-8A17-24E8E8FB866D}">
    <text>Pateiktas projektas be servitutu</text>
  </threadedComment>
  <threadedComment ref="E409" dT="2026-06-18T04:33:44.36" personId="{461F44CA-1680-4430-87A0-06B8101DA29D}" id="{502823DC-993D-4CA7-8D88-F2EBC1A5F74F}" parentId="{D40AC698-EA78-4B12-8A17-24E8E8FB866D}">
    <text>Atnaujinta sąmata bei byla projekto derinimui</text>
  </threadedComment>
  <threadedComment ref="E409" dT="2026-06-25T05:02:18.48" personId="{1AA69E5B-B443-4881-BBB8-C2908FF681E9}" id="{2BA618C2-48E6-4EBD-A065-CB2F43F4E401}" parentId="{D40AC698-EA78-4B12-8A17-24E8E8FB866D}">
    <text>Pateiktos zymos</text>
  </threadedComment>
  <threadedComment ref="E409" dT="2026-06-26T11:22:54.39" personId="{1AA69E5B-B443-4881-BBB8-C2908FF681E9}" id="{D69DD7D7-0AE0-4A22-B367-3959EA29ADC1}" parentId="{D40AC698-EA78-4B12-8A17-24E8E8FB866D}">
    <text>Zymos ikeltos tivis</text>
  </threadedComment>
  <threadedComment ref="X409" dT="2026-01-05T11:21:33.79" personId="{461F44CA-1680-4430-87A0-06B8101DA29D}" id="{F05D1B83-7C1A-483A-A357-5D946D65A4BB}">
    <text>Išsiųsta 01-05</text>
  </threadedComment>
  <threadedComment ref="X409" dT="2026-05-22T11:41:46.22" personId="{461F44CA-1680-4430-87A0-06B8101DA29D}" id="{0CBB9976-27CE-46DB-A08C-7CD1364EB3BA}" parentId="{F05D1B83-7C1A-483A-A357-5D946D65A4BB}">
    <text>Suderintas po pakeitimų 05-21</text>
  </threadedComment>
  <threadedComment ref="Y409" dT="2026-01-05T11:21:41.06" personId="{461F44CA-1680-4430-87A0-06B8101DA29D}" id="{0F073878-81BB-480F-B572-BB182E1AC9FD}">
    <text>Išsiųsta 01-05</text>
  </threadedComment>
  <threadedComment ref="Y409" dT="2026-01-06T07:56:36.43" personId="{461F44CA-1680-4430-87A0-06B8101DA29D}" id="{E147B412-6334-4032-84E8-97B9A1485204}" parentId="{0F073878-81BB-480F-B572-BB182E1AC9FD}">
    <text>Miesto seniūnijos gautas 01-06</text>
  </threadedComment>
  <threadedComment ref="Y409" dT="2026-05-04T04:58:26.37" personId="{461F44CA-1680-4430-87A0-06B8101DA29D}" id="{A0219BEA-CC69-47E3-9533-E15F737D1DBF}" parentId="{0F073878-81BB-480F-B572-BB182E1AC9FD}">
    <text>Suderintas po pakeitimų 04-30</text>
  </threadedComment>
  <threadedComment ref="Z409" dT="2026-01-05T11:21:46.15" personId="{461F44CA-1680-4430-87A0-06B8101DA29D}" id="{10A4642F-B019-411C-8EEA-78A4C0A25F0A}">
    <text>Išsiųsta 01-05</text>
  </threadedComment>
  <threadedComment ref="Z409" dT="2026-05-12T06:26:17.76" personId="{461F44CA-1680-4430-87A0-06B8101DA29D}" id="{EE1F85A4-F0C0-4881-844B-C62CBF4F6ABB}" parentId="{10A4642F-B019-411C-8EEA-78A4C0A25F0A}">
    <text>Suderintas po pakeitimų 05-11</text>
  </threadedComment>
  <threadedComment ref="AA409" dT="2026-01-05T11:21:52.01" personId="{461F44CA-1680-4430-87A0-06B8101DA29D}" id="{57601F60-56A1-4566-97A9-6212BEB4E504}">
    <text>Išsiųsta 01-05</text>
  </threadedComment>
  <threadedComment ref="AA409" dT="2026-05-04T05:01:13.29" personId="{461F44CA-1680-4430-87A0-06B8101DA29D}" id="{DB7559E5-C906-4EDF-9306-3D88DEA68088}" parentId="{57601F60-56A1-4566-97A9-6212BEB4E504}">
    <text>Suderintas po pakeitimų 04-30</text>
  </threadedComment>
  <threadedComment ref="AB409" dT="2026-01-05T11:22:01.57" personId="{461F44CA-1680-4430-87A0-06B8101DA29D}" id="{15D0A32A-12CD-41F9-A05B-17A93AC8103C}">
    <text>Išsiųsta 01-05</text>
  </threadedComment>
  <threadedComment ref="AD409" dT="2026-01-30T13:03:01.84" personId="{461F44CA-1680-4430-87A0-06B8101DA29D}" id="{4C2D39A0-41AF-49B0-9CFA-D6E9221009A9}">
    <text>Pateikta
26SUT-3390</text>
  </threadedComment>
  <threadedComment ref="AF409" dT="2026-01-30T13:03:35.50" personId="{461F44CA-1680-4430-87A0-06B8101DA29D}" id="{E5840BD8-7771-4827-9FD1-740121995F47}">
    <text>Išsiųsti patikslinimai dėl vidaus tinklų derinimui su Ukmergės gelžbetoniu</text>
  </threadedComment>
  <threadedComment ref="E410" dT="2025-12-04T13:37:20.00" personId="{5710D45C-C18F-4E5A-842E-2E8E9F9A8EE2}" id="{555AC294-669A-4960-9C34-62D1CAE19B1F}">
    <text>Paruošti pirminiai</text>
  </threadedComment>
  <threadedComment ref="E410" dT="2025-12-09T07:30:52.25" personId="{1AA69E5B-B443-4881-BBB8-C2908FF681E9}" id="{C4AC7D08-BCE2-488F-9805-6D1A34CF2409}" parentId="{555AC294-669A-4960-9C34-62D1CAE19B1F}">
    <text>Issiustas sutikimas az, 
Pateikti pirminiai</text>
  </threadedComment>
  <threadedComment ref="E410" dT="2025-12-11T08:30:16.81" personId="{5710D45C-C18F-4E5A-842E-2E8E9F9A8EE2}" id="{457E4B74-8139-4556-A87A-58F77AB0846E}" parentId="{555AC294-669A-4960-9C34-62D1CAE19B1F}">
    <text>Išsiųsti derinimai institucijoms</text>
  </threadedComment>
  <threadedComment ref="E410" dT="2025-12-11T13:08:14.15" personId="{5710D45C-C18F-4E5A-842E-2E8E9F9A8EE2}" id="{9E0399CA-BB64-4986-BD61-C6E48EC6F8CC}" parentId="{555AC294-669A-4960-9C34-62D1CAE19B1F}">
    <text>Išsiųsti informaciniai</text>
  </threadedComment>
  <threadedComment ref="E410" dT="2025-12-16T07:11:02.60" personId="{5710D45C-C18F-4E5A-842E-2E8E9F9A8EE2}" id="{0D6DAAD9-7B18-4CA3-BAE0-1B1C271FAC32}" parentId="{555AC294-669A-4960-9C34-62D1CAE19B1F}">
    <text>Laukiam, sutikimu ir užsakynėsim mel projektą</text>
  </threadedComment>
  <threadedComment ref="E410" dT="2025-12-18T06:24:09.24" personId="{5710D45C-C18F-4E5A-842E-2E8E9F9A8EE2}" id="{1ED89190-C77D-4264-95CA-D276862F0301}" parentId="{555AC294-669A-4960-9C34-62D1CAE19B1F}">
    <text>Sutikimai gauti, laukiam mel projekto</text>
  </threadedComment>
  <threadedComment ref="E410" dT="2026-01-08T05:29:52.24" personId="{5710D45C-C18F-4E5A-842E-2E8E9F9A8EE2}" id="{9A97BD26-72DA-4EB9-AFBB-28C730F22339}" parentId="{555AC294-669A-4960-9C34-62D1CAE19B1F}">
    <text>Išsiųsta Blinstrubui su visais derinimais. Daromas žiniaraštis</text>
  </threadedComment>
  <threadedComment ref="E410" dT="2026-01-08T07:45:49.01" personId="{5710D45C-C18F-4E5A-842E-2E8E9F9A8EE2}" id="{B760592D-2FEA-46EC-B5AF-333B89F2814A}" parentId="{555AC294-669A-4960-9C34-62D1CAE19B1F}">
    <text>Išįsiųsta skaičiuot sąmatą</text>
  </threadedComment>
  <threadedComment ref="E410" dT="2026-01-08T11:57:56.39" personId="{5710D45C-C18F-4E5A-842E-2E8E9F9A8EE2}" id="{DE0986FB-4215-4572-80C3-6ADAA499BD91}" parentId="{555AC294-669A-4960-9C34-62D1CAE19B1F}">
    <text>Padaryta byla be savivaldybės derinimo, suvos, sąmatos</text>
  </threadedComment>
  <threadedComment ref="E410" dT="2026-01-12T10:47:15.89" personId="{5710D45C-C18F-4E5A-842E-2E8E9F9A8EE2}" id="{369949D6-DBA7-47A3-A72C-33F5692B182C}" parentId="{555AC294-669A-4960-9C34-62D1CAE19B1F}">
    <text xml:space="preserve">26SUT-968+
26SUT-970+
26SUT-972+
26SUT-973+
26SUT-975
26SUT-976+
</text>
  </threadedComment>
  <threadedComment ref="E410" dT="2026-01-12T11:38:31.85" personId="{1AA69E5B-B443-4881-BBB8-C2908FF681E9}" id="{10A19861-722C-49C0-8100-0CC38D4C0D2C}" parentId="{555AC294-669A-4960-9C34-62D1CAE19B1F}">
    <text>Pateiktas projektas be suva</text>
  </threadedComment>
  <threadedComment ref="E410" dT="2026-01-13T13:45:34.72" personId="{1AA69E5B-B443-4881-BBB8-C2908FF681E9}" id="{9F43402D-9F5A-4DC6-8A73-F01E8C0E5F6D}" parentId="{555AC294-669A-4960-9C34-62D1CAE19B1F}">
    <text>Taiso pastabas</text>
  </threadedComment>
  <threadedComment ref="E410" dT="2026-01-14T10:26:18.89" personId="{5710D45C-C18F-4E5A-842E-2E8E9F9A8EE2}" id="{F1D332DC-FC17-41F9-8B5A-3824B2C260B5}" parentId="{555AC294-669A-4960-9C34-62D1CAE19B1F}">
    <text>pataisyta</text>
  </threadedComment>
  <threadedComment ref="E410" dT="2026-01-14T11:23:11.70" personId="{1AA69E5B-B443-4881-BBB8-C2908FF681E9}" id="{CA8D9611-1BC8-4251-8099-25EDB1E7DC8D}" parentId="{555AC294-669A-4960-9C34-62D1CAE19B1F}">
    <text>Pateiktas po pastabu</text>
  </threadedComment>
  <threadedComment ref="E410" dT="2026-01-15T07:53:40.13" personId="{5710D45C-C18F-4E5A-842E-2E8E9F9A8EE2}" id="{3FC95C95-D292-4AF6-A061-4F7D9017A193}" parentId="{555AC294-669A-4960-9C34-62D1CAE19B1F}">
    <text>Suvos 4/6</text>
  </threadedComment>
  <threadedComment ref="E410" dT="2026-01-15T10:45:05.99" personId="{275467A3-C35B-408D-BC09-980133BF36D1}" id="{22B21BF3-6A3E-4AD8-B306-54CC3BD16BD8}" parentId="{555AC294-669A-4960-9C34-62D1CAE19B1F}">
    <text>Žymas registruoja</text>
  </threadedComment>
  <threadedComment ref="E410" dT="2026-01-23T08:45:14.60" personId="{1AA69E5B-B443-4881-BBB8-C2908FF681E9}" id="{173D8286-5163-48C1-AB76-58D92525D0D3}" parentId="{555AC294-669A-4960-9C34-62D1CAE19B1F}">
    <text>Zymos pas eso</text>
  </threadedComment>
  <threadedComment ref="E410" dT="2026-01-26T05:55:26.52" personId="{1AA69E5B-B443-4881-BBB8-C2908FF681E9}" id="{A56D1A93-30E0-4CEC-9B49-CAD2B9E10FA2}" parentId="{555AC294-669A-4960-9C34-62D1CAE19B1F}">
    <text>Perduoti ikainiai</text>
  </threadedComment>
  <threadedComment ref="X410" dT="2025-12-11T08:19:59.15" personId="{5710D45C-C18F-4E5A-842E-2E8E9F9A8EE2}" id="{45366C47-4A85-4B77-811A-82B6372BDFD4}">
    <text>arturas.blinstrubas@ukmerge.lt</text>
    <extLst>
      <x:ext xmlns:xltc2="http://schemas.microsoft.com/office/spreadsheetml/2020/threadedcomments2" uri="{F7C98A9C-CBB3-438F-8F68-D28B6AF4A901}">
        <xltc2:checksum>2065663391</xltc2:checksum>
        <xltc2:hyperlink startIndex="0" length="30" url="arturas.blinstrubas@ukmerge.lt"/>
      </x:ext>
    </extLst>
  </threadedComment>
  <threadedComment ref="Y410" dT="2025-12-11T08:11:39.01" personId="{5710D45C-C18F-4E5A-842E-2E8E9F9A8EE2}" id="{43C7F6BF-2E19-4181-90BA-D28FDEEF739B}">
    <text>rita.mikutiene@ukmerge.lt</text>
    <extLst>
      <x:ext xmlns:xltc2="http://schemas.microsoft.com/office/spreadsheetml/2020/threadedcomments2" uri="{F7C98A9C-CBB3-438F-8F68-D28B6AF4A901}">
        <xltc2:checksum>714431749</xltc2:checksum>
        <xltc2:hyperlink startIndex="0" length="25" url="rita.mikutiene@ukmerge.lt"/>
      </x:ext>
    </extLst>
  </threadedComment>
  <threadedComment ref="E411" dT="2025-12-03T07:08:47.34" personId="{A8D559AF-EDFF-4E5C-A9C6-041F763793B2}" id="{930CCAEF-28AD-45CC-8DAE-DF80B034EC8B}">
    <text>Pirminiai paruošti, tačiau reikia nuotraukų, gali keistis sprendiniai dėl sudėtingo/neįgyvendinamo gręžimo</text>
  </threadedComment>
  <threadedComment ref="E411" dT="2025-12-08T07:17:56.13" personId="{A8D559AF-EDFF-4E5C-A9C6-041F763793B2}" id="{22D8CBBE-6016-4918-8B97-018E80801164}" parentId="{930CCAEF-28AD-45CC-8DAE-DF80B034EC8B}">
    <text>nufotkinta vieta, reiks pasitart su ranga</text>
  </threadedComment>
  <threadedComment ref="E411" dT="2025-12-08T12:01:19.64" personId="{1AA69E5B-B443-4881-BBB8-C2908FF681E9}" id="{D36A0AEE-9C81-438B-B1AD-6033C3FCBF97}" parentId="{930CCAEF-28AD-45CC-8DAE-DF80B034EC8B}">
    <text>Pateikti pirminiai su paaiskinimu ir foto nepadaromos vietos</text>
  </threadedComment>
  <threadedComment ref="E411" dT="2025-12-10T12:24:33.02" personId="{1AA69E5B-B443-4881-BBB8-C2908FF681E9}" id="{7E3E4F70-1ED0-408E-887A-AF0F3D05A704}" parentId="{930CCAEF-28AD-45CC-8DAE-DF80B034EC8B}">
    <text>Pateikti pirminiai po pastabu</text>
  </threadedComment>
  <threadedComment ref="E411" dT="2025-12-15T06:30:30.10" personId="{A8D559AF-EDFF-4E5C-A9C6-041F763793B2}" id="{5FC7CD69-C329-4BA9-B9B3-39136FFBFF70}" parentId="{930CCAEF-28AD-45CC-8DAE-DF80B034EC8B}">
    <text>Išsiųsta derinti, kaip visada ukmergės kelininkui su visais derinimais reiks siųst</text>
  </threadedComment>
  <threadedComment ref="E411" dT="2025-12-19T10:25:24.10" personId="{A8D559AF-EDFF-4E5C-A9C6-041F763793B2}" id="{22A5F0EC-B245-4951-B767-F0F42DF23CB3}" parentId="{930CCAEF-28AD-45CC-8DAE-DF80B034EC8B}">
    <text>Liko Naturos derinimas, paruoštas žiniaraštis</text>
  </threadedComment>
  <threadedComment ref="E411" dT="2025-12-29T06:05:58.77" personId="{A8D559AF-EDFF-4E5C-A9C6-041F763793B2}" id="{115DC894-9327-4169-92F8-32E2BF04546A}" parentId="{930CCAEF-28AD-45CC-8DAE-DF80B034EC8B}">
    <text>Natura gauta, formuosiu informacinius, liks tik suva ir samata</text>
  </threadedComment>
  <threadedComment ref="E411" dT="2026-01-05T10:40:27.91" personId="{A8D559AF-EDFF-4E5C-A9C6-041F763793B2}" id="{C182F4D8-58F9-48C6-AB53-E64658CDF9BF}" parentId="{930CCAEF-28AD-45CC-8DAE-DF80B034EC8B}">
    <text>Suva pateikta, informaciniai išsiųsti, sąmata pateikta skaičiavimui</text>
  </threadedComment>
  <threadedComment ref="E411" dT="2026-01-08T10:08:45.27" personId="{A8D559AF-EDFF-4E5C-A9C6-041F763793B2}" id="{59380C61-416F-48CA-BE66-FB8BEC5C9669}" parentId="{930CCAEF-28AD-45CC-8DAE-DF80B034EC8B}">
    <text>Paruošta byla be suva</text>
  </threadedComment>
  <threadedComment ref="E411" dT="2026-01-08T10:31:46.44" personId="{1AA69E5B-B443-4881-BBB8-C2908FF681E9}" id="{059C3E3B-0B5C-48BE-9CB9-B23B1FF449B7}" parentId="{930CCAEF-28AD-45CC-8DAE-DF80B034EC8B}">
    <text>Pateikta byla be SUVA</text>
  </threadedComment>
  <threadedComment ref="E411" dT="2026-01-13T12:32:04.54" personId="{1AA69E5B-B443-4881-BBB8-C2908FF681E9}" id="{36CCD1D2-D038-4A33-8AB3-E051A367F993}" parentId="{930CCAEF-28AD-45CC-8DAE-DF80B034EC8B}">
    <text>Pateikta po pastabu</text>
  </threadedComment>
  <threadedComment ref="E411" dT="2026-01-16T11:42:00.41" personId="{1AA69E5B-B443-4881-BBB8-C2908FF681E9}" id="{04229954-3276-40D3-81C1-6FC9F1F7CF34}" parentId="{930CCAEF-28AD-45CC-8DAE-DF80B034EC8B}">
    <text>Pateikta paulinai zymas daryt</text>
  </threadedComment>
  <threadedComment ref="E411" dT="2026-01-19T08:05:43.58" personId="{1AA69E5B-B443-4881-BBB8-C2908FF681E9}" id="{B20A14E1-6945-4E2E-B5DB-38D118EB8814}" parentId="{930CCAEF-28AD-45CC-8DAE-DF80B034EC8B}">
    <text>Pateiktos zymos</text>
  </threadedComment>
  <threadedComment ref="E411" dT="2026-01-23T05:48:05.23" personId="{1AA69E5B-B443-4881-BBB8-C2908FF681E9}" id="{A756DB4F-EAF6-4989-AEE1-572F2D3C19FD}" parentId="{930CCAEF-28AD-45CC-8DAE-DF80B034EC8B}">
    <text>Pateikti ikainiai</text>
  </threadedComment>
  <threadedComment ref="E411" dT="2026-01-23T08:37:53.93" personId="{1AA69E5B-B443-4881-BBB8-C2908FF681E9}" id="{DAAF52AB-824B-46F7-94D3-754948D74C6A}" parentId="{930CCAEF-28AD-45CC-8DAE-DF80B034EC8B}">
    <text>Nusiusta ADA Anai</text>
  </threadedComment>
  <threadedComment ref="X411" dT="2025-12-15T06:31:14.49" personId="{A8D559AF-EDFF-4E5C-A9C6-041F763793B2}" id="{E09D9C71-C52E-4572-9105-0F8B85058F11}">
    <text>12-17</text>
  </threadedComment>
  <threadedComment ref="Y411" dT="2025-12-15T06:31:21.04" personId="{A8D559AF-EDFF-4E5C-A9C6-041F763793B2}" id="{09FB721C-DC59-46EE-A3A0-3D6C82BBC0DA}">
    <text>12-15</text>
  </threadedComment>
  <threadedComment ref="AA411" dT="2025-12-15T06:31:31.06" personId="{A8D559AF-EDFF-4E5C-A9C6-041F763793B2}" id="{97CDD612-3A9B-4337-AE53-952D221F69D2}">
    <text>12-15</text>
  </threadedComment>
  <threadedComment ref="AD411" dT="2025-12-29T08:21:56.23" personId="{A8D559AF-EDFF-4E5C-A9C6-041F763793B2}" id="{85CAC371-0F13-4BDA-808E-A084C6E7B0A6}">
    <text>Per Tomo
25SUT-23583
25SUT-23586</text>
  </threadedComment>
  <threadedComment ref="AG411" dT="2025-12-15T06:32:46.25" personId="{A8D559AF-EDFF-4E5C-A9C6-041F763793B2}" id="{6D65658B-4EBA-4822-A4D1-B3E5C95E7CC7}">
    <text>12-15</text>
  </threadedComment>
  <threadedComment ref="AN411" dT="2025-12-15T06:33:04.11" personId="{A8D559AF-EDFF-4E5C-A9C6-041F763793B2}" id="{26192643-C6AA-447B-9FC9-EEA9DBDA39F1}">
    <text>12-15</text>
  </threadedComment>
  <threadedComment ref="E412" dT="2025-12-05T11:19:12.32" personId="{461F44CA-1680-4430-87A0-06B8101DA29D}" id="{5BEC89C5-8C41-421B-8EDD-11D2DAA5D09B}">
    <text>Ruošiama trasa (BR01)</text>
  </threadedComment>
  <threadedComment ref="E412" dT="2025-12-09T06:33:42.42" personId="{461F44CA-1680-4430-87A0-06B8101DA29D}" id="{A22A2E99-8ED2-4A8D-BC57-B7AE15F28A96}" parentId="{5BEC89C5-8C41-421B-8EDD-11D2DAA5D09B}">
    <text>Ruošiama schema + demontavimas (BR02)</text>
  </threadedComment>
  <threadedComment ref="E412" dT="2025-12-10T10:20:55.85" personId="{1AA69E5B-B443-4881-BBB8-C2908FF681E9}" id="{3A6D6EBC-CBBA-4169-9396-41B1EE15EC7F}" parentId="{5BEC89C5-8C41-421B-8EDD-11D2DAA5D09B}">
    <text>Pateikti pirminiai</text>
  </threadedComment>
  <threadedComment ref="E412" dT="2025-12-16T13:46:07.43" personId="{461F44CA-1680-4430-87A0-06B8101DA29D}" id="{EB91322C-03E5-4A3A-A4ED-78FA3C23A63A}" parentId="{5BEC89C5-8C41-421B-8EDD-11D2DAA5D09B}">
    <text>Išsiųstas savivaldybei ir seniūnijai, kitų tinklų nėra</text>
  </threadedComment>
  <threadedComment ref="E412" dT="2026-01-07T13:59:39.58" personId="{461F44CA-1680-4430-87A0-06B8101DA29D}" id="{E59FE836-E6DE-45C0-A0C4-CA570483A5CE}" parentId="{5BEC89C5-8C41-421B-8EDD-11D2DAA5D09B}">
    <text>Papildytas teiktas SUVA prašymas</text>
  </threadedComment>
  <threadedComment ref="E412" dT="2026-01-08T06:30:05.23" personId="{461F44CA-1680-4430-87A0-06B8101DA29D}" id="{9A6A93BA-77CD-459C-8DAD-F284D35C85AF}" parentId="{5BEC89C5-8C41-421B-8EDD-11D2DAA5D09B}">
    <text>Ruošiami žiniaraščiai, bylos dalys</text>
  </threadedComment>
  <threadedComment ref="E412" dT="2026-01-19T06:35:02.87" personId="{461F44CA-1680-4430-87A0-06B8101DA29D}" id="{C861486C-1B14-4A6B-A5CD-662CB479C8F6}" parentId="{5BEC89C5-8C41-421B-8EDD-11D2DAA5D09B}">
    <text>Pateikta sąmatos skaičiavimui</text>
  </threadedComment>
  <threadedComment ref="E412" dT="2026-01-20T08:48:24.93" personId="{461F44CA-1680-4430-87A0-06B8101DA29D}" id="{EC5F2868-5635-4158-8237-3655AD4DAEBA}" parentId="{5BEC89C5-8C41-421B-8EDD-11D2DAA5D09B}">
    <text>Gauta sąmata, 1/2 suvų</text>
  </threadedComment>
  <threadedComment ref="E412" dT="2026-01-22T07:57:36.02" personId="{461F44CA-1680-4430-87A0-06B8101DA29D}" id="{B9562D0E-174F-4422-934E-6AF4F1AD9132}" parentId="{5BEC89C5-8C41-421B-8EDD-11D2DAA5D09B}">
    <text>Byla paruošta su visais derinimais ir suvom, naujinama sąmata</text>
  </threadedComment>
  <threadedComment ref="E412" dT="2026-01-26T13:59:52.14" personId="{461F44CA-1680-4430-87A0-06B8101DA29D}" id="{15E246F5-D420-46AA-A7C6-607011114F68}" parentId="{5BEC89C5-8C41-421B-8EDD-11D2DAA5D09B}">
    <text>Nauja sąmata gauta, &lt;1000€ daugiau</text>
  </threadedComment>
  <threadedComment ref="E412" dT="2026-01-29T05:40:01.52" personId="{1AA69E5B-B443-4881-BBB8-C2908FF681E9}" id="{48BBC33E-E432-4235-A372-D3B21CB12583}" parentId="{5BEC89C5-8C41-421B-8EDD-11D2DAA5D09B}">
    <text>Pateiktas projektas tvirtinimui</text>
  </threadedComment>
  <threadedComment ref="E412" dT="2026-01-30T12:12:41.92" personId="{1AA69E5B-B443-4881-BBB8-C2908FF681E9}" id="{A1D02662-1312-4837-A2F6-6C8C193F877F}" parentId="{5BEC89C5-8C41-421B-8EDD-11D2DAA5D09B}">
    <text>Taiso pastabas</text>
  </threadedComment>
  <threadedComment ref="E412" dT="2026-02-04T12:25:52.81" personId="{1AA69E5B-B443-4881-BBB8-C2908FF681E9}" id="{3BBDD366-CCD8-4E54-9C63-E0A6BD816DFF}" parentId="{5BEC89C5-8C41-421B-8EDD-11D2DAA5D09B}">
    <text>Pateikta po pastabu</text>
  </threadedComment>
  <threadedComment ref="X412" dT="2025-12-17T05:11:46.25" personId="{461F44CA-1680-4430-87A0-06B8101DA29D}" id="{E5337B65-C700-47C3-9E2D-9863024092C5}">
    <text>Išsiųstas 12-16</text>
  </threadedComment>
  <threadedComment ref="Y412" dT="2025-12-17T05:11:37.93" personId="{461F44CA-1680-4430-87A0-06B8101DA29D}" id="{38E6B140-65A7-427F-8135-715296ED74B8}">
    <text>Išsiųstas ir gautas 12-16</text>
  </threadedComment>
  <threadedComment ref="AD412" dT="2025-12-19T12:38:20.59" personId="{461F44CA-1680-4430-87A0-06B8101DA29D}" id="{F654A06C-5E30-4897-BAF4-D7CA9EB4A1BA}">
    <text>Pateikti 12-19
25SUT-23278 Laukėnėlių k.
25SUT-23289 Laukėnų k.</text>
  </threadedComment>
  <threadedComment ref="AD412" dT="2026-01-20T08:48:06.54" personId="{461F44CA-1680-4430-87A0-06B8101DA29D}" id="{584F87C9-0116-4848-BEDC-D646060249B2}" parentId="{F654A06C-5E30-4897-BAF4-D7CA9EB4A1BA}">
    <text>Laukėnų k. Ukmergės r. sav. Nr. 25SUT-23289: papildytas
Laukėnėlių k. Ukmergės r. sav. Nr. 25SUT-23278: gautas</text>
  </threadedComment>
  <threadedComment ref="AD412" dT="2026-01-21T11:20:19.57" personId="{461F44CA-1680-4430-87A0-06B8101DA29D}" id="{22CF8D4A-C57A-4315-BD2C-0E7F18171804}" parentId="{F654A06C-5E30-4897-BAF4-D7CA9EB4A1BA}">
    <text>25SUT-23289 gautas
2/2 suvos gautos</text>
  </threadedComment>
  <threadedComment ref="E413" dT="2025-12-16T12:05:36.34" personId="{1AA69E5B-B443-4881-BBB8-C2908FF681E9}" id="{0408707E-9C8B-46DB-9855-097BE09B8445}">
    <text>Pateikti pirminiai</text>
  </threadedComment>
  <threadedComment ref="E413" dT="2025-12-18T07:23:04.27" personId="{1AA69E5B-B443-4881-BBB8-C2908FF681E9}" id="{93450771-AE0E-4823-A6CF-B32CE670AC07}" parentId="{0408707E-9C8B-46DB-9855-097BE09B8445}">
    <text>Taiso pirminius</text>
  </threadedComment>
  <threadedComment ref="E413" dT="2025-12-30T14:35:05.25" personId="{A8D559AF-EDFF-4E5C-A9C6-041F763793B2}" id="{A0F67DB6-1C66-46B7-8850-736A7CAF0F1A}" parentId="{0408707E-9C8B-46DB-9855-097BE09B8445}">
    <text xml:space="preserve">Pataisytas br2 iki ryšių, reiks vykti į vietą matuoti </text>
  </threadedComment>
  <threadedComment ref="E413" dT="2026-01-13T09:07:50.25" personId="{1AA69E5B-B443-4881-BBB8-C2908FF681E9}" id="{4F10C7AC-E8EA-460C-8C67-EA9A9590EBD6}" parentId="{0408707E-9C8B-46DB-9855-097BE09B8445}">
    <text>Pateikti pirminiai po pastabu</text>
  </threadedComment>
  <threadedComment ref="E413" dT="2026-01-14T13:25:40.77" personId="{1AA69E5B-B443-4881-BBB8-C2908FF681E9}" id="{F680BF36-22EF-435C-80CD-6F6F507FF86A}" parentId="{0408707E-9C8B-46DB-9855-097BE09B8445}">
    <text>Pateikta po pastabu</text>
  </threadedComment>
  <threadedComment ref="E413" dT="2026-01-19T05:21:37.83" personId="{A8D559AF-EDFF-4E5C-A9C6-041F763793B2}" id="{315765EB-3685-42AE-B634-F5679F86EAE4}" parentId="{0408707E-9C8B-46DB-9855-097BE09B8445}">
    <text>Išsiųstas derinti</text>
  </threadedComment>
  <threadedComment ref="E413" dT="2026-01-20T12:26:47.92" personId="{A8D559AF-EDFF-4E5C-A9C6-041F763793B2}" id="{8C1902DF-CB2D-4E30-9479-11CE6B759323}" parentId="{0408707E-9C8B-46DB-9855-097BE09B8445}">
    <text>Numatytas vandentiekio projektas, pakoreguotas br pagal pastabas</text>
  </threadedComment>
  <threadedComment ref="E413" dT="2026-01-27T07:11:17.98" personId="{A8D559AF-EDFF-4E5C-A9C6-041F763793B2}" id="{E76210C4-2F48-436F-BDE9-E5D68FD6DA8E}" parentId="{0408707E-9C8B-46DB-9855-097BE09B8445}">
    <text>Vandentiekio derinimas gautas, išsiųsta pakoreguoti sprendiniai institucijoms</text>
  </threadedComment>
  <threadedComment ref="E413" dT="2026-02-02T05:59:19.34" personId="{A8D559AF-EDFF-4E5C-A9C6-041F763793B2}" id="{5619E8AF-85BC-4EFB-98BE-E8AF68757356}" parentId="{0408707E-9C8B-46DB-9855-097BE09B8445}">
    <text xml:space="preserve">Savivaldybė, seniūnija, telia suderino, laukiame via lietuva. </text>
  </threadedComment>
  <threadedComment ref="E413" dT="2026-02-10T08:50:11.57" personId="{A8D559AF-EDFF-4E5C-A9C6-041F763793B2}" id="{815F1B62-C2AD-420D-9022-D91FD407F2F6}" parentId="{0408707E-9C8B-46DB-9855-097BE09B8445}">
    <text>išsiųsta Via Lietuva su pasirašytu priedu po pastabų</text>
  </threadedComment>
  <threadedComment ref="E413" dT="2026-02-12T08:00:14.28" personId="{A8D559AF-EDFF-4E5C-A9C6-041F763793B2}" id="{930C236E-0173-4600-8820-A3CBD999BBC0}" parentId="{0408707E-9C8B-46DB-9855-097BE09B8445}">
    <text>galima uzsakyt mel projekta, pateikta suva be mel derinimo</text>
  </threadedComment>
  <threadedComment ref="E413" dT="2026-02-25T13:03:42.48" personId="{1AA69E5B-B443-4881-BBB8-C2908FF681E9}" id="{02DEF142-6B2B-46D5-B620-E089F6B8BC1D}" parentId="{0408707E-9C8B-46DB-9855-097BE09B8445}">
    <text>Perduota samata Mildai, liko tik del apsvietimo pakalbet</text>
  </threadedComment>
  <threadedComment ref="E413" dT="2026-02-25T13:14:33.60" personId="{1AA69E5B-B443-4881-BBB8-C2908FF681E9}" id="{C84D541B-4BC3-451E-8A95-E39DCB74EE1A}" parentId="{0408707E-9C8B-46DB-9855-097BE09B8445}">
    <text>SUVA bus iki penktadienio</text>
  </threadedComment>
  <threadedComment ref="E413" dT="2026-02-26T08:31:32.93" personId="{1AA69E5B-B443-4881-BBB8-C2908FF681E9}" id="{2611FCA9-65F9-49E5-B743-A09D054536D0}" parentId="{0408707E-9C8B-46DB-9855-097BE09B8445}">
    <text>Del apsvietimo nusiusta energetikai.lt 065652194, nusiusta Tomui 068668789 del atramos montavimo</text>
  </threadedComment>
  <threadedComment ref="E413" dT="2026-03-02T07:59:30.87" personId="{1AA69E5B-B443-4881-BBB8-C2908FF681E9}" id="{06EBC2F1-60F2-4FFC-A089-737CD889CBEB}" parentId="{0408707E-9C8B-46DB-9855-097BE09B8445}">
    <text>Atsius snd abu</text>
  </threadedComment>
  <threadedComment ref="E413" dT="2026-03-04T14:10:37.55" personId="{1AA69E5B-B443-4881-BBB8-C2908FF681E9}" id="{CAE67462-B6FA-4C58-8EFD-49724E5125FB}" parentId="{0408707E-9C8B-46DB-9855-097BE09B8445}">
    <text>Pateiktas projektas po pastabu</text>
  </threadedComment>
  <threadedComment ref="E413" dT="2026-03-05T14:51:42.56" personId="{1AA69E5B-B443-4881-BBB8-C2908FF681E9}" id="{BCB28103-4E4B-41D7-BE8D-D9B4CF294965}" parentId="{0408707E-9C8B-46DB-9855-097BE09B8445}">
    <text>Pas paulina</text>
  </threadedComment>
  <threadedComment ref="I413" dT="2026-02-17T07:08:47.05" personId="{1AA69E5B-B443-4881-BBB8-C2908FF681E9}" id="{2413AF5F-D6DA-4F5A-A409-E4CE5E06C613}">
    <text>02.17</text>
  </threadedComment>
  <threadedComment ref="I413" dT="2026-02-23T13:07:25.79" personId="{1AA69E5B-B443-4881-BBB8-C2908FF681E9}" id="{A2629326-E4A3-4FBD-A9FF-35497841057E}" parentId="{2413AF5F-D6DA-4F5A-A409-E4CE5E06C613}">
    <text>padarytas</text>
  </threadedComment>
  <threadedComment ref="X413" dT="2026-01-16T12:52:06.81" personId="{A8D559AF-EDFF-4E5C-A9C6-041F763793B2}" id="{4D21B050-90CB-49C8-B6F9-8F39960EEA24}">
    <text>01-16</text>
  </threadedComment>
  <threadedComment ref="X413" dT="2026-01-27T07:11:36.51" personId="{A8D559AF-EDFF-4E5C-A9C6-041F763793B2}" id="{CB177BF8-52CA-40D4-9D8D-182F14FBB6B9}" parentId="{4D21B050-90CB-49C8-B6F9-8F39960EEA24}">
    <text>01-27 atnaujinti</text>
  </threadedComment>
  <threadedComment ref="Y413" dT="2026-01-16T12:52:15.56" personId="{A8D559AF-EDFF-4E5C-A9C6-041F763793B2}" id="{CB9C7DDB-21F5-4B92-8B31-5E6CB83CF713}">
    <text>01-16</text>
  </threadedComment>
  <threadedComment ref="Y413" dT="2026-01-27T07:11:46.84" personId="{A8D559AF-EDFF-4E5C-A9C6-041F763793B2}" id="{FEF838F6-6C1C-4D1B-9E27-2BA031784770}" parentId="{CB9C7DDB-21F5-4B92-8B31-5E6CB83CF713}">
    <text>01-27 atnaujinti</text>
  </threadedComment>
  <threadedComment ref="Z413" dT="2026-01-16T12:52:21.53" personId="{A8D559AF-EDFF-4E5C-A9C6-041F763793B2}" id="{D54E6AB9-32F4-49C3-BC89-38C922DCE223}">
    <text>01-16</text>
  </threadedComment>
  <threadedComment ref="AA413" dT="2026-01-16T12:52:28.23" personId="{A8D559AF-EDFF-4E5C-A9C6-041F763793B2}" id="{17BEC8FF-FD70-4790-B59D-573FD78D91AC}">
    <text>01-16</text>
  </threadedComment>
  <threadedComment ref="AD413" dT="2026-02-12T08:00:32.52" personId="{A8D559AF-EDFF-4E5C-A9C6-041F763793B2}" id="{B2FDE4EB-D7F6-4228-AA68-9F7B78672A12}">
    <text xml:space="preserve">
26SUT-4767</text>
  </threadedComment>
  <threadedComment ref="AD413" dT="2026-02-25T13:12:54.94" personId="{1AA69E5B-B443-4881-BBB8-C2908FF681E9}" id="{3E5E59BE-3565-455C-9AAB-52BE21BEA419}" parentId="{B2FDE4EB-D7F6-4228-AA68-9F7B78672A12}">
    <text>Valdas Cenys</text>
  </threadedComment>
  <threadedComment ref="AJ413" dT="2026-01-19T05:58:33.56" personId="{A8D559AF-EDFF-4E5C-A9C6-041F763793B2}" id="{47439E09-C5D1-46E9-AFBC-4CC79CEACB31}">
    <text>01-19</text>
  </threadedComment>
  <threadedComment ref="AJ413" dT="2026-02-10T08:50:47.68" personId="{A8D559AF-EDFF-4E5C-A9C6-041F763793B2}" id="{00EC8733-6A6A-4321-ACF7-25C5E1A4ABF7}" parentId="{47439E09-C5D1-46E9-AFBC-4CC79CEACB31}">
    <text>02-10 po pastabų</text>
  </threadedComment>
  <threadedComment ref="E414" dT="2026-01-26T06:13:23.27" personId="{A8D559AF-EDFF-4E5C-A9C6-041F763793B2}" id="{A6000D43-DBCD-4A4F-9F2D-25E047697339}">
    <text>Subraižyta preliminari trasa</text>
  </threadedComment>
  <threadedComment ref="E414" dT="2026-01-27T11:36:03.11" personId="{A8D559AF-EDFF-4E5C-A9C6-041F763793B2}" id="{A09C1F54-E5D3-41B2-A2F0-B3E38601DAC5}" parentId="{A6000D43-DBCD-4A4F-9F2D-25E047697339}">
    <text xml:space="preserve">Išsiųsta kelininkui peržiūrėti
</text>
  </threadedComment>
  <threadedComment ref="E414" dT="2026-01-29T05:37:09.13" personId="{1AA69E5B-B443-4881-BBB8-C2908FF681E9}" id="{02867FCF-2748-44FE-AE9F-C0F7B40DDA57}" parentId="{A6000D43-DBCD-4A4F-9F2D-25E047697339}">
    <text>Pateikti pirminia</text>
  </threadedComment>
  <threadedComment ref="E414" dT="2026-02-04T05:48:22.82" personId="{1AA69E5B-B443-4881-BBB8-C2908FF681E9}" id="{47971A60-FFD8-474F-880D-3CEEB4B819C3}" parentId="{A6000D43-DBCD-4A4F-9F2D-25E047697339}">
    <text>Pateikta po pastabu</text>
  </threadedComment>
  <threadedComment ref="E414" dT="2026-02-10T08:45:19.59" personId="{A8D559AF-EDFF-4E5C-A9C6-041F763793B2}" id="{6D513F01-862C-488C-B276-E95CC75DC4F9}" parentId="{A6000D43-DBCD-4A4F-9F2D-25E047697339}">
    <text xml:space="preserve">Persiųsta iš naujo kelininkui </text>
  </threadedComment>
  <threadedComment ref="E414" dT="2026-02-27T08:17:14.84" personId="{1AA69E5B-B443-4881-BBB8-C2908FF681E9}" id="{2F58672C-35CB-4344-8AA1-FA01F61CCF6E}" parentId="{A6000D43-DBCD-4A4F-9F2D-25E047697339}">
    <text>Nusiusta tam Viederiui is naujo....</text>
  </threadedComment>
  <threadedComment ref="E414" dT="2026-03-30T05:20:59.80" personId="{275467A3-C35B-408D-BC09-980133BF36D1}" id="{81F8563A-CFE7-4262-8B69-A0B23580B0D8}" parentId="{A6000D43-DBCD-4A4F-9F2D-25E047697339}">
    <text>perkeltas objektas ant kitos sutarties</text>
  </threadedComment>
  <threadedComment ref="E414" dT="2026-04-16T05:47:11.47" personId="{1AA69E5B-B443-4881-BBB8-C2908FF681E9}" id="{E5CFEFEA-64F8-48C7-A7B3-ED30A3AC7712}" parentId="{A6000D43-DBCD-4A4F-9F2D-25E047697339}">
    <text>04.13 pateikta kelininkui</text>
  </threadedComment>
  <threadedComment ref="E414" dT="2026-04-24T04:47:30.39" personId="{1AA69E5B-B443-4881-BBB8-C2908FF681E9}" id="{BC165986-47B5-4303-86B5-4EFEB83AD645}" parentId="{A6000D43-DBCD-4A4F-9F2D-25E047697339}">
    <text>Dominykas siunte ir kalbejo pakartotinai 04.22</text>
  </threadedComment>
  <threadedComment ref="E414" dT="2026-05-18T11:23:06.13" personId="{1AA69E5B-B443-4881-BBB8-C2908FF681E9}" id="{63803DD3-7CB4-4A74-B6FF-29ED257905D5}" parentId="{A6000D43-DBCD-4A4F-9F2D-25E047697339}">
    <text>05.12 nusiusta po pastabu</text>
  </threadedComment>
  <threadedComment ref="E414" dT="2026-06-29T04:32:12.15" personId="{1AA69E5B-B443-4881-BBB8-C2908FF681E9}" id="{E1C803DF-471E-4654-9B6D-6CFBA86453FC}" parentId="{A6000D43-DBCD-4A4F-9F2D-25E047697339}">
    <text>Pateikti pirminiai</text>
  </threadedComment>
  <threadedComment ref="Y414" dT="2026-06-11T06:29:22.17" personId="{720BE9D7-AB90-4F52-8FB7-6E798E44867A}" id="{ED832128-7EC1-4D19-B48D-D180B3021D7A}">
    <text>Pateikta 06-11</text>
  </threadedComment>
  <threadedComment ref="Y414" dT="2026-06-12T05:28:44.77" personId="{720BE9D7-AB90-4F52-8FB7-6E798E44867A}" id="{2D1D0F77-CFE9-48B7-8D4E-B2A2C8443E64}" parentId="{ED832128-7EC1-4D19-B48D-D180B3021D7A}">
    <text>Suderinta 06-12</text>
  </threadedComment>
  <threadedComment ref="Z414" dT="2026-06-11T06:30:41.14" personId="{720BE9D7-AB90-4F52-8FB7-6E798E44867A}" id="{8171F58A-C028-4E91-B651-C4DAB3505B88}">
    <text>Pateikta derinimui 06-11</text>
  </threadedComment>
  <threadedComment ref="AA414" dT="2026-06-11T06:31:17.90" personId="{720BE9D7-AB90-4F52-8FB7-6E798E44867A}" id="{DE92EBA6-B275-42E3-876D-2FEB5D27462A}">
    <text>Pateikta derinimui 06-11</text>
  </threadedComment>
  <threadedComment ref="AA414" dT="2026-06-12T05:29:30.42" personId="{720BE9D7-AB90-4F52-8FB7-6E798E44867A}" id="{B488C410-E4B1-4F13-8EA2-8E75972BEAEA}" parentId="{DE92EBA6-B275-42E3-876D-2FEB5D27462A}">
    <text>Pateikta po pastabu 06-12</text>
  </threadedComment>
  <threadedComment ref="AI414" dT="2026-06-11T07:00:57.83" personId="{720BE9D7-AB90-4F52-8FB7-6E798E44867A}" id="{4D608AB7-5D2F-4EFC-A675-DDD512B5BF89}">
    <text>Pateikta derinimui 06-11</text>
  </threadedComment>
  <threadedComment ref="AI414" dT="2026-06-12T05:29:48.56" personId="{720BE9D7-AB90-4F52-8FB7-6E798E44867A}" id="{78E19F74-0565-485E-9D94-E8A0EBA888AD}" parentId="{4D608AB7-5D2F-4EFC-A675-DDD512B5BF89}">
    <text>Suderinta 06-12</text>
  </threadedComment>
  <threadedComment ref="AJ414" dT="2026-06-29T04:53:27.64" personId="{720BE9D7-AB90-4F52-8FB7-6E798E44867A}" id="{1679F83F-AB87-4697-B45F-B7E631B09C82}">
    <text>Pateikta pirminėm pastabom 06-17</text>
  </threadedComment>
  <threadedComment ref="E415" dT="2025-12-18T07:23:53.79" personId="{1AA69E5B-B443-4881-BBB8-C2908FF681E9}" id="{7F3A4C7D-C8A9-45AB-BCCE-79BBCB089616}">
    <text>Nusiusta klientui patvirtinti</text>
  </threadedComment>
  <threadedComment ref="E415" dT="2026-01-14T05:53:49.88" personId="{1AA69E5B-B443-4881-BBB8-C2908FF681E9}" id="{B1148CDD-9F00-4823-B5BB-E38F426B15D6}" parentId="{7F3A4C7D-C8A9-45AB-BCCE-79BBCB089616}">
    <text>Pateikti pirminiai, issiusta derinti savivaldybei, seniunijai, ftz</text>
  </threadedComment>
  <threadedComment ref="E415" dT="2026-01-14T09:12:18.94" personId="{1AA69E5B-B443-4881-BBB8-C2908FF681E9}" id="{7BF924B7-0222-4461-9711-90772C1D0F3C}" parentId="{7F3A4C7D-C8A9-45AB-BCCE-79BBCB089616}">
    <text xml:space="preserve">Savivaldybes nr GD-623. </text>
  </threadedComment>
  <threadedComment ref="E415" dT="2026-01-23T08:36:36.00" personId="{1AA69E5B-B443-4881-BBB8-C2908FF681E9}" id="{FF41DB26-7985-4C91-A95B-FB4F5C3B7A2F}" parentId="{7F3A4C7D-C8A9-45AB-BCCE-79BBCB089616}">
    <text>Pateikti pirminiai po pastabu</text>
  </threadedComment>
  <threadedComment ref="E415" dT="2026-01-26T11:22:57.63" personId="{275467A3-C35B-408D-BC09-980133BF36D1}" id="{C8AA75A9-B068-4AB9-9BD3-4718707F267B}" parentId="{7F3A4C7D-C8A9-45AB-BCCE-79BBCB089616}">
    <text>pateiktos pastabos.</text>
  </threadedComment>
  <threadedComment ref="E415" dT="2026-01-28T05:56:03.51" personId="{1AA69E5B-B443-4881-BBB8-C2908FF681E9}" id="{4FEA705F-3066-4453-89DE-3326B4F03DA0}" parentId="{7F3A4C7D-C8A9-45AB-BCCE-79BBCB089616}">
    <text>Pateikti pirminiai</text>
  </threadedComment>
  <threadedComment ref="E415" dT="2026-01-30T13:15:13.21" personId="{1AA69E5B-B443-4881-BBB8-C2908FF681E9}" id="{DF1D307D-E221-4B55-9092-2F2705E77CE2}" parentId="{7F3A4C7D-C8A9-45AB-BCCE-79BBCB089616}">
    <text>Pateikta po pastabu</text>
  </threadedComment>
  <threadedComment ref="E415" dT="2026-02-06T06:45:42.35" personId="{1AA69E5B-B443-4881-BBB8-C2908FF681E9}" id="{171781BD-3D98-43E6-BDE4-BA6F71BCB2AE}" parentId="{7F3A4C7D-C8A9-45AB-BCCE-79BBCB089616}">
    <text>LEZ, seniunija gauta, melioratoriui nusiustas papildytas, perduos kelininkui, servitutu kompensaciju laukiam</text>
  </threadedComment>
  <threadedComment ref="E415" dT="2026-02-06T13:11:24.82" personId="{1AA69E5B-B443-4881-BBB8-C2908FF681E9}" id="{D6415FDA-C8CD-475E-BCA6-7A1FD839073B}" parentId="{7F3A4C7D-C8A9-45AB-BCCE-79BBCB089616}">
    <text>Gautos kompensacijos, 02.09 paragint Klienta</text>
  </threadedComment>
  <threadedComment ref="E415" dT="2026-03-02T08:01:55.96" personId="{1AA69E5B-B443-4881-BBB8-C2908FF681E9}" id="{AB299934-6E4D-45F8-B18E-7A23C6D3F841}" parentId="{7F3A4C7D-C8A9-45AB-BCCE-79BBCB089616}">
    <text>26d. Pateikta samatai, gaunam ir teikiam be servitutu</text>
  </threadedComment>
  <threadedComment ref="E415" dT="2026-03-04T12:09:45.30" personId="{1AA69E5B-B443-4881-BBB8-C2908FF681E9}" id="{C040CB72-5739-4E51-907D-7D5BF0EE4268}" parentId="{7F3A4C7D-C8A9-45AB-BCCE-79BBCB089616}">
    <text>Pateiktas projektas be servitutu.. Servitutai pateikti NZT 02.10</text>
  </threadedComment>
  <threadedComment ref="E415" dT="2026-03-05T14:59:03.51" personId="{1AA69E5B-B443-4881-BBB8-C2908FF681E9}" id="{C77D4FA0-1CBF-4FBE-B115-EEBE373CC809}" parentId="{7F3A4C7D-C8A9-45AB-BCCE-79BBCB089616}">
    <text xml:space="preserve">SS – nepasirašyti servitutai. Visa kita netikrinta. </text>
  </threadedComment>
  <threadedComment ref="E415" dT="2026-03-16T14:06:49.37" personId="{1AA69E5B-B443-4881-BBB8-C2908FF681E9}" id="{69CE7003-89EA-4D89-AB90-2B60D1AED862}" parentId="{7F3A4C7D-C8A9-45AB-BCCE-79BBCB089616}">
    <text>Kelio sklypas paimamas visuomenes poreikiams, nieko neleidzia registruot. Specialsite sake geguzes menesi bandyt ziuret</text>
  </threadedComment>
  <threadedComment ref="E415" dT="2026-04-16T04:28:07.17" personId="{1AA69E5B-B443-4881-BBB8-C2908FF681E9}" id="{9716CEF4-DFFB-49BA-A09A-F7E07DBDD027}" parentId="{7F3A4C7D-C8A9-45AB-BCCE-79BBCB089616}">
    <text>Issiustas rastas I NZT del pritarimo AZ</text>
  </threadedComment>
  <threadedComment ref="E415" dT="2026-05-13T06:43:06.36" personId="{1AA69E5B-B443-4881-BBB8-C2908FF681E9}" id="{D23CB0BD-DF90-409B-8547-27D998E27869}" parentId="{7F3A4C7D-C8A9-45AB-BCCE-79BBCB089616}">
    <text>Nukele nagrinejimo termina i 05.29</text>
  </threadedComment>
  <threadedComment ref="E415" dT="2026-06-11T11:54:41.01" personId="{1AA69E5B-B443-4881-BBB8-C2908FF681E9}" id="{4867C006-CEC6-464F-BA5C-C7E190BD75E8}" parentId="{7F3A4C7D-C8A9-45AB-BCCE-79BBCB089616}">
    <text>Birzelio 4 Aurelija is nzt kreipesi i RC, kad atsiustu servituto sutarti</text>
  </threadedComment>
  <threadedComment ref="AF415" dT="2026-02-10T08:21:52.92" personId="{1AA69E5B-B443-4881-BBB8-C2908FF681E9}" id="{42EE423B-9828-4E38-9C60-9D88AAD24CF6}">
    <text xml:space="preserve">1GP-349 </text>
  </threadedComment>
  <threadedComment ref="AF415" dT="2026-02-11T11:56:35.65" personId="{1AA69E5B-B443-4881-BBB8-C2908FF681E9}" id="{F69E75E5-1DF3-4015-A5B9-15C62914EB77}" parentId="{42EE423B-9828-4E38-9C60-9D88AAD24CF6}">
    <text xml:space="preserve">1GP-385 , 1GP-387 </text>
  </threadedComment>
  <threadedComment ref="E416" dT="2026-04-27T07:01:46.61" personId="{1AA69E5B-B443-4881-BBB8-C2908FF681E9}" id="{60D9B389-FB61-4406-AFD5-3CE4498D3A77}">
    <text>Pateikti pirminiai</text>
  </threadedComment>
  <threadedComment ref="E416" dT="2026-04-30T04:27:41.01" personId="{1AA69E5B-B443-4881-BBB8-C2908FF681E9}" id="{0A981B76-B1EB-4246-B3DA-EA09B6A430F4}" parentId="{60D9B389-FB61-4406-AFD5-3CE4498D3A77}">
    <text>Pateikti galutiniai dokai</text>
  </threadedComment>
  <threadedComment ref="E416" dT="2026-05-12T04:35:13.31" personId="{1AA69E5B-B443-4881-BBB8-C2908FF681E9}" id="{C5810A94-D041-4DBD-8577-EFB36155DDB1}" parentId="{60D9B389-FB61-4406-AFD5-3CE4498D3A77}">
    <text>Taiso pastabas</text>
  </threadedComment>
  <threadedComment ref="E416" dT="2026-05-12T07:24:18.07" personId="{1AA69E5B-B443-4881-BBB8-C2908FF681E9}" id="{7B39B965-8298-4AF1-AABE-1E172EFEF9C5}" parentId="{60D9B389-FB61-4406-AFD5-3CE4498D3A77}">
    <text>Pateikta po pastabu</text>
  </threadedComment>
  <threadedComment ref="E416" dT="2026-05-15T07:57:21.14" personId="{1AA69E5B-B443-4881-BBB8-C2908FF681E9}" id="{0AFB55D4-99EC-4000-A258-4FD5899DF0E7}" parentId="{60D9B389-FB61-4406-AFD5-3CE4498D3A77}">
    <text>Pateikta po pastabu</text>
  </threadedComment>
  <threadedComment ref="E417" dT="2026-04-17T11:35:44.72" personId="{1AA69E5B-B443-4881-BBB8-C2908FF681E9}" id="{602167E3-543F-42A8-81F7-580E7DE35DF8}">
    <text>Pateikti pirminiai</text>
  </threadedComment>
  <threadedComment ref="E417" dT="2026-04-27T11:06:08.43" personId="{1AA69E5B-B443-4881-BBB8-C2908FF681E9}" id="{CACB0EE0-FDD0-4D7A-9C8A-6D9535CFF741}" parentId="{602167E3-543F-42A8-81F7-580E7DE35DF8}">
    <text>Pateikta po pastabu</text>
  </threadedComment>
  <threadedComment ref="E417" dT="2026-04-28T05:36:43.25" personId="{1AA69E5B-B443-4881-BBB8-C2908FF681E9}" id="{A29C9D2D-B55A-435A-BA29-8288F2443BBA}" parentId="{602167E3-543F-42A8-81F7-580E7DE35DF8}">
    <text>Pateikta po pastabu</text>
  </threadedComment>
  <threadedComment ref="E417" dT="2026-04-30T06:21:43.86" personId="{1AA69E5B-B443-4881-BBB8-C2908FF681E9}" id="{EBFC5776-E5F6-4CDD-A7FF-575898E86F40}" parentId="{602167E3-543F-42A8-81F7-580E7DE35DF8}">
    <text>Pateikti dokai galutiniai</text>
  </threadedComment>
  <threadedComment ref="E417" dT="2026-05-05T13:46:37.74" personId="{1AA69E5B-B443-4881-BBB8-C2908FF681E9}" id="{9584EF02-6A07-4C1E-A2E5-E66FC0DDAEF9}" parentId="{602167E3-543F-42A8-81F7-580E7DE35DF8}">
    <text>Taiso pastabas</text>
  </threadedComment>
  <threadedComment ref="E417" dT="2026-05-13T10:11:59.53" personId="{1AA69E5B-B443-4881-BBB8-C2908FF681E9}" id="{D0C7AC83-7695-44FB-B27C-B40C0A1F0AB3}" parentId="{602167E3-543F-42A8-81F7-580E7DE35DF8}">
    <text>Projektas atmestas, negalime nieko matyti kol nepatvirtintas pratesimas. I tivis parasyta</text>
  </threadedComment>
  <threadedComment ref="E417" dT="2026-05-13T13:02:17.96" personId="{1AA69E5B-B443-4881-BBB8-C2908FF681E9}" id="{3D955167-0849-46DF-A6D1-E9447FDBC9C9}" parentId="{602167E3-543F-42A8-81F7-580E7DE35DF8}">
    <text>Pateikta po pastabu</text>
  </threadedComment>
  <threadedComment ref="E417" dT="2026-05-15T09:04:55.06" personId="{1AA69E5B-B443-4881-BBB8-C2908FF681E9}" id="{05848725-8401-4D90-A08A-CFA33766DF32}" parentId="{602167E3-543F-42A8-81F7-580E7DE35DF8}">
    <text>Arnas taiso</text>
  </threadedComment>
  <threadedComment ref="E417" dT="2026-05-25T11:11:24.14" personId="{1AA69E5B-B443-4881-BBB8-C2908FF681E9}" id="{A6B66FBE-86B1-4FA8-9574-5CCE5C1456A4}" parentId="{602167E3-543F-42A8-81F7-580E7DE35DF8}">
    <text>pateikta</text>
  </threadedComment>
  <threadedComment ref="E418" dT="2026-04-28T09:55:36.06" personId="{1AA69E5B-B443-4881-BBB8-C2908FF681E9}" id="{3D511513-2040-42AF-AD50-233487CB5013}">
    <text>Pirminiai patvirtinti</text>
  </threadedComment>
  <threadedComment ref="E418" dT="2026-04-30T05:26:01.48" personId="{1AA69E5B-B443-4881-BBB8-C2908FF681E9}" id="{2CCB2E2A-375B-4A06-8087-05BD41BA9094}" parentId="{3D511513-2040-42AF-AD50-233487CB5013}">
    <text>Pateikti dokai likusieji</text>
  </threadedComment>
  <threadedComment ref="E418" dT="2026-05-04T12:56:34.17" personId="{1AA69E5B-B443-4881-BBB8-C2908FF681E9}" id="{7F33F793-7BA1-4A1C-A695-4B5070653AF6}" parentId="{3D511513-2040-42AF-AD50-233487CB5013}">
    <text>Pateikta po pastabu</text>
  </threadedComment>
  <threadedComment ref="E418" dT="2026-05-07T07:33:27.22" personId="{1AA69E5B-B443-4881-BBB8-C2908FF681E9}" id="{3D64F6BE-3369-4ADA-9E92-B9AA27D523D3}" parentId="{3D511513-2040-42AF-AD50-233487CB5013}">
    <text>Pateikta pagal nauja atmintine</text>
  </threadedComment>
  <threadedComment ref="E418" dT="2026-05-08T10:32:38.23" personId="{1AA69E5B-B443-4881-BBB8-C2908FF681E9}" id="{60AFE397-4ABB-4E49-ACE3-CA865A442679}" parentId="{3D511513-2040-42AF-AD50-233487CB5013}">
    <text>Pateikta po pastabu</text>
  </threadedComment>
  <threadedComment ref="E419" dT="2026-05-05T12:18:32.70" personId="{1AA69E5B-B443-4881-BBB8-C2908FF681E9}" id="{D387E9DA-BBCC-4732-BF6B-6BA0645724B8}">
    <text>Pateikti pirminiai</text>
  </threadedComment>
  <threadedComment ref="E419" dT="2026-05-08T06:15:26.58" personId="{1AA69E5B-B443-4881-BBB8-C2908FF681E9}" id="{23B0F1BF-4CBC-4487-8180-5BFD487607A1}" parentId="{D387E9DA-BBCC-4732-BF6B-6BA0645724B8}">
    <text>Pateikti pirminiai po pastabu</text>
  </threadedComment>
  <threadedComment ref="E419" dT="2026-05-11T12:58:20.40" personId="{1AA69E5B-B443-4881-BBB8-C2908FF681E9}" id="{BDEBDF2C-30DB-404F-9E14-48CEC9D0132B}" parentId="{D387E9DA-BBCC-4732-BF6B-6BA0645724B8}">
    <text>Pateikta po pastabu</text>
  </threadedComment>
  <threadedComment ref="E419" dT="2026-05-13T06:56:32.17" personId="{1AA69E5B-B443-4881-BBB8-C2908FF681E9}" id="{65F7EC67-3741-4211-A54C-02719F7C5CED}" parentId="{D387E9DA-BBCC-4732-BF6B-6BA0645724B8}">
    <text>Pateikti dokai</text>
  </threadedComment>
  <threadedComment ref="E419" dT="2026-05-18T04:31:46.12" personId="{1AA69E5B-B443-4881-BBB8-C2908FF681E9}" id="{DE4F3F3A-348B-42CD-863A-0F571B6F73E8}" parentId="{D387E9DA-BBCC-4732-BF6B-6BA0645724B8}">
    <text>taiso</text>
  </threadedComment>
  <threadedComment ref="E419" dT="2026-05-19T05:36:41.93" personId="{1AA69E5B-B443-4881-BBB8-C2908FF681E9}" id="{84E42EBC-AE5F-4DA0-AE4A-27A1A7584FDF}" parentId="{D387E9DA-BBCC-4732-BF6B-6BA0645724B8}">
    <text>pateikta</text>
  </threadedComment>
  <threadedComment ref="E419" dT="2026-05-22T04:38:08.23" personId="{1AA69E5B-B443-4881-BBB8-C2908FF681E9}" id="{3D23F676-F5F0-4723-ADF9-99DD7974F444}" parentId="{D387E9DA-BBCC-4732-BF6B-6BA0645724B8}">
    <text>pateikta</text>
  </threadedComment>
  <threadedComment ref="E419" dT="2026-05-26T12:32:27.76" personId="{1AA69E5B-B443-4881-BBB8-C2908FF681E9}" id="{B792E681-29D8-4605-8E39-BB865ED01A52}" parentId="{D387E9DA-BBCC-4732-BF6B-6BA0645724B8}">
    <text>Audrius taiso</text>
  </threadedComment>
  <threadedComment ref="E419" dT="2026-05-27T07:14:51.44" personId="{1AA69E5B-B443-4881-BBB8-C2908FF681E9}" id="{06434332-7117-450A-BBAF-EADC5E2FE438}" parentId="{D387E9DA-BBCC-4732-BF6B-6BA0645724B8}">
    <text>pateikta</text>
  </threadedComment>
  <threadedComment ref="E420" dT="2026-04-27T07:00:28.89" personId="{1AA69E5B-B443-4881-BBB8-C2908FF681E9}" id="{03D4915A-067D-440A-9434-9863168AF946}">
    <text>Pateikti pirminiai</text>
  </threadedComment>
  <threadedComment ref="E420" dT="2026-05-04T06:12:30.75" personId="{1AA69E5B-B443-4881-BBB8-C2908FF681E9}" id="{EE7F7245-37B7-4DB7-ACC6-3D54452E9512}" parentId="{03D4915A-067D-440A-9434-9863168AF946}">
    <text>Pateikti like dokai</text>
  </threadedComment>
  <threadedComment ref="E420" dT="2026-05-08T04:38:06.47" personId="{1AA69E5B-B443-4881-BBB8-C2908FF681E9}" id="{0B951280-4F3F-422F-82A6-290F10C27DA2}" parentId="{03D4915A-067D-440A-9434-9863168AF946}">
    <text>Pateikti failai po atnaujintos atmintines</text>
  </threadedComment>
  <threadedComment ref="E421" dT="2026-05-18T10:45:21.19" personId="{1AA69E5B-B443-4881-BBB8-C2908FF681E9}" id="{50591B83-CBFA-4F61-9FB8-F9209E63A639}">
    <text>Dominykas braizo trasa</text>
  </threadedComment>
  <threadedComment ref="X421" dT="2026-06-10T12:05:16.05" personId="{720BE9D7-AB90-4F52-8FB7-6E798E44867A}" id="{9AA2F089-A9F2-4D1F-8691-66CE65D19E6D}">
    <text>Išsiųsta derinti 06-10</text>
  </threadedComment>
  <threadedComment ref="Y421" dT="2026-06-10T12:11:23.75" personId="{720BE9D7-AB90-4F52-8FB7-6E798E44867A}" id="{DD20B21B-5490-4637-AC23-1281D667C148}">
    <text>Pateikta derinimui 06-10</text>
  </threadedComment>
  <threadedComment ref="Z421" dT="2026-06-10T12:07:56.25" personId="{720BE9D7-AB90-4F52-8FB7-6E798E44867A}" id="{7453FB4C-F428-4243-B00D-2166698AA55D}">
    <text>Pateikta derinimui 06-10</text>
  </threadedComment>
  <threadedComment ref="AA421" dT="2026-06-10T12:13:39.13" personId="{720BE9D7-AB90-4F52-8FB7-6E798E44867A}" id="{5C8BB57A-1435-4405-9A10-A62C293BA21D}">
    <text>Pateikta derinimui 06-10</text>
  </threadedComment>
  <threadedComment ref="AB421" dT="2026-06-10T12:14:59.32" personId="{720BE9D7-AB90-4F52-8FB7-6E798E44867A}" id="{A964BB52-45D3-4F04-B179-1024B0A19BF2}">
    <text>Pateikta derinimui 06-10</text>
  </threadedComment>
  <threadedComment ref="AB421" dT="2026-06-29T07:13:13.00" personId="{720BE9D7-AB90-4F52-8FB7-6E798E44867A}" id="{2AE9DC73-A989-4AE9-981F-456E1F3327CD}" parentId="{A964BB52-45D3-4F04-B179-1024B0A19BF2}">
    <text>Gautos pastabos, yra vykdomi šilumos tinklų projektavimo darbai, sprendiniai derinami su "Meysso"</text>
  </threadedComment>
  <threadedComment ref="AE421" dT="2026-06-10T12:15:54.74" personId="{720BE9D7-AB90-4F52-8FB7-6E798E44867A}" id="{8CF7786D-0FFE-4BC3-A730-AED2CCFEF570}">
    <text>Pateikta derinimui 06-10</text>
  </threadedComment>
  <threadedComment ref="AI421" dT="2026-06-10T12:17:20.56" personId="{720BE9D7-AB90-4F52-8FB7-6E798E44867A}" id="{E2CACA31-3F95-4D21-90FA-421905E46B86}">
    <text>Pateikta derinimui 06-10</text>
  </threadedComment>
  <threadedComment ref="AP421" dT="2026-06-10T12:48:09.92" personId="{720BE9D7-AB90-4F52-8FB7-6E798E44867A}" id="{E78DBB16-1ABD-4E3D-A8AB-3501C062E721}">
    <text>Pateikta derinimui</text>
  </threadedComment>
  <threadedComment ref="AP421" dT="2026-06-29T07:13:36.94" personId="{720BE9D7-AB90-4F52-8FB7-6E798E44867A}" id="{261ACE72-2D5E-4CE2-9D18-F596A55B72C0}" parentId="{E78DBB16-1ABD-4E3D-A8AB-3501C062E721}">
    <text>Pateikta po pastabų 06-29</text>
  </threadedComment>
  <threadedComment ref="E422" dT="2026-05-05T06:46:56.75" personId="{1AA69E5B-B443-4881-BBB8-C2908FF681E9}" id="{476A96E6-37AA-4F63-BD4C-70A80D91F1A3}">
    <text>Pateikti pirminiai</text>
  </threadedComment>
  <threadedComment ref="E422" dT="2026-05-08T09:59:20.63" personId="{1AA69E5B-B443-4881-BBB8-C2908FF681E9}" id="{AA0554BB-386B-4ED2-B87D-996350D57781}" parentId="{476A96E6-37AA-4F63-BD4C-70A80D91F1A3}">
    <text>Taiso pastaba</text>
  </threadedComment>
  <threadedComment ref="E422" dT="2026-05-13T09:38:32.56" personId="{1AA69E5B-B443-4881-BBB8-C2908FF681E9}" id="{6F8D3683-E2C8-4DB7-8E99-365851AD2E44}" parentId="{476A96E6-37AA-4F63-BD4C-70A80D91F1A3}">
    <text>Pateikta po pastabu</text>
  </threadedComment>
  <threadedComment ref="E422" dT="2026-05-14T12:40:41.58" personId="{1AA69E5B-B443-4881-BBB8-C2908FF681E9}" id="{0FCF4922-CB71-4282-9606-960113E4062F}" parentId="{476A96E6-37AA-4F63-BD4C-70A80D91F1A3}">
    <text>Pateikta konkursine</text>
  </threadedComment>
  <threadedComment ref="E422" dT="2026-05-15T07:36:01.22" personId="{1AA69E5B-B443-4881-BBB8-C2908FF681E9}" id="{33BE1644-91AE-404E-B5E7-52163E671836}" parentId="{476A96E6-37AA-4F63-BD4C-70A80D91F1A3}">
    <text>taiso</text>
  </threadedComment>
  <threadedComment ref="E422" dT="2026-05-18T07:41:29.58" personId="{1AA69E5B-B443-4881-BBB8-C2908FF681E9}" id="{CABCE53E-A7F5-47FD-8637-41F139206273}" parentId="{476A96E6-37AA-4F63-BD4C-70A80D91F1A3}">
    <text>pateikta</text>
  </threadedComment>
  <threadedComment ref="E423" dT="2026-05-07T07:36:15.62" personId="{1AA69E5B-B443-4881-BBB8-C2908FF681E9}" id="{3B1CE9F2-D034-46F2-B13E-23FA9A50E069}">
    <text>Pateikti pirminiai</text>
  </threadedComment>
  <threadedComment ref="E423" dT="2026-05-12T11:18:29.79" personId="{1AA69E5B-B443-4881-BBB8-C2908FF681E9}" id="{0C030216-6FB1-47A4-B48E-C46942C51AEB}" parentId="{3B1CE9F2-D034-46F2-B13E-23FA9A50E069}">
    <text>taiso</text>
  </threadedComment>
  <threadedComment ref="E423" dT="2026-05-18T07:44:21.03" personId="{1AA69E5B-B443-4881-BBB8-C2908FF681E9}" id="{8AA35488-DACA-4F0F-996D-D7E69E401898}" parentId="{3B1CE9F2-D034-46F2-B13E-23FA9A50E069}">
    <text>pateikta</text>
  </threadedComment>
  <threadedComment ref="E423" dT="2026-05-20T04:33:11.94" personId="{1AA69E5B-B443-4881-BBB8-C2908FF681E9}" id="{C8956123-A863-4094-AE03-D9DB1677ECCE}" parentId="{3B1CE9F2-D034-46F2-B13E-23FA9A50E069}">
    <text>taiso</text>
  </threadedComment>
  <threadedComment ref="E423" dT="2026-05-20T08:05:20.91" personId="{1AA69E5B-B443-4881-BBB8-C2908FF681E9}" id="{A472701E-0CA1-4650-9106-B2E43C121137}" parentId="{3B1CE9F2-D034-46F2-B13E-23FA9A50E069}">
    <text>pateikta</text>
  </threadedComment>
  <threadedComment ref="E423" dT="2026-05-21T06:09:21.26" personId="{1AA69E5B-B443-4881-BBB8-C2908FF681E9}" id="{66A1E93C-687A-4EEA-9546-845FEEDE311B}" parentId="{3B1CE9F2-D034-46F2-B13E-23FA9A50E069}">
    <text>pateikta</text>
  </threadedComment>
  <threadedComment ref="E424" dT="2026-05-12T07:21:49.65" personId="{1AA69E5B-B443-4881-BBB8-C2908FF681E9}" id="{84CEB27C-D45C-4BFE-9F89-045142E74EEC}">
    <text>Pateikti pirminiai</text>
  </threadedComment>
  <threadedComment ref="E424" dT="2026-05-18T04:30:39.28" personId="{1AA69E5B-B443-4881-BBB8-C2908FF681E9}" id="{D519A8B4-0467-47D3-A4D1-C3EEA18F4F75}" parentId="{84CEB27C-D45C-4BFE-9F89-045142E74EEC}">
    <text>taiso</text>
  </threadedComment>
  <threadedComment ref="E424" dT="2026-05-19T04:45:19.84" personId="{1AA69E5B-B443-4881-BBB8-C2908FF681E9}" id="{E3CB610D-AED9-4810-8878-B49CCCFAD9AD}" parentId="{84CEB27C-D45C-4BFE-9F89-045142E74EEC}">
    <text>pateikta</text>
  </threadedComment>
  <threadedComment ref="E424" dT="2026-05-22T10:28:25.96" personId="{1AA69E5B-B443-4881-BBB8-C2908FF681E9}" id="{7F64AAF2-3747-48E3-822A-A167EEEE1D31}" parentId="{84CEB27C-D45C-4BFE-9F89-045142E74EEC}">
    <text>pateikta</text>
  </threadedComment>
  <threadedComment ref="E424" dT="2026-05-28T05:13:14.64" personId="{1AA69E5B-B443-4881-BBB8-C2908FF681E9}" id="{BB8625D7-A24C-4A21-B20D-CDE127460850}" parentId="{84CEB27C-D45C-4BFE-9F89-045142E74EEC}">
    <text>pateikta</text>
  </threadedComment>
  <threadedComment ref="E425" dT="2026-05-04T12:50:39.09" personId="{1AA69E5B-B443-4881-BBB8-C2908FF681E9}" id="{0815E6BB-9D69-423F-9539-886EAAE93043}">
    <text>Pateikti pirminiai</text>
  </threadedComment>
  <threadedComment ref="E425" dT="2026-05-15T04:37:05.59" personId="{1AA69E5B-B443-4881-BBB8-C2908FF681E9}" id="{C702ED00-BFF2-4E63-9641-F81ADEFA7B9F}" parentId="{0815E6BB-9D69-423F-9539-886EAAE93043}">
    <text>taiso</text>
  </threadedComment>
  <threadedComment ref="E425" dT="2026-05-15T09:03:03.70" personId="{1AA69E5B-B443-4881-BBB8-C2908FF681E9}" id="{1E92D487-5F85-48A0-B002-22A2E56E95C7}" parentId="{0815E6BB-9D69-423F-9539-886EAAE93043}">
    <text>pateikta</text>
  </threadedComment>
  <threadedComment ref="E425" dT="2026-05-19T06:03:31.17" personId="{1AA69E5B-B443-4881-BBB8-C2908FF681E9}" id="{28CA9A99-FB8D-435A-B937-1F35129C3FBC}" parentId="{0815E6BB-9D69-423F-9539-886EAAE93043}">
    <text>pateikta</text>
  </threadedComment>
  <threadedComment ref="E425" dT="2026-05-21T06:36:51.18" personId="{1AA69E5B-B443-4881-BBB8-C2908FF681E9}" id="{1F62F40A-2884-47D5-A331-9D3433CA60F0}" parentId="{0815E6BB-9D69-423F-9539-886EAAE93043}">
    <text>taiso</text>
  </threadedComment>
  <threadedComment ref="E425" dT="2026-05-21T07:39:42.58" personId="{1AA69E5B-B443-4881-BBB8-C2908FF681E9}" id="{66CD9299-A97C-49A5-B20D-D2336771B05F}" parentId="{0815E6BB-9D69-423F-9539-886EAAE93043}">
    <text>pateikta</text>
  </threadedComment>
  <threadedComment ref="E426" dT="2026-06-04T05:58:52.33" personId="{1AA69E5B-B443-4881-BBB8-C2908FF681E9}" id="{B3C2CE5C-A93C-4354-BF78-90896D0F10CE}">
    <text>Priskirta Audriui</text>
  </threadedComment>
  <threadedComment ref="E427" dT="2026-05-12T11:20:00.42" personId="{1AA69E5B-B443-4881-BBB8-C2908FF681E9}" id="{E17FBCDB-D3B1-4830-88E9-A42DDAF83D25}">
    <text>Pateikti pirminiai</text>
  </threadedComment>
  <threadedComment ref="E427" dT="2026-05-14T12:42:02.29" personId="{1AA69E5B-B443-4881-BBB8-C2908FF681E9}" id="{F53E3EA3-87AD-494B-B449-7E1F640EECAC}" parentId="{E17FBCDB-D3B1-4830-88E9-A42DDAF83D25}">
    <text>Taiso</text>
  </threadedComment>
  <threadedComment ref="E427" dT="2026-05-18T07:42:27.88" personId="{1AA69E5B-B443-4881-BBB8-C2908FF681E9}" id="{4DCCA0C2-FCD9-445C-AC45-B41D8FDD5ABC}" parentId="{E17FBCDB-D3B1-4830-88E9-A42DDAF83D25}">
    <text>pateikta</text>
  </threadedComment>
  <threadedComment ref="E427" dT="2026-05-21T07:37:59.98" personId="{1AA69E5B-B443-4881-BBB8-C2908FF681E9}" id="{B8AEE493-A364-40F1-9CAA-07419914DC33}" parentId="{E17FBCDB-D3B1-4830-88E9-A42DDAF83D25}">
    <text>pateikta</text>
  </threadedComment>
  <threadedComment ref="E427" dT="2026-05-22T11:30:52.45" personId="{1AA69E5B-B443-4881-BBB8-C2908FF681E9}" id="{DEE7F096-48F0-467F-B14F-CCCFE9737275}" parentId="{E17FBCDB-D3B1-4830-88E9-A42DDAF83D25}">
    <text>pateikta</text>
  </threadedComment>
  <threadedComment ref="E427" dT="2026-06-03T06:04:09.52" personId="{1AA69E5B-B443-4881-BBB8-C2908FF681E9}" id="{188D676E-BAF7-46B0-A19E-2F1D0285FB06}" parentId="{E17FBCDB-D3B1-4830-88E9-A42DDAF83D25}">
    <text>pateikta</text>
  </threadedComment>
  <threadedComment ref="E427" dT="2026-06-08T07:02:48.19" personId="{1AA69E5B-B443-4881-BBB8-C2908FF681E9}" id="{8327315B-46C5-488A-A768-045AB4704AEC}" parentId="{E17FBCDB-D3B1-4830-88E9-A42DDAF83D25}">
    <text>Reikia perduoti ADA, laukiam kol sutvarkys TIVIS</text>
  </threadedComment>
  <threadedComment ref="E428" dT="2026-05-08T10:12:17.01" personId="{1AA69E5B-B443-4881-BBB8-C2908FF681E9}" id="{89450C69-6C05-47A5-9876-14EE760EF3C5}">
    <text>Pateikti pirminiai</text>
  </threadedComment>
  <threadedComment ref="E428" dT="2026-05-11T11:01:41.33" personId="{1AA69E5B-B443-4881-BBB8-C2908FF681E9}" id="{BE5D43C7-0A8F-4A01-B912-780666B9526A}" parentId="{89450C69-6C05-47A5-9876-14EE760EF3C5}">
    <text>Pateikta po pastabu</text>
  </threadedComment>
  <threadedComment ref="E428" dT="2026-05-14T12:49:09.95" personId="{1AA69E5B-B443-4881-BBB8-C2908FF681E9}" id="{4768ECC7-89EA-4FEF-8178-6CB01AEA5D6F}" parentId="{89450C69-6C05-47A5-9876-14EE760EF3C5}">
    <text>Taiso dominykas</text>
  </threadedComment>
  <threadedComment ref="E428" dT="2026-05-15T07:43:53.98" personId="{1AA69E5B-B443-4881-BBB8-C2908FF681E9}" id="{E6602CB6-C48A-48D1-8DEA-8527CD78C5A5}" parentId="{89450C69-6C05-47A5-9876-14EE760EF3C5}">
    <text>pateikta</text>
  </threadedComment>
  <threadedComment ref="E428" dT="2026-05-19T06:06:57.42" personId="{1AA69E5B-B443-4881-BBB8-C2908FF681E9}" id="{007B073D-0A71-48EE-BFA6-764FC6C32A53}" parentId="{89450C69-6C05-47A5-9876-14EE760EF3C5}">
    <text>pateikta</text>
  </threadedComment>
  <threadedComment ref="E428" dT="2026-05-29T05:04:27.34" personId="{1AA69E5B-B443-4881-BBB8-C2908FF681E9}" id="{773A860F-042C-4795-AD04-88F16819449B}" parentId="{89450C69-6C05-47A5-9876-14EE760EF3C5}">
    <text>pateikta</text>
  </threadedComment>
  <threadedComment ref="E428" dT="2026-06-03T06:04:03.27" personId="{1AA69E5B-B443-4881-BBB8-C2908FF681E9}" id="{B0E673F2-1821-462D-8538-754B783EF874}" parentId="{89450C69-6C05-47A5-9876-14EE760EF3C5}">
    <text>pateikta</text>
  </threadedComment>
  <threadedComment ref="E428" dT="2026-06-08T07:02:28.33" personId="{1AA69E5B-B443-4881-BBB8-C2908FF681E9}" id="{1CD97FAE-251C-4B87-86DE-9ACFC2474875}" parentId="{89450C69-6C05-47A5-9876-14EE760EF3C5}">
    <text>Pateikta po pastabu</text>
  </threadedComment>
  <threadedComment ref="E429" dT="2026-05-27T06:48:51.93" personId="{1AA69E5B-B443-4881-BBB8-C2908FF681E9}" id="{84787DF2-2B73-4117-81D6-F87640B0B980}">
    <text>Pateikti pirminiai</text>
  </threadedComment>
  <threadedComment ref="E429" dT="2026-06-05T07:43:08.63" personId="{1AA69E5B-B443-4881-BBB8-C2908FF681E9}" id="{562CB46D-3096-4A3A-9B4E-8115ABA1661E}" parentId="{84787DF2-2B73-4117-81D6-F87640B0B980}">
    <text xml:space="preserve">Pateiktas projektas </text>
  </threadedComment>
  <threadedComment ref="E429" dT="2026-06-11T04:39:51.62" personId="{1AA69E5B-B443-4881-BBB8-C2908FF681E9}" id="{0844314F-FAC4-4440-8B26-7370A450A4B0}" parentId="{84787DF2-2B73-4117-81D6-F87640B0B980}">
    <text>Paulina daro zyma</text>
  </threadedComment>
  <threadedComment ref="E429" dT="2026-06-15T09:44:44.70" personId="{1AA69E5B-B443-4881-BBB8-C2908FF681E9}" id="{A4FA8665-70C4-47C9-904B-EE23E31E6801}" parentId="{84787DF2-2B73-4117-81D6-F87640B0B980}">
    <text>Laukiam ispildomosios ir tada padarysim zymas</text>
  </threadedComment>
  <threadedComment ref="E430" dT="2026-05-29T05:35:01.31" personId="{1AA69E5B-B443-4881-BBB8-C2908FF681E9}" id="{D596A51E-A2E0-448E-A2D9-B5D6134C863C}">
    <text>Pateikti pirminiai</text>
  </threadedComment>
  <threadedComment ref="E430" dT="2026-06-15T12:36:48.49" personId="{1AA69E5B-B443-4881-BBB8-C2908FF681E9}" id="{E51CBCB2-66A1-42F3-A253-7532CB8027CB}" parentId="{D596A51E-A2E0-448E-A2D9-B5D6134C863C}">
    <text>Pateiktas projektas</text>
  </threadedComment>
  <threadedComment ref="E430" dT="2026-06-25T09:52:10.38" personId="{1AA69E5B-B443-4881-BBB8-C2908FF681E9}" id="{9CABFFF7-9BB5-472B-8FDB-95BC6A2FEB70}" parentId="{D596A51E-A2E0-448E-A2D9-B5D6134C863C}">
    <text>Pateiktas projektas po pastabu</text>
  </threadedComment>
  <threadedComment ref="E430" dT="2026-06-26T11:20:50.97" personId="{1AA69E5B-B443-4881-BBB8-C2908FF681E9}" id="{09901F0A-9FC5-46C8-9993-4D6805E4E042}" parentId="{D596A51E-A2E0-448E-A2D9-B5D6134C863C}">
    <text>Vel pateiktas</text>
  </threadedComment>
  <threadedComment ref="E431" dT="2026-06-04T05:57:33.85" personId="{1AA69E5B-B443-4881-BBB8-C2908FF681E9}" id="{D3C724F9-E0A3-44C4-B12A-2B153F5E2BC8}">
    <text>Parasytas komentaras ar ESO kazka nusprende</text>
  </threadedComment>
  <threadedComment ref="E431" dT="2026-06-26T06:55:45.71" personId="{1AA69E5B-B443-4881-BBB8-C2908FF681E9}" id="{979E7790-6796-4985-9E25-5A8F41FF9DE8}" parentId="{D3C724F9-E0A3-44C4-B12A-2B153F5E2BC8}">
    <text>Vienas savininkas yra UAB Siramis, kitas Circle K Zigmundas kepalas +37061821288</text>
  </threadedComment>
  <threadedComment ref="E431" dT="2026-06-26T06:58:10.09" personId="{1AA69E5B-B443-4881-BBB8-C2908FF681E9}" id="{8F23495B-DA83-4192-BA06-3E0091F3F663}" parentId="{D3C724F9-E0A3-44C4-B12A-2B153F5E2BC8}">
    <text>Pasukt circleK 06.30</text>
  </threadedComment>
  <threadedComment ref="E432" dT="2026-06-26T06:56:27.12" personId="{1AA69E5B-B443-4881-BBB8-C2908FF681E9}" id="{65BE78DE-A794-4081-9442-398DB0D72789}">
    <text>BR01, BR02 beveik baigti, užklausta Elgos BTT išmatavimų</text>
  </threadedComment>
  <threadedComment ref="E437" dT="2026-06-22T11:34:33.64" personId="{461F44CA-1680-4430-87A0-06B8101DA29D}" id="{1D0C5E2B-7429-4BBE-B0B0-08B1B601F2EC}">
    <text>Ruošiama principinė schema</text>
  </threadedComment>
  <threadedComment ref="E455" dT="2026-06-26T05:47:11.80" personId="{BE325DBA-77AE-420F-8593-D19695A72820}" id="{FDA6BA2B-3815-458F-ADE8-7794CB360AC6}">
    <text>27-26</text>
  </threadedComment>
  <threadedComment ref="E455" dT="2026-06-26T07:57:56.84" personId="{BE325DBA-77AE-420F-8593-D19695A72820}" id="{E6DAFCC1-A9ED-4ACC-AFE8-8CEF157F2B11}" parentId="{FDA6BA2B-3815-458F-ADE8-7794CB360AC6}">
    <text>06-26 pateikti pirminiai</text>
  </threadedComment>
  <threadedComment ref="E455" dT="2026-06-30T04:26:32.79" personId="{1AA69E5B-B443-4881-BBB8-C2908FF681E9}" id="{B86685CE-C115-41F1-8B7A-04EC1886D6C9}" parentId="{FDA6BA2B-3815-458F-ADE8-7794CB360AC6}">
    <text>taiso</text>
  </threadedComment>
  <threadedComment ref="E455" dT="2026-06-30T08:59:04.70" personId="{1AA69E5B-B443-4881-BBB8-C2908FF681E9}" id="{39311180-9F29-4FDB-A858-5DA048CE36F1}" parentId="{FDA6BA2B-3815-458F-ADE8-7794CB360AC6}">
    <text>Pateikta po pastabu</text>
  </threadedComment>
  <threadedComment ref="E456" dT="2026-06-26T06:05:56.06" personId="{BE325DBA-77AE-420F-8593-D19695A72820}" id="{D0AF2ADC-7310-4711-800A-BB43F620D1B5}">
    <text>28-26</text>
  </threadedComment>
  <threadedComment ref="E457" dT="2026-06-26T06:06:04.10" personId="{BE325DBA-77AE-420F-8593-D19695A72820}" id="{16D33B1A-779E-4DD8-AFCF-8A99765BE662}">
    <text>30-26</text>
  </threadedComment>
  <threadedComment ref="E457" dT="2026-06-30T09:01:07.07" personId="{1AA69E5B-B443-4881-BBB8-C2908FF681E9}" id="{C41E254F-4CA7-4873-9CA7-42A6BD53574C}" parentId="{16D33B1A-779E-4DD8-AFCF-8A99765BE662}">
    <text>Pateikti pirminiai</text>
  </threadedComment>
  <threadedComment ref="E458" dT="2026-06-26T06:06:10.67" personId="{BE325DBA-77AE-420F-8593-D19695A72820}" id="{A5B6DD15-26BE-4157-95AA-EAFC5A0C18F6}">
    <text>33-26</text>
  </threadedComment>
  <threadedComment ref="E459" dT="2026-06-26T06:06:10.67" personId="{BE325DBA-77AE-420F-8593-D19695A72820}" id="{F89093FC-A223-4A62-BBFA-A6D80EF113B4}">
    <text>33-26</text>
  </threadedComment>
</ThreadedComments>
</file>

<file path=xl/threadedComments/threadedComment2.xml><?xml version="1.0" encoding="utf-8"?>
<ThreadedComments xmlns="http://schemas.microsoft.com/office/spreadsheetml/2018/threadedcomments" xmlns:x="http://schemas.openxmlformats.org/spreadsheetml/2006/main">
  <threadedComment ref="D11" dT="2023-08-16T04:52:26.00" personId="{275467A3-C35B-408D-BC09-980133BF36D1}" id="{76CDB338-3EC0-492F-B823-5EA46A8DA538}">
    <text>LAKD
KOPS
NŽT
SĄMATA</text>
  </threadedComment>
  <threadedComment ref="D11" dT="2023-10-03T09:35:24.60" personId="{1AA69E5B-B443-4881-BBB8-C2908FF681E9}" id="{16911FCF-D61E-4BB8-88B7-94A84D953CC8}" parentId="{76CDB338-3EC0-492F-B823-5EA46A8DA538}">
    <text>LAKD +
Samata +
SUVA 294198  10.25</text>
  </threadedComment>
  <threadedComment ref="D11" dT="2023-11-08T10:17:41.65" personId="{1AA69E5B-B443-4881-BBB8-C2908FF681E9}" id="{A8BE7911-00CB-4A1F-9E89-6A3BDE3489CE}" parentId="{76CDB338-3EC0-492F-B823-5EA46A8DA538}">
    <text>Taisomos projekto pastabos, laukiam NZT sutikimo</text>
  </threadedComment>
  <threadedComment ref="D11" dT="2024-01-12T10:23:43.77" personId="{275467A3-C35B-408D-BC09-980133BF36D1}" id="{725ABE38-4F1B-460F-9E52-039B9C39D8C5}" parentId="{76CDB338-3EC0-492F-B823-5EA46A8DA538}">
    <text>Perderinama ESO dalis/ bus servitutas</text>
  </threadedComment>
  <threadedComment ref="D11" dT="2024-01-30T05:52:20.99" personId="{275467A3-C35B-408D-BC09-980133BF36D1}" id="{3AF2719B-A9FA-4679-AD3E-8ECB57CFF9A7}" parentId="{76CDB338-3EC0-492F-B823-5EA46A8DA538}">
    <text>Taiso LAKD pastabas/ RP pateiktas servitutas pasirašymui</text>
  </threadedComment>
  <threadedComment ref="D11" dT="2024-02-13T11:39:53.95" personId="{275467A3-C35B-408D-BC09-980133BF36D1}" id="{046E68F8-227A-48C5-93B1-CEB4A0C91956}" parentId="{76CDB338-3EC0-492F-B823-5EA46A8DA538}">
    <text xml:space="preserve">ESO- laukiam savivaldybės sutikimo dėl tinklų LR žemėje ir servituto (savivaldybės)
</text>
  </threadedComment>
  <threadedComment ref="E11" dT="2023-11-14T05:46:27.22" personId="{1AA69E5B-B443-4881-BBB8-C2908FF681E9}" id="{74C141F8-D7BA-4540-8A67-1D8FCD751E46}">
    <text xml:space="preserve">11.14 7JP-2815 </text>
  </threadedComment>
  <threadedComment ref="E11" dT="2023-11-14T05:56:46.14" personId="{1AA69E5B-B443-4881-BBB8-C2908FF681E9}" id="{5ECB89A5-CF71-4086-9FD7-AE92ECC00F75}" parentId="{74C141F8-D7BA-4540-8A67-1D8FCD751E46}">
    <text>11.10 1-26557 LAKD zenklai</text>
  </threadedComment>
  <threadedComment ref="E11" dT="2023-11-21T11:59:39.12" personId="{1AA69E5B-B443-4881-BBB8-C2908FF681E9}" id="{26BA1623-9691-4203-94E6-D4E62BE84A3D}" parentId="{74C141F8-D7BA-4540-8A67-1D8FCD751E46}">
    <text>Taisomos pastabos, rengiami servitutai, LAKD del zenklu</text>
  </threadedComment>
  <threadedComment ref="E11" dT="2024-02-13T11:39:28.28" personId="{275467A3-C35B-408D-BC09-980133BF36D1}" id="{FB42C2B9-E1EC-4C19-9000-6E93FAABA366}" parentId="{74C141F8-D7BA-4540-8A67-1D8FCD751E46}">
    <text xml:space="preserve">EV- laukiam servituto sutikimo (savivaldybės)
</text>
  </threadedComment>
  <threadedComment ref="N11" dT="2024-01-23T08:39:54.42" personId="{1AA69E5B-B443-4881-BBB8-C2908FF681E9}" id="{4AF37C02-5FFF-411E-9AF7-5FC0D1C5D1FA}">
    <text>Suderintas su koop, laukiame kol galesime pateikti savivaldybei nagrinejimui</text>
  </threadedComment>
  <threadedComment ref="N11" dT="2024-02-07T05:25:03.57" personId="{1AA69E5B-B443-4881-BBB8-C2908FF681E9}" id="{EC8EB3A7-EF5F-46C5-99E5-393B2FD89098}" parentId="{4AF37C02-5FFF-411E-9AF7-5FC0D1C5D1FA}">
    <text>Skambinama klausti rajonui kur pateikt</text>
  </threadedComment>
  <threadedComment ref="N11" dT="2024-02-29T11:54:33.78" personId="{BF5C2520-4838-4933-8C2C-E9E069B8079F}" id="{2563F1FB-B2EA-4C50-8DD0-CA7DFE8323B0}" parentId="{4AF37C02-5FFF-411E-9AF7-5FC0D1C5D1FA}">
    <text>Skambinta 02.29, servitutai peržiūrėti, atsiųs trūkumus kitą savaitę.</text>
  </threadedComment>
  <threadedComment ref="N11" dT="2024-04-09T05:57:40.64" personId="{BF5C2520-4838-4933-8C2C-E9E069B8079F}" id="{5BD022DE-F5D5-4607-9756-C1847B4ACB6E}" parentId="{4AF37C02-5FFF-411E-9AF7-5FC0D1C5D1FA}">
    <text>04.03 pateikta pakartotinai (GD-3758)</text>
  </threadedComment>
  <threadedComment ref="N11" dT="2024-04-22T11:49:12.88" personId="{BF5C2520-4838-4933-8C2C-E9E069B8079F}" id="{C4D77650-D65B-4BBE-A1E9-4060A368B6BA}" parentId="{4AF37C02-5FFF-411E-9AF7-5FC0D1C5D1FA}">
    <text>Skambinta 04.22, turi duoti šią sav. atsakymą</text>
  </threadedComment>
  <threadedComment ref="Q11" dT="2024-01-23T08:40:43.32" personId="{1AA69E5B-B443-4881-BBB8-C2908FF681E9}" id="{CC54C477-FE36-49E6-9918-31C9E041A021}">
    <text>Pateikta po pastabu</text>
  </threadedComment>
  <threadedComment ref="T11" dT="2024-02-07T05:25:36.80" personId="{1AA69E5B-B443-4881-BBB8-C2908FF681E9}" id="{EC706898-D585-42D8-9A42-BAEFDE096FEB}">
    <text>Snd pradetas ziniarastis</text>
  </threadedComment>
  <threadedComment ref="AB11" dT="2024-01-23T08:56:46.16" personId="{1AA69E5B-B443-4881-BBB8-C2908FF681E9}" id="{C8CC5CB0-2E79-482E-919B-FD78C1E255E9}">
    <text>Pasirasytas, laukiam kol galesim pateikti savivaldybei</text>
  </threadedComment>
  <threadedComment ref="AB11" dT="2024-02-29T11:29:06.07" personId="{BF5C2520-4838-4933-8C2C-E9E069B8079F}" id="{DD767E1F-D5FB-47AE-A22B-70B5B24BF22F}" parentId="{C8CC5CB0-2E79-482E-919B-FD78C1E255E9}">
    <text>Pateiktas 02.13 (reg. Nr. GD-1678) 
860383410</text>
  </threadedComment>
  <threadedComment ref="AB11" dT="2024-02-29T11:54:21.63" personId="{BF5C2520-4838-4933-8C2C-E9E069B8079F}" id="{24C69718-A2B3-443E-94D6-471ADEFCCD87}" parentId="{C8CC5CB0-2E79-482E-919B-FD78C1E255E9}">
    <text>Skambinta 02.29, servitutai peržiūrėti, atsiųs trūkumus kitą savaitę.</text>
  </threadedComment>
  <threadedComment ref="AB11" dT="2024-03-12T13:58:50.85" personId="{BF5C2520-4838-4933-8C2C-E9E069B8079F}" id="{057CE92F-AE05-46EE-9EEB-AE7235238513}" parentId="{C8CC5CB0-2E79-482E-919B-FD78C1E255E9}">
    <text>03.12 skambinta, šią savaitę turėtume gauti.</text>
  </threadedComment>
  <threadedComment ref="AB11" dT="2024-03-26T06:28:22.86" personId="{BF5C2520-4838-4933-8C2C-E9E069B8079F}" id="{5A079253-E8D9-42C8-BF00-AA1E15332CB8}" parentId="{C8CC5CB0-2E79-482E-919B-FD78C1E255E9}">
    <text>Gautos pastabos 03.20</text>
  </threadedComment>
  <threadedComment ref="AB11" dT="2024-03-26T06:36:11.23" personId="{BF5C2520-4838-4933-8C2C-E9E069B8079F}" id="{01E8217A-769E-4BED-9890-FC38A23BA465}" parentId="{C8CC5CB0-2E79-482E-919B-FD78C1E255E9}">
    <text>Pataisytus pateikti iki 03.28</text>
  </threadedComment>
  <threadedComment ref="AB11" dT="2024-03-29T15:22:42.26" personId="{BF5C2520-4838-4933-8C2C-E9E069B8079F}" id="{075079E4-BEDC-412D-AA52-5A5691CF98C7}" parentId="{C8CC5CB0-2E79-482E-919B-FD78C1E255E9}">
    <text>Pateikta po pastabų 03.29 (UG-413)</text>
  </threadedComment>
  <threadedComment ref="AB11" dT="2024-05-06T12:38:37.36" personId="{BF5C2520-4838-4933-8C2C-E9E069B8079F}" id="{C0371019-462D-42AF-9326-DB90E7A94959}" parentId="{C8CC5CB0-2E79-482E-919B-FD78C1E255E9}">
    <text>Pateikta notarui (22 biurui) 05.06</text>
  </threadedComment>
  <threadedComment ref="AE11" dT="2024-03-01T11:11:02.18" personId="{BF5C2520-4838-4933-8C2C-E9E069B8079F}" id="{3909B7A7-032B-4D00-9C59-4209B0027EA1}">
    <text>Išsiųsta dėl kelio AZ 03.01</text>
  </threadedComment>
  <threadedComment ref="AE11" dT="2024-03-26T06:32:11.18" personId="{BF5C2520-4838-4933-8C2C-E9E069B8079F}" id="{85145713-33B9-4E97-9045-66C4C973296F}" parentId="{3909B7A7-032B-4D00-9C59-4209B0027EA1}">
    <text>Suderinta 03.25</text>
  </threadedComment>
  <threadedComment ref="D83" dT="2023-08-16T04:54:51.72" personId="{275467A3-C35B-408D-BC09-980133BF36D1}" id="{E130D520-2020-4E59-B5B0-74855D1A55EF}">
    <text>LAKD
KOPS
NŽT
SERVITUTAS (nepriduotas)</text>
  </threadedComment>
  <threadedComment ref="D83" dT="2023-09-12T12:41:31.41" personId="{1AA69E5B-B443-4881-BBB8-C2908FF681E9}" id="{30D243C5-B268-403E-B855-31706E7376E4}" parentId="{E130D520-2020-4E59-B5B0-74855D1A55EF}">
    <text>Kelio prieda pasirasineja LAKD
Samata yra
Servitutas pateiktas NZT 09.20</text>
  </threadedComment>
  <threadedComment ref="D83" dT="2023-10-09T09:04:54.03" personId="{1AA69E5B-B443-4881-BBB8-C2908FF681E9}" id="{80FFD496-F527-49BE-9A5A-D88D6D3916D8}" parentId="{E130D520-2020-4E59-B5B0-74855D1A55EF}">
    <text>NZT pateikta 293464</text>
  </threadedComment>
  <threadedComment ref="D83" dT="2023-10-11T11:36:45.98" personId="{1AA69E5B-B443-4881-BBB8-C2908FF681E9}" id="{4E100FFC-D490-4874-A52A-682B99CDC718}" parentId="{E130D520-2020-4E59-B5B0-74855D1A55EF}">
    <text>Pateiktas projektas</text>
  </threadedComment>
  <threadedComment ref="D83" dT="2023-10-12T10:22:39.90" personId="{1AA69E5B-B443-4881-BBB8-C2908FF681E9}" id="{31CF63EE-6245-411D-BC38-58539C2C2EC1}" parentId="{E130D520-2020-4E59-B5B0-74855D1A55EF}">
    <text xml:space="preserve">NZT perteikta is naujo 293933 </text>
  </threadedComment>
  <threadedComment ref="D83" dT="2023-10-12T12:03:45.24" personId="{275467A3-C35B-408D-BC09-980133BF36D1}" id="{E0FDD245-09CB-4D3F-9ACA-5767D8C6C225}" parentId="{E130D520-2020-4E59-B5B0-74855D1A55EF}">
    <text>Servitutas pas NŽT</text>
  </threadedComment>
  <threadedComment ref="D83" dT="2023-10-17T09:15:27.30" personId="{1AA69E5B-B443-4881-BBB8-C2908FF681E9}" id="{0505E68A-8C9F-409E-89F5-FDCE100F24F8}" parentId="{E130D520-2020-4E59-B5B0-74855D1A55EF}">
    <text>Gautos projekto pastabos: Servitutas pateiktas notarei, NZT atsius rasta del nesuformuotu, LAKD(jau turim)</text>
  </threadedComment>
  <threadedComment ref="D83" dT="2023-10-24T13:01:47.55" personId="{275467A3-C35B-408D-BC09-980133BF36D1}" id="{25A0D9A7-39A5-4C53-965F-8E2AE26221E5}" parentId="{E130D520-2020-4E59-B5B0-74855D1A55EF}">
    <text>10-24 teiksim į RP/ servitutas pas notarę</text>
  </threadedComment>
  <threadedComment ref="D83" dT="2023-10-30T08:50:01.51" personId="{275467A3-C35B-408D-BC09-980133BF36D1}" id="{0199D556-603C-477A-8BD7-E0FD57B46619}" parentId="{E130D520-2020-4E59-B5B0-74855D1A55EF}">
    <text>10-30 teiksim projektą po pastabų PILNĄ</text>
  </threadedComment>
  <threadedComment ref="E83" dT="2023-11-14T05:46:34.76" personId="{1AA69E5B-B443-4881-BBB8-C2908FF681E9}" id="{F771C334-F3FD-41BA-B0FA-BEE4E42A2274}">
    <text xml:space="preserve">11.14 7JP-2816 </text>
  </threadedComment>
  <threadedComment ref="E83" dT="2023-11-14T05:55:55.48" personId="{1AA69E5B-B443-4881-BBB8-C2908FF681E9}" id="{64C68BE8-1BC7-4D67-8F74-0A38BFED9CBF}" parentId="{F771C334-F3FD-41BA-B0FA-BEE4E42A2274}">
    <text>11.10 1-26556 LAKD zenklai</text>
  </threadedComment>
  <threadedComment ref="E83" dT="2023-11-21T12:03:52.51" personId="{1AA69E5B-B443-4881-BBB8-C2908FF681E9}" id="{EDA3D674-22E0-4B5F-AC31-89B95B66B975}" parentId="{F771C334-F3FD-41BA-B0FA-BEE4E42A2274}">
    <text>Taisomos pastabos, rengiami servitutai; LAKD sutartis del zenklu</text>
  </threadedComment>
  <threadedComment ref="E83" dT="2024-02-13T11:48:49.76" personId="{275467A3-C35B-408D-BC09-980133BF36D1}" id="{6D1628D0-FBA8-4E58-A77D-F3EC8A0E7708}" parentId="{F771C334-F3FD-41BA-B0FA-BEE4E42A2274}">
    <text>EV- Turi pateikti servitutą</text>
  </threadedComment>
  <threadedComment ref="E83" dT="2024-02-20T08:25:01.85" personId="{275467A3-C35B-408D-BC09-980133BF36D1}" id="{FE8E3883-D568-420A-AF58-BE6792DD0B69}" parentId="{F771C334-F3FD-41BA-B0FA-BEE4E42A2274}">
    <text>Laukiam servituto sutikimo</text>
  </threadedComment>
  <threadedComment ref="AB83" dT="2024-02-29T11:29:14.58" personId="{BF5C2520-4838-4933-8C2C-E9E069B8079F}" id="{DD1D5B11-75D6-4FFF-A331-BFEE047DE423}">
    <text xml:space="preserve">Pateiktas 02.13 (reg. Nr. GD-1676) </text>
  </threadedComment>
  <threadedComment ref="AB83" dT="2024-02-29T11:53:05.20" personId="{BF5C2520-4838-4933-8C2C-E9E069B8079F}" id="{46177E78-7D4B-4F57-B155-799576EDA250}" parentId="{DD1D5B11-75D6-4FFF-A331-BFEE047DE423}">
    <text>Skambinta 02.29, dar nepriėjo pažiūrėti</text>
  </threadedComment>
  <threadedComment ref="AB83" dT="2024-03-26T06:28:29.79" personId="{BF5C2520-4838-4933-8C2C-E9E069B8079F}" id="{81DE7298-52FE-4791-8BA7-742FB531004A}" parentId="{DD1D5B11-75D6-4FFF-A331-BFEE047DE423}">
    <text>Gautos pastabos 03.20</text>
  </threadedComment>
  <threadedComment ref="AB83" dT="2024-03-26T06:36:28.93" personId="{BF5C2520-4838-4933-8C2C-E9E069B8079F}" id="{A2D124F4-FB87-4CA2-B708-FDDD1F640A00}" parentId="{DD1D5B11-75D6-4FFF-A331-BFEE047DE423}">
    <text>Pataisytus pateikti iki 03.28</text>
  </threadedComment>
  <threadedComment ref="AB83" dT="2024-03-29T15:22:35.62" personId="{BF5C2520-4838-4933-8C2C-E9E069B8079F}" id="{E63C7DCB-D733-4EEF-B08D-BB21F911160F}" parentId="{DD1D5B11-75D6-4FFF-A331-BFEE047DE423}">
    <text>Pateikta po pastabų 03.29 (UG-412)</text>
  </threadedComment>
  <threadedComment ref="C96" dT="2023-08-23T11:54:26.57" personId="{1AA69E5B-B443-4881-BBB8-C2908FF681E9}" id="{FD313855-BE9F-47AA-B0FD-6C4EEF1DC83B}">
    <text>Pateiktas projektas</text>
  </threadedComment>
  <threadedComment ref="C96" dT="2023-09-07T07:33:29.00" personId="{275467A3-C35B-408D-BC09-980133BF36D1}" id="{9B83A44B-3A7D-4173-B88F-E6AC9941E499}" parentId="{FD313855-BE9F-47AA-B0FD-6C4EEF1DC83B}">
    <text>09-07 pateiktas pakartotinai NŽT</text>
  </threadedComment>
  <threadedComment ref="D96" dT="2023-08-16T04:57:53.76" personId="{275467A3-C35B-408D-BC09-980133BF36D1}" id="{4895FF5A-5892-4474-9D38-9122F7ABF939}">
    <text xml:space="preserve">Vandenys
NŽT
Telia
KOPS </text>
  </threadedComment>
  <threadedComment ref="D96" dT="2023-09-07T06:57:08.51" personId="{275467A3-C35B-408D-BC09-980133BF36D1}" id="{F09B4E5B-FF03-49EC-B4A0-8E11E517AAF8}" parentId="{4895FF5A-5892-4474-9D38-9122F7ABF939}">
    <text>Trūksta NŽT
09-07 pateikta pakartotinai</text>
  </threadedComment>
  <threadedComment ref="E96" dT="2023-11-14T05:46:38.99" personId="{1AA69E5B-B443-4881-BBB8-C2908FF681E9}" id="{0F356A9B-5684-4C84-B826-27E96B54805C}">
    <text xml:space="preserve">11.14 8JP-3608 </text>
  </threadedComment>
  <threadedComment ref="E96" dT="2023-11-14T05:53:43.45" personId="{1AA69E5B-B443-4881-BBB8-C2908FF681E9}" id="{F1B32EAA-6C5C-4204-86D5-B21FD4241878}" parentId="{0F356A9B-5684-4C84-B826-27E96B54805C}">
    <text>Projektas parengtas, rengiamas servitutas</text>
  </threadedComment>
  <threadedComment ref="E96" dT="2024-02-20T08:25:22.54" personId="{275467A3-C35B-408D-BC09-980133BF36D1}" id="{A08898AD-0DB2-4E0A-9B1C-D0284B896FFF}" parentId="{0F356A9B-5684-4C84-B826-27E96B54805C}">
    <text>Laukiam servituto sutikimo</text>
  </threadedComment>
  <threadedComment ref="AB96" dT="2024-02-29T11:29:36.33" personId="{BF5C2520-4838-4933-8C2C-E9E069B8079F}" id="{10678D3F-2BE5-40C1-9244-1B8EACFAA718}">
    <text>Pateiktas 01.31</text>
  </threadedComment>
  <threadedComment ref="AB96" dT="2024-03-01T12:03:29.81" personId="{BF5C2520-4838-4933-8C2C-E9E069B8079F}" id="{9A86790A-750D-4875-B36A-E6C52B292440}" parentId="{10678D3F-2BE5-40C1-9244-1B8EACFAA718}">
    <text xml:space="preserve"> 837422620 Olga Ridzevičienė (disponavimu turtu skyriaus vedėja)  </text>
  </threadedComment>
  <threadedComment ref="AB96" dT="2024-03-12T12:13:02.66" personId="{BF5C2520-4838-4933-8C2C-E9E069B8079F}" id="{62E4A703-7281-4B7D-8BAD-6D613FAF16D4}" parentId="{10678D3F-2BE5-40C1-9244-1B8EACFAA718}">
    <text>03.06 gautos pastabos</text>
  </threadedComment>
  <threadedComment ref="AB96" dT="2024-03-26T06:38:16.81" personId="{BF5C2520-4838-4933-8C2C-E9E069B8079F}" id="{EADFD483-0ADA-4B1E-A7DA-EEF387C0BBDB}" parentId="{10678D3F-2BE5-40C1-9244-1B8EACFAA718}">
    <text>Pataisytus pateikti iki 03.28</text>
  </threadedComment>
  <threadedComment ref="AB96" dT="2024-03-29T15:23:04.72" personId="{BF5C2520-4838-4933-8C2C-E9E069B8079F}" id="{5CFFCE14-361F-431F-BDC8-947AB5F24A61}" parentId="{10678D3F-2BE5-40C1-9244-1B8EACFAA718}">
    <text>Nusiųsta Mariui patikrinti 03.29</text>
  </threadedComment>
  <threadedComment ref="C102" dT="2023-08-22T11:25:14.23" personId="{1AA69E5B-B443-4881-BBB8-C2908FF681E9}" id="{0640C3A6-28D5-4FED-B4FA-B1A77EBA390E}">
    <text>Pateiktas pakoreguotas projektas</text>
  </threadedComment>
  <threadedComment ref="D102" dT="2023-08-16T05:00:02.78" personId="{275467A3-C35B-408D-BC09-980133BF36D1}" id="{193B880A-0D09-41F0-A319-CD7BA4FCF5A9}">
    <text>Kops</text>
  </threadedComment>
  <threadedComment ref="E102" dT="2023-11-14T05:53:57.40" personId="{1AA69E5B-B443-4881-BBB8-C2908FF681E9}" id="{2AC7DBA5-45B5-4E8C-923C-CD803D0DBB49}">
    <text xml:space="preserve">11.14 8JP-3609 </text>
  </threadedComment>
  <threadedComment ref="E102" dT="2023-11-14T05:54:06.11" personId="{1AA69E5B-B443-4881-BBB8-C2908FF681E9}" id="{6F3C917B-54C2-4040-BC7B-D4FE0BC718F4}" parentId="{2AC7DBA5-45B5-4E8C-923C-CD803D0DBB49}">
    <text>Taisomos pastabos</text>
  </threadedComment>
  <threadedComment ref="E102" dT="2023-12-11T13:26:30.25" personId="{1AA69E5B-B443-4881-BBB8-C2908FF681E9}" id="{89020CB4-9550-4BDB-B30E-D78F363B54D7}" parentId="{2AC7DBA5-45B5-4E8C-923C-CD803D0DBB49}">
    <text>Rengiamas servitutas</text>
  </threadedComment>
  <threadedComment ref="E102" dT="2024-02-20T08:25:44.01" personId="{275467A3-C35B-408D-BC09-980133BF36D1}" id="{FD82ABF6-7326-448B-A784-20046166F4AF}" parentId="{2AC7DBA5-45B5-4E8C-923C-CD803D0DBB49}">
    <text>Laukiam servituto sutikimo</text>
  </threadedComment>
  <threadedComment ref="AB102" dT="2024-02-29T11:29:40.80" personId="{BF5C2520-4838-4933-8C2C-E9E069B8079F}" id="{C4F791B1-9C29-483C-8585-9EE1E0CE6BB6}">
    <text>Pateiktas 01.31</text>
  </threadedComment>
  <threadedComment ref="AB102" dT="2024-03-12T12:13:07.68" personId="{BF5C2520-4838-4933-8C2C-E9E069B8079F}" id="{A2C70E1B-5C1C-4B02-A8E3-9AD7364039EA}" parentId="{C4F791B1-9C29-483C-8585-9EE1E0CE6BB6}">
    <text>03.06 gautos pastabos</text>
  </threadedComment>
  <threadedComment ref="AB102" dT="2024-03-26T06:38:21.80" personId="{BF5C2520-4838-4933-8C2C-E9E069B8079F}" id="{D09BFBC8-7EFC-4DC0-AFB5-959E12842DD1}" parentId="{C4F791B1-9C29-483C-8585-9EE1E0CE6BB6}">
    <text>Pataisytus pateikti iki 03.28</text>
  </threadedComment>
  <threadedComment ref="AB102" dT="2024-03-29T15:23:08.33" personId="{BF5C2520-4838-4933-8C2C-E9E069B8079F}" id="{B8DDF328-9035-4B64-BD98-726CF9A355F3}" parentId="{C4F791B1-9C29-483C-8585-9EE1E0CE6BB6}">
    <text>Nusiųsta Mariui patikrinti 03.29</text>
  </threadedComment>
  <threadedComment ref="D117" dT="2023-11-14T05:46:55.28" personId="{1AA69E5B-B443-4881-BBB8-C2908FF681E9}" id="{FE2CA79D-1A0B-4D85-AC4F-6AF8752B07CA}">
    <text xml:space="preserve">11.14 7JP-2817 </text>
  </threadedComment>
  <threadedComment ref="D117" dT="2023-11-21T12:03:40.07" personId="{1AA69E5B-B443-4881-BBB8-C2908FF681E9}" id="{0106401C-8F8D-4EA0-8355-514A1266B0C1}" parentId="{FE2CA79D-1A0B-4D85-AC4F-6AF8752B07CA}">
    <text>Taisomos pastabos; sutikimas del AZ (sklypas Koops); Parengti LAKD sutarti del zenklu</text>
  </threadedComment>
  <threadedComment ref="D117" dT="2024-02-20T08:26:23.34" personId="{275467A3-C35B-408D-BC09-980133BF36D1}" id="{A4070A8F-F3E0-4682-BBAC-37F0D59817F1}" parentId="{FE2CA79D-1A0B-4D85-AC4F-6AF8752B07CA}">
    <text>Patvirtinta</text>
  </threadedComment>
  <threadedComment ref="E117" dT="2023-11-14T05:46:55.28" personId="{1AA69E5B-B443-4881-BBB8-C2908FF681E9}" id="{96C37177-ED93-4633-956F-0639CA87544F}">
    <text xml:space="preserve">11.14 7JP-2817 </text>
  </threadedComment>
  <threadedComment ref="E117" dT="2023-11-21T12:03:40.07" personId="{1AA69E5B-B443-4881-BBB8-C2908FF681E9}" id="{F18468E9-1D06-4CEA-9508-931D47480D77}" parentId="{96C37177-ED93-4633-956F-0639CA87544F}">
    <text>Taisomos pastabos; sutikimas del AZ (sklypas Koops); Parengti LAKD sutarti del zenklu</text>
  </threadedComment>
  <threadedComment ref="E117" dT="2024-02-20T08:26:23.34" personId="{275467A3-C35B-408D-BC09-980133BF36D1}" id="{867DD039-C44C-42FE-ABC1-18357B9A07DC}" parentId="{96C37177-ED93-4633-956F-0639CA87544F}">
    <text>Patvirtinta</text>
  </threadedComment>
  <threadedComment ref="AJ117" dT="2024-02-14T06:04:03.86" personId="{1AA69E5B-B443-4881-BBB8-C2908FF681E9}" id="{5F46F0A9-74E4-44A4-A194-8C488B75CDFC}">
    <text>Pateiktas Mariui</text>
  </threadedComment>
  <threadedComment ref="AJ117" dT="2024-02-19T11:28:37.00" personId="{1AA69E5B-B443-4881-BBB8-C2908FF681E9}" id="{4520BFA8-BF9D-4EFC-8E87-CE856011F966}" parentId="{5F46F0A9-74E4-44A4-A194-8C488B75CDFC}">
    <text>Suderintas</text>
  </threadedComment>
  <threadedComment ref="E123" dT="2024-01-22T07:06:26.74" personId="{1AA69E5B-B443-4881-BBB8-C2908FF681E9}" id="{6E259B8F-9B71-4726-99E9-A1C761E2E3D5}">
    <text>Pateikti pirminiai</text>
  </threadedComment>
  <threadedComment ref="E123" dT="2024-02-20T08:29:48.57" personId="{275467A3-C35B-408D-BC09-980133BF36D1}" id="{1D309523-D0AA-415E-B2C5-ED13C670BEA0}" parentId="{6E259B8F-9B71-4726-99E9-A1C761E2E3D5}">
    <text xml:space="preserve">Laukiami derinimai:
Savivaldybė dėl ženklų
ESO
Savivaldybės kelininkai
Rengiami servitutai
</text>
  </threadedComment>
  <threadedComment ref="H123" dT="2024-02-02T13:44:51.50" personId="{1AA69E5B-B443-4881-BBB8-C2908FF681E9}" id="{8A128C20-B4EF-44A1-A7AC-09E3607A75AC}">
    <text xml:space="preserve">pilnos apimties projektą pastaboms/derinimui @Monika Giniotytė ir @Valentinas Kriaučiūnas. Mane pridėkite CC. </text>
    <extLst>
      <x:ext xmlns:xltc2="http://schemas.microsoft.com/office/spreadsheetml/2020/threadedcomments2" uri="{F7C98A9C-CBB3-438F-8F68-D28B6AF4A901}">
        <xltc2:checksum>1738289077</xltc2:checksum>
        <xltc2:hyperlink startIndex="45" length="17" url="mailto:Monika.Giniotyte@ignitis.lt"/>
        <xltc2:hyperlink startIndex="66" length="23" url="mailto:Valentinas.Kriauciunas@ignitis.lt"/>
      </x:ext>
    </extLst>
  </threadedComment>
  <threadedComment ref="Y123" dT="2024-01-23T11:06:14.34" personId="{1AA69E5B-B443-4881-BBB8-C2908FF681E9}" id="{E6E37964-71CC-493B-A47A-DF9E9860B4DB}">
    <text>22d. Pateikti pirminiai</text>
  </threadedComment>
  <threadedComment ref="Y123" dT="2024-02-05T07:14:27.41" personId="{1AA69E5B-B443-4881-BBB8-C2908FF681E9}" id="{5DA22D73-4598-4BCC-A992-AA5EC55410F9}" parentId="{E6E37964-71CC-493B-A47A-DF9E9860B4DB}">
    <text>Pateikta po pastabu</text>
  </threadedComment>
  <threadedComment ref="Y123" dT="2024-02-09T10:44:43.25" personId="{1AA69E5B-B443-4881-BBB8-C2908FF681E9}" id="{B2D7C2ED-B60A-4C56-BE51-BB2A76C1CA5D}" parentId="{E6E37964-71CC-493B-A47A-DF9E9860B4DB}">
    <text>Gautos pastabos</text>
  </threadedComment>
  <threadedComment ref="Y123" dT="2024-02-12T14:02:12.08" personId="{1AA69E5B-B443-4881-BBB8-C2908FF681E9}" id="{1E0208C4-480D-4B8E-A003-8FEC571849D7}" parentId="{E6E37964-71CC-493B-A47A-DF9E9860B4DB}">
    <text>Pateikta po pastabu</text>
  </threadedComment>
  <threadedComment ref="Y123" dT="2024-02-14T06:20:39.27" personId="{1AA69E5B-B443-4881-BBB8-C2908FF681E9}" id="{6470B11A-C592-4227-881F-067B7E0D8320}" parentId="{E6E37964-71CC-493B-A47A-DF9E9860B4DB}">
    <text>Jokubas taiso</text>
  </threadedComment>
  <threadedComment ref="Y123" dT="2024-02-15T06:02:13.57" personId="{1AA69E5B-B443-4881-BBB8-C2908FF681E9}" id="{EC7FA2C9-58DC-434D-8D70-C4CD72E31B64}" parentId="{E6E37964-71CC-493B-A47A-DF9E9860B4DB}">
    <text>Pateikta po pastabu</text>
  </threadedComment>
  <threadedComment ref="Y123" dT="2024-02-19T08:21:17.83" personId="{1AA69E5B-B443-4881-BBB8-C2908FF681E9}" id="{194D416D-6818-4E06-A2F3-7B76BFCA2401}" parentId="{E6E37964-71CC-493B-A47A-DF9E9860B4DB}">
    <text>Suderinta</text>
  </threadedComment>
  <threadedComment ref="AB123" dT="2024-02-14T11:37:00.91" personId="{1AA69E5B-B443-4881-BBB8-C2908FF681E9}" id="{6DD49290-C2E2-40E6-A66A-A8072980F838}">
    <text>LR sklypas, du nuomininkai, reikia sulaukt suderinimo is Ignicio ir kelininko ir tada pradedam rengti brezini</text>
  </threadedComment>
  <threadedComment ref="AB123" dT="2024-02-29T08:37:58.02" personId="{BF5C2520-4838-4933-8C2C-E9E069B8079F}" id="{3D209D40-273F-45D9-9AE0-7FC63D802167}" parentId="{6DD49290-C2E2-40E6-A66A-A8072980F838}">
    <text>Parengtas, laukiame derinimu, kad galima butu teikti nagrinet savivaldybei</text>
  </threadedComment>
  <threadedComment ref="AB123" dT="2024-02-29T13:49:03.36" personId="{BF5C2520-4838-4933-8C2C-E9E069B8079F}" id="{3C4107C8-DE2B-4101-9C89-E0874C64E94E}" parentId="{6DD49290-C2E2-40E6-A66A-A8072980F838}">
    <text>Pateikta savivaldybei 03.01 (reg. Nr. JF-1871)</text>
  </threadedComment>
  <threadedComment ref="AB123" dT="2024-04-05T09:28:11.07" personId="{BF5C2520-4838-4933-8C2C-E9E069B8079F}" id="{FCCA6D65-932E-4465-9267-4609544CB4BE}" parentId="{6DD49290-C2E2-40E6-A66A-A8072980F838}">
    <text>Suderinta 04.05, išsiųsta sąskaita Ignitis</text>
  </threadedComment>
  <threadedComment ref="AB123" dT="2024-04-11T10:01:03.50" personId="{BF5C2520-4838-4933-8C2C-E9E069B8079F}" id="{69FFC502-52BC-4FE8-9410-E0071F22CFA8}" parentId="{6DD49290-C2E2-40E6-A66A-A8072980F838}">
    <text>04.11 pateikta notarui.</text>
  </threadedComment>
  <threadedComment ref="AF123" dT="2024-02-14T11:33:02.93" personId="{1AA69E5B-B443-4881-BBB8-C2908FF681E9}" id="{7E4AB11A-C632-455C-890E-3C862F1C613B}">
    <text>Pateikta savivaldybei</text>
  </threadedComment>
  <threadedComment ref="AF123" dT="2024-02-28T13:19:52.71" personId="{BF5C2520-4838-4933-8C2C-E9E069B8079F}" id="{070AC73C-046A-4296-9FC9-D4EBE397290D}" parentId="{7E4AB11A-C632-455C-890E-3C862F1C613B}">
    <text>Pateikta 02.13, posėdis buvo 02.27</text>
  </threadedComment>
  <threadedComment ref="AF123" dT="2024-03-05T07:34:57.62" personId="{BF5C2520-4838-4933-8C2C-E9E069B8079F}" id="{47CC07C9-3094-40DF-862B-83B9F6E6BD5A}" parentId="{7E4AB11A-C632-455C-890E-3C862F1C613B}">
    <text>03.07 gautas sprendimo raštas, kelio ženklinimui nepritarta dėl vizualinės taršos.</text>
  </threadedComment>
  <threadedComment ref="AJ123" dT="2024-05-14T13:42:19.31" personId="{BF5C2520-4838-4933-8C2C-E9E069B8079F}" id="{C3B5057D-B4BC-4A29-B537-A3DAA82190AF}">
    <text>Pateikta 05.14</text>
  </threadedComment>
  <threadedComment ref="AJ123" dT="2024-05-16T10:08:12.42" personId="{BF5C2520-4838-4933-8C2C-E9E069B8079F}" id="{54154DA4-14B0-476E-89E7-16066F453A5D}" parentId="{C3B5057D-B4BC-4A29-B537-A3DAA82190AF}">
    <text>Pateikta po pastabų 05.15</text>
  </threadedComment>
  <threadedComment ref="C139" dT="2024-04-22T12:16:44.44" personId="{BF5C2520-4838-4933-8C2C-E9E069B8079F}" id="{75F1F7EA-1660-44A2-B454-264B37297771}">
    <text>EV patvirtintas</text>
  </threadedComment>
  <threadedComment ref="D139" dT="2024-02-20T08:32:12.56" personId="{275467A3-C35B-408D-BC09-980133BF36D1}" id="{D8AC8458-A6E5-4364-BCBF-4DA1267C9C51}">
    <text xml:space="preserve">ne visi derinimai gauti, LAKD išsiųsta 02.13, miško žemė, 02.19 pateikti pirminiai </text>
  </threadedComment>
  <threadedComment ref="D139" dT="2024-02-20T08:35:14.16" personId="{275467A3-C35B-408D-BC09-980133BF36D1}" id="{7B41F16B-1310-4B1C-8C2A-9EF78E731539}" parentId="{D8AC8458-A6E5-4364-BCBF-4DA1267C9C51}">
    <text xml:space="preserve">ne visi derinimai gauti, LAKD išsiųsta 02.13, miško žemė, 02.19 pateikti pirminiai </text>
  </threadedComment>
  <threadedComment ref="E139" dT="2024-02-13T12:17:39.08" personId="{275467A3-C35B-408D-BC09-980133BF36D1}" id="{D7810538-F80D-423D-8DA7-B01B5C25B5F2}">
    <text>Taiso pirminių pastabas</text>
  </threadedComment>
  <threadedComment ref="E139" dT="2024-02-20T08:36:29.99" personId="{275467A3-C35B-408D-BC09-980133BF36D1}" id="{CBC332C2-1EEE-436F-8D29-2199655F5534}" parentId="{D7810538-F80D-423D-8DA7-B01B5C25B5F2}">
    <text xml:space="preserve">Pateikta po pastabų, trūksta LAKD, savivaldybės, melioracijos derinimo </text>
  </threadedComment>
  <threadedComment ref="E139" dT="2024-02-23T09:04:08.11" personId="{BF5C2520-4838-4933-8C2C-E9E069B8079F}" id="{E4654A34-0F49-4F38-99B5-9A278EEF0BE5}" parentId="{D7810538-F80D-423D-8DA7-B01B5C25B5F2}">
    <text xml:space="preserve">Trūksta tik LAKD derinimo dėl kelio AZ </text>
  </threadedComment>
  <threadedComment ref="L139" dT="2024-02-19T13:08:12.93" personId="{1AA69E5B-B443-4881-BBB8-C2908FF681E9}" id="{67DB0C49-F8CF-42D7-9548-90BC7B331CCE}">
    <text>Pateikta</text>
  </threadedComment>
  <threadedComment ref="L139" dT="2024-02-27T10:24:31.32" personId="{1AA69E5B-B443-4881-BBB8-C2908FF681E9}" id="{E716487D-05E3-48B1-89BC-E6D6CB76667F}" parentId="{67DB0C49-F8CF-42D7-9548-90BC7B331CCE}">
    <text>suderinta</text>
  </threadedComment>
  <threadedComment ref="N139" dT="2024-02-19T12:50:56.43" personId="{BF5C2520-4838-4933-8C2C-E9E069B8079F}" id="{27DE7200-0228-4102-B5E7-0078928DCB17}">
    <text>2 servitutai</text>
  </threadedComment>
  <threadedComment ref="N139" dT="2024-02-22T08:09:26.00" personId="{BF5C2520-4838-4933-8C2C-E9E069B8079F}" id="{CD582B71-12CD-4FBA-BDF3-9CA7F6622E12}" parentId="{27DE7200-0228-4102-B5E7-0078928DCB17}">
    <text>Reikia sulaukti LAKD atsakymo, tada bus galima teikt nagrinėt</text>
  </threadedComment>
  <threadedComment ref="N139" dT="2024-03-25T14:54:53.55" personId="{BF5C2520-4838-4933-8C2C-E9E069B8079F}" id="{4A3FA1EC-36FC-4FB4-90A1-A40EFFBCA5E5}" parentId="{27DE7200-0228-4102-B5E7-0078928DCB17}">
    <text>Pateikti ESO pasirašyti 03.21</text>
  </threadedComment>
  <threadedComment ref="N139" dT="2024-03-27T07:26:29.57" personId="{BF5C2520-4838-4933-8C2C-E9E069B8079F}" id="{ABEEC606-C1B1-425F-BD19-60202CD5F801}" parentId="{27DE7200-0228-4102-B5E7-0078928DCB17}">
    <text>Gauta pastaba del tasku ant kabelio lenkimo</text>
  </threadedComment>
  <threadedComment ref="N139" dT="2024-04-03T05:05:45.45" personId="{BF5C2520-4838-4933-8C2C-E9E069B8079F}" id="{D0A9A79A-E978-448F-A4B7-0E74AEAF621A}" parentId="{27DE7200-0228-4102-B5E7-0078928DCB17}">
    <text>Pateikta savivaldybei 04.02</text>
  </threadedComment>
  <threadedComment ref="N139" dT="2024-05-03T13:08:25.21" personId="{BF5C2520-4838-4933-8C2C-E9E069B8079F}" id="{6D7F25C9-3823-40DB-9A8C-CBA68A474D47}" parentId="{27DE7200-0228-4102-B5E7-0078928DCB17}">
    <text>Gavus pavedimą nusiųsti išrašą ir savivaldybei</text>
  </threadedComment>
  <threadedComment ref="P139" dT="2024-06-06T06:29:23.93" personId="{BF5C2520-4838-4933-8C2C-E9E069B8079F}" id="{13FF6094-35D9-41CF-9564-B0479AC00152}">
    <text>Pateikta 06.06</text>
  </threadedComment>
  <threadedComment ref="Q139" dT="2024-02-19T12:53:08.48" personId="{BF5C2520-4838-4933-8C2C-E9E069B8079F}" id="{30603F29-9618-4723-BF2C-F732147D5EFE}">
    <text>Išsiųsta 02-13 (1-3984 )</text>
  </threadedComment>
  <threadedComment ref="Q139" dT="2024-03-07T07:46:50.49" personId="{BF5C2520-4838-4933-8C2C-E9E069B8079F}" id="{CDAF8DCF-6407-46B4-8CB8-79328D29EE03}" parentId="{30603F29-9618-4723-BF2C-F732147D5EFE}">
    <text>03.07 gautos pastabos</text>
  </threadedComment>
  <threadedComment ref="Q139" dT="2024-03-18T11:43:15.46" personId="{BF5C2520-4838-4933-8C2C-E9E069B8079F}" id="{FFE88E4F-CA13-4AA6-AB36-08419BCD5554}" parentId="{30603F29-9618-4723-BF2C-F732147D5EFE}">
    <text>03.12 pateikta po pastabu</text>
  </threadedComment>
  <threadedComment ref="Q139" dT="2024-03-25T14:55:18.92" personId="{BF5C2520-4838-4933-8C2C-E9E069B8079F}" id="{06F57583-A9A9-44D9-B35C-1C016274044C}" parentId="{30603F29-9618-4723-BF2C-F732147D5EFE}">
    <text>Pateiktas ESO pasirašyti kelių priedas</text>
  </threadedComment>
  <threadedComment ref="Q139" dT="2024-03-27T12:41:27.99" personId="{BF5C2520-4838-4933-8C2C-E9E069B8079F}" id="{176CE95E-B79B-4DB2-BBFB-D409616766BC}" parentId="{30603F29-9618-4723-BF2C-F732147D5EFE}">
    <text>Suderinta 03.27</text>
  </threadedComment>
  <threadedComment ref="R139" dT="2024-02-19T13:56:47.58" personId="{BF5C2520-4838-4933-8C2C-E9E069B8079F}" id="{9909E387-F658-4160-A537-A8FDFA52E79D}">
    <text xml:space="preserve">Miško žemė 
4400-1024-5799 </text>
  </threadedComment>
  <threadedComment ref="R139" dT="2024-02-22T08:09:39.56" personId="{BF5C2520-4838-4933-8C2C-E9E069B8079F}" id="{CE708E3A-661F-4B9C-B731-95D27D826854}" parentId="{9909E387-F658-4160-A537-A8FDFA52E79D}">
    <text>Reikia sulaukti LAKD atsakymo, tada bus galima teikt derint</text>
  </threadedComment>
  <threadedComment ref="R139" dT="2024-03-21T12:32:10.64" personId="{BF5C2520-4838-4933-8C2C-E9E069B8079F}" id="{297CBEF6-F037-4C1E-B7A8-38A89B2F1CA6}" parentId="{9909E387-F658-4160-A537-A8FDFA52E79D}">
    <text>Išsiųsta 03.21</text>
  </threadedComment>
  <threadedComment ref="R139" dT="2024-03-25T14:55:39.14" personId="{BF5C2520-4838-4933-8C2C-E9E069B8079F}" id="{1F485D4F-53E8-4A77-A3A9-56888BAD81B6}" parentId="{9909E387-F658-4160-A537-A8FDFA52E79D}">
    <text>Gautas atsakymas, kad derinimas nereikalingas 03.25</text>
  </threadedComment>
  <threadedComment ref="Y139" dT="2024-02-12T14:11:57.64" personId="{1AA69E5B-B443-4881-BBB8-C2908FF681E9}" id="{9C2F18E1-2E8A-4EAA-BD0B-DE9AA7B0B230}">
    <text>Pateikti pirminaii</text>
  </threadedComment>
  <threadedComment ref="Y139" dT="2024-02-21T10:27:08.16" personId="{1AA69E5B-B443-4881-BBB8-C2908FF681E9}" id="{F221B8B3-EE7F-415A-8DEE-4D7CDEF5D30A}" parentId="{9C2F18E1-2E8A-4EAA-BD0B-DE9AA7B0B230}">
    <text>Pateikta po pastabu</text>
  </threadedComment>
  <threadedComment ref="Y139" dT="2024-02-22T07:08:35.31" personId="{1AA69E5B-B443-4881-BBB8-C2908FF681E9}" id="{DD7E419D-E376-4282-8395-7CCCCE2FE3C8}" parentId="{9C2F18E1-2E8A-4EAA-BD0B-DE9AA7B0B230}">
    <text>Patvirtinta</text>
  </threadedComment>
  <threadedComment ref="AC139" dT="2024-05-14T13:44:49.42" personId="{BF5C2520-4838-4933-8C2C-E9E069B8079F}" id="{95768C9F-1149-4B40-A988-83921A7490A7}">
    <text>Pateikta pakartotinai 05.14</text>
  </threadedComment>
  <threadedComment ref="AC139" dT="2024-05-14T13:45:05.29" personId="{BF5C2520-4838-4933-8C2C-E9E069B8079F}" id="{62306606-5DA7-4E3B-9E42-567CA615DDF2}" parentId="{95768C9F-1149-4B40-A988-83921A7490A7}">
    <text>Vandenys+
Telia-
Melioracija-
ESO-</text>
  </threadedComment>
  <threadedComment ref="AE139" dT="2024-02-19T12:54:06.24" personId="{BF5C2520-4838-4933-8C2C-E9E069B8079F}" id="{A102139F-54A4-4090-B7B2-B84D0BB56486}">
    <text>Išsiųsta 02-13</text>
  </threadedComment>
  <threadedComment ref="AE139" dT="2024-03-18T13:58:01.15" personId="{BF5C2520-4838-4933-8C2C-E9E069B8079F}" id="{B5E82F44-C66A-41E9-9F86-29E9AFE3ABF3}" parentId="{A102139F-54A4-4090-B7B2-B84D0BB56486}">
    <text>Išsiųsti pasirašyti brėžiniai 03.18</text>
  </threadedComment>
  <threadedComment ref="AE139" dT="2024-03-27T06:56:35.18" personId="{BF5C2520-4838-4933-8C2C-E9E069B8079F}" id="{47232656-DDDF-4C25-8B30-DC0CA3C6371A}" parentId="{A102139F-54A4-4090-B7B2-B84D0BB56486}">
    <text>Gautas suderinimas 03.27</text>
  </threadedComment>
  <threadedComment ref="AJ139" dT="2024-05-17T13:23:25.24" personId="{BF5C2520-4838-4933-8C2C-E9E069B8079F}" id="{10ACD1DE-98D6-48DD-BEC9-09D718D495D8}">
    <text>Pateikta 05.17</text>
  </threadedComment>
  <threadedComment ref="D149" dT="2023-11-14T05:53:57.40" personId="{1AA69E5B-B443-4881-BBB8-C2908FF681E9}" id="{B7EDB50D-8E19-4949-8F73-A83092E59BA5}">
    <text xml:space="preserve">11.14 8JP-3609 </text>
  </threadedComment>
  <threadedComment ref="D149" dT="2023-11-14T05:54:06.11" personId="{1AA69E5B-B443-4881-BBB8-C2908FF681E9}" id="{DE0ED1ED-EE9F-4693-A84B-C6834C0B0BAA}" parentId="{B7EDB50D-8E19-4949-8F73-A83092E59BA5}">
    <text>Taisomos pastabos</text>
  </threadedComment>
  <threadedComment ref="D149" dT="2023-12-11T13:26:30.25" personId="{1AA69E5B-B443-4881-BBB8-C2908FF681E9}" id="{AED85F00-F151-4E4F-B67C-BED966613A7F}" parentId="{B7EDB50D-8E19-4949-8F73-A83092E59BA5}">
    <text>Rengiamas servitutas</text>
  </threadedComment>
  <threadedComment ref="D149" dT="2024-02-20T08:25:44.01" personId="{275467A3-C35B-408D-BC09-980133BF36D1}" id="{D46752F4-92B2-4699-ACF0-A9766AC5A482}" parentId="{B7EDB50D-8E19-4949-8F73-A83092E59BA5}">
    <text>Laukiam servituto sutikimo</text>
  </threadedComment>
  <threadedComment ref="E149" dT="2023-11-14T05:53:57.40" personId="{1AA69E5B-B443-4881-BBB8-C2908FF681E9}" id="{598654F4-EA77-453E-9BEC-5B137E0BF7DA}">
    <text xml:space="preserve">11.14 8JP-3609 </text>
  </threadedComment>
  <threadedComment ref="E149" dT="2023-11-14T05:54:06.11" personId="{1AA69E5B-B443-4881-BBB8-C2908FF681E9}" id="{F09C132E-F9A7-4237-B827-CA532D429CD1}" parentId="{598654F4-EA77-453E-9BEC-5B137E0BF7DA}">
    <text>Taisomos pastabos</text>
  </threadedComment>
  <threadedComment ref="E149" dT="2023-12-11T13:26:30.25" personId="{1AA69E5B-B443-4881-BBB8-C2908FF681E9}" id="{E611EAAD-610A-46D7-8DD3-55F41388D58A}" parentId="{598654F4-EA77-453E-9BEC-5B137E0BF7DA}">
    <text>Rengiamas servitutas</text>
  </threadedComment>
  <threadedComment ref="E149" dT="2024-02-20T08:25:44.01" personId="{275467A3-C35B-408D-BC09-980133BF36D1}" id="{CACBBA28-96A2-4596-9767-BB39A3D1F022}" parentId="{598654F4-EA77-453E-9BEC-5B137E0BF7DA}">
    <text>Laukiam servituto sutikimo</text>
  </threadedComment>
  <threadedComment ref="K149" dT="2024-03-01T08:16:54.83" personId="{BF5C2520-4838-4933-8C2C-E9E069B8079F}" id="{F0F92251-C3B6-43CF-8ABF-4B0EF8EB03EC}">
    <text>03.04 susitikimas objekte su Partneriu</text>
  </threadedComment>
  <threadedComment ref="L149" dT="2024-03-07T14:23:37.76" personId="{BF5C2520-4838-4933-8C2C-E9E069B8079F}" id="{44485B0D-C5FF-44CB-8085-CA7B9BE3674B}">
    <text>Pateikta Igničiui</text>
  </threadedComment>
  <threadedComment ref="L149" dT="2024-04-05T11:10:52.05" personId="{BF5C2520-4838-4933-8C2C-E9E069B8079F}" id="{6B63DC79-4309-47CD-A4AD-938015379D08}" parentId="{44485B0D-C5FF-44CB-8085-CA7B9BE3674B}">
    <text>Pateikta i RP 04.05</text>
  </threadedComment>
  <threadedComment ref="L149" dT="2024-04-16T07:05:06.83" personId="{BF5C2520-4838-4933-8C2C-E9E069B8079F}" id="{B0CA29C2-BA4E-4BB0-A8B1-783861193BCE}" parentId="{44485B0D-C5FF-44CB-8085-CA7B9BE3674B}">
    <text>Patvirtinta 04.09</text>
  </threadedComment>
  <threadedComment ref="O149" dT="2024-04-16T06:49:15.32" personId="{BF5C2520-4838-4933-8C2C-E9E069B8079F}" id="{263F65FE-5A98-41E0-B870-FE1FA58B9D13}">
    <text>Išsiųsta 04.16</text>
  </threadedComment>
  <threadedComment ref="O149" dT="2024-04-22T10:22:51.41" personId="{BF5C2520-4838-4933-8C2C-E9E069B8079F}" id="{CA663243-F1B0-47CD-9294-D6EDFA1DD637}" parentId="{263F65FE-5A98-41E0-B870-FE1FA58B9D13}">
    <text>Telia+
Melioracija+
Vandenys+
Savivaldybe+</text>
  </threadedComment>
  <threadedComment ref="R149" dT="2024-04-16T06:53:49.24" personId="{BF5C2520-4838-4933-8C2C-E9E069B8079F}" id="{814EC830-4D33-4C2B-94A7-8C8AD2390E74}">
    <text>Pateikta 05.20</text>
  </threadedComment>
  <threadedComment ref="Y149" dT="2024-03-06T11:45:56.17" personId="{BF5C2520-4838-4933-8C2C-E9E069B8079F}" id="{A92C5A76-0729-4AC4-8BC5-FB199A02ECED}">
    <text>03.07 pateikta pirminiams</text>
  </threadedComment>
  <threadedComment ref="Y149" dT="2024-03-12T12:16:21.29" personId="{BF5C2520-4838-4933-8C2C-E9E069B8079F}" id="{BD27D724-8E90-4B4F-9EB0-6EB74AE2FCAB}" parentId="{A92C5A76-0729-4AC4-8BC5-FB199A02ECED}">
    <text>03.12 gautos pastabos, laukiame ESO sąlygų.</text>
  </threadedComment>
  <threadedComment ref="Y149" dT="2024-03-29T16:14:56.37" personId="{BF5C2520-4838-4933-8C2C-E9E069B8079F}" id="{E9E37A06-A34F-4515-BCB9-AD3083AE42D3}" parentId="{A92C5A76-0729-4AC4-8BC5-FB199A02ECED}">
    <text>03.29 pateikta po pastabų</text>
  </threadedComment>
  <threadedComment ref="Z149" dT="2024-04-08T05:06:28.15" personId="{BF5C2520-4838-4933-8C2C-E9E069B8079F}" id="{A0AB2EA1-6163-4320-BAD2-CC3C04C10E07}">
    <text>Išsiųsta 04.08</text>
  </threadedComment>
  <threadedComment ref="Z149" dT="2024-04-22T10:23:40.71" personId="{BF5C2520-4838-4933-8C2C-E9E069B8079F}" id="{9320C56F-8EFE-4ACC-AC13-7759BB155521}" parentId="{A0AB2EA1-6163-4320-BAD2-CC3C04C10E07}">
    <text>Suderinta 04.16</text>
  </threadedComment>
  <threadedComment ref="AC149" dT="2024-04-16T06:48:23.48" personId="{BF5C2520-4838-4933-8C2C-E9E069B8079F}" id="{0111B5DE-9782-40BD-8B2A-4B8C4C6C5999}">
    <text>Išsiųsta 04.16</text>
  </threadedComment>
  <threadedComment ref="AC149" dT="2024-04-22T10:23:20.52" personId="{BF5C2520-4838-4933-8C2C-E9E069B8079F}" id="{62728553-51EB-4259-B009-B2418674A47F}" parentId="{0111B5DE-9782-40BD-8B2A-4B8C4C6C5999}">
    <text>Telia+
Melioracija+
Vandenys+
Savivaldybe+</text>
  </threadedComment>
  <threadedComment ref="AF149" dT="2024-04-16T06:48:40.01" personId="{BF5C2520-4838-4933-8C2C-E9E069B8079F}" id="{BE47A912-800C-4112-B58C-5CC680F96DE2}">
    <text>Išsiųsta 04.16</text>
  </threadedComment>
  <threadedComment ref="AF149" dT="2024-04-22T10:24:59.86" personId="{BF5C2520-4838-4933-8C2C-E9E069B8079F}" id="{92D494D2-A3D1-496D-8BCD-FABE1636B2CB}" parentId="{BE47A912-800C-4112-B58C-5CC680F96DE2}">
    <text>Suderinta 04.17</text>
  </threadedComment>
  <threadedComment ref="AG149" dT="2024-05-20T05:19:04.30" personId="{BF5C2520-4838-4933-8C2C-E9E069B8079F}" id="{30728637-8F43-431C-8F19-643A693EBE7F}">
    <text>Pateikta 05.20</text>
  </threadedComment>
  <threadedComment ref="E150" dT="2024-01-17T13:50:33.64" personId="{1AA69E5B-B443-4881-BBB8-C2908FF681E9}" id="{0C34DF25-6EDB-4616-A680-3D83787E2D46}">
    <text>Pateikti pirminiai po pastabu</text>
  </threadedComment>
  <threadedComment ref="E150" dT="2024-01-18T05:35:49.08" personId="{1AA69E5B-B443-4881-BBB8-C2908FF681E9}" id="{8C489B6C-4744-4446-B434-1BE07A71F3AC}" parentId="{0C34DF25-6EDB-4616-A680-3D83787E2D46}">
    <text>Pirminiai suderinti, laukiam sutikimo, issiusta inzinerininkams</text>
  </threadedComment>
  <threadedComment ref="E150" dT="2024-02-05T07:09:16.14" personId="{1AA69E5B-B443-4881-BBB8-C2908FF681E9}" id="{3A0427ED-F82C-444B-8A99-25F0031D0CD8}" parentId="{0C34DF25-6EDB-4616-A680-3D83787E2D46}">
    <text>Ignitis derina su aiksteles savininku pakeitimus</text>
  </threadedComment>
  <threadedComment ref="E150" dT="2024-02-20T08:39:18.20" personId="{275467A3-C35B-408D-BC09-980133BF36D1}" id="{BB6843DE-580A-477F-AF0D-FDDBDA2C870B}" parentId="{0C34DF25-6EDB-4616-A680-3D83787E2D46}">
    <text>Derinami sprendiniai su užsakovu</text>
  </threadedComment>
  <threadedComment ref="Z150" dT="2024-03-13T11:50:41.02" personId="{BF5C2520-4838-4933-8C2C-E9E069B8079F}" id="{6007FAB0-51E4-4F67-A5E3-DBCFFB0FD52B}">
    <text>03.12 išsiųsta pakartotinai</text>
  </threadedComment>
  <threadedComment ref="Z150" dT="2024-03-19T06:40:21.24" personId="{BF5C2520-4838-4933-8C2C-E9E069B8079F}" id="{E318B2B9-7C1D-408E-B835-B536DC7832EC}" parentId="{6007FAB0-51E4-4F67-A5E3-DBCFFB0FD52B}">
    <text>Gauta 03.18</text>
  </threadedComment>
  <threadedComment ref="AA150" dT="2024-02-29T08:08:54.97" personId="{BF5C2520-4838-4933-8C2C-E9E069B8079F}" id="{A9F847BA-187B-4409-8CD1-C8A6A8126DE4}">
    <text>Probleminis savininkas (išsiųsta 02.22)</text>
  </threadedComment>
  <threadedComment ref="AA150" dT="2024-02-29T08:09:11.38" personId="{BF5C2520-4838-4933-8C2C-E9E069B8079F}" id="{068159D2-E22A-49BA-84CF-57D4FAE834BF}" parentId="{A9F847BA-187B-4409-8CD1-C8A6A8126DE4}">
    <text>Sprendiniams pritaria, bet neatsiunčia pasirašytų dokumentų. Skambinama reguliariai.</text>
  </threadedComment>
  <threadedComment ref="AA150" dT="2024-03-07T08:37:40.29" personId="{BF5C2520-4838-4933-8C2C-E9E069B8079F}" id="{1A9445EA-373F-484F-8A87-51B3231EC516}" parentId="{A9F847BA-187B-4409-8CD1-C8A6A8126DE4}">
    <text>Sklypas įkeistas bankui, reikalingas banko derinimas.</text>
  </threadedComment>
  <threadedComment ref="AA150" dT="2024-03-18T13:42:01.11" personId="{BF5C2520-4838-4933-8C2C-E9E069B8079F}" id="{24A63B93-2E1F-4859-9814-47F2B3F8ABBC}" parentId="{A9F847BA-187B-4409-8CD1-C8A6A8126DE4}">
    <text>Gautas banko raštas 03.15</text>
  </threadedComment>
  <threadedComment ref="AC150" dT="2024-01-25T07:06:48.06" personId="{1AA69E5B-B443-4881-BBB8-C2908FF681E9}" id="{1D4E5D01-EFB9-4EBF-B891-E7E6FE5C7DE7}">
    <text>Pateikta</text>
  </threadedComment>
  <threadedComment ref="AC150" dT="2024-02-29T08:09:45.23" personId="{BF5C2520-4838-4933-8C2C-E9E069B8079F}" id="{F4A69AF8-C7D8-424D-8780-22C586F2BE0B}" parentId="{1D4E5D01-EFB9-4EBF-B891-E7E6FE5C7DE7}">
    <text>Vandenys+
Telia+
Kelininkas+</text>
  </threadedComment>
  <threadedComment ref="AF150" dT="2024-02-29T08:08:11.14" personId="{BF5C2520-4838-4933-8C2C-E9E069B8079F}" id="{5E1C1B10-AE2C-4E38-A88C-CCD45ADCD504}">
    <text xml:space="preserve">LAKD+
Savivaldybe+ (išsiųsta 02.29 po pastabų, laukiame tikslios posėdžio datos 03.18-03.22) </text>
  </threadedComment>
  <threadedComment ref="AF150" dT="2024-03-27T14:16:22.96" personId="{BF5C2520-4838-4933-8C2C-E9E069B8079F}" id="{7C6316A6-25AE-49EF-9AB2-2AC2B02CCF79}" parentId="{5E1C1B10-AE2C-4E38-A88C-CCD45ADCD504}">
    <text>Laukiam rašto dėl ženklų</text>
  </threadedComment>
  <threadedComment ref="AF150" dT="2024-04-02T07:49:16.42" personId="{BF5C2520-4838-4933-8C2C-E9E069B8079F}" id="{7E92CE83-9BB4-49E7-BBDB-1C93144219F0}" parentId="{5E1C1B10-AE2C-4E38-A88C-CCD45ADCD504}">
    <text>Gauta 04.02</text>
  </threadedComment>
  <threadedComment ref="AJ150" dT="2024-04-03T06:48:48.70" personId="{BF5C2520-4838-4933-8C2C-E9E069B8079F}" id="{9EDA9D80-7C93-4126-9134-FF0444FA9DBC}">
    <text>Pateikta 04.03</text>
  </threadedComment>
  <threadedComment ref="AJ150" dT="2024-04-05T07:33:53.76" personId="{BF5C2520-4838-4933-8C2C-E9E069B8079F}" id="{C494242A-4EB3-4753-8C3D-53BC25A9DF4B}" parentId="{9EDA9D80-7C93-4126-9134-FF0444FA9DBC}">
    <text>Pateikta po pastabų 04.05</text>
  </threadedComment>
  <threadedComment ref="D151" dT="2023-11-14T05:53:57.40" personId="{1AA69E5B-B443-4881-BBB8-C2908FF681E9}" id="{07614B9B-398E-4798-B1B1-C832E4310EF2}">
    <text xml:space="preserve">11.14 8JP-3609 </text>
  </threadedComment>
  <threadedComment ref="D151" dT="2023-11-14T05:54:06.11" personId="{1AA69E5B-B443-4881-BBB8-C2908FF681E9}" id="{C74173C0-FB39-4C03-AB6D-2DFA0521533B}" parentId="{07614B9B-398E-4798-B1B1-C832E4310EF2}">
    <text>Taisomos pastabos</text>
  </threadedComment>
  <threadedComment ref="D151" dT="2023-12-11T13:26:30.25" personId="{1AA69E5B-B443-4881-BBB8-C2908FF681E9}" id="{C03C56FE-F159-4793-AD7F-7F4C0444BBAF}" parentId="{07614B9B-398E-4798-B1B1-C832E4310EF2}">
    <text>Rengiamas servitutas</text>
  </threadedComment>
  <threadedComment ref="D151" dT="2024-02-20T08:25:44.01" personId="{275467A3-C35B-408D-BC09-980133BF36D1}" id="{198195D2-DC56-4C3D-A07A-979DB6EB4386}" parentId="{07614B9B-398E-4798-B1B1-C832E4310EF2}">
    <text>Laukiam servituto sutikimo</text>
  </threadedComment>
  <threadedComment ref="E151" dT="2023-11-14T05:53:57.40" personId="{1AA69E5B-B443-4881-BBB8-C2908FF681E9}" id="{EA4CA4FC-2E50-418C-8B7B-DE6FE32F26D5}">
    <text xml:space="preserve">11.14 8JP-3609 </text>
  </threadedComment>
  <threadedComment ref="E151" dT="2023-11-14T05:54:06.11" personId="{1AA69E5B-B443-4881-BBB8-C2908FF681E9}" id="{04BA6C45-3F4C-4A8C-86C9-C4823DEBF734}" parentId="{EA4CA4FC-2E50-418C-8B7B-DE6FE32F26D5}">
    <text>Taisomos pastabos</text>
  </threadedComment>
  <threadedComment ref="E151" dT="2023-12-11T13:26:30.25" personId="{1AA69E5B-B443-4881-BBB8-C2908FF681E9}" id="{0DFE616B-AE8C-4E1A-AED7-B3913A3C8753}" parentId="{EA4CA4FC-2E50-418C-8B7B-DE6FE32F26D5}">
    <text>Rengiamas servitutas</text>
  </threadedComment>
  <threadedComment ref="E151" dT="2024-02-20T08:25:44.01" personId="{275467A3-C35B-408D-BC09-980133BF36D1}" id="{9195D92A-1FC3-4D9E-A531-BB064985C465}" parentId="{EA4CA4FC-2E50-418C-8B7B-DE6FE32F26D5}">
    <text>Laukiam servituto sutikimo</text>
  </threadedComment>
  <threadedComment ref="L151" dT="2024-02-29T14:24:41.27" personId="{BF5C2520-4838-4933-8C2C-E9E069B8079F}" id="{032B6507-7833-4F31-B8E2-835B5F1BB515}">
    <text>Pateikta 07.23</text>
  </threadedComment>
  <threadedComment ref="O151" dT="2024-03-07T09:00:24.42" personId="{BF5C2520-4838-4933-8C2C-E9E069B8079F}" id="{8553D3CA-1FC5-4CDA-BA8C-4CD1F1D9F7EB}">
    <text>Išsiųsta 07.26</text>
  </threadedComment>
  <threadedComment ref="O151" dT="2024-03-07T09:01:25.86" personId="{BF5C2520-4838-4933-8C2C-E9E069B8079F}" id="{81B6338B-3C1A-47C4-BE9F-22DB0F549046}" parentId="{8553D3CA-1FC5-4CDA-BA8C-4CD1F1D9F7EB}">
    <text>Telia+
Vandenys+
Savivaldybe-</text>
  </threadedComment>
  <threadedComment ref="R151" dT="2024-07-29T14:02:03.69" personId="{BF5C2520-4838-4933-8C2C-E9E069B8079F}" id="{DCBD62E8-1D44-4ADE-9FF7-FB5336B34379}">
    <text>Natūra</text>
  </threadedComment>
  <threadedComment ref="Y151" dT="2024-02-29T14:29:01.41" personId="{BF5C2520-4838-4933-8C2C-E9E069B8079F}" id="{417277D6-E3B5-4005-8856-A15285D0227B}">
    <text>Pateikta 02.29</text>
  </threadedComment>
  <threadedComment ref="Y151" dT="2024-03-04T14:00:11.95" personId="{BF5C2520-4838-4933-8C2C-E9E069B8079F}" id="{43950C6E-9F27-4F6A-99E6-F1FD950A24B6}" parentId="{417277D6-E3B5-4005-8856-A15285D0227B}">
    <text>03.04 pateikta po pastabų</text>
  </threadedComment>
  <threadedComment ref="Z151" dT="2024-03-13T11:46:34.72" personId="{BF5C2520-4838-4933-8C2C-E9E069B8079F}" id="{CC8DD5F3-E40B-49C7-B542-9A96CE80C562}">
    <text>Gauta 03.08</text>
  </threadedComment>
  <threadedComment ref="Z151" dT="2024-03-19T13:19:44.81" personId="{BF5C2520-4838-4933-8C2C-E9E069B8079F}" id="{0EE39950-A957-4927-989E-61C5D6B8CB15}" parentId="{CC8DD5F3-E40B-49C7-B542-9A96CE80C562}">
    <text xml:space="preserve">Keiciami sprendiniai, gauta 03.19 pastabos iš Partnerio, kad ne toje vietoje suprojektuotos stotelės </text>
  </threadedComment>
  <threadedComment ref="Z151" dT="2024-03-25T15:02:01.92" personId="{BF5C2520-4838-4933-8C2C-E9E069B8079F}" id="{EBA2F301-B15C-4835-BAD5-E0AEC159A664}" parentId="{CC8DD5F3-E40B-49C7-B542-9A96CE80C562}">
    <text>Suderinta 03.22</text>
  </threadedComment>
  <threadedComment ref="Z151" dT="2024-05-13T12:18:09.54" personId="{BF5C2520-4838-4933-8C2C-E9E069B8079F}" id="{52D1B9C2-4CE0-441E-BE73-C9CD5740D605}" parentId="{CC8DD5F3-E40B-49C7-B542-9A96CE80C562}">
    <text>Suderinta 05.06</text>
  </threadedComment>
  <threadedComment ref="AC151" dT="2024-03-07T10:20:42.26" personId="{BF5C2520-4838-4933-8C2C-E9E069B8079F}" id="{42D45ABA-3C3D-438B-8702-8F56886AE26C}">
    <text>Išsiųsta 05.09</text>
  </threadedComment>
  <threadedComment ref="AC151" dT="2024-03-13T12:24:13.71" personId="{BF5C2520-4838-4933-8C2C-E9E069B8079F}" id="{9C18EC42-ED95-4E71-8CEB-55DE4715448F}" parentId="{42D45ABA-3C3D-438B-8702-8F56886AE26C}">
    <text>Telia+
Vandenys+
Savivaldybe+</text>
  </threadedComment>
  <threadedComment ref="AD151" dT="2024-03-18T13:40:16.31" personId="{BF5C2520-4838-4933-8C2C-E9E069B8079F}" id="{5F7E2FC2-69D4-4828-AADD-D14F3DF9E346}">
    <text>Pateikta 03.19</text>
  </threadedComment>
  <threadedComment ref="AD151" dT="2024-03-19T07:43:08.05" personId="{BF5C2520-4838-4933-8C2C-E9E069B8079F}" id="{5E56EE0F-71A3-43E5-AD58-89B2F4ADCD14}" parentId="{5F7E2FC2-69D4-4828-AADD-D14F3DF9E346}">
    <text>Nr. 308336</text>
  </threadedComment>
  <threadedComment ref="AD151" dT="2024-04-05T05:40:20.45" personId="{BF5C2520-4838-4933-8C2C-E9E069B8079F}" id="{247C8BB1-93BA-48D5-AEBA-DC6C60AE9A9D}" parentId="{5F7E2FC2-69D4-4828-AADD-D14F3DF9E346}">
    <text>Gautas pastabos 04.04 (nėra natura derinimo, išsiųsta 04.04)</text>
  </threadedComment>
  <threadedComment ref="AF151" dT="2024-03-07T10:20:57.25" personId="{BF5C2520-4838-4933-8C2C-E9E069B8079F}" id="{62E84956-FB0C-4288-ACEE-5335207F6E89}">
    <text>Išsiųsta 03.19</text>
  </threadedComment>
  <threadedComment ref="C152" dT="2024-05-29T11:33:21.36" personId="{BF5C2520-4838-4933-8C2C-E9E069B8079F}" id="{B34B079F-DCDC-4553-A966-E2D8AF2F3F06}">
    <text>ESO: pateikta byla tvirtinimui
EV: patvirtintas</text>
  </threadedComment>
  <threadedComment ref="L152" dT="2024-03-01T07:30:32.74" personId="{BF5C2520-4838-4933-8C2C-E9E069B8079F}" id="{1DBC78A0-8669-4520-B9D3-A22B76AA38B4}">
    <text>Pateikta 03.01</text>
  </threadedComment>
  <threadedComment ref="L152" dT="2024-03-07T08:25:47.06" personId="{BF5C2520-4838-4933-8C2C-E9E069B8079F}" id="{67C3C5E7-DBAE-416C-A266-34422E29E22A}" parentId="{1DBC78A0-8669-4520-B9D3-A22B76AA38B4}">
    <text>03.07 pateikta po pastabų</text>
  </threadedComment>
  <threadedComment ref="L152" dT="2024-03-18T13:47:32.95" personId="{BF5C2520-4838-4933-8C2C-E9E069B8079F}" id="{1EE34B6E-447A-4E42-93F2-E62BED12D915}" parentId="{1DBC78A0-8669-4520-B9D3-A22B76AA38B4}">
    <text>03.12 suderinta</text>
  </threadedComment>
  <threadedComment ref="M152" dT="2024-03-05T07:49:18.43" personId="{BF5C2520-4838-4933-8C2C-E9E069B8079F}" id="{1DC7F67C-80AA-4AF3-970A-44C72A6D7626}">
    <text>Partneris</text>
  </threadedComment>
  <threadedComment ref="M152" dT="2024-03-07T13:07:02.44" personId="{BF5C2520-4838-4933-8C2C-E9E069B8079F}" id="{A5FAE8AB-3907-4857-85DF-52CDCE3DE120}" parentId="{1DC7F67C-80AA-4AF3-970A-44C72A6D7626}">
    <text>Išsiųsta 03.07</text>
  </threadedComment>
  <threadedComment ref="N152" dT="2024-03-05T07:49:51.97" personId="{BF5C2520-4838-4933-8C2C-E9E069B8079F}" id="{E928B6D2-8BF1-459A-94FD-CEBDEA31DACC}">
    <text>1</text>
  </threadedComment>
  <threadedComment ref="N152" dT="2024-03-25T15:05:10.61" personId="{BF5C2520-4838-4933-8C2C-E9E069B8079F}" id="{B97DC0AE-BE60-4CD5-A274-57A786B3EA45}" parentId="{E928B6D2-8BF1-459A-94FD-CEBDEA31DACC}">
    <text>Pateikta 03.27 ESO pasirašyti</text>
  </threadedComment>
  <threadedComment ref="N152" dT="2024-04-22T09:07:10.58" personId="{BF5C2520-4838-4933-8C2C-E9E069B8079F}" id="{C4029185-526D-4A4E-B3C2-711398BA251A}" parentId="{E928B6D2-8BF1-459A-94FD-CEBDEA31DACC}">
    <text>Gautas derinimas, reikalingas architekturos skyriaus parasas ant SB, išsiųsta 04.18</text>
  </threadedComment>
  <threadedComment ref="N152" dT="2024-04-24T04:40:20.05" personId="{BF5C2520-4838-4933-8C2C-E9E069B8079F}" id="{E28D7AE2-CB4B-4A3E-82B7-BF7547A86DB2}" parentId="{E928B6D2-8BF1-459A-94FD-CEBDEA31DACC}">
    <text>Servitutas perduotas ESO, kompensacijos sumokėjimui, 04.25 sumokės.</text>
  </threadedComment>
  <threadedComment ref="N152" dT="2024-04-30T13:07:02.13" personId="{BF5C2520-4838-4933-8C2C-E9E069B8079F}" id="{D5B37BD5-11FD-4426-836A-CD10843F2A0C}" parentId="{E928B6D2-8BF1-459A-94FD-CEBDEA31DACC}">
    <text>Servitutas pateiktas 3 notaru biurui 04.30</text>
  </threadedComment>
  <threadedComment ref="O152" dT="2024-03-12T14:48:57.61" personId="{BF5C2520-4838-4933-8C2C-E9E069B8079F}" id="{E5A335C0-2718-472E-9DA1-F67954FDCD05}">
    <text>Išsiųsta 03.12</text>
  </threadedComment>
  <threadedComment ref="O152" dT="2024-03-12T14:49:23.31" personId="{BF5C2520-4838-4933-8C2C-E9E069B8079F}" id="{93BBFCC3-213D-44E6-B87F-D596F8762FF0}" parentId="{E5A335C0-2718-472E-9DA1-F67954FDCD05}">
    <text>Savivaldybe+
Telia+
Vandenys+
Seniunija+</text>
  </threadedComment>
  <threadedComment ref="P152" dT="2024-04-23T08:07:57.96" personId="{BF5C2520-4838-4933-8C2C-E9E069B8079F}" id="{58E0C7BD-04CC-41AB-90AC-F2E3ED1C5543}">
    <text>Pateikta 04.23</text>
  </threadedComment>
  <threadedComment ref="Q152" dT="2024-03-12T14:29:32.23" personId="{BF5C2520-4838-4933-8C2C-E9E069B8079F}" id="{7F85CC5D-F475-4239-A1F6-B622D825D1BA}">
    <text>Pateikta 03.12</text>
  </threadedComment>
  <threadedComment ref="Q152" dT="2024-03-15T13:38:30.56" personId="{BF5C2520-4838-4933-8C2C-E9E069B8079F}" id="{4ADC7B77-FCDE-4BC0-9BAE-2AEE70DAB48A}" parentId="{7F85CC5D-F475-4239-A1F6-B622D825D1BA}">
    <text xml:space="preserve">1-6865 </text>
  </threadedComment>
  <threadedComment ref="Q152" dT="2024-03-21T10:00:31.05" personId="{BF5C2520-4838-4933-8C2C-E9E069B8079F}" id="{2BA6364C-5563-4D10-9ECE-C0A62803943A}" parentId="{7F85CC5D-F475-4239-A1F6-B622D825D1BA}">
    <text>Gautos pastabos 03.21</text>
  </threadedComment>
  <threadedComment ref="Q152" dT="2024-03-25T15:06:28.03" personId="{BF5C2520-4838-4933-8C2C-E9E069B8079F}" id="{4F594200-ED7D-4C83-B159-37A31E08D6EB}" parentId="{7F85CC5D-F475-4239-A1F6-B622D825D1BA}">
    <text>03.21 Įkeltas ESO pasirašyti kelių priedas</text>
  </threadedComment>
  <threadedComment ref="Q152" dT="2024-04-05T07:55:29.89" personId="{BF5C2520-4838-4933-8C2C-E9E069B8079F}" id="{0FE835CD-4022-4331-B688-D00AB3EFFA82}" parentId="{7F85CC5D-F475-4239-A1F6-B622D825D1BA}">
    <text>Suderinta 03.29</text>
  </threadedComment>
  <threadedComment ref="X152" dT="2024-02-29T08:27:42.11" personId="{BF5C2520-4838-4933-8C2C-E9E069B8079F}" id="{F984B32F-A15E-4F24-8092-FE2F2AB962BE}">
    <text>02.29</text>
  </threadedComment>
  <threadedComment ref="Y152" dT="2024-03-01T07:30:53.89" personId="{BF5C2520-4838-4933-8C2C-E9E069B8079F}" id="{0C1A7EC2-22F4-49B4-965B-67BE4930429D}">
    <text>Pateikta 03.01</text>
  </threadedComment>
  <threadedComment ref="Y152" dT="2024-03-05T07:46:53.58" personId="{BF5C2520-4838-4933-8C2C-E9E069B8079F}" id="{4B473E18-1A7F-4D6C-963F-D6D738202DE3}" parentId="{0C1A7EC2-22F4-49B4-965B-67BE4930429D}">
    <text>Gautos pastabos. Laukiama Partnerio derinimo, tada pakartotinai bus siunčiama pirminiams.</text>
  </threadedComment>
  <threadedComment ref="Y152" dT="2024-03-07T08:25:57.73" personId="{BF5C2520-4838-4933-8C2C-E9E069B8079F}" id="{4ADAE52E-C2E7-41A3-8D6A-966A6790C8D8}" parentId="{0C1A7EC2-22F4-49B4-965B-67BE4930429D}">
    <text>03.07 pateikta po pastabų</text>
  </threadedComment>
  <threadedComment ref="Y152" dT="2024-03-18T13:46:37.18" personId="{BF5C2520-4838-4933-8C2C-E9E069B8079F}" id="{D7BCBC5A-64F1-4B8A-8DDA-02D1D1CDAE0E}" parentId="{0C1A7EC2-22F4-49B4-965B-67BE4930429D}">
    <text>03.15 suderinta</text>
  </threadedComment>
  <threadedComment ref="Z152" dT="2024-03-12T13:18:18.16" personId="{BF5C2520-4838-4933-8C2C-E9E069B8079F}" id="{F39084B6-7FCD-456A-9DE1-1E9229960C13}">
    <text>Išsiųsta 03.07</text>
  </threadedComment>
  <threadedComment ref="Z152" dT="2024-03-18T13:45:41.21" personId="{BF5C2520-4838-4933-8C2C-E9E069B8079F}" id="{875BDF4E-6BDE-49CE-B173-382C7529A1BA}" parentId="{F39084B6-7FCD-456A-9DE1-1E9229960C13}">
    <text>Pasirašė sutikimą, plano ne, 03.18 paprašyta pasirašyti ir planą</text>
  </threadedComment>
  <threadedComment ref="Z152" dT="2024-03-25T15:04:11.23" personId="{BF5C2520-4838-4933-8C2C-E9E069B8079F}" id="{4D82347F-09EE-4744-BE6D-AC2EA7E05F2B}" parentId="{F39084B6-7FCD-456A-9DE1-1E9229960C13}">
    <text>Atsiuntė pasirašytus sprendinius 03.20</text>
  </threadedComment>
  <threadedComment ref="AA152" dT="2024-03-05T07:47:42.85" personId="{BF5C2520-4838-4933-8C2C-E9E069B8079F}" id="{3E350CD7-2C90-474C-81F0-552454A55A9E}">
    <text>Partneris</text>
  </threadedComment>
  <threadedComment ref="AA152" dT="2024-03-07T13:07:22.65" personId="{BF5C2520-4838-4933-8C2C-E9E069B8079F}" id="{74C1AEE7-E80F-414F-9B0F-A77899E41E5D}" parentId="{3E350CD7-2C90-474C-81F0-552454A55A9E}">
    <text>Išsiųsta 03.07</text>
  </threadedComment>
  <threadedComment ref="AA152" dT="2024-03-18T13:44:43.79" personId="{BF5C2520-4838-4933-8C2C-E9E069B8079F}" id="{76BAAD0F-2407-4314-8012-9DA8614A9410}" parentId="{3E350CD7-2C90-474C-81F0-552454A55A9E}">
    <text>Gauta 03.18</text>
  </threadedComment>
  <threadedComment ref="AC152" dT="2024-03-12T14:49:42.36" personId="{BF5C2520-4838-4933-8C2C-E9E069B8079F}" id="{5DC9CA1B-3C07-4CE1-B3A1-49447921914F}">
    <text>Išsiųsta 03.12</text>
  </threadedComment>
  <threadedComment ref="AC152" dT="2024-03-12T14:49:46.52" personId="{BF5C2520-4838-4933-8C2C-E9E069B8079F}" id="{FCE91AAD-7150-443A-8AE8-0CF6CA5A3A23}" parentId="{5DC9CA1B-3C07-4CE1-B3A1-49447921914F}">
    <text>Savivaldybe-
Telia+
Vandenys+
Seniunija+</text>
  </threadedComment>
  <threadedComment ref="AE152" dT="2024-03-12T14:35:22.42" personId="{BF5C2520-4838-4933-8C2C-E9E069B8079F}" id="{FDDDCAA4-A7A5-4D0A-AF82-48025BE49530}">
    <text>Issiusta 03.12</text>
  </threadedComment>
  <threadedComment ref="AE152" dT="2024-03-15T13:38:07.50" personId="{BF5C2520-4838-4933-8C2C-E9E069B8079F}" id="{6CB7FA6F-DAF8-454E-9E1A-FF9786E1D129}" parentId="{FDDDCAA4-A7A5-4D0A-AF82-48025BE49530}">
    <text xml:space="preserve">1-6864 </text>
  </threadedComment>
  <threadedComment ref="AE152" dT="2024-04-05T07:59:58.00" personId="{BF5C2520-4838-4933-8C2C-E9E069B8079F}" id="{DB85FC23-3402-4B4F-85A8-A71AFDD95EC9}" parentId="{FDDDCAA4-A7A5-4D0A-AF82-48025BE49530}">
    <text>Suderinta 04.02</text>
  </threadedComment>
  <threadedComment ref="AF152" dT="2024-03-12T14:30:11.72" personId="{BF5C2520-4838-4933-8C2C-E9E069B8079F}" id="{CCE460BE-243E-45DF-BFA9-1EEAF2DE3BD0}">
    <text>Pateikta 03.08</text>
  </threadedComment>
  <threadedComment ref="AF152" dT="2024-03-18T13:48:47.37" personId="{BF5C2520-4838-4933-8C2C-E9E069B8079F}" id="{745B6903-5C96-40F1-8BED-9F7864634D45}" parentId="{CCE460BE-243E-45DF-BFA9-1EEAF2DE3BD0}">
    <text>03.14 suderinta</text>
  </threadedComment>
  <threadedComment ref="AJ152" dT="2024-04-12T11:38:45.71" personId="{BF5C2520-4838-4933-8C2C-E9E069B8079F}" id="{E2FCE63F-2E8D-46E8-B49D-E655CD928C87}">
    <text>Pateikta 04.12</text>
  </threadedComment>
  <threadedComment ref="AJ152" dT="2024-04-22T12:37:43.75" personId="{BF5C2520-4838-4933-8C2C-E9E069B8079F}" id="{3A37A1C1-0C9B-441D-81C9-EC1CD9BB42F9}" parentId="{E2FCE63F-2E8D-46E8-B49D-E655CD928C87}">
    <text>Patvirtinta 04.22</text>
  </threadedComment>
  <threadedComment ref="E153" dT="2024-02-13T12:33:45.18" personId="{275467A3-C35B-408D-BC09-980133BF36D1}" id="{50AA3C78-D7DE-4CA9-BE15-E8FFA0121C9F}">
    <text xml:space="preserve">Derinimai su institucijomis yra. Pateiktas servitutas savivaldybei </text>
  </threadedComment>
  <threadedComment ref="E153" dT="2024-02-20T08:40:46.60" personId="{275467A3-C35B-408D-BC09-980133BF36D1}" id="{1DD4EBE9-C7BC-4609-A96E-600015A094FC}" parentId="{50AA3C78-D7DE-4CA9-BE15-E8FFA0121C9F}">
    <text xml:space="preserve">Trūksta LAKD ir servituto (pateikta) </text>
  </threadedComment>
  <threadedComment ref="Y153" dT="2024-02-01T07:18:42.55" personId="{1AA69E5B-B443-4881-BBB8-C2908FF681E9}" id="{BE5F8336-5B36-4030-9449-B6B5C11A4084}">
    <text>Pateikta</text>
  </threadedComment>
  <threadedComment ref="Y153" dT="2024-02-06T13:27:02.21" personId="{1AA69E5B-B443-4881-BBB8-C2908FF681E9}" id="{BC27B5A4-4EC8-44B0-BABA-0FEA3E690F65}" parentId="{BE5F8336-5B36-4030-9449-B6B5C11A4084}">
    <text>Pateikta po pastabu del zenklo be metru</text>
  </threadedComment>
  <threadedComment ref="AB153" dT="2024-02-19T08:43:34.42" personId="{1AA69E5B-B443-4881-BBB8-C2908FF681E9}" id="{1D912C78-1EF0-4B4A-83C0-4F053E27CED0}">
    <text>Pateikta 02.06</text>
  </threadedComment>
  <threadedComment ref="AB153" dT="2024-03-01T12:14:52.89" personId="{BF5C2520-4838-4933-8C2C-E9E069B8079F}" id="{D360C21D-B480-4569-AD98-D381EDE07EC5}" parentId="{1D912C78-1EF0-4B4A-83C0-4F053E27CED0}">
    <text>Pas notarą (išsiųsta 02.28)</text>
  </threadedComment>
  <threadedComment ref="AB153" dT="2024-03-01T12:15:34.07" personId="{BF5C2520-4838-4933-8C2C-E9E069B8079F}" id="{AF25E657-0FBE-4C5E-B82C-CF201393B787}" parentId="{1D912C78-1EF0-4B4A-83C0-4F053E27CED0}">
    <text>Sutartis bus parengta 03.06-03.08</text>
  </threadedComment>
  <threadedComment ref="AC153" dT="2024-02-06T13:21:58.74" personId="{1AA69E5B-B443-4881-BBB8-C2908FF681E9}" id="{2E099F12-EC35-4940-ABB4-109296211E20}">
    <text>Šiluma+
Telia+
Vandenys+</text>
  </threadedComment>
  <threadedComment ref="AE153" dT="2024-02-06T13:30:17.55" personId="{1AA69E5B-B443-4881-BBB8-C2908FF681E9}" id="{1034C040-4DD7-47A0-B5C2-AA1BF20B390D}">
    <text>Issiusta</text>
  </threadedComment>
  <threadedComment ref="AE153" dT="2024-03-13T10:47:36.47" personId="{BF5C2520-4838-4933-8C2C-E9E069B8079F}" id="{F9DF0AE4-13C7-4C2F-9E11-6D04A7993375}" parentId="{1034C040-4DD7-47A0-B5C2-AA1BF20B390D}">
    <text>03.05 gautas atsakymas, persiųsti Igniciui</text>
  </threadedComment>
  <threadedComment ref="E154" dT="2024-02-13T12:25:11.05" personId="{275467A3-C35B-408D-BC09-980133BF36D1}" id="{E754BC03-47FD-4C5F-BE8E-CE9AA460F55F}">
    <text xml:space="preserve">02-14 pateiksim pirminius po pastabų </text>
  </threadedComment>
  <threadedComment ref="E154" dT="2024-02-20T08:42:28.00" personId="{275467A3-C35B-408D-BC09-980133BF36D1}" id="{1F95B1AA-ECB8-4E00-8BC0-DFA275FAA971}" parentId="{E754BC03-47FD-4C5F-BE8E-CE9AA460F55F}">
    <text xml:space="preserve">Pateikti pirminiai po pastabų, šiandien bus pateikta institucijoms drinti </text>
  </threadedComment>
  <threadedComment ref="Y154" dT="2024-02-02T13:35:13.04" personId="{1AA69E5B-B443-4881-BBB8-C2908FF681E9}" id="{43CBE617-D4AB-473C-BE73-9A811193857A}">
    <text>pateikta</text>
  </threadedComment>
  <threadedComment ref="Y154" dT="2024-02-05T13:14:36.41" personId="{1AA69E5B-B443-4881-BBB8-C2908FF681E9}" id="{43DD9106-24FE-4B90-BFCF-F4651F5A5306}" parentId="{43CBE617-D4AB-473C-BE73-9A811193857A}">
    <text>Gautos pastabos</text>
  </threadedComment>
  <threadedComment ref="Y154" dT="2024-02-19T13:30:29.27" personId="{1AA69E5B-B443-4881-BBB8-C2908FF681E9}" id="{DA48BA26-05AD-4597-A447-D84A50BB94A5}" parentId="{43CBE617-D4AB-473C-BE73-9A811193857A}">
    <text>Pateikta po pastabu</text>
  </threadedComment>
  <threadedComment ref="Z154" dT="2024-03-13T10:29:59.74" personId="{BF5C2520-4838-4933-8C2C-E9E069B8079F}" id="{04A38F37-627B-4FCD-9818-51A29D3BE7EE}">
    <text>Gauta 03-13</text>
  </threadedComment>
  <threadedComment ref="AA154" dT="2024-03-13T10:30:05.49" personId="{BF5C2520-4838-4933-8C2C-E9E069B8079F}" id="{9541D60E-F270-440A-ACEE-2CD9F83C46D3}">
    <text>Gauta 03-13</text>
  </threadedComment>
  <threadedComment ref="AB154" dT="2024-02-29T07:08:49.34" personId="{BF5C2520-4838-4933-8C2C-E9E069B8079F}" id="{F103D151-9891-4A1C-8891-C0240A12AE73}">
    <text>Nusiųsta nuomininkams suderinti</text>
  </threadedComment>
  <threadedComment ref="AB154" dT="2024-03-14T05:44:59.01" personId="{C8757EB3-AE51-4D63-B06C-15AB9D614458}" id="{08C9B6F8-6460-4F41-8206-96302076168A}" parentId="{F103D151-9891-4A1C-8891-C0240A12AE73}">
    <text>Pateikta savivaldybei 03/13</text>
  </threadedComment>
  <threadedComment ref="AB154" dT="2024-04-02T12:05:55.47" personId="{BF5C2520-4838-4933-8C2C-E9E069B8079F}" id="{AFE6FDA5-A23B-4544-8C7A-E3083EC3341E}" parentId="{F103D151-9891-4A1C-8891-C0240A12AE73}">
    <text>Savivaldybė 04.02 pateikė derinimo raštą sklypo nuomininkams, be kurio, pasak savivaldybes specialiasto, notaras nerengia sutarties, terminas 10 d.d.</text>
  </threadedComment>
  <threadedComment ref="AB154" dT="2024-04-22T11:31:46.87" personId="{BF5C2520-4838-4933-8C2C-E9E069B8079F}" id="{CB1C1076-BC0B-430A-90A4-C44D5BAC4527}" parentId="{F103D151-9891-4A1C-8891-C0240A12AE73}">
    <text>Pateikta notarui 04.22</text>
  </threadedComment>
  <threadedComment ref="AC154" dT="2024-02-29T06:33:12.83" personId="{BF5C2520-4838-4933-8C2C-E9E069B8079F}" id="{17FCF0A7-7984-4DC0-81CE-052B9369317F}">
    <text>Trūksta savivaldybės kelininko derinimo, išsiųsta 02.20</text>
  </threadedComment>
  <threadedComment ref="AC154" dT="2024-02-29T08:35:08.48" personId="{BF5C2520-4838-4933-8C2C-E9E069B8079F}" id="{CF971588-4E2C-477A-B1F3-5052A4169378}" parentId="{17FCF0A7-7984-4DC0-81CE-052B9369317F}">
    <text>02.29 bandyta susisiekti, nepavyko</text>
  </threadedComment>
  <threadedComment ref="AC154" dT="2024-03-01T10:00:55.74" personId="{BF5C2520-4838-4933-8C2C-E9E069B8079F}" id="{7BB12720-9A96-42A0-861E-0578DA844C42}" parentId="{17FCF0A7-7984-4DC0-81CE-052B9369317F}">
    <text>Suderinta</text>
  </threadedComment>
  <threadedComment ref="AF154" dT="2024-02-29T06:33:26.23" personId="{BF5C2520-4838-4933-8C2C-E9E069B8079F}" id="{7AA8E6DB-EAFB-4D4F-B61E-DA27EB2C7BB2}">
    <text>Išsiųsta 02.20</text>
  </threadedComment>
  <threadedComment ref="AF154" dT="2024-03-07T08:40:25.17" personId="{BF5C2520-4838-4933-8C2C-E9E069B8079F}" id="{803C27E6-D507-4A0A-A03C-8462E9EAFC0D}" parentId="{7AA8E6DB-EAFB-4D4F-B61E-DA27EB2C7BB2}">
    <text>Laukiame sprendimo rašto.</text>
  </threadedComment>
  <threadedComment ref="AF154" dT="2024-03-13T08:51:56.63" personId="{BF5C2520-4838-4933-8C2C-E9E069B8079F}" id="{D594DB05-2658-425E-B715-78150FDF46CF}" parentId="{7AA8E6DB-EAFB-4D4F-B61E-DA27EB2C7BB2}">
    <text>03.13 Gautas nepritarimas dėl ženklų Nr. 735.</text>
  </threadedComment>
  <threadedComment ref="AJ154" dT="2024-05-14T13:42:35.91" personId="{BF5C2520-4838-4933-8C2C-E9E069B8079F}" id="{6BDA4A33-A507-4C97-BF97-F28C534148FD}">
    <text>Pateikta 05.14</text>
  </threadedComment>
  <threadedComment ref="AJ154" dT="2024-05-16T10:07:14.65" personId="{BF5C2520-4838-4933-8C2C-E9E069B8079F}" id="{AF462A29-B21A-458C-9450-60324CE9F84E}" parentId="{6BDA4A33-A507-4C97-BF97-F28C534148FD}">
    <text>Pateikta po pastabų 05.16</text>
  </threadedComment>
  <threadedComment ref="D155" dT="2024-02-13T12:36:15.43" personId="{275467A3-C35B-408D-BC09-980133BF36D1}" id="{DA5AC814-9D0F-4713-ADF4-C882A083BCD3}">
    <text xml:space="preserve">parengti brėžiniai,derinama MT vieta su sklp sav. </text>
  </threadedComment>
  <threadedComment ref="E155" dT="2024-02-13T12:36:07.89" personId="{275467A3-C35B-408D-BC09-980133BF36D1}" id="{CB3268D9-ADDE-4F62-9C67-9B2FFA08A6BB}">
    <text xml:space="preserve">Parengti brėžiniai 02-14 pateiksim derinti pirminius </text>
  </threadedComment>
  <threadedComment ref="E155" dT="2024-02-20T08:45:03.11" personId="{275467A3-C35B-408D-BC09-980133BF36D1}" id="{F3F601F5-94D3-495C-AD9A-CD5AFEA33A4C}" parentId="{CB3268D9-ADDE-4F62-9C67-9B2FFA08A6BB}">
    <text>02-19 pateikti pirminiai derinimui</text>
  </threadedComment>
  <threadedComment ref="L155" dT="2024-02-19T11:58:26.53" personId="{1AA69E5B-B443-4881-BBB8-C2908FF681E9}" id="{541F8629-0C00-47B7-9CBC-A339BB8A0749}">
    <text>Derinama modulines vieta su savininku</text>
  </threadedComment>
  <threadedComment ref="L155" dT="2024-03-20T17:51:58.80" personId="{BF5C2520-4838-4933-8C2C-E9E069B8079F}" id="{B942883F-361F-480D-887C-F229673245D3}" parentId="{541F8629-0C00-47B7-9CBC-A339BB8A0749}">
    <text>Pateikta i RP 03.20</text>
  </threadedComment>
  <threadedComment ref="AG155" dT="2024-04-05T11:01:39.79" personId="{BF5C2520-4838-4933-8C2C-E9E069B8079F}" id="{758D2EE4-0F78-4ABF-A6D2-3E91BCA6864A}">
    <text>KPD
Dubysos regioninis parkas</text>
  </threadedComment>
  <threadedComment ref="E156" dT="2023-11-14T05:53:57.40" personId="{1AA69E5B-B443-4881-BBB8-C2908FF681E9}" id="{C3732AEE-55E1-4E87-B4D2-5BB3E6893BA4}">
    <text xml:space="preserve">11.14 8JP-3609 </text>
  </threadedComment>
  <threadedComment ref="E156" dT="2023-11-14T05:54:06.11" personId="{1AA69E5B-B443-4881-BBB8-C2908FF681E9}" id="{AA822AC0-297F-4EF1-951D-C386CDE63ECB}" parentId="{C3732AEE-55E1-4E87-B4D2-5BB3E6893BA4}">
    <text>Taisomos pastabos</text>
  </threadedComment>
  <threadedComment ref="E156" dT="2023-12-11T13:26:30.25" personId="{1AA69E5B-B443-4881-BBB8-C2908FF681E9}" id="{DB8DD73E-34CC-4C24-94F7-36D9E207E99D}" parentId="{C3732AEE-55E1-4E87-B4D2-5BB3E6893BA4}">
    <text>Rengiamas servitutas</text>
  </threadedComment>
  <threadedComment ref="E156" dT="2024-02-20T08:25:44.01" personId="{275467A3-C35B-408D-BC09-980133BF36D1}" id="{2257035B-B6C2-4F6C-9B2F-7F6C7D8307C1}" parentId="{C3732AEE-55E1-4E87-B4D2-5BB3E6893BA4}">
    <text>Laukiam servituto sutikimo</text>
  </threadedComment>
  <threadedComment ref="Y156" dT="2024-02-02T13:37:35.05" personId="{1AA69E5B-B443-4881-BBB8-C2908FF681E9}" id="{48194ABA-2EC2-4C45-83B9-0B2E816FCF97}">
    <text>Pateikta</text>
  </threadedComment>
  <threadedComment ref="Y156" dT="2024-02-09T10:44:54.53" personId="{1AA69E5B-B443-4881-BBB8-C2908FF681E9}" id="{A8DF721C-A769-48E3-B89E-DE40FAEB5F1C}" parentId="{48194ABA-2EC2-4C45-83B9-0B2E816FCF97}">
    <text>Gautos pastabos</text>
  </threadedComment>
  <threadedComment ref="Y156" dT="2024-02-20T08:32:01.51" personId="{1AA69E5B-B443-4881-BBB8-C2908FF681E9}" id="{92B5EE36-A700-4EF1-A2D6-FDAF3DF1C2CB}" parentId="{48194ABA-2EC2-4C45-83B9-0B2E816FCF97}">
    <text>Pateikta po pastabu</text>
  </threadedComment>
  <threadedComment ref="Y156" dT="2024-02-21T11:02:02.16" personId="{1AA69E5B-B443-4881-BBB8-C2908FF681E9}" id="{C715DE2E-F24F-44A5-9171-97461D3C7A6F}" parentId="{48194ABA-2EC2-4C45-83B9-0B2E816FCF97}">
    <text>Pateikta po pastabu</text>
  </threadedComment>
  <threadedComment ref="Y156" dT="2024-02-22T07:10:47.26" personId="{1AA69E5B-B443-4881-BBB8-C2908FF681E9}" id="{3F4B90F1-7695-427C-9BA6-BD8B2316FF93}" parentId="{48194ABA-2EC2-4C45-83B9-0B2E816FCF97}">
    <text>suderinta</text>
  </threadedComment>
  <threadedComment ref="AB156" dT="2024-02-29T06:28:36.60" personId="{BF5C2520-4838-4933-8C2C-E9E069B8079F}" id="{08ABAA6E-0B29-40B1-9A88-FA4580B6E779}">
    <text>Rengiama</text>
  </threadedComment>
  <threadedComment ref="AB156" dT="2024-02-29T08:48:35.81" personId="{BF5C2520-4838-4933-8C2C-E9E069B8079F}" id="{A090D08B-3D81-4134-9DDE-EBA377C8EDEE}" parentId="{08ABAA6E-0B29-40B1-9A88-FA4580B6E779}">
    <text>3 servitutai</text>
  </threadedComment>
  <threadedComment ref="AB156" dT="2024-03-07T08:21:40.57" personId="{BF5C2520-4838-4933-8C2C-E9E069B8079F}" id="{7AAC7E2E-D55D-4757-8E2C-7FEF07209939}" parentId="{08ABAA6E-0B29-40B1-9A88-FA4580B6E779}">
    <text>03.08 nusiųsta derinti Igničiui</text>
  </threadedComment>
  <threadedComment ref="AB156" dT="2024-03-12T12:19:50.03" personId="{BF5C2520-4838-4933-8C2C-E9E069B8079F}" id="{4F4BC58B-EF7D-4AD6-94AC-2C2A36B99D29}" parentId="{08ABAA6E-0B29-40B1-9A88-FA4580B6E779}">
    <text>03.12 gauta pasirasyti Ignicio</text>
  </threadedComment>
  <threadedComment ref="AB156" dT="2024-03-14T05:45:50.34" personId="{C8757EB3-AE51-4D63-B06C-15AB9D614458}" id="{B6DE88A6-6388-4500-96F1-4E94D1A9CABA}" parentId="{08ABAA6E-0B29-40B1-9A88-FA4580B6E779}">
    <text>03.13 issiusta savininkui</text>
  </threadedComment>
  <threadedComment ref="AB156" dT="2024-03-19T06:41:49.61" personId="{BF5C2520-4838-4933-8C2C-E9E069B8079F}" id="{E8808B63-DEA6-4CF0-B9DB-EBE2DBBC209A}" parentId="{08ABAA6E-0B29-40B1-9A88-FA4580B6E779}">
    <text>03.19 paraginta pasirašyti</text>
  </threadedComment>
  <threadedComment ref="AB156" dT="2024-03-26T06:50:27.46" personId="{BF5C2520-4838-4933-8C2C-E9E069B8079F}" id="{630DA82D-6150-46EF-BC58-237E55A6CF2B}" parentId="{08ABAA6E-0B29-40B1-9A88-FA4580B6E779}">
    <text>Pateikta savivaldybei 03.22</text>
  </threadedComment>
  <threadedComment ref="AB156" dT="2024-04-22T11:51:59.17" personId="{BF5C2520-4838-4933-8C2C-E9E069B8079F}" id="{25B500A6-9E1B-4F37-A029-D6CC6986F592}" parentId="{08ABAA6E-0B29-40B1-9A88-FA4580B6E779}">
    <text>Visi derinimai yra, laukiame sprendimo dėl parkingo vietų.</text>
  </threadedComment>
  <threadedComment ref="AC156" dT="2024-04-02T07:50:53.89" personId="{BF5C2520-4838-4933-8C2C-E9E069B8079F}" id="{3E63C8A8-C6B4-4E9A-B5C7-8E72E0B04A3C}">
    <text>Suderinta inžinerininkų</text>
  </threadedComment>
  <threadedComment ref="AC156" dT="2024-04-02T07:52:59.58" personId="{BF5C2520-4838-4933-8C2C-E9E069B8079F}" id="{6A1F3294-6D88-4CA2-84BA-99E5F31AC70B}" parentId="{3E63C8A8-C6B4-4E9A-B5C7-8E72E0B04A3C}">
    <text>Laukiame atsakymo iš savivaldybės dėl parkingo vietų valstybinėje žemėje, rengiamas atskiras komisijos posėdis (data neaiški) dėl planuojamų parkingo vietų valstybinėje žemėje, kai visi planuojami įrengti įrenginiai yra užsakovo sklype.</text>
  </threadedComment>
  <threadedComment ref="AC156" dT="2024-04-09T06:06:22.02" personId="{BF5C2520-4838-4933-8C2C-E9E069B8079F}" id="{AEAA5D9A-D816-4B4F-B2D0-33F8CE526308}" parentId="{3E63C8A8-C6B4-4E9A-B5C7-8E72E0B04A3C}">
    <text>Vyko posėdis 04.04, rengiamas atsakymo raštas, kuris mus turėtų pasiekti šią savaitę.</text>
  </threadedComment>
  <threadedComment ref="AC156" dT="2024-04-22T11:51:05.35" personId="{BF5C2520-4838-4933-8C2C-E9E069B8079F}" id="{A9A431E1-7A53-45A1-B37C-E119ADD01340}" parentId="{3E63C8A8-C6B4-4E9A-B5C7-8E72E0B04A3C}">
    <text>04.23 vyks posėdis.</text>
  </threadedComment>
  <threadedComment ref="AF156" dT="2024-02-29T06:24:19.98" personId="{BF5C2520-4838-4933-8C2C-E9E069B8079F}" id="{09E52F10-410C-44A1-89ED-7209404AB7AF}">
    <text>Išsiųsta 02.20</text>
  </threadedComment>
  <threadedComment ref="AF156" dT="2024-03-07T08:22:32.43" personId="{BF5C2520-4838-4933-8C2C-E9E069B8079F}" id="{BDEE6324-C3B3-4BB0-8240-3C0FDC823879}" parentId="{09E52F10-410C-44A1-89ED-7209404AB7AF}">
    <text>Pateikta 03.07 po pastabų</text>
  </threadedComment>
  <threadedComment ref="AF156" dT="2024-03-19T06:43:00.29" personId="{BF5C2520-4838-4933-8C2C-E9E069B8079F}" id="{464A5EAB-DB0D-4F1D-93F1-7E7A74E2B529}" parentId="{09E52F10-410C-44A1-89ED-7209404AB7AF}">
    <text>laukiame tikslios posėdžio datos 03.18-03.22</text>
  </threadedComment>
  <threadedComment ref="Y157" dT="2024-04-23T04:38:10.07" personId="{BF5C2520-4838-4933-8C2C-E9E069B8079F}" id="{2B987589-11D3-49A8-9A67-D3C76490C544}">
    <text>Pateikta 04.23</text>
  </threadedComment>
  <threadedComment ref="Z157" dT="2024-06-03T11:27:31.75" personId="{BF5C2520-4838-4933-8C2C-E9E069B8079F}" id="{E921092D-7525-4974-B76C-2301879A3296}">
    <text>Išsiųsta 05.29</text>
  </threadedComment>
  <threadedComment ref="AC157" dT="2024-06-03T11:27:01.91" personId="{BF5C2520-4838-4933-8C2C-E9E069B8079F}" id="{AD95DA8B-45B0-4160-B09B-9DAC7C0BA430}">
    <text>Išsiųsta 05.28</text>
  </threadedComment>
  <threadedComment ref="AC157" dT="2024-06-03T11:27:17.56" personId="{BF5C2520-4838-4933-8C2C-E9E069B8079F}" id="{4ACA7B2D-B711-40D3-AF59-FBB786E0415D}" parentId="{AD95DA8B-45B0-4160-B09B-9DAC7C0BA430}">
    <text>Savivaldybe+
Telia+
Vandenys+</text>
  </threadedComment>
  <threadedComment ref="E158" dT="2024-02-13T12:39:14.07" personId="{275467A3-C35B-408D-BC09-980133BF36D1}" id="{D4FEBA99-BE65-40D8-BAFC-2AF4B5AE38F3}">
    <text xml:space="preserve">Laukiam KPD derinimo ir savivaldybės ženklų derinimo </text>
  </threadedComment>
  <threadedComment ref="E158" dT="2024-02-20T08:49:18.15" personId="{275467A3-C35B-408D-BC09-980133BF36D1}" id="{1D91AC70-77B0-400E-A9E3-50110952659B}" parentId="{D4FEBA99-BE65-40D8-BAFC-2AF4B5AE38F3}">
    <text>Laukiam KPD derinimo</text>
  </threadedComment>
  <threadedComment ref="G158" dT="2024-01-24T06:43:48.89" personId="{1AA69E5B-B443-4881-BBB8-C2908FF681E9}" id="{9EA38F5C-4C9C-4FB6-8502-7CA979BCCEB2}">
    <text xml:space="preserve">Siunciant pirminius, prideti paulius.andriuska@ignitis.lt </text>
    <extLst>
      <x:ext xmlns:xltc2="http://schemas.microsoft.com/office/spreadsheetml/2020/threadedcomments2" uri="{F7C98A9C-CBB3-438F-8F68-D28B6AF4A901}">
        <xltc2:checksum>2620526580</xltc2:checksum>
        <xltc2:hyperlink startIndex="29" length="28" url="mailto:paulius.andriuska@ignitis.lt"/>
      </x:ext>
    </extLst>
  </threadedComment>
  <threadedComment ref="Y158" dT="2024-02-01T07:11:16.06" personId="{1AA69E5B-B443-4881-BBB8-C2908FF681E9}" id="{57D5DD17-629A-45BB-B411-3326AA90C28C}">
    <text>pateikta</text>
  </threadedComment>
  <threadedComment ref="Y158" dT="2024-02-05T11:32:14.87" personId="{1AA69E5B-B443-4881-BBB8-C2908FF681E9}" id="{B5CF3EF8-466C-49BD-8C59-8FE7FEF46B7D}" parentId="{57D5DD17-629A-45BB-B411-3326AA90C28C}">
    <text>Suderinta</text>
  </threadedComment>
  <threadedComment ref="AC158" dT="2024-04-23T04:58:23.13" personId="{BF5C2520-4838-4933-8C2C-E9E069B8079F}" id="{3645CD4A-437A-40BA-A6E6-9440FD950EE3}">
    <text>Išsiųsta po korekcijų 04.18</text>
  </threadedComment>
  <threadedComment ref="AC158" dT="2024-04-23T04:59:13.26" personId="{BF5C2520-4838-4933-8C2C-E9E069B8079F}" id="{3F4D71FA-2BAA-4E18-8CD5-3780776F95A0}" parentId="{3645CD4A-437A-40BA-A6E6-9440FD950EE3}">
    <text>Telia+
Vandenys+
Seniūnija+
Paveldosauga-
Keliai-</text>
  </threadedComment>
  <threadedComment ref="AG158" dT="2024-02-29T13:43:31.28" personId="{BF5C2520-4838-4933-8C2C-E9E069B8079F}" id="{1E3E9241-1BE4-4267-BDE9-F175A5F68B3F}">
    <text>Išsiųsta KPD 02.07 (reg. Nr. GTV-106)</text>
  </threadedComment>
  <threadedComment ref="AG158" dT="2024-03-18T06:45:41.42" personId="{BF5C2520-4838-4933-8C2C-E9E069B8079F}" id="{B40FD7E7-0C90-4FFB-9297-82A2CD9C9E93}" parentId="{1E3E9241-1BE4-4267-BDE9-F175A5F68B3F}">
    <text>Gautos pastabos 03.18</text>
  </threadedComment>
  <threadedComment ref="AG158" dT="2024-03-18T13:02:54.41" personId="{BF5C2520-4838-4933-8C2C-E9E069B8079F}" id="{BCD089F7-52C2-4B68-97A3-7EBD4138227C}" parentId="{1E3E9241-1BE4-4267-BDE9-F175A5F68B3F}">
    <text>Pateikta savivaldybei 03.18
Pateiktas projektas VšĮ "Architektūros tyrimų centras" dėl ekspertizės kainos pasiūlymo 03.18</text>
  </threadedComment>
  <threadedComment ref="AG158" dT="2024-03-28T06:04:52.34" personId="{BF5C2520-4838-4933-8C2C-E9E069B8079F}" id="{2F8C5E60-C468-448C-AE47-ADB732728CAD}" parentId="{1E3E9241-1BE4-4267-BDE9-F175A5F68B3F}">
    <text>Pateikta KPD 03.28</text>
  </threadedComment>
  <threadedComment ref="AG158" dT="2024-04-26T13:13:27.98" personId="{BF5C2520-4838-4933-8C2C-E9E069B8079F}" id="{97A86411-9E28-4722-AE3D-05107E7FAC3E}" parentId="{1E3E9241-1BE4-4267-BDE9-F175A5F68B3F}">
    <text>Nauja registracija GTV-339  (pateikta po projekto korekcijos 04.26 )</text>
  </threadedComment>
  <threadedComment ref="AJ158" dT="2024-05-17T13:32:37.02" personId="{BF5C2520-4838-4933-8C2C-E9E069B8079F}" id="{15E4407A-C495-44C7-911A-CA24D89410F5}">
    <text>Pateikta 05.17</text>
  </threadedComment>
  <threadedComment ref="D159" dT="2024-02-13T12:40:42.61" personId="{275467A3-C35B-408D-BC09-980133BF36D1}" id="{C270ED9E-1319-4AE1-8DD4-1587D3FD93E5}">
    <text xml:space="preserve">parengti brėžiniai 02-19 teiksim pirminiams </text>
  </threadedComment>
  <threadedComment ref="E159" dT="2024-02-13T12:40:39.19" personId="{275467A3-C35B-408D-BC09-980133BF36D1}" id="{C01685F1-F3A9-4818-B80D-E6DAF534808A}">
    <text xml:space="preserve">parengti brėžiniai 02-19 teiksim pirminiams </text>
  </threadedComment>
  <threadedComment ref="L159" dT="2024-02-20T13:47:36.35" personId="{1AA69E5B-B443-4881-BBB8-C2908FF681E9}" id="{593690F9-A885-40B8-A22F-FE2448320DE9}">
    <text>Pateikta Igniciui</text>
  </threadedComment>
  <threadedComment ref="L159" dT="2024-02-27T08:02:11.38" personId="{BF5C2520-4838-4933-8C2C-E9E069B8079F}" id="{A8CF2307-5BC5-4869-86BA-9219CC3949A6}" parentId="{593690F9-A885-40B8-A22F-FE2448320DE9}">
    <text>Pateikta i RP 02-27</text>
  </threadedComment>
  <threadedComment ref="L159" dT="2024-03-01T12:33:57.88" personId="{BF5C2520-4838-4933-8C2C-E9E069B8079F}" id="{C34E953B-2B59-4EA6-A3AF-B517A2C08DA4}" parentId="{593690F9-A885-40B8-A22F-FE2448320DE9}">
    <text>Pateikta po pastabų 03.01</text>
  </threadedComment>
  <threadedComment ref="M159" dT="2024-03-01T12:36:38.65" personId="{BF5C2520-4838-4933-8C2C-E9E069B8079F}" id="{0EE9AC55-C0F7-4860-B953-A6AAAFAC5255}">
    <text>Atsiųs 03.04</text>
  </threadedComment>
  <threadedComment ref="M159" dT="2024-03-07T08:42:01.57" personId="{BF5C2520-4838-4933-8C2C-E9E069B8079F}" id="{7E2B98B0-467E-434E-B599-480C7CC0B560}" parentId="{0EE9AC55-C0F7-4860-B953-A6AAAFAC5255}">
    <text>Sutikimas gautas</text>
  </threadedComment>
  <threadedComment ref="O159" dT="2024-03-01T12:36:00.71" personId="{BF5C2520-4838-4933-8C2C-E9E069B8079F}" id="{DFC22072-595E-4478-B9F6-D03E5A2CDD5C}">
    <text>Vandenys+
Savivaldybe+
Šiluma-</text>
  </threadedComment>
  <threadedComment ref="O159" dT="2024-03-05T07:56:56.18" personId="{BF5C2520-4838-4933-8C2C-E9E069B8079F}" id="{C11F87FC-117C-4F29-9A93-E8700B1AA0D1}" parentId="{DFC22072-595E-4478-B9F6-D03E5A2CDD5C}">
    <text>Šilumotiekis 03.05 atsiuntė pastabas</text>
  </threadedComment>
  <threadedComment ref="Q159" dT="2024-03-07T08:42:29.94" personId="{BF5C2520-4838-4933-8C2C-E9E069B8079F}" id="{8D49C9BB-2E7D-4528-83D6-7E9D37B28B50}">
    <text>Išsiųsta 03.06 dėl kelio AZ</text>
  </threadedComment>
  <threadedComment ref="R159" dT="2024-03-01T12:37:45.77" personId="{BF5C2520-4838-4933-8C2C-E9E069B8079F}" id="{FA56B101-0F8F-4D49-A343-BB15761CFA51}">
    <text>Regioninis parkas (išsiųsta 02.29)</text>
  </threadedComment>
  <threadedComment ref="R159" dT="2024-03-19T07:29:10.12" personId="{BF5C2520-4838-4933-8C2C-E9E069B8079F}" id="{62C7F1E8-47C5-4523-BFF3-11CDE921CBC1}" parentId="{FA56B101-0F8F-4D49-A343-BB15761CFA51}">
    <text>Susisiekta 03.19, peržiūrės</text>
  </threadedComment>
  <threadedComment ref="T159" dT="2024-03-20T05:56:14.46" personId="{BF5C2520-4838-4933-8C2C-E9E069B8079F}" id="{A62C5F6A-9F59-463B-B319-3B29D93BE7EC}">
    <text>Pateikta samatai 03.22</text>
  </threadedComment>
  <threadedComment ref="U159" dT="2024-03-19T14:10:24.28" personId="{BF5C2520-4838-4933-8C2C-E9E069B8079F}" id="{DDB3BD81-D1F9-4452-A048-3751A0524C7D}">
    <text>Pateikti projektą tvirtinimui 03.26</text>
  </threadedComment>
  <threadedComment ref="U159" dT="2024-03-27T08:02:54.31" personId="{BF5C2520-4838-4933-8C2C-E9E069B8079F}" id="{29DA0A7D-C3FB-4646-A742-BF2A8C9C5301}" parentId="{DDB3BD81-D1F9-4452-A048-3751A0524C7D}">
    <text>Pateikta 03.27</text>
  </threadedComment>
  <threadedComment ref="U159" dT="2024-04-03T06:11:44.24" personId="{BF5C2520-4838-4933-8C2C-E9E069B8079F}" id="{5CF9E5C1-6E62-463E-A1F7-C7A4BE96C769}" parentId="{DDB3BD81-D1F9-4452-A048-3751A0524C7D}">
    <text>Pateikta po pastabų 04.03</text>
  </threadedComment>
  <threadedComment ref="U159" dT="2024-04-11T12:34:18.91" personId="{BF5C2520-4838-4933-8C2C-E9E069B8079F}" id="{44449166-FFAA-46D4-A764-0C443CD33347}" parentId="{DDB3BD81-D1F9-4452-A048-3751A0524C7D}">
    <text>Patvirtinta 04.11</text>
  </threadedComment>
  <threadedComment ref="Y159" dT="2024-02-20T13:47:50.80" personId="{1AA69E5B-B443-4881-BBB8-C2908FF681E9}" id="{22791ED1-3B8D-45D9-8A88-EB8077EDFA8A}">
    <text>Pateikta</text>
  </threadedComment>
  <threadedComment ref="Y159" dT="2024-03-05T08:14:31.84" personId="{1AA69E5B-B443-4881-BBB8-C2908FF681E9}" id="{5F5CBD58-CD3D-4FB9-9427-D29F26379B93}" parentId="{22791ED1-3B8D-45D9-8A88-EB8077EDFA8A}">
    <text>Pateikta po pastabu</text>
  </threadedComment>
  <threadedComment ref="AA159" dT="2024-02-29T06:54:52.32" personId="{BF5C2520-4838-4933-8C2C-E9E069B8079F}" id="{D6799D42-186E-4265-AAEE-EAFD1466CCB9}">
    <text>Nusiųsta 02.29</text>
  </threadedComment>
  <threadedComment ref="AA159" dT="2024-03-01T10:02:48.81" personId="{BF5C2520-4838-4933-8C2C-E9E069B8079F}" id="{3DF9C1BB-7753-4BB0-B267-64C9789E8F6D}" parentId="{D6799D42-186E-4265-AAEE-EAFD1466CCB9}">
    <text>Susisiekta 03.01, viskas tinka atsiųs sutikimus</text>
  </threadedComment>
  <threadedComment ref="AC159" dT="2024-02-29T06:49:49.62" personId="{BF5C2520-4838-4933-8C2C-E9E069B8079F}" id="{8E9AD506-5104-4EA3-8291-9F7892763706}">
    <text>Trūksta šilumotiekio, išsiųsta 02.20</text>
  </threadedComment>
  <threadedComment ref="AC159" dT="2024-03-01T10:03:38.60" personId="{BF5C2520-4838-4933-8C2C-E9E069B8079F}" id="{DE798DCC-4B40-4F47-A70A-CCA6D15CA6EE}" parentId="{8E9AD506-5104-4EA3-8291-9F7892763706}">
    <text>Bandyta susisiekti 02.29, nekelia</text>
  </threadedComment>
  <threadedComment ref="AC159" dT="2024-03-05T07:58:02.77" personId="{BF5C2520-4838-4933-8C2C-E9E069B8079F}" id="{52FACC10-4629-4AD9-9CC3-D76CA1069DB3}" parentId="{8E9AD506-5104-4EA3-8291-9F7892763706}">
    <text>Šilumotiekis 03.05 atsiuntė pastabas</text>
  </threadedComment>
  <threadedComment ref="AE159" dT="2024-03-07T08:44:54.17" personId="{BF5C2520-4838-4933-8C2C-E9E069B8079F}" id="{1975908F-22C4-49C5-BAEC-03FC906163A6}">
    <text>Išsiųsta 03.07 dėl kelio AZ</text>
  </threadedComment>
  <threadedComment ref="AE159" dT="2024-04-02T06:50:59.04" personId="{BF5C2520-4838-4933-8C2C-E9E069B8079F}" id="{4291EE7B-5921-4DFC-99FC-18F98E904141}" parentId="{1975908F-22C4-49C5-BAEC-03FC906163A6}">
    <text>Terminas 04.04, bandyta susisiekti 04.02</text>
  </threadedComment>
  <threadedComment ref="AE159" dT="2024-04-05T10:20:10.66" personId="{BF5C2520-4838-4933-8C2C-E9E069B8079F}" id="{89012C5D-E49A-4AE8-B36C-40853AFC46EA}" parentId="{1975908F-22C4-49C5-BAEC-03FC906163A6}">
    <text>Pasimetęs laiškas LAKD, išsiųsta pakartotinai 04.05, žadėjo suderinti skubos tvarka</text>
  </threadedComment>
  <threadedComment ref="AG159" dT="2024-03-01T12:38:04.67" personId="{BF5C2520-4838-4933-8C2C-E9E069B8079F}" id="{5CC45C82-734F-475C-B761-7925EA0059A4}">
    <text>Regioninis parkas (išsiųsta 03.01)</text>
  </threadedComment>
  <threadedComment ref="AG159" dT="2024-03-19T07:28:53.91" personId="{BF5C2520-4838-4933-8C2C-E9E069B8079F}" id="{5EA1603B-E1A1-4FD1-88BF-D90D63D92711}" parentId="{5CC45C82-734F-475C-B761-7925EA0059A4}">
    <text>Susisiekta 03.19, peržiūrės</text>
  </threadedComment>
  <threadedComment ref="AJ159" dT="2024-04-15T10:29:36.88" personId="{BF5C2520-4838-4933-8C2C-E9E069B8079F}" id="{03851C8F-AE95-45CC-8C12-5EE8D51CB290}">
    <text>Pateikta 04.15</text>
  </threadedComment>
  <threadedComment ref="AJ159" dT="2024-04-19T11:47:46.91" personId="{BF5C2520-4838-4933-8C2C-E9E069B8079F}" id="{0B38B412-E8E4-4059-9759-6F6AE219D720}" parentId="{03851C8F-AE95-45CC-8C12-5EE8D51CB290}">
    <text>Gautos pastabos 04.19</text>
  </threadedComment>
  <threadedComment ref="AJ159" dT="2024-04-22T06:43:37.12" personId="{BF5C2520-4838-4933-8C2C-E9E069B8079F}" id="{78815C6B-6263-4AC5-9BF1-4246E16B37F1}" parentId="{03851C8F-AE95-45CC-8C12-5EE8D51CB290}">
    <text>Pateikta po pastabų 04.22</text>
  </threadedComment>
  <threadedComment ref="AJ159" dT="2024-04-22T12:37:34.39" personId="{BF5C2520-4838-4933-8C2C-E9E069B8079F}" id="{2F74E1F4-72C0-4ADD-B429-1B1D5A80D93A}" parentId="{03851C8F-AE95-45CC-8C12-5EE8D51CB290}">
    <text>Patvirtinta 04.22</text>
  </threadedComment>
  <threadedComment ref="E161" dT="2024-02-20T08:53:20.97" personId="{275467A3-C35B-408D-BC09-980133BF36D1}" id="{20D7A02F-EED4-4268-88B8-AB7A7226CC93}">
    <text>Gautos pastabos 02-20</text>
  </threadedComment>
  <threadedComment ref="Y161" dT="2024-02-19T12:14:58.80" personId="{1AA69E5B-B443-4881-BBB8-C2908FF681E9}" id="{412405C4-FABE-44BE-A81F-5C76F6F8491A}">
    <text>Pateikta</text>
  </threadedComment>
  <threadedComment ref="Y161" dT="2024-02-21T10:46:44.32" personId="{1AA69E5B-B443-4881-BBB8-C2908FF681E9}" id="{73FA8622-EC52-4146-BE44-EAD961B743F8}" parentId="{412405C4-FABE-44BE-A81F-5C76F6F8491A}">
    <text>Pateikta po pastabu</text>
  </threadedComment>
  <threadedComment ref="Z161" dT="2024-03-12T13:15:55.08" personId="{BF5C2520-4838-4933-8C2C-E9E069B8079F}" id="{592D0E18-8C35-4BC0-8306-EBEFD514A1DE}">
    <text>Išsiųsta 03.01</text>
  </threadedComment>
  <threadedComment ref="Z161" dT="2024-03-13T07:56:58.53" personId="{BF5C2520-4838-4933-8C2C-E9E069B8079F}" id="{40D3EFA1-ACE5-4F64-B7F0-8FE7095F1D38}" parentId="{592D0E18-8C35-4BC0-8306-EBEFD514A1DE}">
    <text>Gauta 03.13</text>
  </threadedComment>
  <threadedComment ref="AA161" dT="2024-03-01T12:19:47.05" personId="{BF5C2520-4838-4933-8C2C-E9E069B8079F}" id="{036FCD8E-56A0-4E7C-B816-EEC0ACAB1888}">
    <text>Išsiųsta 03.01</text>
  </threadedComment>
  <threadedComment ref="AA161" dT="2024-03-13T07:57:18.91" personId="{BF5C2520-4838-4933-8C2C-E9E069B8079F}" id="{547FE5FD-2192-43EA-996A-06C5828EA727}" parentId="{036FCD8E-56A0-4E7C-B816-EEC0ACAB1888}">
    <text>Gauta 03.13</text>
  </threadedComment>
  <threadedComment ref="AC161" dT="2024-02-29T07:56:21.64" personId="{BF5C2520-4838-4933-8C2C-E9E069B8079F}" id="{92F155E2-E7B9-4C2A-B904-E0D65DE558C6}">
    <text>Išsiųsta 03.01</text>
  </threadedComment>
  <threadedComment ref="AC161" dT="2024-03-05T08:02:18.05" personId="{BF5C2520-4838-4933-8C2C-E9E069B8079F}" id="{421F8674-63A3-4D85-A018-25BE4D7C274F}" parentId="{92F155E2-E7B9-4C2A-B904-E0D65DE558C6}">
    <text xml:space="preserve">Kelininkas+
Telia+
Dujos+ (pateikta po pastabų 03.06, atsakymas negautas issiusta dar karta 03.19, reg. nr. P71674) </text>
  </threadedComment>
  <threadedComment ref="AC161" dT="2024-03-20T11:05:58.89" personId="{BF5C2520-4838-4933-8C2C-E9E069B8079F}" id="{B6E693DE-4068-474F-BCEE-47C633BDD607}" parentId="{92F155E2-E7B9-4C2A-B904-E0D65DE558C6}">
    <text>Gautas dujų derinimas 03.20</text>
  </threadedComment>
  <threadedComment ref="AD161" dT="2024-03-26T08:19:03.55" personId="{BF5C2520-4838-4933-8C2C-E9E069B8079F}" id="{298337CE-932D-485E-B8CF-D1B4B0234A1A}">
    <text>Pateikta 03.26</text>
  </threadedComment>
  <threadedComment ref="AF161" dT="2024-02-29T07:56:01.00" personId="{BF5C2520-4838-4933-8C2C-E9E069B8079F}" id="{467B4617-71E7-4321-B0A6-07C9A7935552}">
    <text>Savivaldybe+
LAKD+</text>
  </threadedComment>
  <threadedComment ref="AJ161" dT="2024-04-11T07:22:26.07" personId="{BF5C2520-4838-4933-8C2C-E9E069B8079F}" id="{13D2E3FB-9A0F-49CC-865E-327F3EC214DD}">
    <text>Pateikta 04.10</text>
  </threadedComment>
  <threadedComment ref="AJ161" dT="2024-04-11T07:22:35.02" personId="{BF5C2520-4838-4933-8C2C-E9E069B8079F}" id="{951F6715-4356-49FB-A8E2-B79FDEF2A4B7}" parentId="{13D2E3FB-9A0F-49CC-865E-327F3EC214DD}">
    <text>Pateikta po pastabų 04.11</text>
  </threadedComment>
  <threadedComment ref="E162" dT="2024-02-13T12:43:15.92" personId="{275467A3-C35B-408D-BC09-980133BF36D1}" id="{8B9319F3-8482-4AC2-AAFA-C0CDC1939C44}">
    <text>02-12 pateikti pirminiai</text>
  </threadedComment>
  <threadedComment ref="E162" dT="2024-02-20T08:54:58.66" personId="{275467A3-C35B-408D-BC09-980133BF36D1}" id="{E4F1BB83-B246-4A95-95C4-91BE959F2DD6}" parentId="{8B9319F3-8482-4AC2-AAFA-C0CDC1939C44}">
    <text>02-19 pateikti po pastabų</text>
  </threadedComment>
  <threadedComment ref="Y162" dT="2024-02-09T07:56:48.73" personId="{1AA69E5B-B443-4881-BBB8-C2908FF681E9}" id="{BBA7D6A9-6393-4C69-8CBE-831BF1947D50}">
    <text>Pateikta</text>
  </threadedComment>
  <threadedComment ref="Y162" dT="2024-02-14T06:23:58.41" personId="{1AA69E5B-B443-4881-BBB8-C2908FF681E9}" id="{CF10FAB4-27C8-4A8C-BD35-8E210E04F123}" parentId="{BBA7D6A9-6393-4C69-8CBE-831BF1947D50}">
    <text>Gautos pastabos</text>
  </threadedComment>
  <threadedComment ref="Y162" dT="2024-02-19T14:46:06.77" personId="{1AA69E5B-B443-4881-BBB8-C2908FF681E9}" id="{85502364-B455-4315-936F-70BD723204AF}" parentId="{BBA7D6A9-6393-4C69-8CBE-831BF1947D50}">
    <text>Pateikta po pastabu</text>
  </threadedComment>
  <threadedComment ref="Y162" dT="2024-02-20T13:48:06.03" personId="{1AA69E5B-B443-4881-BBB8-C2908FF681E9}" id="{CB2F65B1-D542-4E94-9156-E4009F2C28EC}" parentId="{BBA7D6A9-6393-4C69-8CBE-831BF1947D50}">
    <text>Gautos pastabos</text>
  </threadedComment>
  <threadedComment ref="Y162" dT="2024-02-21T10:27:22.92" personId="{1AA69E5B-B443-4881-BBB8-C2908FF681E9}" id="{08A67A20-7FCC-4EBE-B9CA-4509E06C325B}" parentId="{BBA7D6A9-6393-4C69-8CBE-831BF1947D50}">
    <text>Pateikta po pastabu</text>
  </threadedComment>
  <threadedComment ref="AC162" dT="2024-02-19T14:41:39.94" personId="{BF5C2520-4838-4933-8C2C-E9E069B8079F}" id="{D5F584DD-F661-4895-9C13-75E9A3065BA1}">
    <text>Vandenys+
Melioracija+
Telia+</text>
  </threadedComment>
  <threadedComment ref="AC162" dT="2024-02-29T08:25:06.12" personId="{BF5C2520-4838-4933-8C2C-E9E069B8079F}" id="{F39A03FF-9258-45BD-BE0B-784A7B3C359E}" parentId="{D5F584DD-F661-4895-9C13-75E9A3065BA1}">
    <text>Trūksta kelininko</text>
  </threadedComment>
  <threadedComment ref="AC162" dT="2024-03-01T10:01:20.12" personId="{BF5C2520-4838-4933-8C2C-E9E069B8079F}" id="{6CF09CBD-100F-439A-A360-AA9C2C7F90A0}" parentId="{D5F584DD-F661-4895-9C13-75E9A3065BA1}">
    <text>Suderinta</text>
  </threadedComment>
  <threadedComment ref="AC162" dT="2024-03-22T06:43:44.23" personId="{BF5C2520-4838-4933-8C2C-E9E069B8079F}" id="{E04ED61A-2EE6-4C1E-A3A7-C4D93D578103}" parentId="{D5F584DD-F661-4895-9C13-75E9A3065BA1}">
    <text xml:space="preserve">Susiderinti zenklus su eso, išsiųsta 03.22 (P72304) </text>
  </threadedComment>
  <threadedComment ref="AC162" dT="2024-03-25T05:51:21.98" personId="{BF5C2520-4838-4933-8C2C-E9E069B8079F}" id="{9E410AD1-BD43-4530-BDF8-DD7E63869795}" parentId="{D5F584DD-F661-4895-9C13-75E9A3065BA1}">
    <text>Suderinta 03.22</text>
  </threadedComment>
  <threadedComment ref="AF162" dT="2024-02-20T05:39:02.57" personId="{BF5C2520-4838-4933-8C2C-E9E069B8079F}" id="{3EEB1A48-FE51-4B53-833D-C246DCBB5BE3}">
    <text>Išsiųsta derinti 02.22</text>
  </threadedComment>
  <threadedComment ref="AF162" dT="2024-03-05T08:10:28.00" personId="{BF5C2520-4838-4933-8C2C-E9E069B8079F}" id="{2124C341-37D9-4EC5-AFFA-F0B23D0BFA88}" parentId="{3EEB1A48-FE51-4B53-833D-C246DCBB5BE3}">
    <text>861293981 paskambint</text>
  </threadedComment>
  <threadedComment ref="AF162" dT="2024-03-12T13:12:37.04" personId="{BF5C2520-4838-4933-8C2C-E9E069B8079F}" id="{ABE7F7A2-F0D5-45A2-9C6F-E2E9028571B8}" parentId="{3EEB1A48-FE51-4B53-833D-C246DCBB5BE3}">
    <text>Posėdis 03.12-03.15 (apie tikslią datą informuos)</text>
  </threadedComment>
  <threadedComment ref="AF162" dT="2024-03-18T13:32:34.93" personId="{BF5C2520-4838-4933-8C2C-E9E069B8079F}" id="{FF37C81B-8CF5-463E-A23D-43775811BBC7}" parentId="{3EEB1A48-FE51-4B53-833D-C246DCBB5BE3}">
    <text>Posėdis vyko 03.13, ženklinimas suderintas, laukiam sprendimo rašto.</text>
  </threadedComment>
  <threadedComment ref="AF162" dT="2024-03-22T06:41:41.46" personId="{BF5C2520-4838-4933-8C2C-E9E069B8079F}" id="{0E51031A-3AC9-405C-A5F3-163A6A72FED6}" parentId="{3EEB1A48-FE51-4B53-833D-C246DCBB5BE3}">
    <text>Suderinta 03.19</text>
  </threadedComment>
  <threadedComment ref="AJ162" dT="2024-03-26T07:28:43.97" personId="{BF5C2520-4838-4933-8C2C-E9E069B8079F}" id="{ECB9423D-45D2-4C8D-A936-D201EC54519D}">
    <text>Byla pateikta 03.26</text>
  </threadedComment>
  <threadedComment ref="AJ162" dT="2024-04-03T11:35:05.01" personId="{BF5C2520-4838-4933-8C2C-E9E069B8079F}" id="{26A2A55F-D5D0-4811-9FA2-651F5BDF2B25}" parentId="{ECB9423D-45D2-4C8D-A936-D201EC54519D}">
    <text>Patvirtinta 04.03</text>
  </threadedComment>
  <threadedComment ref="X163" dT="2024-03-05T10:18:41.14" personId="{BF5C2520-4838-4933-8C2C-E9E069B8079F}" id="{EBF75E9B-5F81-4808-8E2A-4ABE00A3B861}">
    <text>Iki 03.08 pateikti pirminiams</text>
  </threadedComment>
  <threadedComment ref="Y163" dT="2024-03-07T13:21:26.58" personId="{BF5C2520-4838-4933-8C2C-E9E069B8079F}" id="{4387F311-950C-439F-8302-16160819556E}">
    <text>Pateikta 03.07</text>
  </threadedComment>
  <threadedComment ref="Y163" dT="2024-03-14T07:39:32.55" personId="{BF5C2520-4838-4933-8C2C-E9E069B8079F}" id="{E7044A8D-8CF4-471E-9CEA-1E3A6D41A50C}" parentId="{4387F311-950C-439F-8302-16160819556E}">
    <text>03.14 pateikta po pastabu</text>
  </threadedComment>
  <threadedComment ref="Y163" dT="2024-03-15T11:45:02.44" personId="{BF5C2520-4838-4933-8C2C-E9E069B8079F}" id="{84D9282A-5877-48B4-80F5-2EB9B6ADCED1}" parentId="{4387F311-950C-439F-8302-16160819556E}">
    <text>03.14 suderinta</text>
  </threadedComment>
  <threadedComment ref="Z163" dT="2024-03-19T07:46:19.09" personId="{BF5C2520-4838-4933-8C2C-E9E069B8079F}" id="{09E79E7E-843A-4990-A79B-9829C7D76562}">
    <text>03.19</text>
  </threadedComment>
  <threadedComment ref="Z163" dT="2024-03-22T07:29:36.53" personId="{BF5C2520-4838-4933-8C2C-E9E069B8079F}" id="{6F57F7E9-B2AE-44E3-85D9-13214D22F9E8}" parentId="{09E79E7E-843A-4990-A79B-9829C7D76562}">
    <text>Gauta 03.21</text>
  </threadedComment>
  <threadedComment ref="AA163" dT="2024-03-19T07:46:28.74" personId="{BF5C2520-4838-4933-8C2C-E9E069B8079F}" id="{6D027718-8188-4AFC-BADE-A1A39B6D5491}">
    <text>03.19</text>
  </threadedComment>
  <threadedComment ref="AA163" dT="2024-03-22T07:29:51.92" personId="{BF5C2520-4838-4933-8C2C-E9E069B8079F}" id="{83B0559B-4B72-4D4D-B05A-59BAD3584489}" parentId="{6D027718-8188-4AFC-BADE-A1A39B6D5491}">
    <text>Gauta 03.21</text>
  </threadedComment>
  <threadedComment ref="AC163" dT="2024-03-19T07:46:41.91" personId="{BF5C2520-4838-4933-8C2C-E9E069B8079F}" id="{14E017EF-55EB-431E-B966-07AB8023B8CE}">
    <text>03.19</text>
  </threadedComment>
  <threadedComment ref="AC163" dT="2024-03-22T07:30:49.91" personId="{BF5C2520-4838-4933-8C2C-E9E069B8079F}" id="{98288B45-251B-4298-8CAD-96DBE7A74935}" parentId="{14E017EF-55EB-431E-B966-07AB8023B8CE}">
    <text>Telia+
Vandenys+
Savivaldybe+</text>
  </threadedComment>
  <threadedComment ref="AE163" dT="2024-03-22T07:32:15.00" personId="{BF5C2520-4838-4933-8C2C-E9E069B8079F}" id="{85A0083D-5921-4A92-96F4-F6CD94DB1E52}">
    <text>Išsiųsta 03.26</text>
  </threadedComment>
  <threadedComment ref="AF163" dT="2024-03-19T07:46:55.18" personId="{BF5C2520-4838-4933-8C2C-E9E069B8079F}" id="{DFFEB7F5-8BD5-41DB-A96E-02E1EBA41C39}">
    <text>03.19</text>
  </threadedComment>
  <threadedComment ref="AF163" dT="2024-03-26T07:42:25.02" personId="{BF5C2520-4838-4933-8C2C-E9E069B8079F}" id="{DEE059CA-E6CB-4639-9721-D2937BFF7AD3}" parentId="{DFFEB7F5-8BD5-41DB-A96E-02E1EBA41C39}">
    <text>Gautos pastabos 03.26</text>
  </threadedComment>
  <threadedComment ref="AF163" dT="2024-03-26T14:08:23.84" personId="{BF5C2520-4838-4933-8C2C-E9E069B8079F}" id="{B9EC9ED7-3CED-4789-9853-285004AA260C}" parentId="{DFFEB7F5-8BD5-41DB-A96E-02E1EBA41C39}">
    <text>Išsiųsta po pastabų 03.26</text>
  </threadedComment>
  <threadedComment ref="AF163" dT="2024-04-02T07:00:14.64" personId="{BF5C2520-4838-4933-8C2C-E9E069B8079F}" id="{3CA6FBA0-6019-4772-956F-B7C373B512D1}" parentId="{DFFEB7F5-8BD5-41DB-A96E-02E1EBA41C39}">
    <text>Suderinta 03.26</text>
  </threadedComment>
  <threadedComment ref="AJ163" dT="2024-05-17T14:43:36.21" personId="{BF5C2520-4838-4933-8C2C-E9E069B8079F}" id="{F8307DFD-8EB0-4282-AB05-EB17F7EB6325}">
    <text>Pateikta 05.17</text>
  </threadedComment>
  <threadedComment ref="AJ163" dT="2024-06-03T09:58:16.08" personId="{BF5C2520-4838-4933-8C2C-E9E069B8079F}" id="{6BBFC2B1-F2EE-405C-B861-C508EA5868A3}" parentId="{F8307DFD-8EB0-4282-AB05-EB17F7EB6325}">
    <text>Pateikta po pastabu 06.03</text>
  </threadedComment>
  <threadedComment ref="X164" dT="2024-02-29T08:27:23.29" personId="{BF5C2520-4838-4933-8C2C-E9E069B8079F}" id="{8534E957-9654-4F62-8A88-6485248CD8F2}">
    <text>03.05</text>
  </threadedComment>
  <threadedComment ref="Y164" dT="2024-03-06T14:00:42.83" personId="{BF5C2520-4838-4933-8C2C-E9E069B8079F}" id="{6E28F6ED-9507-45CD-8592-857C5F93F1E3}">
    <text>Pateikta 03.06</text>
  </threadedComment>
  <threadedComment ref="Y164" dT="2024-03-12T12:35:57.71" personId="{BF5C2520-4838-4933-8C2C-E9E069B8079F}" id="{1106D15A-31DB-4AFD-8B54-AF9BCE39B6CC}" parentId="{6E28F6ED-9507-45CD-8592-857C5F93F1E3}">
    <text>Patvirtinta 03.07</text>
  </threadedComment>
  <threadedComment ref="Z164" dT="2024-03-18T13:36:32.74" personId="{BF5C2520-4838-4933-8C2C-E9E069B8079F}" id="{A228D357-C18B-40EE-A183-3D2167A3AA32}">
    <text>Suderinta 03.07</text>
  </threadedComment>
  <threadedComment ref="AB164" dT="2024-03-14T06:23:01.38" personId="{BF5C2520-4838-4933-8C2C-E9E069B8079F}" id="{B306A0E6-5271-4625-9145-0D80EFD01F18}">
    <text>Laukiam LAKD atsakymo</text>
  </threadedComment>
  <threadedComment ref="AB164" dT="2024-04-02T07:40:56.97" personId="{BF5C2520-4838-4933-8C2C-E9E069B8079F}" id="{591EAA6A-F310-41C3-9860-C7B711A9D284}" parentId="{B306A0E6-5271-4625-9145-0D80EFD01F18}">
    <text>Pateiktas savivaldybei 04.03</text>
  </threadedComment>
  <threadedComment ref="AB164" dT="2024-04-22T11:52:51.21" personId="{BF5C2520-4838-4933-8C2C-E9E069B8079F}" id="{66463B88-658C-44E0-A912-A0308104540E}" parentId="{B306A0E6-5271-4625-9145-0D80EFD01F18}">
    <text>04.22-04.27 atsiųs sprendimą.</text>
  </threadedComment>
  <threadedComment ref="AC164" dT="2024-03-08T12:04:11.84" personId="{BF5C2520-4838-4933-8C2C-E9E069B8079F}" id="{9E2C84F1-D7A2-4A05-9AF3-F5EB1DD3D2D7}">
    <text>Išsiųsta 03.08</text>
  </threadedComment>
  <threadedComment ref="AC164" dT="2024-03-19T07:00:48.81" personId="{BF5C2520-4838-4933-8C2C-E9E069B8079F}" id="{E8D27A47-F280-4A8A-9DD3-32048D74A133}" parentId="{9E2C84F1-D7A2-4A05-9AF3-F5EB1DD3D2D7}">
    <text>Telia+
Dujos+
Savivaldybe+</text>
  </threadedComment>
  <threadedComment ref="AE164" dT="2024-03-08T12:04:24.11" personId="{BF5C2520-4838-4933-8C2C-E9E069B8079F}" id="{83DBFC36-DCE7-4D90-89A0-5173FA66DD9D}">
    <text>Išsiųsta 03.08</text>
  </threadedComment>
  <threadedComment ref="AE164" dT="2024-03-27T11:12:54.52" personId="{BF5C2520-4838-4933-8C2C-E9E069B8079F}" id="{0D2312D1-672D-44D4-8B08-B81A9ABEC555}" parentId="{83DBFC36-DCE7-4D90-89A0-5173FA66DD9D}">
    <text>Suderinta 03.27</text>
  </threadedComment>
  <threadedComment ref="AF164" dT="2024-03-08T12:03:32.43" personId="{BF5C2520-4838-4933-8C2C-E9E069B8079F}" id="{B6E9FEBF-C041-4A66-94AE-B4A4A3B58F13}">
    <text>Patvirtinta 03.08</text>
  </threadedComment>
  <threadedComment ref="AF164" dT="2024-03-19T06:58:42.21" personId="{BF5C2520-4838-4933-8C2C-E9E069B8079F}" id="{D4AA35B7-490A-40A8-8F2C-8906BB549BD3}" parentId="{B6E9FEBF-C041-4A66-94AE-B4A4A3B58F13}">
    <text xml:space="preserve">LAKD+
Savivaldybe+ </text>
  </threadedComment>
  <threadedComment ref="AG164" dT="2024-03-08T08:15:17.86" personId="{BF5C2520-4838-4933-8C2C-E9E069B8079F}" id="{0CF7E58F-0AE1-4092-B58A-54600FDC58C7}">
    <text>Saugomos teritorijos (išsiųsta 03.08)</text>
  </threadedComment>
  <threadedComment ref="AG164" dT="2024-03-12T09:17:45.32" personId="{BF5C2520-4838-4933-8C2C-E9E069B8079F}" id="{474D4911-C797-4830-B22A-482E32EE471A}" parentId="{0CF7E58F-0AE1-4092-B58A-54600FDC58C7}">
    <text>Suderinta</text>
  </threadedComment>
  <threadedComment ref="L165" dT="2024-03-15T08:03:03.71" personId="{BF5C2520-4838-4933-8C2C-E9E069B8079F}" id="{93D99E4A-DB91-49A2-89D0-7DD508131EFD}">
    <text>Pateikta 03.15 Igniciui</text>
  </threadedComment>
  <threadedComment ref="L165" dT="2024-03-27T12:55:20.59" personId="{BF5C2520-4838-4933-8C2C-E9E069B8079F}" id="{A97C7279-BFF4-48BE-B9C9-278A18947EAE}" parentId="{93D99E4A-DB91-49A2-89D0-7DD508131EFD}">
    <text>Pateikta 03.27</text>
  </threadedComment>
  <threadedComment ref="L165" dT="2024-04-03T09:23:14.21" personId="{BF5C2520-4838-4933-8C2C-E9E069B8079F}" id="{F4B1FA84-4D18-4F21-86B1-9ADE75E586D2}" parentId="{93D99E4A-DB91-49A2-89D0-7DD508131EFD}">
    <text>Ikelta po pastabu 04.03</text>
  </threadedComment>
  <threadedComment ref="X165" dT="2024-02-28T12:10:15.02" personId="{BF5C2520-4838-4933-8C2C-E9E069B8079F}" id="{ECE7C35D-1571-409C-9BF9-540B0F017795}">
    <text>Reikia topo</text>
  </threadedComment>
  <threadedComment ref="Y165" dT="2024-03-15T08:02:41.57" personId="{BF5C2520-4838-4933-8C2C-E9E069B8079F}" id="{AC55C112-3435-49C3-8EC2-ACAE75B7AF00}">
    <text>Pateikta 03.15</text>
  </threadedComment>
  <threadedComment ref="Y165" dT="2024-03-29T10:22:52.96" personId="{BF5C2520-4838-4933-8C2C-E9E069B8079F}" id="{9909B1AA-F20C-474B-BD1E-E2BA7D2FE802}" parentId="{AC55C112-3435-49C3-8EC2-ACAE75B7AF00}">
    <text>Suderinta 03.26</text>
  </threadedComment>
  <threadedComment ref="AC165" dT="2024-04-05T10:25:36.67" personId="{BF5C2520-4838-4933-8C2C-E9E069B8079F}" id="{77A28961-EF00-4C6A-8BBB-58364622DE3F}">
    <text>Išsiųsta 04.05</text>
  </threadedComment>
  <threadedComment ref="AC165" dT="2024-04-05T10:25:47.95" personId="{BF5C2520-4838-4933-8C2C-E9E069B8079F}" id="{FBF76AC0-B4D5-4916-B390-8F9C6BF24CA2}" parentId="{77A28961-EF00-4C6A-8BBB-58364622DE3F}">
    <text>Savivaldybe+
Telia-
Vandenys-</text>
  </threadedComment>
  <threadedComment ref="AE165" dT="2024-04-05T10:45:45.71" personId="{BF5C2520-4838-4933-8C2C-E9E069B8079F}" id="{D6264E05-A864-4538-9324-32FF8BB39786}">
    <text>Pateikta 04.05</text>
  </threadedComment>
  <threadedComment ref="AF165" dT="2024-04-05T10:38:45.60" personId="{BF5C2520-4838-4933-8C2C-E9E069B8079F}" id="{4A2F0A6B-4163-4062-902D-EFE62DB0EFBD}">
    <text>Pateikta 04.05</text>
  </threadedComment>
  <threadedComment ref="Y166" dT="2024-02-28T14:09:35.66" personId="{BF5C2520-4838-4933-8C2C-E9E069B8079F}" id="{D3B227FC-FFC0-49CE-87BF-2F3B008392DA}">
    <text>Pateikta 02.28</text>
  </threadedComment>
  <threadedComment ref="Y166" dT="2024-03-01T11:43:07.12" personId="{BF5C2520-4838-4933-8C2C-E9E069B8079F}" id="{3C3B5E19-E583-46BF-A145-3EA64582EA26}" parentId="{D3B227FC-FFC0-49CE-87BF-2F3B008392DA}">
    <text>Pateikta po pastabu 03.01</text>
  </threadedComment>
  <threadedComment ref="Y166" dT="2024-03-05T10:22:56.50" personId="{BF5C2520-4838-4933-8C2C-E9E069B8079F}" id="{61EFCC2D-F8B5-43EA-A802-0C7D143D988F}" parentId="{D3B227FC-FFC0-49CE-87BF-2F3B008392DA}">
    <text>Suderinta</text>
  </threadedComment>
  <threadedComment ref="Z166" dT="2024-03-12T15:09:12.81" personId="{BF5C2520-4838-4933-8C2C-E9E069B8079F}" id="{5BF0F8D2-3759-4DB8-9A60-BD1B2A83758B}">
    <text>Suderinta 03.07</text>
  </threadedComment>
  <threadedComment ref="AA166" dT="2024-03-13T12:25:36.34" personId="{BF5C2520-4838-4933-8C2C-E9E069B8079F}" id="{FC59DA01-2912-4401-B674-80D488C663B3}">
    <text>Išsiųsta 03.15</text>
  </threadedComment>
  <threadedComment ref="AC166" dT="2024-03-07T10:25:32.65" personId="{BF5C2520-4838-4933-8C2C-E9E069B8079F}" id="{ADFB30A1-0468-40BD-8551-7E15F3A190C4}">
    <text>Išsiųsta 03.07</text>
  </threadedComment>
  <threadedComment ref="AC166" dT="2024-03-07T10:25:54.19" personId="{BF5C2520-4838-4933-8C2C-E9E069B8079F}" id="{8252BA9A-F9AB-4004-900B-408B8DAC0C1B}" parentId="{ADFB30A1-0468-40BD-8551-7E15F3A190C4}">
    <text>Telia+
Vandenys+
Savivaldybe+</text>
  </threadedComment>
  <threadedComment ref="AJ166" dT="2024-03-22T07:33:41.48" personId="{BF5C2520-4838-4933-8C2C-E9E069B8079F}" id="{3DD4EA60-D00D-40D8-9C57-686C27ECB344}">
    <text>Pateikta byla 03.27</text>
  </threadedComment>
  <threadedComment ref="AJ166" dT="2024-04-02T07:08:47.83" personId="{BF5C2520-4838-4933-8C2C-E9E069B8079F}" id="{3BA468E0-9668-433C-9068-11E45651E23B}" parentId="{3DD4EA60-D00D-40D8-9C57-686C27ECB344}">
    <text>Pateikta po pastabų 04.02</text>
  </threadedComment>
  <threadedComment ref="Y167" dT="2024-02-28T14:09:43.09" personId="{BF5C2520-4838-4933-8C2C-E9E069B8079F}" id="{CEF23E4E-4DAB-49F0-9779-B6A54B27B73A}">
    <text>Pateikta 02.28</text>
  </threadedComment>
  <threadedComment ref="Y167" dT="2024-03-01T07:34:04.04" personId="{BF5C2520-4838-4933-8C2C-E9E069B8079F}" id="{A9E2CC7A-DE37-4305-B181-9486B9C0E92D}" parentId="{CEF23E4E-4DAB-49F0-9779-B6A54B27B73A}">
    <text>03.01 pateikta po pastabų</text>
  </threadedComment>
  <threadedComment ref="Y167" dT="2024-03-07T07:10:39.70" personId="{BF5C2520-4838-4933-8C2C-E9E069B8079F}" id="{434531B1-8525-4890-B440-0778BB85825F}" parentId="{CEF23E4E-4DAB-49F0-9779-B6A54B27B73A}">
    <text>03.07 pateikta po pastabu</text>
  </threadedComment>
  <threadedComment ref="Y167" dT="2024-03-12T12:38:32.96" personId="{BF5C2520-4838-4933-8C2C-E9E069B8079F}" id="{E445CF5A-8044-4D4D-9546-618C7F97021C}" parentId="{CEF23E4E-4DAB-49F0-9779-B6A54B27B73A}">
    <text>03.07 patvirtinta</text>
  </threadedComment>
  <threadedComment ref="Z167" dT="2024-03-12T13:14:18.20" personId="{BF5C2520-4838-4933-8C2C-E9E069B8079F}" id="{7D8C1B97-4E85-404B-BD73-6DE0DE19BF8A}">
    <text>Gauta 03.07</text>
  </threadedComment>
  <threadedComment ref="AB167" dT="2024-03-07T07:21:34.71" personId="{BF5C2520-4838-4933-8C2C-E9E069B8079F}" id="{763FAAE0-84EE-4FF3-8ECF-7474D84844D6}">
    <text>Teiksim gavę KPD atsakymą</text>
  </threadedComment>
  <threadedComment ref="AB167" dT="2024-04-09T06:43:03.44" personId="{BF5C2520-4838-4933-8C2C-E9E069B8079F}" id="{EFA3AE3F-02DE-4B20-86D5-5021B96F1F7B}" parentId="{763FAAE0-84EE-4FF3-8ECF-7474D84844D6}">
    <text>Pateikta savivaldybei 04.10</text>
  </threadedComment>
  <threadedComment ref="AB167" dT="2024-05-14T13:56:51.27" personId="{BF5C2520-4838-4933-8C2C-E9E069B8079F}" id="{A4F9394A-A331-45AA-89A2-53C4C55D1D14}" parentId="{763FAAE0-84EE-4FF3-8ECF-7474D84844D6}">
    <text>Pateikta notarui 05.14</text>
  </threadedComment>
  <threadedComment ref="AC167" dT="2024-03-07T07:20:00.90" personId="{BF5C2520-4838-4933-8C2C-E9E069B8079F}" id="{3D1D711D-E0F5-4800-A2A3-79168DEE148E}">
    <text>Išsiųsta 03.06</text>
  </threadedComment>
  <threadedComment ref="AC167" dT="2024-03-07T07:20:04.10" personId="{BF5C2520-4838-4933-8C2C-E9E069B8079F}" id="{76C8984F-A767-4508-B05B-D7DA0A4DD2B4}" parentId="{3D1D711D-E0F5-4800-A2A3-79168DEE148E}">
    <text>Telia+
Savivaldybe+ (paveldosauga)
Vandenys+
Šilumotiekis+
Savivaldybe+</text>
  </threadedComment>
  <threadedComment ref="AE167" dT="2024-03-07T07:20:35.30" personId="{BF5C2520-4838-4933-8C2C-E9E069B8079F}" id="{C8C4E4E9-1EDD-4378-8283-C84DDB10C1B6}">
    <text>Pateikta 03.06 (dėl AZ)</text>
  </threadedComment>
  <threadedComment ref="AE167" dT="2024-03-27T11:15:48.23" personId="{BF5C2520-4838-4933-8C2C-E9E069B8079F}" id="{7D8BFF67-38AB-4ABE-8797-D839094F716E}" parentId="{C8C4E4E9-1EDD-4378-8283-C84DDB10C1B6}">
    <text>Suderinta 03.27</text>
  </threadedComment>
  <threadedComment ref="AF167" dT="2024-03-07T07:21:01.26" personId="{BF5C2520-4838-4933-8C2C-E9E069B8079F}" id="{C31AEB3B-5E34-429B-B5B3-55927AFA7362}">
    <text>Pateikta 03.07 (savivaldybe)</text>
  </threadedComment>
  <threadedComment ref="AF167" dT="2024-04-02T07:39:09.15" personId="{BF5C2520-4838-4933-8C2C-E9E069B8079F}" id="{0E8F8592-35C3-4693-B6E3-3E5B0292A795}" parentId="{C31AEB3B-5E34-429B-B5B3-55927AFA7362}">
    <text>Prašymas savivaldybei pasimetęs, laukiame info kada duos atsakyma</text>
  </threadedComment>
  <threadedComment ref="AF167" dT="2024-04-03T11:08:02.20" personId="{BF5C2520-4838-4933-8C2C-E9E069B8079F}" id="{2712AA25-4F9E-4BAB-B612-7E6A6FE95AF1}" parentId="{C31AEB3B-5E34-429B-B5B3-55927AFA7362}">
    <text>Prašymas išnagrinėtas, laukiame pastabos.</text>
  </threadedComment>
  <threadedComment ref="AF167" dT="2024-04-22T11:53:56.60" personId="{BF5C2520-4838-4933-8C2C-E9E069B8079F}" id="{A8913DD5-58CE-4D5E-8A29-2EB5AEAC95D1}" parentId="{C31AEB3B-5E34-429B-B5B3-55927AFA7362}">
    <text>Suderinta 04.17</text>
  </threadedComment>
  <threadedComment ref="AG167" dT="2024-03-07T07:22:05.69" personId="{BF5C2520-4838-4933-8C2C-E9E069B8079F}" id="{F0C4D9B2-2DF4-4743-84E0-714CA7DE1EF1}">
    <text>KPD (išsiųsta 03.19)</text>
  </threadedComment>
  <threadedComment ref="AG167" dT="2024-03-27T11:09:13.59" personId="{BF5C2520-4838-4933-8C2C-E9E069B8079F}" id="{6E7FAFBE-037A-4F25-AEBD-9938C4553D84}" parentId="{F0C4D9B2-2DF4-4743-84E0-714CA7DE1EF1}">
    <text>Išsiųsta dėl tyrimu butinybes isvados</text>
  </threadedComment>
  <threadedComment ref="AG167" dT="2024-04-15T04:30:58.45" personId="{BF5C2520-4838-4933-8C2C-E9E069B8079F}" id="{B9C6F4CC-5D08-47D6-880A-093780B38D89}" parentId="{F0C4D9B2-2DF4-4743-84E0-714CA7DE1EF1}">
    <text>04.15 gautas leidimas atlikti a. tyrimus</text>
  </threadedComment>
  <threadedComment ref="AJ167" dT="2024-06-03T14:17:01.28" personId="{BF5C2520-4838-4933-8C2C-E9E069B8079F}" id="{2CC1693E-AFD9-470C-8A14-C99C462BB8A7}">
    <text>Pateikta 06.03</text>
  </threadedComment>
  <threadedComment ref="Y168" dT="2024-02-29T14:57:18.11" personId="{BF5C2520-4838-4933-8C2C-E9E069B8079F}" id="{63A75B3A-34AF-4096-8D83-8B2A60BAA38A}">
    <text>Pateikta 02.29</text>
  </threadedComment>
  <threadedComment ref="Y168" dT="2024-03-06T06:11:54.29" personId="{BF5C2520-4838-4933-8C2C-E9E069B8079F}" id="{7532B97D-2DCC-4A88-9869-D3399B18B90D}" parentId="{63A75B3A-34AF-4096-8D83-8B2A60BAA38A}">
    <text>03.06 pateikta po pastabų</text>
  </threadedComment>
  <threadedComment ref="Z168" dT="2024-03-12T13:13:57.34" personId="{BF5C2520-4838-4933-8C2C-E9E069B8079F}" id="{A12C4CDD-2A54-4244-91D9-9963CF934F78}">
    <text>Išsiųsta 03.07</text>
  </threadedComment>
  <threadedComment ref="Z168" dT="2024-03-12T15:06:56.37" personId="{BF5C2520-4838-4933-8C2C-E9E069B8079F}" id="{F87AF699-CFAF-4F77-85D2-8DFDDA61BA99}" parentId="{A12C4CDD-2A54-4244-91D9-9963CF934F78}">
    <text>Gauta 03.13</text>
  </threadedComment>
  <threadedComment ref="AB168" dT="2024-03-14T06:36:32.32" personId="{BF5C2520-4838-4933-8C2C-E9E069B8079F}" id="{CBDF7584-FB32-4E15-A240-D1B8103D9845}">
    <text>03.14 Ignitis pasirase</text>
  </threadedComment>
  <threadedComment ref="AB168" dT="2024-03-19T07:30:24.34" personId="{BF5C2520-4838-4933-8C2C-E9E069B8079F}" id="{3B019670-3811-4504-942E-A8583A5ADCB5}" parentId="{CBDF7584-FB32-4E15-A240-D1B8103D9845}">
    <text>03.19
03.22</text>
  </threadedComment>
  <threadedComment ref="AB168" dT="2024-04-17T08:12:44.21" personId="{BF5C2520-4838-4933-8C2C-E9E069B8079F}" id="{906460C0-D5CD-4FD9-A059-48F377E2DD81}" parentId="{CBDF7584-FB32-4E15-A240-D1B8103D9845}">
    <text>Pavedimų kopijos gautos 04.17</text>
  </threadedComment>
  <threadedComment ref="AB168" dT="2024-04-18T04:57:09.38" personId="{BF5C2520-4838-4933-8C2C-E9E069B8079F}" id="{A81DE71A-9C48-4362-B482-B2AFC4C9EC72}" parentId="{CBDF7584-FB32-4E15-A240-D1B8103D9845}">
    <text xml:space="preserve">Servitutai pateikti Alytaus 3-iajam notaru biurui 04.18 </text>
  </threadedComment>
  <threadedComment ref="AC168" dT="2024-03-14T05:52:10.89" personId="{C8757EB3-AE51-4D63-B06C-15AB9D614458}" id="{3B2ADD61-390E-435A-B7C1-240C59525E95}">
    <text>Šilumotiekis+
Vandenys+
Kelininkas+
Telia+</text>
  </threadedComment>
  <threadedComment ref="AF168" dT="2024-03-07T08:19:34.52" personId="{BF5C2520-4838-4933-8C2C-E9E069B8079F}" id="{CD81C48F-5642-4D70-9E88-73408304A734}">
    <text>03.07 Išsiųsta savivaldybei</text>
  </threadedComment>
  <threadedComment ref="AF168" dT="2024-03-19T07:30:42.89" personId="{BF5C2520-4838-4933-8C2C-E9E069B8079F}" id="{146AA1CF-8CAB-44F3-8325-A53E9C6F0F8A}" parentId="{CD81C48F-5642-4D70-9E88-73408304A734}">
    <text>laukiame tikslios posėdžio datos 03.18-03.22</text>
  </threadedComment>
  <threadedComment ref="AF168" dT="2024-04-05T08:14:38.07" personId="{BF5C2520-4838-4933-8C2C-E9E069B8079F}" id="{E10520FA-B93A-43DF-8B27-ABA294A8F898}" parentId="{CD81C48F-5642-4D70-9E88-73408304A734}">
    <text>Suderino su sąlyga pakeisti esamus ženklus.</text>
  </threadedComment>
  <threadedComment ref="AF168" dT="2024-04-22T11:55:41.73" personId="{BF5C2520-4838-4933-8C2C-E9E069B8079F}" id="{8BB3DBD2-822B-4545-B349-B1C90B623600}" parentId="{CD81C48F-5642-4D70-9E88-73408304A734}">
    <text>Suderintas ženklinimas el. paštu.</text>
  </threadedComment>
  <threadedComment ref="AJ168" dT="2024-05-14T13:42:56.58" personId="{BF5C2520-4838-4933-8C2C-E9E069B8079F}" id="{9392CD53-11C2-4905-98A5-1BC309550E03}">
    <text>Pateikta 05.14</text>
  </threadedComment>
  <threadedComment ref="AK168" dT="2024-05-29T11:42:31.70" personId="{BF5C2520-4838-4933-8C2C-E9E069B8079F}" id="{CC007830-B600-427C-A8B6-CC91F63A5269}">
    <text>Pateikta 05.29</text>
  </threadedComment>
  <threadedComment ref="L169" dT="2024-03-05T14:40:09.84" personId="{BF5C2520-4838-4933-8C2C-E9E069B8079F}" id="{F3BB3B43-783B-4586-9E71-289496676FA5}">
    <text>Pateikta Igničiui</text>
  </threadedComment>
  <threadedComment ref="L169" dT="2024-03-07T13:23:07.01" personId="{BF5C2520-4838-4933-8C2C-E9E069B8079F}" id="{8508B71E-2077-4621-97C4-D3E52F99632C}" parentId="{F3BB3B43-783B-4586-9E71-289496676FA5}">
    <text>Pateikta i RP</text>
  </threadedComment>
  <threadedComment ref="L169" dT="2024-03-12T12:52:44.24" personId="{BF5C2520-4838-4933-8C2C-E9E069B8079F}" id="{40B6FF41-7494-4E30-927C-D09E3F451DD3}" parentId="{F3BB3B43-783B-4586-9E71-289496676FA5}">
    <text>Gautos pastabos 03.11</text>
  </threadedComment>
  <threadedComment ref="L169" dT="2024-03-13T13:18:43.37" personId="{BF5C2520-4838-4933-8C2C-E9E069B8079F}" id="{46FD58EE-B11B-457E-97CF-A767C4BEA47E}" parentId="{F3BB3B43-783B-4586-9E71-289496676FA5}">
    <text>Pateikta po pastabų 03.13</text>
  </threadedComment>
  <threadedComment ref="L169" dT="2024-03-18T05:24:35.10" personId="{BF5C2520-4838-4933-8C2C-E9E069B8079F}" id="{C30B6589-E53C-48FC-96B5-C50AF268E961}" parentId="{F3BB3B43-783B-4586-9E71-289496676FA5}">
    <text xml:space="preserve">Gautos pastabos 03.14, pateiksime po pastabų 03.19 </text>
  </threadedComment>
  <threadedComment ref="L169" dT="2024-03-19T07:32:13.50" personId="{BF5C2520-4838-4933-8C2C-E9E069B8079F}" id="{8E4BEB2A-FFDF-471D-99BB-AE26942DF25C}" parentId="{F3BB3B43-783B-4586-9E71-289496676FA5}">
    <text>Pateikta 03.19</text>
  </threadedComment>
  <threadedComment ref="L169" dT="2024-03-20T17:36:58.41" personId="{BF5C2520-4838-4933-8C2C-E9E069B8079F}" id="{33B01ADE-F451-4B6B-A3FB-1AA95881B709}" parentId="{F3BB3B43-783B-4586-9E71-289496676FA5}">
    <text>Patvirtinta 03.20</text>
  </threadedComment>
  <threadedComment ref="N169" dT="2024-04-25T12:54:32.55" personId="{BF5C2520-4838-4933-8C2C-E9E069B8079F}" id="{AD4A049E-CC39-4238-8A38-8F2F939CB472}">
    <text>Pateikta 04.25</text>
  </threadedComment>
  <threadedComment ref="N169" dT="2024-05-13T12:32:39.05" personId="{BF5C2520-4838-4933-8C2C-E9E069B8079F}" id="{005A2242-E945-4CA4-9872-DFFCDB4F682B}" parentId="{AD4A049E-CC39-4238-8A38-8F2F939CB472}">
    <text>Suderinta 05.09</text>
  </threadedComment>
  <threadedComment ref="N169" dT="2024-05-14T08:02:58.55" personId="{BF5C2520-4838-4933-8C2C-E9E069B8079F}" id="{C667D06B-151B-4C42-B5F9-73BC15DEA4F6}" parentId="{AD4A049E-CC39-4238-8A38-8F2F939CB472}">
    <text>išsiųsta notarui 1/2 (0 kompensacija), kitas išsiųstas eso pavedimui atlikti</text>
  </threadedComment>
  <threadedComment ref="O169" dT="2024-03-27T08:48:47.86" personId="{BF5C2520-4838-4933-8C2C-E9E069B8079F}" id="{A8A2D7E3-2810-4FDB-A3BD-EE756ADE2E41}">
    <text>Išsiųsta 03.14</text>
  </threadedComment>
  <threadedComment ref="O169" dT="2024-03-27T08:55:13.07" personId="{BF5C2520-4838-4933-8C2C-E9E069B8079F}" id="{60112CBC-A916-466B-8327-83A2D0217B5D}" parentId="{A8A2D7E3-2810-4FDB-A3BD-EE756ADE2E41}">
    <text xml:space="preserve">Telia+
Savivaldybe+
Vandenys+ </text>
  </threadedComment>
  <threadedComment ref="U169" dT="2024-08-02T12:20:17.21" personId="{BF5C2520-4838-4933-8C2C-E9E069B8079F}" id="{C2900195-D991-45C6-B796-E478A0213E1B}">
    <text>Pateikta 08.02</text>
  </threadedComment>
  <threadedComment ref="X169" dT="2024-02-29T08:26:40.46" personId="{BF5C2520-4838-4933-8C2C-E9E069B8079F}" id="{EAFB0432-4F8F-4997-AFA2-50BF876F95CE}">
    <text>03.05</text>
  </threadedComment>
  <threadedComment ref="Y169" dT="2024-03-05T14:41:10.19" personId="{BF5C2520-4838-4933-8C2C-E9E069B8079F}" id="{3C70E46C-D536-44C5-9B9E-D40265A26406}">
    <text>Pateikta 03.05</text>
  </threadedComment>
  <threadedComment ref="Y169" dT="2024-03-19T07:52:55.90" personId="{BF5C2520-4838-4933-8C2C-E9E069B8079F}" id="{620A2B82-C557-4D50-A8B3-736A0462F10C}" parentId="{3C70E46C-D536-44C5-9B9E-D40265A26406}">
    <text>Suderinta 03.07</text>
  </threadedComment>
  <threadedComment ref="Z169" dT="2024-03-19T08:06:51.67" personId="{BF5C2520-4838-4933-8C2C-E9E069B8079F}" id="{7C76AEC7-B995-4DBB-BE0F-D8A1BAC889B4}">
    <text>Išsiųsta 03.19</text>
  </threadedComment>
  <threadedComment ref="Z169" dT="2024-04-23T05:15:05.89" personId="{BF5C2520-4838-4933-8C2C-E9E069B8079F}" id="{5CB46399-185B-455E-BD30-0B4D03BFB3F1}" parentId="{7C76AEC7-B995-4DBB-BE0F-D8A1BAC889B4}">
    <text>Gauta 04.16</text>
  </threadedComment>
  <threadedComment ref="AA169" dT="2024-03-19T08:06:51.67" personId="{BF5C2520-4838-4933-8C2C-E9E069B8079F}" id="{785F6D5F-4F69-4635-BED4-5F2AAB18EE1F}">
    <text>Išsiųsta 03.19</text>
  </threadedComment>
  <threadedComment ref="AC169" dT="2024-03-19T07:54:01.95" personId="{BF5C2520-4838-4933-8C2C-E9E069B8079F}" id="{D18F13AE-9658-419A-9554-84C5E39E2654}">
    <text>03.14 išsiųsta</text>
  </threadedComment>
  <threadedComment ref="AC169" dT="2024-03-19T07:54:35.67" personId="{BF5C2520-4838-4933-8C2C-E9E069B8079F}" id="{441AE03D-1F5F-4FAE-AFD5-044C471F8EC8}" parentId="{D18F13AE-9658-419A-9554-84C5E39E2654}">
    <text>Telia+
Vandenys+
Savivaldybe+ (laiškas kad privačiuose sklypuose nederina)</text>
  </threadedComment>
  <threadedComment ref="AF169" dT="2024-03-19T07:55:01.13" personId="{BF5C2520-4838-4933-8C2C-E9E069B8079F}" id="{0E41B4B7-6428-48BF-89F6-AE7C2151C3A1}">
    <text>Išsiųsta 03.14</text>
  </threadedComment>
  <threadedComment ref="AF169" dT="2024-04-09T07:42:14.13" personId="{BF5C2520-4838-4933-8C2C-E9E069B8079F}" id="{E57EEAB9-3B3C-41D1-B01A-C8188C8B8F80}" parentId="{0E41B4B7-6428-48BF-89F6-AE7C2151C3A1}">
    <text>Gautos pastabos, kad medžiaga (nuotraukos is google maps) pasenus, 04.08 vykome į vietą atnaujinti medžiagą, 04.09 teiksime derinti po pastabų.</text>
  </threadedComment>
  <threadedComment ref="AF169" dT="2024-04-25T12:59:19.13" personId="{BF5C2520-4838-4933-8C2C-E9E069B8079F}" id="{09381DA6-CA00-4665-9C0E-5B0FFD3F0083}" parentId="{0E41B4B7-6428-48BF-89F6-AE7C2151C3A1}">
    <text>Suderinta 04.18</text>
  </threadedComment>
  <threadedComment ref="L170" dT="2024-03-27T12:55:31.83" personId="{BF5C2520-4838-4933-8C2C-E9E069B8079F}" id="{86174B03-33CD-4960-84DA-6E0778709537}">
    <text>Pateikta 03.27</text>
  </threadedComment>
  <threadedComment ref="L170" dT="2024-03-29T10:20:06.34" personId="{BF5C2520-4838-4933-8C2C-E9E069B8079F}" id="{0B8C1E82-282E-4C0C-B150-6CCFC6CF5C1B}" parentId="{86174B03-33CD-4960-84DA-6E0778709537}">
    <text>Gautos pastabos 03.29, išsiųsta pakartotinai 03.29</text>
  </threadedComment>
  <threadedComment ref="M170" dT="2024-04-03T09:20:35.00" personId="{BF5C2520-4838-4933-8C2C-E9E069B8079F}" id="{2D29843E-420B-4268-8E36-12937BAD3B88}">
    <text>Gauta 04.03</text>
  </threadedComment>
  <threadedComment ref="O170" dT="2024-04-03T09:14:37.95" personId="{BF5C2520-4838-4933-8C2C-E9E069B8079F}" id="{A3BAD507-47FF-40D5-AECD-94CF08F0DCD5}">
    <text>Išsiųsta 04.03</text>
  </threadedComment>
  <threadedComment ref="O170" dT="2024-04-03T09:14:41.62" personId="{BF5C2520-4838-4933-8C2C-E9E069B8079F}" id="{64E639D5-AA1A-4D3B-B3A4-C0BB52244030}" parentId="{A3BAD507-47FF-40D5-AECD-94CF08F0DCD5}">
    <text>Savivaldybe+
Telia+
Vandenys+</text>
  </threadedComment>
  <threadedComment ref="O170" dT="2024-04-22T12:41:52.08" personId="{BF5C2520-4838-4933-8C2C-E9E069B8079F}" id="{264C26D1-9959-441B-866F-67EBE4C11169}" parentId="{A3BAD507-47FF-40D5-AECD-94CF08F0DCD5}">
    <text>Savivaldybė prašo trasą kelti į žalią veją, derinamės įmanomus variantus. Važiuosime į objektą 04.25 susitikslinti šulinių žiedus po dangčiu.</text>
  </threadedComment>
  <threadedComment ref="O170" dT="2024-05-01T09:46:03.18" personId="{BF5C2520-4838-4933-8C2C-E9E069B8079F}" id="{7ABDBDB5-7C28-4D1D-89AF-9DBC4D491201}" parentId="{A3BAD507-47FF-40D5-AECD-94CF08F0DCD5}">
    <text>Pateikta savivaldybei 05.01</text>
  </threadedComment>
  <threadedComment ref="Y170" dT="2024-03-21T09:02:17.26" personId="{BF5C2520-4838-4933-8C2C-E9E069B8079F}" id="{7310F75B-3BA3-4D87-B358-D47EC4EA2DF2}">
    <text>Pateiktos abi dalys 03.21</text>
  </threadedComment>
  <threadedComment ref="Y170" dT="2024-03-25T12:31:18.66" personId="{BF5C2520-4838-4933-8C2C-E9E069B8079F}" id="{3B979E9C-5AEE-433C-9DD4-27465B394537}" parentId="{7310F75B-3BA3-4D87-B358-D47EC4EA2DF2}">
    <text>Gautos pastabos 03.25, pateikta po pastabų 03.25</text>
  </threadedComment>
  <threadedComment ref="Y170" dT="2024-03-29T10:20:41.79" personId="{BF5C2520-4838-4933-8C2C-E9E069B8079F}" id="{60C69944-F703-45A3-8A20-3A270D279FD0}" parentId="{7310F75B-3BA3-4D87-B358-D47EC4EA2DF2}">
    <text>Suderinta 03.27</text>
  </threadedComment>
  <threadedComment ref="Z170" dT="2024-04-03T09:20:19.42" personId="{BF5C2520-4838-4933-8C2C-E9E069B8079F}" id="{BD7561A4-316C-4D22-883C-BFE080E4349A}">
    <text>Gauta 04.03</text>
  </threadedComment>
  <threadedComment ref="AA170" dT="2024-04-03T09:20:23.88" personId="{BF5C2520-4838-4933-8C2C-E9E069B8079F}" id="{ADD0BF3B-59D3-491E-B81E-00AA5380425F}">
    <text>Gauta 04.03</text>
  </threadedComment>
  <threadedComment ref="AB170" dT="2024-07-12T11:44:43.83" personId="{BF5C2520-4838-4933-8C2C-E9E069B8079F}" id="{731FA55E-EC80-4FEF-AFC7-A6AF9E0E4818}">
    <text>Gautas raštas kad servituto nustatineti nereikia</text>
  </threadedComment>
  <threadedComment ref="AC170" dT="2024-04-03T09:13:39.36" personId="{BF5C2520-4838-4933-8C2C-E9E069B8079F}" id="{C6F2E168-3102-4D41-9497-D85D2FBF00C1}">
    <text>Išsiųsta 04.03</text>
  </threadedComment>
  <threadedComment ref="AC170" dT="2024-04-03T09:14:09.61" personId="{BF5C2520-4838-4933-8C2C-E9E069B8079F}" id="{FB16426B-E875-4BA1-A516-BB9EE3395EE4}" parentId="{C6F2E168-3102-4D41-9497-D85D2FBF00C1}">
    <text>Savivaldybe-
Telia+
Vandenys-</text>
  </threadedComment>
  <threadedComment ref="AF170" dT="2024-04-03T09:40:35.66" personId="{BF5C2520-4838-4933-8C2C-E9E069B8079F}" id="{3FFEFCA5-8680-4225-82B6-82CB780B94C0}">
    <text>Pateikta 04.03</text>
  </threadedComment>
  <threadedComment ref="AF170" dT="2024-04-05T10:22:41.76" personId="{BF5C2520-4838-4933-8C2C-E9E069B8079F}" id="{1653E29F-66A1-4A9C-9768-A52372F4DE6A}" parentId="{3FFEFCA5-8680-4225-82B6-82CB780B94C0}">
    <text>Išsiųsta 04.05 po pastabų (gautos 04.05)</text>
  </threadedComment>
  <threadedComment ref="O171" dT="2024-03-19T07:57:13.06" personId="{BF5C2520-4838-4933-8C2C-E9E069B8079F}" id="{02FA47CC-8EBE-4A04-9C8B-3EEDBABAC458}">
    <text>Išsiųsta 07.25</text>
  </threadedComment>
  <threadedComment ref="O171" dT="2024-03-19T07:57:26.77" personId="{BF5C2520-4838-4933-8C2C-E9E069B8079F}" id="{EC2D0694-48BD-49E1-BD42-51719A1B7653}" parentId="{02FA47CC-8EBE-4A04-9C8B-3EEDBABAC458}">
    <text>Telia+
Vandenys+
Savivaldybe+</text>
  </threadedComment>
  <threadedComment ref="X171" dT="2024-02-29T08:26:48.18" personId="{BF5C2520-4838-4933-8C2C-E9E069B8079F}" id="{63C11F1A-E89B-4478-BF45-7581EA47B47F}">
    <text>03.05</text>
  </threadedComment>
  <threadedComment ref="Y171" dT="2024-03-06T12:53:29.71" personId="{BF5C2520-4838-4933-8C2C-E9E069B8079F}" id="{A2143E3D-D97F-477B-AE0B-06894C30863F}">
    <text>Pateikta 03.06</text>
  </threadedComment>
  <threadedComment ref="Y171" dT="2024-03-07T10:46:48.66" personId="{BF5C2520-4838-4933-8C2C-E9E069B8079F}" id="{09341DBA-6492-4B29-BEAB-F645DBF02CC6}" parentId="{A2143E3D-D97F-477B-AE0B-06894C30863F}">
    <text>Gautos pastabos 03.07</text>
  </threadedComment>
  <threadedComment ref="Y171" dT="2024-03-12T13:02:19.13" personId="{BF5C2520-4838-4933-8C2C-E9E069B8079F}" id="{4F88E97F-CB46-4EBB-BC09-711CA5F0C39A}" parentId="{A2143E3D-D97F-477B-AE0B-06894C30863F}">
    <text>Pateikta po pastabų</text>
  </threadedComment>
  <threadedComment ref="Y171" dT="2024-03-14T10:23:24.28" personId="{BF5C2520-4838-4933-8C2C-E9E069B8079F}" id="{51122364-573C-425B-8DA3-03860DFF22C5}" parentId="{A2143E3D-D97F-477B-AE0B-06894C30863F}">
    <text>Suderinta 03.13</text>
  </threadedComment>
  <threadedComment ref="Z171" dT="2024-03-13T12:32:35.75" personId="{BF5C2520-4838-4933-8C2C-E9E069B8079F}" id="{A45154FB-7E6C-4A13-880D-910963987EE8}">
    <text xml:space="preserve">Išsiųsta 03.13 </text>
  </threadedComment>
  <threadedComment ref="Z171" dT="2024-03-19T08:01:33.75" personId="{BF5C2520-4838-4933-8C2C-E9E069B8079F}" id="{35F62EEA-0134-4B83-B418-4502C75FC5DC}" parentId="{A45154FB-7E6C-4A13-880D-910963987EE8}">
    <text>Gauta 03.14</text>
  </threadedComment>
  <threadedComment ref="AA171" dT="2024-03-14T07:54:13.73" personId="{BF5C2520-4838-4933-8C2C-E9E069B8079F}" id="{3373340B-29AE-4882-A4C3-022CC87F918A}">
    <text>Išsiųsta 03.14</text>
  </threadedComment>
  <threadedComment ref="AA171" dT="2024-03-19T08:02:06.13" personId="{BF5C2520-4838-4933-8C2C-E9E069B8079F}" id="{89D4722B-454B-4804-A6A8-A5CE09610E06}" parentId="{3373340B-29AE-4882-A4C3-022CC87F918A}">
    <text>Gauta 03.15</text>
  </threadedComment>
  <threadedComment ref="AC171" dT="2024-03-19T08:03:35.21" personId="{BF5C2520-4838-4933-8C2C-E9E069B8079F}" id="{78061C00-2063-45FB-ABF8-961D968A1137}">
    <text>Gauta 03.15</text>
  </threadedComment>
  <threadedComment ref="AC171" dT="2024-03-19T08:03:46.58" personId="{BF5C2520-4838-4933-8C2C-E9E069B8079F}" id="{6E242045-A265-4DE7-9D54-671E37E12464}" parentId="{78061C00-2063-45FB-ABF8-961D968A1137}">
    <text>Telia+
Vandenys+
Savivaldybe+</text>
  </threadedComment>
  <threadedComment ref="AF171" dT="2024-03-19T08:06:51.67" personId="{BF5C2520-4838-4933-8C2C-E9E069B8079F}" id="{7A5E6FEE-9B48-48F2-8823-86EA627E4BD2}">
    <text>Pateikta 03.19</text>
  </threadedComment>
  <threadedComment ref="Y172" dT="2024-03-26T13:41:02.42" personId="{BF5C2520-4838-4933-8C2C-E9E069B8079F}" id="{513F2F5F-EE11-460C-A324-96A18AC3932C}">
    <text>Pateikta 03.26</text>
  </threadedComment>
  <threadedComment ref="Y172" dT="2024-04-05T05:42:37.31" personId="{BF5C2520-4838-4933-8C2C-E9E069B8079F}" id="{8E4CBCE9-47EA-43DF-B26F-31B43D967636}" parentId="{513F2F5F-EE11-460C-A324-96A18AC3932C}">
    <text>Gautos pastabos 04.03, išsiųsta po pastabų 04.04</text>
  </threadedComment>
  <threadedComment ref="Y172" dT="2024-04-05T10:21:05.57" personId="{BF5C2520-4838-4933-8C2C-E9E069B8079F}" id="{EAC8B1DF-D28C-4D88-BF36-9BD62EEFEA1B}" parentId="{513F2F5F-EE11-460C-A324-96A18AC3932C}">
    <text>Suderinta 04.05</text>
  </threadedComment>
  <threadedComment ref="Z172" dT="2024-04-05T06:36:21.11" personId="{BF5C2520-4838-4933-8C2C-E9E069B8079F}" id="{230DFF62-C3D3-4329-B032-7C131A449182}">
    <text>Išsiųsta 04.05</text>
  </threadedComment>
  <threadedComment ref="AB172" dT="2024-05-17T13:39:25.83" personId="{BF5C2520-4838-4933-8C2C-E9E069B8079F}" id="{DA4E1C12-5E95-4648-9FB0-E8FC64E2BF16}">
    <text>Pateikta 05.14</text>
  </threadedComment>
  <threadedComment ref="AB172" dT="2024-06-27T10:28:38.90" personId="{BF5C2520-4838-4933-8C2C-E9E069B8079F}" id="{79862FB7-A759-4610-87F9-A5025335FFFD}" parentId="{DA4E1C12-5E95-4648-9FB0-E8FC64E2BF16}">
    <text>Suderinta 06.26</text>
  </threadedComment>
  <threadedComment ref="AC172" dT="2024-05-06T06:08:21.61" personId="{BF5C2520-4838-4933-8C2C-E9E069B8079F}" id="{14A72C47-42DD-48CE-94A1-4E3B3C31265B}">
    <text>Išsiųsta 05.02</text>
  </threadedComment>
  <threadedComment ref="AC172" dT="2024-05-10T10:23:52.43" personId="{BF5C2520-4838-4933-8C2C-E9E069B8079F}" id="{B86258C9-A6E9-4530-B686-E28E6DDA7ED9}" parentId="{14A72C47-42DD-48CE-94A1-4E3B3C31265B}">
    <text>Vandenys+
Telia+
Savivaldybe+
ESO+</text>
  </threadedComment>
  <threadedComment ref="AF172" dT="2024-05-06T06:11:45.58" personId="{BF5C2520-4838-4933-8C2C-E9E069B8079F}" id="{8A7B78F9-5218-4D7E-95E7-7119DEAEA650}">
    <text>Išsiųsta 05.06</text>
  </threadedComment>
  <threadedComment ref="L175" dT="2024-05-02T09:11:19.89" personId="{BF5C2520-4838-4933-8C2C-E9E069B8079F}" id="{EE904E3B-B24D-4ECC-B26F-ADEFEA1EB4B8}">
    <text>Pateikta 05.02</text>
  </threadedComment>
  <threadedComment ref="L175" dT="2024-05-03T10:52:07.22" personId="{BF5C2520-4838-4933-8C2C-E9E069B8079F}" id="{7C19C0A2-966B-4A9B-9DFF-0D1972F126C6}" parentId="{EE904E3B-B24D-4ECC-B26F-ADEFEA1EB4B8}">
    <text>Patvirtinta 05.03</text>
  </threadedComment>
  <threadedComment ref="M175" dT="2024-06-03T12:16:16.59" personId="{BF5C2520-4838-4933-8C2C-E9E069B8079F}" id="{E8379B18-462D-49C3-91FF-0A6CC255CABA}">
    <text>Išsiųsta 05.30</text>
  </threadedComment>
  <threadedComment ref="O175" dT="2024-05-21T05:40:14.23" personId="{BF5C2520-4838-4933-8C2C-E9E069B8079F}" id="{6A290A60-E6F1-4AD5-9373-A0B09D0D546C}">
    <text>Pateikta 05.21</text>
  </threadedComment>
  <threadedComment ref="O175" dT="2024-05-21T05:40:27.99" personId="{BF5C2520-4838-4933-8C2C-E9E069B8079F}" id="{694283A0-43D4-4050-AC6D-7F08AF88756C}" parentId="{6A290A60-E6F1-4AD5-9373-A0B09D0D546C}">
    <text>Vandenys+
Telia+
Savivaldybe+</text>
  </threadedComment>
  <threadedComment ref="P175" dT="2024-06-03T12:16:28.40" personId="{BF5C2520-4838-4933-8C2C-E9E069B8079F}" id="{D6A905DA-B6FF-4947-B5A3-ECC087EA245E}">
    <text>Pateikta 05.30</text>
  </threadedComment>
  <threadedComment ref="P175" dT="2024-06-25T04:42:33.25" personId="{BF5C2520-4838-4933-8C2C-E9E069B8079F}" id="{3DD544C5-BD18-4684-8E56-4CCD546EFC0E}" parentId="{D6A905DA-B6FF-4947-B5A3-ECC087EA245E}">
    <text>Pakartotinai 06.20</text>
  </threadedComment>
  <threadedComment ref="Y175" dT="2024-04-23T09:45:24.12" personId="{BF5C2520-4838-4933-8C2C-E9E069B8079F}" id="{D322A6F6-BE22-4AA8-AE6D-09EF56B50CE3}">
    <text>Pateikta 04.23</text>
  </threadedComment>
  <threadedComment ref="Z175" dT="2024-05-02T09:10:58.49" personId="{BF5C2520-4838-4933-8C2C-E9E069B8079F}" id="{E4D63DCF-AD0A-410A-BD2D-546BE17C154C}">
    <text>Išsiųsta 05.02</text>
  </threadedComment>
  <threadedComment ref="AA175" dT="2024-06-03T12:16:00.66" personId="{BF5C2520-4838-4933-8C2C-E9E069B8079F}" id="{275E0939-7D22-41B8-B2CC-2AFACC6953A2}">
    <text>Išsiųsta 05.30</text>
  </threadedComment>
  <threadedComment ref="AC175" dT="2024-05-21T05:40:14.23" personId="{BF5C2520-4838-4933-8C2C-E9E069B8079F}" id="{BF35973C-C6A5-4CB9-8F51-9CA5A4DCAEB6}">
    <text>Pateikta 05.21</text>
  </threadedComment>
  <threadedComment ref="AC175" dT="2024-05-21T05:40:27.99" personId="{BF5C2520-4838-4933-8C2C-E9E069B8079F}" id="{EAA2F0F5-DD6E-449F-88E4-C6635B1F7BEE}" parentId="{BF35973C-C6A5-4CB9-8F51-9CA5A4DCAEB6}">
    <text>Vandenys+
Telia+
Savivaldybe+</text>
  </threadedComment>
  <threadedComment ref="J176" dT="2024-04-11T09:07:50.81" personId="{BF5C2520-4838-4933-8C2C-E9E069B8079F}" id="{670CA8DB-E301-4DB1-A4C1-5655F45C35DB}">
    <text>TOPO UŽSAKYTA MB PAKAMANIS</text>
  </threadedComment>
  <threadedComment ref="L176" dT="2024-05-02T09:11:24.80" personId="{BF5C2520-4838-4933-8C2C-E9E069B8079F}" id="{4354940C-2AA2-459B-9E30-7ACD95D2D373}">
    <text>Pateikta 05.02</text>
  </threadedComment>
  <threadedComment ref="L176" dT="2024-05-21T05:41:54.38" personId="{BF5C2520-4838-4933-8C2C-E9E069B8079F}" id="{BCFAEB09-F3EE-4E71-91AC-1EEB895A72EF}" parentId="{4354940C-2AA2-459B-9E30-7ACD95D2D373}">
    <text>Suderinta 05.07</text>
  </threadedComment>
  <threadedComment ref="O176" dT="2024-05-06T06:02:51.01" personId="{BF5C2520-4838-4933-8C2C-E9E069B8079F}" id="{3941C75D-3661-4A1E-900A-90202768E979}">
    <text>Išsiųsta 05.06</text>
  </threadedComment>
  <threadedComment ref="O176" dT="2024-05-08T14:02:36.20" personId="{BF5C2520-4838-4933-8C2C-E9E069B8079F}" id="{56E5DC89-E16F-4F6E-8507-27A439C408D6}" parentId="{3941C75D-3661-4A1E-900A-90202768E979}">
    <text>Telia+
Vandenys+
Savivaldybė+
Šilumotiekis+</text>
  </threadedComment>
  <threadedComment ref="P176" dT="2024-05-22T05:15:39.91" personId="{BF5C2520-4838-4933-8C2C-E9E069B8079F}" id="{650873DE-1154-4B5C-9885-F30D2C21BE58}">
    <text>Pateikta 05.21</text>
  </threadedComment>
  <threadedComment ref="Y176" dT="2024-04-23T09:45:28.89" personId="{BF5C2520-4838-4933-8C2C-E9E069B8079F}" id="{E4973EE1-D0F0-4BFF-AF57-D6FD9F08F44D}">
    <text>Pateikta 04.23</text>
  </threadedComment>
  <threadedComment ref="Z176" dT="2024-05-02T09:11:03.42" personId="{BF5C2520-4838-4933-8C2C-E9E069B8079F}" id="{855F573C-837B-4DEA-9FE0-EA577893AF20}">
    <text>Išsiųsta 05.02</text>
  </threadedComment>
  <threadedComment ref="Z176" dT="2024-05-06T05:51:24.18" personId="{BF5C2520-4838-4933-8C2C-E9E069B8079F}" id="{E8FE9A8E-0A50-4270-8A83-6F08440DDC6B}" parentId="{855F573C-837B-4DEA-9FE0-EA577893AF20}">
    <text>Gauta 05.03</text>
  </threadedComment>
  <threadedComment ref="AA176" dT="2024-05-21T05:53:55.30" personId="{BF5C2520-4838-4933-8C2C-E9E069B8079F}" id="{A8791801-337A-4F50-9522-3AAA0F90863A}">
    <text>Laukiame banko sutikimo iš partnerio</text>
  </threadedComment>
  <threadedComment ref="AC176" dT="2024-05-06T06:02:15.69" personId="{BF5C2520-4838-4933-8C2C-E9E069B8079F}" id="{F0717DBD-E299-4BEA-87DC-920452B0657C}">
    <text>Išsiųsta 05.06</text>
  </threadedComment>
  <threadedComment ref="AC176" dT="2024-05-08T14:02:45.29" personId="{BF5C2520-4838-4933-8C2C-E9E069B8079F}" id="{83E019A8-38DC-414D-97EF-F9ADDF9C4B60}" parentId="{F0717DBD-E299-4BEA-87DC-920452B0657C}">
    <text>Telia+
Vandenys+
Šilumotiekis+</text>
  </threadedComment>
  <threadedComment ref="J177" dT="2024-04-29T10:45:40.27" personId="{BF5C2520-4838-4933-8C2C-E9E069B8079F}" id="{790DB4DE-13F3-4B3A-A624-2EDF86C66B22}">
    <text>Gauta 04.29</text>
  </threadedComment>
  <threadedComment ref="L177" dT="2024-05-08T14:03:53.91" personId="{BF5C2520-4838-4933-8C2C-E9E069B8079F}" id="{E604394F-F4F2-479E-B226-DC3C2A74D4F5}">
    <text>Pateikta 05.08</text>
  </threadedComment>
  <threadedComment ref="L177" dT="2024-05-17T04:38:35.63" personId="{BF5C2520-4838-4933-8C2C-E9E069B8079F}" id="{23974BA4-C06E-41BC-A8B7-5D08946D969F}" parentId="{E604394F-F4F2-479E-B226-DC3C2A74D4F5}">
    <text>Suderinta 05.10</text>
  </threadedComment>
  <threadedComment ref="O177" dT="2024-05-17T04:39:49.84" personId="{BF5C2520-4838-4933-8C2C-E9E069B8079F}" id="{FFA8D06C-E46D-4F58-BE50-89BC022AE89F}">
    <text>Pateikta 05.13</text>
  </threadedComment>
  <threadedComment ref="O177" dT="2024-05-17T04:40:09.97" personId="{BF5C2520-4838-4933-8C2C-E9E069B8079F}" id="{612F2CF8-9DDE-42B3-BEE5-1759253FA56D}" parentId="{FFA8D06C-E46D-4F58-BE50-89BC022AE89F}">
    <text>Savivaldybe+
Vandenys+
Telia+
Seniiunija-</text>
  </threadedComment>
  <threadedComment ref="Y177" dT="2024-05-02T10:57:45.05" personId="{BF5C2520-4838-4933-8C2C-E9E069B8079F}" id="{279B4CB7-4658-44D4-9E89-2E7D836440F5}">
    <text>Pateikta 05.02</text>
  </threadedComment>
  <threadedComment ref="Y177" dT="2024-05-08T14:03:38.88" personId="{BF5C2520-4838-4933-8C2C-E9E069B8079F}" id="{DC456436-6DD2-4D63-9E77-5649B6694A91}" parentId="{279B4CB7-4658-44D4-9E89-2E7D836440F5}">
    <text>Pateikta po pastabų 05.08</text>
  </threadedComment>
  <threadedComment ref="Y177" dT="2024-05-10T10:22:41.73" personId="{BF5C2520-4838-4933-8C2C-E9E069B8079F}" id="{1417F62C-34A9-4701-ACA0-3D8F44A4D43B}" parentId="{279B4CB7-4658-44D4-9E89-2E7D836440F5}">
    <text>Suderinta 05.09</text>
  </threadedComment>
  <threadedComment ref="Z177" dT="2024-05-10T10:22:52.74" personId="{BF5C2520-4838-4933-8C2C-E9E069B8079F}" id="{45D466DF-6752-4579-A308-C02AF04CF9DF}">
    <text>Suderinta 05.10</text>
  </threadedComment>
  <threadedComment ref="AC177" dT="2024-05-30T05:12:43.07" personId="{BF5C2520-4838-4933-8C2C-E9E069B8079F}" id="{D5E55674-F9E5-45EA-95D1-5D27579D6394}">
    <text>Išsiųsta 05.13</text>
  </threadedComment>
  <threadedComment ref="AC177" dT="2024-05-30T05:13:14.79" personId="{BF5C2520-4838-4933-8C2C-E9E069B8079F}" id="{3DA6FAA2-30B1-41E1-90B8-31591C7D5C39}" parentId="{D5E55674-F9E5-45EA-95D1-5D27579D6394}">
    <text>Savivaldybė +
Telia +
Vandenys+
Seniūnija -</text>
  </threadedComment>
  <threadedComment ref="L178" dT="2024-05-14T07:17:08.62" personId="{BF5C2520-4838-4933-8C2C-E9E069B8079F}" id="{353887E3-E5E5-44DC-B6AB-69835A9966E5}">
    <text>Pateikta 05.10</text>
  </threadedComment>
  <threadedComment ref="L178" dT="2024-05-14T07:17:15.22" personId="{BF5C2520-4838-4933-8C2C-E9E069B8079F}" id="{D2C281B3-9D1B-4E9F-BAA6-7538B1BC12B8}" parentId="{353887E3-E5E5-44DC-B6AB-69835A9966E5}">
    <text>Gautos pastabos 05.13</text>
  </threadedComment>
  <threadedComment ref="O178" dT="2024-05-27T12:13:43.70" personId="{BF5C2520-4838-4933-8C2C-E9E069B8079F}" id="{6656B86F-A47F-4BEA-9E11-3840507CB5C3}">
    <text>Pateikta 05.27</text>
  </threadedComment>
  <threadedComment ref="O178" dT="2024-05-27T12:13:59.33" personId="{BF5C2520-4838-4933-8C2C-E9E069B8079F}" id="{0945B978-2D20-40D3-BB49-0273A33C57C5}" parentId="{6656B86F-A47F-4BEA-9E11-3840507CB5C3}">
    <text>Telia+
Vandenys+
Savivaldybe-</text>
  </threadedComment>
  <threadedComment ref="Y178" dT="2024-05-08T14:03:20.93" personId="{BF5C2520-4838-4933-8C2C-E9E069B8079F}" id="{D77F76D1-63F9-479B-AE82-01ED15714912}">
    <text>Pateikta 05.08</text>
  </threadedComment>
  <threadedComment ref="Z178" dT="2024-05-27T06:05:09.59" personId="{BF5C2520-4838-4933-8C2C-E9E069B8079F}" id="{A90B3858-8F41-4941-9C47-4987139E2894}">
    <text>Pateikta 05.27</text>
  </threadedComment>
  <threadedComment ref="Z178" dT="2024-05-27T12:14:27.58" personId="{BF5C2520-4838-4933-8C2C-E9E069B8079F}" id="{B8DD29F5-EF9F-45EB-B866-314BD167480C}" parentId="{A90B3858-8F41-4941-9C47-4987139E2894}">
    <text>suderinta</text>
  </threadedComment>
  <threadedComment ref="AC178" dT="2024-05-27T06:00:15.46" personId="{BF5C2520-4838-4933-8C2C-E9E069B8079F}" id="{B64C31B8-1EA8-4972-90D7-C4E56630E113}">
    <text>Pateikta 05.27</text>
  </threadedComment>
  <threadedComment ref="AC178" dT="2024-05-27T06:00:29.18" personId="{BF5C2520-4838-4933-8C2C-E9E069B8079F}" id="{580F29E0-3C67-4909-82E3-A0878DA8767B}" parentId="{B64C31B8-1EA8-4972-90D7-C4E56630E113}">
    <text>Telia+
Savivaldybe-
Vandenys+</text>
  </threadedComment>
  <threadedComment ref="AE178" dT="2024-05-27T06:00:54.79" personId="{BF5C2520-4838-4933-8C2C-E9E069B8079F}" id="{72225C18-F00A-452B-9790-50CE7266ED03}">
    <text>Pateikta 05.27</text>
  </threadedComment>
  <threadedComment ref="AF178" dT="2024-05-27T06:00:47.53" personId="{BF5C2520-4838-4933-8C2C-E9E069B8079F}" id="{8BC44947-52E4-422A-A0B4-846DE8EFFAE5}">
    <text>Pateikta 05.27</text>
  </threadedComment>
  <threadedComment ref="AF178" dT="2024-05-27T12:14:19.53" personId="{BF5C2520-4838-4933-8C2C-E9E069B8079F}" id="{DAD8B167-64A7-43BA-9664-3E654EA4D9F5}" parentId="{8BC44947-52E4-422A-A0B4-846DE8EFFAE5}">
    <text>suderinta</text>
  </threadedComment>
  <threadedComment ref="J179" dT="2024-05-01T05:03:33.30" personId="{BF5C2520-4838-4933-8C2C-E9E069B8079F}" id="{0D977252-6D01-4EC1-A72D-3292EAA34B96}">
    <text>Gauta 05.01</text>
  </threadedComment>
  <threadedComment ref="Y179" dT="2024-05-07T14:18:37.62" personId="{BF5C2520-4838-4933-8C2C-E9E069B8079F}" id="{9F981EBF-1F32-4312-8058-AC8B66B4EF6D}">
    <text>Pateikta 05.07</text>
  </threadedComment>
  <threadedComment ref="Y179" dT="2024-05-10T10:21:01.98" personId="{BF5C2520-4838-4933-8C2C-E9E069B8079F}" id="{6D014D79-06FE-4013-B3E3-8D3D94D443BD}" parentId="{9F981EBF-1F32-4312-8058-AC8B66B4EF6D}">
    <text>Suderinta 05.10</text>
  </threadedComment>
  <threadedComment ref="Z179" dT="2024-05-10T10:21:27.83" personId="{BF5C2520-4838-4933-8C2C-E9E069B8079F}" id="{23206A0E-4879-4721-AFBB-F06BEF2772F7}">
    <text>Suderinta 05.10</text>
  </threadedComment>
  <threadedComment ref="AC179" dT="2024-05-10T11:01:36.70" personId="{BF5C2520-4838-4933-8C2C-E9E069B8079F}" id="{44E74AD3-0CF9-40E6-B730-F3E03BFC35EF}">
    <text>Pateikta 05.10</text>
  </threadedComment>
  <threadedComment ref="AC179" dT="2024-05-10T11:03:07.50" personId="{BF5C2520-4838-4933-8C2C-E9E069B8079F}" id="{1959D6E2-6DBB-40A5-8A8B-E5BC35E25049}" parentId="{44E74AD3-0CF9-40E6-B730-F3E03BFC35EF}">
    <text>Vandenys-
Telia+
ESO-</text>
  </threadedComment>
  <threadedComment ref="AC179" dT="2024-05-20T06:16:26.90" personId="{BF5C2520-4838-4933-8C2C-E9E069B8079F}" id="{F2CDEAB0-02A2-4D1E-A47A-35A670768A23}" parentId="{44E74AD3-0CF9-40E6-B730-F3E03BFC35EF}">
    <text>Pateikta ESO po pastabų 05.20</text>
  </threadedComment>
  <threadedComment ref="J180" dT="2024-05-01T05:03:46.98" personId="{BF5C2520-4838-4933-8C2C-E9E069B8079F}" id="{6966305D-DD0C-4337-87F6-7BD2C3D7EC05}">
    <text>Pateikė Ignitis</text>
  </threadedComment>
  <threadedComment ref="Y180" dT="2024-04-25T05:53:36.53" personId="{BF5C2520-4838-4933-8C2C-E9E069B8079F}" id="{5C6FD767-7ED3-4FF5-B923-02876B3AE26C}">
    <text>Pateikta 04.25</text>
  </threadedComment>
  <threadedComment ref="Y180" dT="2024-05-03T09:42:34.52" personId="{BF5C2520-4838-4933-8C2C-E9E069B8079F}" id="{0DB15768-5B99-44F9-BDC5-46FF279B869C}" parentId="{5C6FD767-7ED3-4FF5-B923-02876B3AE26C}">
    <text>Suderinta 04.26</text>
  </threadedComment>
  <threadedComment ref="Z180" dT="2024-05-03T09:43:20.96" personId="{BF5C2520-4838-4933-8C2C-E9E069B8079F}" id="{713AE3D4-3BCD-4C1E-9AC5-4FE5987C36A8}">
    <text>Išsiųsta 04.26</text>
  </threadedComment>
  <threadedComment ref="Z180" dT="2024-05-03T09:43:47.20" personId="{BF5C2520-4838-4933-8C2C-E9E069B8079F}" id="{1C20FE02-5B2B-4777-B14E-082AC518A3AF}" parentId="{713AE3D4-3BCD-4C1E-9AC5-4FE5987C36A8}">
    <text>Gauta 05.03</text>
  </threadedComment>
  <threadedComment ref="AA180" dT="2024-05-03T09:43:20.96" personId="{BF5C2520-4838-4933-8C2C-E9E069B8079F}" id="{90270EFA-E3FE-4489-808D-6D35B32C35D3}">
    <text>Išsiųsta 04.26</text>
  </threadedComment>
  <threadedComment ref="AA180" dT="2024-05-03T09:43:47.20" personId="{BF5C2520-4838-4933-8C2C-E9E069B8079F}" id="{2FEAF9EB-1660-4186-8EAE-CCAA08204FEA}" parentId="{90270EFA-E3FE-4489-808D-6D35B32C35D3}">
    <text>Gauta 05.03</text>
  </threadedComment>
  <threadedComment ref="AC180" dT="2024-04-29T13:08:33.70" personId="{BF5C2520-4838-4933-8C2C-E9E069B8079F}" id="{AF234881-9C65-43F1-91CA-E66F28BB2BE8}">
    <text>Išsiųsta 04.29</text>
  </threadedComment>
  <threadedComment ref="AC180" dT="2024-05-03T09:44:23.85" personId="{BF5C2520-4838-4933-8C2C-E9E069B8079F}" id="{9C2F4CB8-C83B-47D4-AC71-EE16D902771E}" parentId="{AF234881-9C65-43F1-91CA-E66F28BB2BE8}">
    <text>Telia+
Vandenys+
ESO+</text>
  </threadedComment>
  <threadedComment ref="AJ180" dT="2024-05-14T13:43:27.54" personId="{BF5C2520-4838-4933-8C2C-E9E069B8079F}" id="{281222E9-DE25-4A7D-B31E-619D2F33F278}">
    <text>Pateikta 05.14</text>
  </threadedComment>
  <threadedComment ref="Y182" dT="2024-05-30T13:52:18.47" personId="{BF5C2520-4838-4933-8C2C-E9E069B8079F}" id="{FF5340FB-E00B-4514-8C4A-F0A2B24D0945}">
    <text>Pateikta 05.30</text>
  </threadedComment>
  <threadedComment ref="Y183" dT="2024-06-05T16:53:38.94" personId="{BF5C2520-4838-4933-8C2C-E9E069B8079F}" id="{576CBC04-8A0C-48AC-B1DE-C3D91959820B}">
    <text>Pateikta 06.05</text>
  </threadedComment>
  <threadedComment ref="O184" dT="2024-07-30T12:29:57.01" personId="{BF5C2520-4838-4933-8C2C-E9E069B8079F}" id="{6724AC87-7DC5-4434-BD6C-A032DF41E26E}">
    <text>Pateikta 07.16</text>
  </threadedComment>
  <threadedComment ref="O184" dT="2024-07-30T12:30:29.23" personId="{BF5C2520-4838-4933-8C2C-E9E069B8079F}" id="{529CF6C4-21FC-4E12-830F-6C55BDEBB77C}" parentId="{6724AC87-7DC5-4434-BD6C-A032DF41E26E}">
    <text>Savivaldybe+
Telia+
Vandenys+
Šilumotiekis-</text>
  </threadedComment>
  <threadedComment ref="Y184" dT="2024-05-31T14:32:08.80" personId="{BF5C2520-4838-4933-8C2C-E9E069B8079F}" id="{AE432A81-B8D4-465A-AA4A-9A7DD0F0B7B6}">
    <text>Pateikta 05.30</text>
  </threadedComment>
  <threadedComment ref="AC184" dT="2024-07-30T12:02:28.60" personId="{BF5C2520-4838-4933-8C2C-E9E069B8079F}" id="{1F858177-86ED-45F3-818C-1DC8466E8F61}">
    <text>Pateikta 07.16</text>
  </threadedComment>
  <threadedComment ref="AC184" dT="2024-07-30T12:26:38.19" personId="{BF5C2520-4838-4933-8C2C-E9E069B8079F}" id="{2AB9CCDC-7B02-4755-B730-450EB77385D0}" parentId="{1F858177-86ED-45F3-818C-1DC8466E8F61}">
    <text>Savivaldybe+
Telia+
Vandenys+</text>
  </threadedComment>
  <threadedComment ref="AE184" dT="2024-07-30T12:28:03.92" personId="{BF5C2520-4838-4933-8C2C-E9E069B8079F}" id="{DE4D86CA-B4B6-4D17-9A40-F724D873FE5B}">
    <text>Pateikta 07.30</text>
  </threadedComment>
  <threadedComment ref="Y185" dT="2024-06-05T16:53:43.80" personId="{BF5C2520-4838-4933-8C2C-E9E069B8079F}" id="{9D38D137-06A9-4851-B816-8554B352609B}">
    <text>Pateikta 06.05</text>
  </threadedComment>
  <threadedComment ref="C186" dT="2024-05-22T07:51:41.43" personId="{BF5C2520-4838-4933-8C2C-E9E069B8079F}" id="{93D2AB81-43BB-4B7C-8BFA-65C427950913}">
    <text>Užsakyta MB Pakamaris 05.22</text>
  </threadedComment>
  <threadedComment ref="Y186" dT="2024-06-05T16:53:43.80" personId="{BF5C2520-4838-4933-8C2C-E9E069B8079F}" id="{97E829D8-6EB6-4192-9307-4AA0E6AD61D0}">
    <text>Pateikta 07.16</text>
  </threadedComment>
  <threadedComment ref="AD186" dT="2024-12-11T12:32:11.82" personId="{BF5C2520-4838-4933-8C2C-E9E069B8079F}" id="{63CF6FA8-4490-41AF-A19D-069C2FE2EBBE}">
    <text xml:space="preserve">340030 </text>
  </threadedComment>
  <threadedComment ref="O187" dT="2024-07-30T12:02:28.60" personId="{BF5C2520-4838-4933-8C2C-E9E069B8079F}" id="{686954A0-19B3-4810-9775-9E74775D37A8}">
    <text>Pateikta 07.16</text>
  </threadedComment>
  <threadedComment ref="O187" dT="2024-07-30T12:33:10.03" personId="{BF5C2520-4838-4933-8C2C-E9E069B8079F}" id="{CADEEB0A-CAC4-49A7-905B-B648257416B1}" parentId="{686954A0-19B3-4810-9775-9E74775D37A8}">
    <text>Telia+
Vandenys+
Savivaldybe-</text>
  </threadedComment>
  <threadedComment ref="Y187" dT="2024-07-05T08:05:37.97" personId="{BF5C2520-4838-4933-8C2C-E9E069B8079F}" id="{61838990-DE83-421A-82FC-67B6E835634E}">
    <text>Pateikta 07.05</text>
  </threadedComment>
  <threadedComment ref="AC187" dT="2024-07-30T12:02:28.60" personId="{BF5C2520-4838-4933-8C2C-E9E069B8079F}" id="{FF17E769-7B2E-40C1-B140-7FE4FA293894}">
    <text>Pateikta 07.16</text>
  </threadedComment>
  <threadedComment ref="O188" dT="2024-07-30T12:36:09.52" personId="{BF5C2520-4838-4933-8C2C-E9E069B8079F}" id="{6999C0CE-0382-4943-A584-0284B356F1A0}">
    <text>Pateikta 07.30</text>
  </threadedComment>
  <threadedComment ref="O188" dT="2024-07-30T12:36:33.67" personId="{BF5C2520-4838-4933-8C2C-E9E069B8079F}" id="{9195A771-86A4-45ED-BE00-9A4B95D49FE0}" parentId="{6999C0CE-0382-4943-A584-0284B356F1A0}">
    <text>Telia-
Vandenys-
Savivaldybe-</text>
  </threadedComment>
  <threadedComment ref="AC188" dT="2024-07-30T12:02:28.60" personId="{BF5C2520-4838-4933-8C2C-E9E069B8079F}" id="{AC3ABE65-3010-476F-9992-F45396C25194}">
    <text>Pateikta 07.30</text>
  </threadedComment>
  <threadedComment ref="AC188" dT="2024-07-30T12:13:32.75" personId="{BF5C2520-4838-4933-8C2C-E9E069B8079F}" id="{D9F3DB8F-6EB1-45F1-809E-450D88CF66CB}" parentId="{AC3ABE65-3010-476F-9992-F45396C25194}">
    <text>Vandenys-
Savivaldybe-
Telia-
ESO-</text>
  </threadedComment>
  <threadedComment ref="L192" dT="2024-07-03T08:18:53.39" personId="{BF5C2520-4838-4933-8C2C-E9E069B8079F}" id="{4136313F-E89F-4FEC-80C6-5C559943820A}">
    <text>Pateikta 07.02</text>
  </threadedComment>
  <threadedComment ref="J193" dT="2024-06-18T09:41:43.49" personId="{BF5C2520-4838-4933-8C2C-E9E069B8079F}" id="{F49A497D-D138-4974-A2DE-8FA544FDDC90}">
    <text>Pakamaris 06.28</text>
  </threadedComment>
  <threadedComment ref="J193" dT="2024-08-08T12:10:54.51" personId="{BF5C2520-4838-4933-8C2C-E9E069B8079F}" id="{EB70713B-1B5E-45F4-8F53-31E3C7A8C867}" parentId="{F49A497D-D138-4974-A2DE-8FA544FDDC90}">
    <text>Darbinė 07.29</text>
  </threadedComment>
  <threadedComment ref="Y194" dT="2024-07-26T12:46:42.24" personId="{BF5C2520-4838-4933-8C2C-E9E069B8079F}" id="{C99561C6-8D5F-4335-A89D-5540DB2D6106}">
    <text>Pateikta 07.26</text>
  </threadedComment>
  <threadedComment ref="J195" dT="2024-08-02T11:06:02.54" personId="{BF5C2520-4838-4933-8C2C-E9E069B8079F}" id="{6596F9F1-1AEE-4A22-86FF-CFADA9E6C7B3}">
    <text>Geoprojektai 08.02</text>
  </threadedComment>
  <threadedComment ref="AD195" dT="2024-12-11T12:33:09.17" personId="{BF5C2520-4838-4933-8C2C-E9E069B8079F}" id="{CD0D2558-98B6-4394-B13D-0885F43D0A5D}">
    <text xml:space="preserve">340019 </text>
  </threadedComment>
  <threadedComment ref="J196" dT="2024-08-02T11:06:07.81" personId="{BF5C2520-4838-4933-8C2C-E9E069B8079F}" id="{446E9883-51B2-4EF2-923D-C758A957F710}">
    <text>Geoprojektai 08.02</text>
  </threadedComment>
</ThreadedComments>
</file>

<file path=xl/threadedComments/threadedComment3.xml><?xml version="1.0" encoding="utf-8"?>
<ThreadedComments xmlns="http://schemas.microsoft.com/office/spreadsheetml/2018/threadedcomments" xmlns:x="http://schemas.openxmlformats.org/spreadsheetml/2006/main">
  <threadedComment ref="K43" dT="2024-09-16T06:14:09.93" personId="{275467A3-C35B-408D-BC09-980133BF36D1}" id="{D5FFC02F-3ED6-4E14-8C2D-3F4483E78B66}">
    <text>07-29 pateiktas savivaldybei servitutas, vėliau patikti papildyti dokumentai</text>
  </threadedComment>
  <threadedComment ref="K43" dT="2024-10-14T09:05:54.00" personId="{BE325DBA-77AE-420F-8593-D19695A72820}" id="{CCEE33DC-5EE6-43D3-B77D-F376D0D161BE}" parentId="{D5FFC02F-3ED6-4E14-8C2D-3F4483E78B66}">
    <text xml:space="preserve">10 14 pateiktas projektas </text>
  </threadedComment>
  <threadedComment ref="K43" dT="2024-10-21T09:10:17.46" personId="{BE325DBA-77AE-420F-8593-D19695A72820}" id="{9180D68A-8402-4738-8E02-5FFCF7052605}" parentId="{D5FFC02F-3ED6-4E14-8C2D-3F4483E78B66}">
    <text xml:space="preserve">10 21 parašytas email notarei dėl servituto pasirašymo. </text>
  </threadedComment>
  <threadedComment ref="K43" dT="2024-10-28T07:46:08.17" personId="{275467A3-C35B-408D-BC09-980133BF36D1}" id="{972BAB75-2785-461D-827F-696F563FCFBB}" parentId="{D5FFC02F-3ED6-4E14-8C2D-3F4483E78B66}">
    <text>Užsakovė turi atsisakyti objekto</text>
  </threadedComment>
  <threadedComment ref="K43" dT="2024-11-04T08:34:40.95" personId="{BE325DBA-77AE-420F-8593-D19695A72820}" id="{17CDB1F0-37FC-47C0-BD66-0E99356614AC}" parentId="{D5FFC02F-3ED6-4E14-8C2D-3F4483E78B66}">
    <text xml:space="preserve">Karolis Janonis 2024-11-04 08:34:56Kol kas darbus stabdome, laukiame atsakymo iš kliento </text>
  </threadedComment>
  <threadedComment ref="AH70" dT="2023-12-08T12:20:19.82" personId="{AC398109-E0E6-4223-A5B9-639694AF6498}" id="{3F21700D-D22A-46D8-9C11-EC3AE97B1977}">
    <text>Nzt pakitusi trasa ikelta 12 08</text>
  </threadedComment>
  <threadedComment ref="K112" dT="2024-09-12T09:10:43.84" personId="{1AA69E5B-B443-4881-BBB8-C2908FF681E9}" id="{22E1B9EA-DC61-4CAF-A34B-991507D8BC0A}">
    <text>Ko dar truksta projekto pridavimui, ar servitutas patvirtintas? Koks sprendimas, kad musu kabeliai lipa ant kitu kabeliu?</text>
  </threadedComment>
  <threadedComment ref="K112" dT="2024-09-17T11:12:40.73" personId="{516D2C5B-D67D-464E-9C67-108D937F77CE}" id="{AE55DBD7-7839-4631-8D95-471EBC8F79B8}" parentId="{22E1B9EA-DC61-4CAF-A34B-991507D8BC0A}">
    <text>Ieva teikė savivaldybei SB ir nieko negavau</text>
  </threadedComment>
  <threadedComment ref="K112" dT="2024-09-20T04:46:28.92" personId="{275467A3-C35B-408D-BC09-980133BF36D1}" id="{90A172A7-7970-4D74-B439-4345A206F71C}" parentId="{22E1B9EA-DC61-4CAF-A34B-991507D8BC0A}">
    <text>Taiso pastabas</text>
  </threadedComment>
  <threadedComment ref="K112" dT="2024-09-30T06:05:17.33" personId="{275467A3-C35B-408D-BC09-980133BF36D1}" id="{A8E56E0F-CDDC-4488-BBD7-D3457E933FBE}" parentId="{22E1B9EA-DC61-4CAF-A34B-991507D8BC0A}">
    <text xml:space="preserve">Pateiktas projektas tvirtinimui 09-27
</text>
  </threadedComment>
  <threadedComment ref="K112" dT="2024-10-01T15:59:36.86" personId="{275467A3-C35B-408D-BC09-980133BF36D1}" id="{FE08A819-5E85-41CB-BC15-BA1351318C45}" parentId="{22E1B9EA-DC61-4CAF-A34B-991507D8BC0A}">
    <text>Nepateiktas, pasigilinti kodėl</text>
  </threadedComment>
  <threadedComment ref="K112" dT="2024-10-07T07:51:29.94" personId="{B1C403DD-D624-4B2E-A4CE-E1329F3AF8BA}" id="{D9204ACB-3E27-42E2-99F9-0975405C91BF}" parentId="{22E1B9EA-DC61-4CAF-A34B-991507D8BC0A}">
    <text>Nebuvo gautas Dextera NT derinimas, susisiekta telefonų ir persiųsta pakartotinai 10-07</text>
  </threadedComment>
  <threadedComment ref="K112" dT="2024-10-14T09:45:40.52" personId="{275467A3-C35B-408D-BC09-980133BF36D1}" id="{1978A894-3E7B-4954-80FD-9053301E1AEF}" parentId="{22E1B9EA-DC61-4CAF-A34B-991507D8BC0A}">
    <text>Dextera 10-17 turi atsiųsti sutikimą</text>
  </threadedComment>
  <threadedComment ref="K112" dT="2024-10-18T09:30:31.09" personId="{1AA69E5B-B443-4881-BBB8-C2908FF681E9}" id="{E07501B6-423D-4EDB-811F-0220642EEF59}" parentId="{22E1B9EA-DC61-4CAF-A34B-991507D8BC0A}">
    <text>Dextera 10.21 atsius pasirasyta SB ir reiks teikti KMS</text>
  </threadedComment>
  <threadedComment ref="K112" dT="2024-10-28T11:45:35.85" personId="{275467A3-C35B-408D-BC09-980133BF36D1}" id="{23A59FC0-3571-4636-9511-6513F1382FE3}" parentId="{22E1B9EA-DC61-4CAF-A34B-991507D8BC0A}">
    <text>Servitutas pateiktas savivaldybei</text>
  </threadedComment>
  <threadedComment ref="K112" dT="2024-11-18T08:05:55.59" personId="{275467A3-C35B-408D-BC09-980133BF36D1}" id="{733BB14A-438B-4F14-AB01-B95A14FE9F33}" parentId="{22E1B9EA-DC61-4CAF-A34B-991507D8BC0A}">
    <text>11-29 Tautvydas turi paskambinti į savivaldybę</text>
  </threadedComment>
  <threadedComment ref="K112" dT="2024-12-02T06:01:53.47" personId="{65DA027D-5C49-4EE2-A34F-BC2FA0C6B7F3}" id="{2DA09DFB-CC11-4EEE-BBB6-9DC8942BC230}" parentId="{22E1B9EA-DC61-4CAF-A34B-991507D8BC0A}">
    <text>Susisiekta, KMS laukia kol jiems NŽT atsiųs esamo (persidengiančio su nauju) servituto sutartį, kai jį gaus, naujas servitutas bus tvirtinamas</text>
  </threadedComment>
  <threadedComment ref="K112" dT="2024-12-19T12:17:31.93" personId="{65DA027D-5C49-4EE2-A34F-BC2FA0C6B7F3}" id="{10632BDC-3456-4708-A484-421B69CD4B10}" parentId="{22E1B9EA-DC61-4CAF-A34B-991507D8BC0A}">
    <text>KMS informaciją gavo, servitutas bus tvirtinamas, tačiau tik kitais metais</text>
  </threadedComment>
  <threadedComment ref="K112" dT="2025-01-10T09:50:01.62" personId="{65DA027D-5C49-4EE2-A34F-BC2FA0C6B7F3}" id="{C5E0C8A5-4E1D-44B9-B993-DCABA18E6150}" parentId="{22E1B9EA-DC61-4CAF-A34B-991507D8BC0A}">
    <text xml:space="preserve">KMS kontaktas Deimantė Terechovienė +370 37 42 53 63 </text>
  </threadedComment>
  <threadedComment ref="K112" dT="2025-01-17T07:42:56.31" personId="{BF5C2520-4838-4933-8C2C-E9E069B8079F}" id="{8512FA87-25B8-4DBE-8357-7AADF58E02A0}" parentId="{22E1B9EA-DC61-4CAF-A34B-991507D8BC0A}">
    <text>Gavus GeoMatininką, reikės nusiųsti specialistei planą iš GeoMatininko, jeigu viskas sutaps paleisim pasirašinėt sutartį</text>
  </threadedComment>
  <threadedComment ref="K112" dT="2025-01-27T11:54:37.43" personId="{275467A3-C35B-408D-BC09-980133BF36D1}" id="{8CFF5175-EA8A-41FF-87B1-1CCEFFADC051}" parentId="{22E1B9EA-DC61-4CAF-A34B-991507D8BC0A}">
    <text>Gytis reikia 01-27 į geomatininką</text>
  </threadedComment>
  <threadedComment ref="K112" dT="2025-01-30T15:12:58.63" personId="{BF941DBC-49BC-4D35-B639-EC5DED99621C}" id="{EBCB2365-A10E-4CF3-93BE-77FB7B3EDABF}" parentId="{22E1B9EA-DC61-4CAF-A34B-991507D8BC0A}">
    <text>Parengtas geomatininko planas</text>
  </threadedComment>
  <threadedComment ref="K112" dT="2025-01-31T14:11:30.33" personId="{BF5C2520-4838-4933-8C2C-E9E069B8079F}" id="{8A2CE6EC-DE20-4B95-AA42-1648DB45161B}" parentId="{22E1B9EA-DC61-4CAF-A34B-991507D8BC0A}">
    <text>Įkeltas servitutas pasirašyti ESO</text>
  </threadedComment>
  <threadedComment ref="K112" dT="2025-02-10T16:01:57.05" personId="{BF5C2520-4838-4933-8C2C-E9E069B8079F}" id="{29019788-1C01-4CDC-9C55-EC8C0809EF3D}" parentId="{22E1B9EA-DC61-4CAF-A34B-991507D8BC0A}">
    <text>Pateiktas servitutas kompensacijai</text>
  </threadedComment>
  <threadedComment ref="K112" dT="2025-02-18T05:51:19.48" personId="{BF5C2520-4838-4933-8C2C-E9E069B8079F}" id="{32CE191C-2F6D-4204-952C-40DBCA505AB6}" parentId="{22E1B9EA-DC61-4CAF-A34B-991507D8BC0A}">
    <text>Pateiktas projektas su garantiniu po pastabų</text>
  </threadedComment>
  <threadedComment ref="K112" dT="2025-02-25T12:03:24.26" personId="{275467A3-C35B-408D-BC09-980133BF36D1}" id="{0750A365-BA48-4041-AB46-928154F2FFD9}" parentId="{22E1B9EA-DC61-4CAF-A34B-991507D8BC0A}">
    <text>GARANTINIS</text>
  </threadedComment>
  <threadedComment ref="O112" dT="2024-07-10T06:17:07.50" personId="{516D2C5B-D67D-464E-9C67-108D937F77CE}" id="{FC9DFC37-2684-4689-8FC4-35847F1CD88A}">
    <text>2024.07.10 įkeltas pretęsimas del servituto</text>
  </threadedComment>
  <threadedComment ref="O112" dT="2024-07-19T11:43:24.41" personId="{516D2C5B-D67D-464E-9C67-108D937F77CE}" id="{1DDC09A9-F04F-47FC-89EC-04B6BDE92769}" parentId="{FC9DFC37-2684-4689-8FC4-35847F1CD88A}">
    <text xml:space="preserve">2024.07.19 įkeltas pretęsimas del servituto
</text>
  </threadedComment>
  <threadedComment ref="O112" dT="2024-08-13T04:48:49.88" personId="{516D2C5B-D67D-464E-9C67-108D937F77CE}" id="{5371DE57-9016-41E5-AAF9-B264643E9B63}" parentId="{FC9DFC37-2684-4689-8FC4-35847F1CD88A}">
    <text>2024.08.13 Įkeltas preatesimas</text>
  </threadedComment>
  <threadedComment ref="AK112" dT="2024-07-11T09:52:08.92" personId="{55F09792-7EBE-44EF-852C-B87121DE160C}" id="{BAFA3851-0346-48F2-9917-CCFF0C7FFD5E}">
    <text>07-11 savivaldybei pateiktas servitutas</text>
  </threadedComment>
  <threadedComment ref="AK112" dT="2024-07-17T04:18:04.43" personId="{516D2C5B-D67D-464E-9C67-108D937F77CE}" id="{032B0346-2C20-4F09-923A-4BD537F10B5F}" parentId="{BAFA3851-0346-48F2-9917-CCFF0C7FFD5E}">
    <text>07.15 Pateikta Dexterai</text>
  </threadedComment>
  <threadedComment ref="AK112" dT="2024-07-31T08:01:16.43" personId="{516D2C5B-D67D-464E-9C67-108D937F77CE}" id="{8501A6CE-06C1-4874-BB59-2F64251E43E1}" parentId="{BAFA3851-0346-48F2-9917-CCFF0C7FFD5E}">
    <text xml:space="preserve">2024.07.31 pateiktas sb gginteriorhome@gmail.com </text>
  </threadedComment>
  <threadedComment ref="AK112" dT="2024-10-23T13:05:24.00" personId="{65DA027D-5C49-4EE2-A34F-BC2FA0C6B7F3}" id="{48D52B7B-6DDC-4C82-AB8C-401761D88452}" parentId="{BAFA3851-0346-48F2-9917-CCFF0C7FFD5E}">
    <text>10,23 pateikta savivaldybei</text>
  </threadedComment>
  <threadedComment ref="AH120" dT="2023-12-11T06:55:07.68" personId="{AC398109-E0E6-4223-A5B9-639694AF6498}" id="{B9D068AF-E0CA-4ED6-A2C7-551CED340625}">
    <text>Ikeliau I geoportal 12 11 diena</text>
  </threadedComment>
  <threadedComment ref="AK120" dT="2023-11-29T13:33:59.86" personId="{AC398109-E0E6-4223-A5B9-639694AF6498}" id="{4DF94031-50D5-4C3E-8EEB-89B88D007826}">
    <text>Servitutą pasirašė 3 iš 3</text>
  </threadedComment>
  <threadedComment ref="AK120" dT="2023-12-08T05:38:21.43" personId="{AC398109-E0E6-4223-A5B9-639694AF6498}" id="{EC64D1D6-B070-4D9B-9DF7-AFAD8E197D5E}" parentId="{4DF94031-50D5-4C3E-8EEB-89B88D007826}">
    <text>Servituta pataisiau 12 08</text>
  </threadedComment>
  <threadedComment ref="K129" dT="2024-09-12T09:14:02.77" personId="{1AA69E5B-B443-4881-BBB8-C2908FF681E9}" id="{C62B8AA2-F127-4F7A-B3A4-159580EDDC10}">
    <text>Kokia situacija su servitutu, ar tennisspace atsake, ko dar truksta is derinimu ar kitu doku, kad pateikti projekta?</text>
  </threadedComment>
  <threadedComment ref="K129" dT="2024-09-17T11:11:36.04" personId="{516D2C5B-D67D-464E-9C67-108D937F77CE}" id="{65E3A2BC-63BB-4D9F-A49F-CE65E9C42155}" parentId="{C62B8AA2-F127-4F7A-B3A4-159580EDDC10}">
    <text xml:space="preserve">113 sklypo sutikimo reikia
</text>
  </threadedComment>
  <threadedComment ref="K129" dT="2024-09-18T05:47:33.27" personId="{275467A3-C35B-408D-BC09-980133BF36D1}" id="{E8BFD521-5101-4815-A164-8D745FF27075}" parentId="{C62B8AA2-F127-4F7A-B3A4-159580EDDC10}">
    <text>Perduota Irmiui dėl užklausimo Tennisspace</text>
  </threadedComment>
  <threadedComment ref="K129" dT="2024-09-23T06:56:41.25" personId="{275467A3-C35B-408D-BC09-980133BF36D1}" id="{B89ADC6A-4A0F-4D0B-9F3A-98F21C1ACD4A}" parentId="{C62B8AA2-F127-4F7A-B3A4-159580EDDC10}">
    <text>Laukiam sutikimo iš tennisspace, kostas turi skambinti sostenai</text>
  </threadedComment>
  <threadedComment ref="K129" dT="2024-09-27T10:56:16.26" personId="{1AA69E5B-B443-4881-BBB8-C2908FF681E9}" id="{AE369A13-81CB-43F7-9B0C-42BFF670F769}" parentId="{C62B8AA2-F127-4F7A-B3A4-159580EDDC10}">
    <text>Sutikimas gautas is Tennis space, Eimutis daro byla, neprisiskambinu Sostenai pasakyt, kad kreiptusi i notara</text>
  </threadedComment>
  <threadedComment ref="K129" dT="2024-09-30T08:00:16.49" personId="{1AA69E5B-B443-4881-BBB8-C2908FF681E9}" id="{96D665AE-654F-4333-B47E-EAAA1393D0CD}" parentId="{C62B8AA2-F127-4F7A-B3A4-159580EDDC10}">
    <text>Pateiktas servitutas notarei</text>
  </threadedComment>
  <threadedComment ref="K129" dT="2024-10-14T06:29:18.31" personId="{275467A3-C35B-408D-BC09-980133BF36D1}" id="{8B8708E8-580B-4DD4-8177-2C1582071434}" parentId="{C62B8AA2-F127-4F7A-B3A4-159580EDDC10}">
    <text xml:space="preserve">10-14 teiksim bylą </text>
  </threadedComment>
  <threadedComment ref="K129" dT="2024-10-17T10:17:07.55" personId="{B1C403DD-D624-4B2E-A4CE-E1329F3AF8BA}" id="{4053F047-0BE6-4692-8663-AD3F3CD88706}" parentId="{C62B8AA2-F127-4F7A-B3A4-159580EDDC10}">
    <text>Pateiktas projektas</text>
  </threadedComment>
  <threadedComment ref="K129" dT="2024-10-28T11:47:36.71" personId="{275467A3-C35B-408D-BC09-980133BF36D1}" id="{6416090C-EF90-47A2-89F9-34FEF6184A51}" parentId="{C62B8AA2-F127-4F7A-B3A4-159580EDDC10}">
    <text>Reikia nuomininkų suderinimo ant servituto</text>
  </threadedComment>
  <threadedComment ref="K129" dT="2024-11-04T12:20:57.91" personId="{F5283759-9946-4865-A022-E520B30F9158}" id="{69F92087-B9C0-4912-A66F-7B6D6DE3B7EF}" parentId="{C62B8AA2-F127-4F7A-B3A4-159580EDDC10}">
    <text>Servitutas jau pasirašytas. Trūko parašo ant brėžinio iš Čimonės, sutartis buvo pasirašyta. Susiskambinau, 11-04 pateikiau brėžinį pasirašymui el. paštu.</text>
  </threadedComment>
  <threadedComment ref="K129" dT="2024-11-08T06:19:09.62" personId="{275467A3-C35B-408D-BC09-980133BF36D1}" id="{6BA6EB48-BE3F-4066-894D-117CAECDEB50}" parentId="{C62B8AA2-F127-4F7A-B3A4-159580EDDC10}">
    <text>Taiso pastabas</text>
  </threadedComment>
  <threadedComment ref="K129" dT="2024-11-11T11:19:25.85" personId="{F5283759-9946-4865-A022-E520B30F9158}" id="{20C0F240-D599-4B36-A2FF-70D58568BD79}" parentId="{C62B8AA2-F127-4F7A-B3A4-159580EDDC10}">
    <text xml:space="preserve"> Iš sostenos gavom suderinimą. Pateikta Kauno energijai 11-11. Likę sulaukt jų pritarimo ir teiksim pilną proj.</text>
  </threadedComment>
  <threadedComment ref="K129" dT="2024-11-21T05:21:21.97" personId="{F5283759-9946-4865-A022-E520B30F9158}" id="{A2F7434E-7E14-445C-82DE-95B82CE9EF65}" parentId="{C62B8AA2-F127-4F7A-B3A4-159580EDDC10}">
    <text>Parašiau pakartotinai laišką 11-21</text>
  </threadedComment>
  <threadedComment ref="K129" dT="2024-11-25T05:44:34.00" personId="{F5283759-9946-4865-A022-E520B30F9158}" id="{0095878B-9F91-4117-B2E8-2D76D5949F6F}" parentId="{C62B8AA2-F127-4F7A-B3A4-159580EDDC10}">
    <text>Gavau nepritarimą iš Kauno Energijos. Bandysiu šiandien skambintis su sklp. Sav. ir praeit su senu Kauno energijos suderinimu jei sklp. Savininkas derins sprendinius.</text>
  </threadedComment>
  <threadedComment ref="K129" dT="2024-11-28T07:47:50.51" personId="{F5283759-9946-4865-A022-E520B30F9158}" id="{6BC770F9-CFF6-4949-9089-271734B00B8E}" parentId="{C62B8AA2-F127-4F7A-B3A4-159580EDDC10}">
    <text>Klausimas pas Znuta dėl šulinio. 11-28 prikabino prie laiško P. Stašiūna dėl nuomonės/patarimo.</text>
  </threadedComment>
  <threadedComment ref="K129" dT="2024-12-02T05:58:46.33" personId="{F5283759-9946-4865-A022-E520B30F9158}" id="{A052F4BA-C399-43B9-83F6-CE43B6FC9723}" parentId="{C62B8AA2-F127-4F7A-B3A4-159580EDDC10}">
    <text>11-29 gavau atsakymą iš P. Stašiūno dėl gręžimo, šiandien peržiūrėsiu viską, galimai liks paimt vieną sutikimą dėl a.z. Ir bus galima teikt pilną proj.</text>
  </threadedComment>
  <threadedComment ref="K129" dT="2024-12-03T12:57:12.94" personId="{F5283759-9946-4865-A022-E520B30F9158}" id="{D489D4A3-249C-4E89-91D3-588C11988DA0}" parentId="{C62B8AA2-F127-4F7A-B3A4-159580EDDC10}">
    <text>Apsitart su Tomu</text>
  </threadedComment>
  <threadedComment ref="K129" dT="2024-12-04T07:35:07.24" personId="{F5283759-9946-4865-A022-E520B30F9158}" id="{0187C592-EDD8-4C0C-91B1-3FB059787DA9}" parentId="{C62B8AA2-F127-4F7A-B3A4-159580EDDC10}">
    <text>Išsiųsta Dudkevičienei 12-04 su papildomais komentarais ir su senu suderinimu.</text>
  </threadedComment>
  <threadedComment ref="K129" dT="2024-12-21T06:07:37.51" personId="{275467A3-C35B-408D-BC09-980133BF36D1}" id="{4B862C96-BF64-4CEC-A43C-7236F043689C}" parentId="{C62B8AA2-F127-4F7A-B3A4-159580EDDC10}">
    <text>Ar gautas KE pritarimas ?</text>
  </threadedComment>
  <threadedComment ref="K129" dT="2024-12-23T05:13:36.08" personId="{F5283759-9946-4865-A022-E520B30F9158}" id="{80B2533A-0D8B-4367-B6D6-96EE577ED4E4}" parentId="{C62B8AA2-F127-4F7A-B3A4-159580EDDC10}">
    <text>Negautas, šiandien skambinsiu.</text>
  </threadedComment>
  <threadedComment ref="K129" dT="2025-01-06T05:11:38.39" personId="{F5283759-9946-4865-A022-E520B30F9158}" id="{CF963D1F-A217-4C0F-B56F-3B3D37B52D80}" parentId="{C62B8AA2-F127-4F7A-B3A4-159580EDDC10}">
    <text>Tarp šventiniu laikotarpiu KE nekėlė, šiandien pasiskambinsiu.</text>
  </threadedComment>
  <threadedComment ref="K129" dT="2025-01-16T05:20:35.40" personId="{F5283759-9946-4865-A022-E520B30F9158}" id="{53B1C4C1-A30A-4CC9-A21E-16C9EDAE1593}" parentId="{C62B8AA2-F127-4F7A-B3A4-159580EDDC10}">
    <text>Kalbėjau su KE. Sakė neranda laiško, persiųsti. 01-10 persiunčiau.</text>
  </threadedComment>
  <threadedComment ref="K129" dT="2025-01-21T05:58:25.83" personId="{BF5C2520-4838-4933-8C2C-E9E069B8079F}" id="{65AD1778-B67E-4494-9854-684F143825A3}" parentId="{C62B8AA2-F127-4F7A-B3A4-159580EDDC10}">
    <text>Pateikta byla pakartotinai</text>
  </threadedComment>
  <threadedComment ref="O129" dT="2024-06-11T12:09:51.01" personId="{516D2C5B-D67D-464E-9C67-108D937F77CE}" id="{B3445432-608E-40BE-8087-55E5BDA9E06F}">
    <text>2024.06.11 įkeltas pratesimas</text>
  </threadedComment>
  <threadedComment ref="O129" dT="2024-07-12T10:37:54.58" personId="{516D2C5B-D67D-464E-9C67-108D937F77CE}" id="{5CEA15DB-4CCE-457A-8087-4E03D504B060}" parentId="{B3445432-608E-40BE-8087-55E5BDA9E06F}">
    <text>2024.07.12 įkeltas pratęsimas</text>
  </threadedComment>
  <threadedComment ref="O129" dT="2024-08-12T10:39:05.89" personId="{516D2C5B-D67D-464E-9C67-108D937F77CE}" id="{856F056B-DDF9-470C-8989-0002EBBEDBDB}" parentId="{B3445432-608E-40BE-8087-55E5BDA9E06F}">
    <text>2024.08.12 įkeltas pratesimas</text>
  </threadedComment>
  <threadedComment ref="O129" dT="2024-09-18T11:41:52.49" personId="{516D2C5B-D67D-464E-9C67-108D937F77CE}" id="{48E0F174-916C-484C-95E2-6C911B131B58}" parentId="{B3445432-608E-40BE-8087-55E5BDA9E06F}">
    <text>2024.09.18 Įkeltas pratęsimas</text>
  </threadedComment>
  <threadedComment ref="X129" dT="2024-07-09T04:15:04.43" personId="{516D2C5B-D67D-464E-9C67-108D937F77CE}" id="{7CC4ED3A-FB5B-4C79-A202-0F7CEB32BD5F}">
    <text>2024.07.03 pateikta po pastabų</text>
  </threadedComment>
  <threadedComment ref="X129" dT="2024-07-12T10:50:40.75" personId="{516D2C5B-D67D-464E-9C67-108D937F77CE}" id="{96A8D52B-9724-4268-BFEB-586F90722070}" parentId="{7CC4ED3A-FB5B-4C79-A202-0F7CEB32BD5F}">
    <text>2024.07.10 sudrinta</text>
  </threadedComment>
  <threadedComment ref="AH129" dT="2024-07-12T11:27:04.76" personId="{516D2C5B-D67D-464E-9C67-108D937F77CE}" id="{9F00D12B-0B76-46F1-8110-2C81E3C80CCB}">
    <text>2024.07.03 gautas suva</text>
  </threadedComment>
  <threadedComment ref="AJ129" dT="2024-11-11T11:19:54.65" personId="{F5283759-9946-4865-A022-E520B30F9158}" id="{AF3107FC-A277-4F9F-9003-2F9A956B9A4B}">
    <text>11-11 pateikta</text>
  </threadedComment>
  <threadedComment ref="AJ129" dT="2024-12-04T08:21:12.12" personId="{F5283759-9946-4865-A022-E520B30F9158}" id="{9FD59972-6DA9-4AA7-B2EF-0DB1D901B447}" parentId="{AF3107FC-A277-4F9F-9003-2F9A956B9A4B}">
    <text xml:space="preserve">12-04 išsiųsta </text>
  </threadedComment>
  <threadedComment ref="AJ129" dT="2025-01-21T05:22:40.62" personId="{F5283759-9946-4865-A022-E520B30F9158}" id="{52D310B8-7AFA-4CB8-968E-2A2D057D9D76}" parentId="{AF3107FC-A277-4F9F-9003-2F9A956B9A4B}">
    <text>01-20 suderino</text>
  </threadedComment>
  <threadedComment ref="AK129" dT="2024-09-30T09:33:53.91" personId="{275467A3-C35B-408D-BC09-980133BF36D1}" id="{B4873871-EB60-4850-9BEA-1F97DF09A6F7}">
    <text>09-30 pateikta 22-am not. biurui</text>
  </threadedComment>
  <threadedComment ref="AK129" dT="2024-11-13T08:58:13.67" personId="{F5283759-9946-4865-A022-E520B30F9158}" id="{A510CAA0-A630-4C3A-BAC4-9BC632A7144B}" parentId="{B4873871-EB60-4850-9BEA-1F97DF09A6F7}">
    <text xml:space="preserve">Servitutas pasirasytas 2024-10-23 Kauno 22-ajame notaru biure
  </text>
  </threadedComment>
  <threadedComment ref="AH130" dT="2023-12-07T13:37:34.23" personId="{AC398109-E0E6-4223-A5B9-639694AF6498}" id="{75A49332-87F3-4A9B-9E87-488DEA8A30DC}">
    <text>Prasymas pateiktas 12 07</text>
  </threadedComment>
  <threadedComment ref="AE132" dT="2023-11-16T14:37:33.00" personId="{AC398109-E0E6-4223-A5B9-639694AF6498}" id="{C51091CA-2670-4924-BBB4-4AB9711E2A87}">
    <text>Isiūsta 20231116</text>
  </threadedComment>
  <threadedComment ref="K138" dT="2024-09-16T06:15:37.48" personId="{275467A3-C35B-408D-BC09-980133BF36D1}" id="{5EEB6663-1719-46FA-B136-68B3DBC3AD52}">
    <text>Pateikta SUVA</text>
  </threadedComment>
  <threadedComment ref="K138" dT="2024-09-16T06:17:25.80" personId="{275467A3-C35B-408D-BC09-980133BF36D1}" id="{D058536C-5837-4B4A-99C7-0DCDCA1A2303}" parentId="{5EEB6663-1719-46FA-B136-68B3DBC3AD52}">
    <text>09-17 planas teikti pirminius</text>
  </threadedComment>
  <threadedComment ref="K138" dT="2024-09-23T05:47:23.97" personId="{275467A3-C35B-408D-BC09-980133BF36D1}" id="{DA2B8743-9FB0-45C4-AE83-C667B0A5DC9D}" parentId="{5EEB6663-1719-46FA-B136-68B3DBC3AD52}">
    <text>09-23 pateiks pirminius</text>
  </threadedComment>
  <threadedComment ref="K138" dT="2024-09-30T10:13:29.60" personId="{275467A3-C35B-408D-BC09-980133BF36D1}" id="{7A8CFE9C-629E-4A82-9A21-F6D08796D144}" parentId="{5EEB6663-1719-46FA-B136-68B3DBC3AD52}">
    <text xml:space="preserve">Laukiam kol Ovidijus perderins topo </text>
  </threadedComment>
  <threadedComment ref="K138" dT="2024-10-07T05:47:44.63" personId="{275467A3-C35B-408D-BC09-980133BF36D1}" id="{E2E86D8C-8D6D-48FE-91EE-7B8579D03D4A}" parentId="{5EEB6663-1719-46FA-B136-68B3DBC3AD52}">
    <text>Pateikti pirminiai</text>
  </threadedComment>
  <threadedComment ref="K138" dT="2024-10-14T09:40:33.26" personId="{BE325DBA-77AE-420F-8593-D19695A72820}" id="{94D9A94F-9B1C-4975-A788-A128EF31FF34}" parentId="{5EEB6663-1719-46FA-B136-68B3DBC3AD52}">
    <text xml:space="preserve">10 14 pateikta po pastabų pirminiai
</text>
  </threadedComment>
  <threadedComment ref="K138" dT="2024-10-15T10:44:11.43" personId="{BE325DBA-77AE-420F-8593-D19695A72820}" id="{0B011782-E797-4865-AB50-AB778EB6A104}" parentId="{5EEB6663-1719-46FA-B136-68B3DBC3AD52}">
    <text>10 15 patvirtinti pirminiai</text>
  </threadedComment>
  <threadedComment ref="K138" dT="2024-10-22T06:30:28.64" personId="{BE325DBA-77AE-420F-8593-D19695A72820}" id="{05F68111-8810-49BF-BABF-93E29AC0F454}" parentId="{5EEB6663-1719-46FA-B136-68B3DBC3AD52}">
    <text>10 21 pateiktas br klientui susiderinimui, kai gausim teiksim bylą</text>
  </threadedComment>
  <threadedComment ref="K138" dT="2024-10-28T13:55:55.14" personId="{BE325DBA-77AE-420F-8593-D19695A72820}" id="{B14EAB61-C252-4E7C-B442-78A96ABABF9B}" parentId="{5EEB6663-1719-46FA-B136-68B3DBC3AD52}">
    <text>10 28 dar neatsakė</text>
  </threadedComment>
  <threadedComment ref="K138" dT="2024-11-04T13:40:24.25" personId="{BE325DBA-77AE-420F-8593-D19695A72820}" id="{8690EF98-3CEC-4848-A8E6-CD2D8E9696CA}" parentId="{5EEB6663-1719-46FA-B136-68B3DBC3AD52}">
    <text>11 04 priminimo laiškas</text>
  </threadedComment>
  <threadedComment ref="K138" dT="2024-11-06T12:54:53.19" personId="{BE325DBA-77AE-420F-8593-D19695A72820}" id="{CFD6D1B7-B0FC-469E-8352-2176D90CF0E5}" parentId="{5EEB6663-1719-46FA-B136-68B3DBC3AD52}">
    <text>11 06 pateiktas tvirtinimui</text>
  </threadedComment>
  <threadedComment ref="K138" dT="2024-11-09T10:24:55.49" personId="{BE325DBA-77AE-420F-8593-D19695A72820}" id="{A42F4FC0-74B8-49DF-A737-F25C04A82387}" parentId="{5EEB6663-1719-46FA-B136-68B3DBC3AD52}">
    <text>Kai gausim spintos pasiūlymą kelsim po pastabų</text>
  </threadedComment>
  <threadedComment ref="K138" dT="2024-11-11T11:35:04.68" personId="{BE325DBA-77AE-420F-8593-D19695A72820}" id="{064FAE82-2E7A-4018-8E3A-1EBC8DE9CD25}" parentId="{5EEB6663-1719-46FA-B136-68B3DBC3AD52}">
    <text>11 11 pateikta po pastabų</text>
  </threadedComment>
  <threadedComment ref="K138" dT="2024-11-15T13:03:25.84" personId="{BE325DBA-77AE-420F-8593-D19695A72820}" id="{34EBA4DA-DD0B-49BE-B399-36C9FA594997}" parentId="{5EEB6663-1719-46FA-B136-68B3DBC3AD52}">
    <text>11-15 paatvirtinta</text>
  </threadedComment>
  <threadedComment ref="K144" dT="2024-09-16T06:17:57.96" personId="{275467A3-C35B-408D-BC09-980133BF36D1}" id="{FAB5699B-C44D-4A86-8DD4-6DA6F49ECD0B}">
    <text>Servitutai pateikti savivaldybei, vienas gautas, vieno laukiame</text>
  </threadedComment>
  <threadedComment ref="K144" dT="2024-10-15T10:42:34.93" personId="{BE325DBA-77AE-420F-8593-D19695A72820}" id="{9D5188D3-B543-4E19-9CE7-D5824026B36C}" parentId="{FAB5699B-C44D-4A86-8DD4-6DA6F49ECD0B}">
    <text>Pateikta užklausa savivaldybei, Vainoro reikalavimu formuojamas dar vienas servitutas</text>
  </threadedComment>
  <threadedComment ref="K144" dT="2024-10-22T05:54:09.07" personId="{BE325DBA-77AE-420F-8593-D19695A72820}" id="{AE688A20-330D-4D25-B951-367892A426E4}" parentId="{FAB5699B-C44D-4A86-8DD4-6DA6F49ECD0B}">
    <text>10 22 pateiktas sb po pastabų</text>
  </threadedComment>
  <threadedComment ref="K144" dT="2024-10-28T13:56:20.20" personId="{BE325DBA-77AE-420F-8593-D19695A72820}" id="{3B1FE52D-8F7D-4A17-A428-D2CCB618E2C5}" parentId="{FAB5699B-C44D-4A86-8DD4-6DA6F49ECD0B}">
    <text>10 28 priminta dėl servituto tivis sistemoje</text>
  </threadedComment>
  <threadedComment ref="K144" dT="2024-11-09T10:45:50.16" personId="{BE325DBA-77AE-420F-8593-D19695A72820}" id="{46D51C6D-4D41-456A-94B9-565367B2B2D2}" parentId="{FAB5699B-C44D-4A86-8DD4-6DA6F49ECD0B}">
    <text>11 09 pateiktas servitutas savivaldybei</text>
  </threadedComment>
  <threadedComment ref="K144" dT="2024-12-21T06:09:41.55" personId="{275467A3-C35B-408D-BC09-980133BF36D1}" id="{4F44FCC4-FCC4-44E8-8866-580AA0FA05DA}" parentId="{FAB5699B-C44D-4A86-8DD4-6DA6F49ECD0B}">
    <text>Pateikta savivaldybei su nuomininko parašu</text>
  </threadedComment>
  <threadedComment ref="K144" dT="2025-02-18T05:52:44.76" personId="{BF5C2520-4838-4933-8C2C-E9E069B8079F}" id="{AEBD986B-C53D-4E26-96C4-7C34A492D1A6}" parentId="{FAB5699B-C44D-4A86-8DD4-6DA6F49ECD0B}">
    <text>Vis dar negavom nieko iš savivaldybės? Jau pora mėnesių praėjo. Neaišku ar paeis dėl to pačio tęst</text>
  </threadedComment>
  <threadedComment ref="K144" dT="2025-04-15T12:13:24.67" personId="{275467A3-C35B-408D-BC09-980133BF36D1}" id="{5FE7463F-0226-458B-8059-4C4736AA06D0}" parentId="{FAB5699B-C44D-4A86-8DD4-6DA6F49ECD0B}">
    <text>Reikia perprojektuoti</text>
  </threadedComment>
  <threadedComment ref="K144" dT="2025-05-01T11:50:06.22" personId="{BF5C2520-4838-4933-8C2C-E9E069B8079F}" id="{B67A8486-7F58-4676-8077-E216084637CB}" parentId="{FAB5699B-C44D-4A86-8DD4-6DA6F49ECD0B}">
    <text>Išsiųsta derinti nauji sprendiniai</text>
  </threadedComment>
  <threadedComment ref="K144" dT="2025-05-28T11:06:36.08" personId="{BF5C2520-4838-4933-8C2C-E9E069B8079F}" id="{48AA0359-CD32-422B-B4A4-DA74E2FE3521}" parentId="{FAB5699B-C44D-4A86-8DD4-6DA6F49ECD0B}">
    <text>Gavau pasimetusius raštus iš savivaldybės dėl servitutų. Reikia perdaryti per geomatininką ir vieną kompensaciją perskaičiuot.</text>
  </threadedComment>
  <threadedComment ref="K144" dT="2025-06-11T05:06:09.26" personId="{BF5C2520-4838-4933-8C2C-E9E069B8079F}" id="{A10340E3-F15E-4173-A313-B451BF434D76}" parentId="{FAB5699B-C44D-4A86-8DD4-6DA6F49ECD0B}">
    <text>Pateikti nauji servituto dokumentai savivaldybei</text>
  </threadedComment>
  <threadedComment ref="K144" dT="2025-06-19T07:26:25.48" personId="{BF5C2520-4838-4933-8C2C-E9E069B8079F}" id="{7A3FE26B-DAE4-41B4-9BBC-A69D24D7E1B2}" parentId="{FAB5699B-C44D-4A86-8DD4-6DA6F49ECD0B}">
    <text>Gauti raštai, perduota mokėjimams. Trūksta SUVA, bet negaliu pateikt nes neturim ESO suderinto plano, peduota kad pasirašytu.</text>
  </threadedComment>
  <threadedComment ref="K144" dT="2025-09-09T04:48:20.19" personId="{BF5C2520-4838-4933-8C2C-E9E069B8079F}" id="{91BB62EA-FB18-403B-8BA2-A5428AE6C5FA}" parentId="{FAB5699B-C44D-4A86-8DD4-6DA6F49ECD0B}">
    <text>Viskas yra, perduoti servitutai notarui</text>
  </threadedComment>
  <threadedComment ref="AH144" dT="2025-07-08T13:47:29.70" personId="{BF5C2520-4838-4933-8C2C-E9E069B8079F}" id="{ABC36458-0F24-4293-A38A-52157613CAD4}">
    <text xml:space="preserve">07-02
366541 </text>
  </threadedComment>
  <threadedComment ref="AJ144" dT="2023-12-07T13:43:22.02" personId="{AC398109-E0E6-4223-A5B9-639694AF6498}" id="{7EBB60CF-F483-44E1-8A2B-1E24573AEABA}">
    <text>Isiusta kauno energijai uzklausa dėl altitudziu</text>
  </threadedComment>
  <threadedComment ref="AK144" dT="2023-12-07T13:44:58.20" personId="{AC398109-E0E6-4223-A5B9-639694AF6498}" id="{999EF05C-72AA-4240-AB65-8101D0189D27}">
    <text>Servitutai padaryti, Laukiu spendimo is BFII UAB, Dar servitutą turi pasirasyti užsakovas</text>
  </threadedComment>
  <threadedComment ref="K145" dT="2024-09-12T09:15:38.95" personId="{1AA69E5B-B443-4881-BBB8-C2908FF681E9}" id="{54279BDE-5064-45D5-B718-E1796F4FBB12}">
    <text>Ar bus daromas objektas? Jei bus, ko truksta, kad pateikti pilna projekta, kaip su servitutu?</text>
  </threadedComment>
  <threadedComment ref="K145" dT="2024-09-18T05:50:23.78" personId="{275467A3-C35B-408D-BC09-980133BF36D1}" id="{7D725E3F-0FFA-44D6-B476-172FDDAC688E}" parentId="{54279BDE-5064-45D5-B718-E1796F4FBB12}">
    <text>OBJEKTAS ATŠAUKTAS</text>
  </threadedComment>
  <threadedComment ref="O145" dT="2024-07-29T13:58:29.85" personId="{516D2C5B-D67D-464E-9C67-108D937F77CE}" id="{8A9A346E-F82A-4398-80F2-5162D94D5F79}">
    <text>2024.07.29 Įkeltas pratesimas</text>
  </threadedComment>
  <threadedComment ref="O145" dT="2024-09-05T10:44:51.80" personId="{516D2C5B-D67D-464E-9C67-108D937F77CE}" id="{6FF9A902-5042-4685-8C4F-2ADA9F3BAE44}" parentId="{8A9A346E-F82A-4398-80F2-5162D94D5F79}">
    <text>2024.09.05 įkeltas pratesimas</text>
  </threadedComment>
  <threadedComment ref="E147" dT="2024-05-27T12:54:45.45" personId="{275467A3-C35B-408D-BC09-980133BF36D1}" id="{D20E9185-DBBC-445D-BC22-D1C43F0C64AD}">
    <text>Servitutai pas savivaldybę</text>
  </threadedComment>
  <threadedComment ref="K147" dT="2024-09-12T09:17:17.77" personId="{1AA69E5B-B443-4881-BBB8-C2908FF681E9}" id="{25BC6593-E382-40F8-A463-A56EC1F8E97A}">
    <text>Ko truksta, kad pateikti pilna projekta?</text>
  </threadedComment>
  <threadedComment ref="K147" dT="2024-09-17T10:57:13.05" personId="{516D2C5B-D67D-464E-9C67-108D937F77CE}" id="{41B8EC17-F287-4321-8FE0-ADD35F82F203}" parentId="{25BC6593-E382-40F8-A463-A56EC1F8E97A}">
    <text xml:space="preserve">Pasitikrinti ar tas ISAK yra suderinimas ir pateikti servitutą notarams
</text>
  </threadedComment>
  <threadedComment ref="K147" dT="2024-09-18T06:01:27.99" personId="{275467A3-C35B-408D-BC09-980133BF36D1}" id="{8963C9BB-E2EB-4C25-B7E4-D7054C976140}" parentId="{25BC6593-E382-40F8-A463-A56EC1F8E97A}">
    <text>Vytautas 09-18 teikia notarui servitutą</text>
  </threadedComment>
  <threadedComment ref="K147" dT="2024-09-18T12:58:24.18" personId="{275467A3-C35B-408D-BC09-980133BF36D1}" id="{099C8D10-6185-4576-9BB8-95575B147C3A}" parentId="{25BC6593-E382-40F8-A463-A56EC1F8E97A}">
    <text>Pateiktas servitutas 22a not biurą</text>
  </threadedComment>
  <threadedComment ref="K147" dT="2024-09-27T10:57:41.45" personId="{1AA69E5B-B443-4881-BBB8-C2908FF681E9}" id="{7B18CC38-947E-4F5C-8912-50D745D2B22E}" parentId="{25BC6593-E382-40F8-A463-A56EC1F8E97A}">
    <text>Gytis daro byla</text>
  </threadedComment>
  <threadedComment ref="K147" dT="2024-09-30T09:27:42.00" personId="{275467A3-C35B-408D-BC09-980133BF36D1}" id="{15FB60CF-AB2F-4768-9D41-7F32657CD265}" parentId="{25BC6593-E382-40F8-A463-A56EC1F8E97A}">
    <text>Kostas turi peržiūrėti bylą ir pateikti į TIVĮ. Laukiam servituto</text>
  </threadedComment>
  <threadedComment ref="K147" dT="2024-10-01T15:52:12.14" personId="{275467A3-C35B-408D-BC09-980133BF36D1}" id="{0B85EB9E-D23D-4C15-A731-45A879AAEB7A}" parentId="{25BC6593-E382-40F8-A463-A56EC1F8E97A}">
    <text>Pateikta byla ESO be SERVITUTO</text>
  </threadedComment>
  <threadedComment ref="K147" dT="2024-10-04T08:05:42.24" personId="{275467A3-C35B-408D-BC09-980133BF36D1}" id="{7EB8C9D1-F45C-44D7-A224-1090E5C48811}" parentId="{25BC6593-E382-40F8-A463-A56EC1F8E97A}">
    <text>Pateiktos pastabos objekto aplanke. Laukiam servituto</text>
  </threadedComment>
  <threadedComment ref="K147" dT="2024-10-18T09:22:28.05" personId="{1AA69E5B-B443-4881-BBB8-C2908FF681E9}" id="{7797A610-7BB6-47D4-8841-65F6857A7A07}" parentId="{25BC6593-E382-40F8-A463-A56EC1F8E97A}">
    <text>Pateiktas projektas po pastabu, servitutai pasirasyti</text>
  </threadedComment>
  <threadedComment ref="O147" dT="2024-05-20T06:55:08.49" personId="{516D2C5B-D67D-464E-9C67-108D937F77CE}" id="{2ED6439E-3D3A-4AB7-903B-03B0A3B1268B}">
    <text>2024.05.20 įkeltas pratesimas</text>
  </threadedComment>
  <threadedComment ref="O147" dT="2024-06-19T09:25:51.17" personId="{516D2C5B-D67D-464E-9C67-108D937F77CE}" id="{E2856D70-A5C6-49B8-9097-B03EC8DC6392}" parentId="{2ED6439E-3D3A-4AB7-903B-03B0A3B1268B}">
    <text>2024.06.19 įkeltas pratesimas</text>
  </threadedComment>
  <threadedComment ref="O147" dT="2024-07-19T07:36:24.76" personId="{516D2C5B-D67D-464E-9C67-108D937F77CE}" id="{98A4EFD3-5916-4306-90B2-F92FB41BE163}" parentId="{2ED6439E-3D3A-4AB7-903B-03B0A3B1268B}">
    <text>2024.07.19 įkeltas pratesimas</text>
  </threadedComment>
  <threadedComment ref="O147" dT="2024-08-20T11:30:42.51" personId="{516D2C5B-D67D-464E-9C67-108D937F77CE}" id="{9A993FFD-B13D-4FE5-8ADE-54468C66D19A}" parentId="{2ED6439E-3D3A-4AB7-903B-03B0A3B1268B}">
    <text>2024.08.20 įkeltas pratesimas</text>
  </threadedComment>
  <threadedComment ref="O147" dT="2024-09-18T07:08:00.97" personId="{516D2C5B-D67D-464E-9C67-108D937F77CE}" id="{6DEE71F2-D3B9-49E5-838C-38EA612E1957}" parentId="{2ED6439E-3D3A-4AB7-903B-03B0A3B1268B}">
    <text>2024.09.18 Įkeltas Pratesimas</text>
  </threadedComment>
  <threadedComment ref="U147" dT="2024-07-09T04:41:16.66" personId="{516D2C5B-D67D-464E-9C67-108D937F77CE}" id="{620E9DF1-883D-48E2-BC72-9BF8497FCF9A}">
    <text>Informacinis pateiktas 2024.06.21</text>
  </threadedComment>
  <threadedComment ref="X147" dT="2024-05-27T10:49:29.09" personId="{516D2C5B-D67D-464E-9C67-108D937F77CE}" id="{CE0B29E5-6C2C-48AA-8C8B-117DBFA3CF7D}">
    <text>Suderinta 2024.05.24</text>
  </threadedComment>
  <threadedComment ref="AH147" dT="2024-06-19T09:15:39.51" personId="{516D2C5B-D67D-464E-9C67-108D937F77CE}" id="{A1FC888C-4130-4B4B-965E-921BFB814CF9}">
    <text xml:space="preserve">2024.05.08 pateikta į geoportalą 313910 </text>
  </threadedComment>
  <threadedComment ref="AH147" dT="2024-07-18T05:49:08.83" personId="{516D2C5B-D67D-464E-9C67-108D937F77CE}" id="{3B90F713-2612-4ED8-97E4-6FDD4A478BCF}" parentId="{A1FC888C-4130-4B4B-965E-921BFB814CF9}">
    <text xml:space="preserve">Gautas 2024-07-16 </text>
  </threadedComment>
  <threadedComment ref="AK147" dT="2024-06-03T12:27:59.27" personId="{516D2C5B-D67D-464E-9C67-108D937F77CE}" id="{9121ADF3-FECF-4329-9666-B2C1F4A509C7}">
    <text>2024.06.03 Pateiktas kompensacijai</text>
  </threadedComment>
  <threadedComment ref="AK147" dT="2024-06-05T12:50:43.69" personId="{516D2C5B-D67D-464E-9C67-108D937F77CE}" id="{462AB013-511A-4553-8819-9EA3E17E25A8}" parentId="{9121ADF3-FECF-4329-9666-B2C1F4A509C7}">
    <text>2024.06.04 Gautas Aktas
2024.06.05 Servitutas pateiktas KMSA</text>
  </threadedComment>
  <threadedComment ref="AK147" dT="2024-09-18T07:00:24.92" personId="{516D2C5B-D67D-464E-9C67-108D937F77CE}" id="{A8460FD0-C6F0-40F7-96D3-91821EBA70CD}" parentId="{9121ADF3-FECF-4329-9666-B2C1F4A509C7}">
    <text>2024.09.18 Servitutas pateiktas  notarams</text>
  </threadedComment>
  <threadedComment ref="AK147" dT="2024-10-18T09:22:46.58" personId="{1AA69E5B-B443-4881-BBB8-C2908FF681E9}" id="{4C46E247-F335-4FFA-9659-1A0C0DE0E2DC}" parentId="{9121ADF3-FECF-4329-9666-B2C1F4A509C7}">
    <text>Pasirasoma 2024-10-16</text>
  </threadedComment>
  <threadedComment ref="AN149" dT="2023-11-27T06:33:20.49" personId="{AC398109-E0E6-4223-A5B9-639694AF6498}" id="{79AE2663-7BC3-41C9-BE64-BB2FED0AF3E5}">
    <text>Išsiūsta 11 27</text>
  </threadedComment>
  <threadedComment ref="E154" dT="2024-05-27T12:55:42.09" personId="{275467A3-C35B-408D-BC09-980133BF36D1}" id="{5E2CCE8D-61D8-4819-A3FD-A7404452F93C}">
    <text>SUVA</text>
  </threadedComment>
  <threadedComment ref="E156" dT="2024-05-27T12:55:58.66" personId="{275467A3-C35B-408D-BC09-980133BF36D1}" id="{00B3A466-3B5B-48FF-A458-96DE92A48FD0}">
    <text>SUVA</text>
  </threadedComment>
  <threadedComment ref="K156" dT="2024-09-16T06:20:33.93" personId="{275467A3-C35B-408D-BC09-980133BF36D1}" id="{04A425C2-1430-4F64-A5BD-FFA66B371695}">
    <text>Taiso pastabas Žiedė</text>
  </threadedComment>
  <threadedComment ref="K156" dT="2024-09-23T05:52:25.99" personId="{275467A3-C35B-408D-BC09-980133BF36D1}" id="{EBDD2779-6D23-412F-B30A-E585496063EF}" parentId="{04A425C2-1430-4F64-A5BD-FFA66B371695}">
    <text>Greičiausiai bus atštaukta, nes yra susijusi užduotis 164M</text>
  </threadedComment>
  <threadedComment ref="K156" dT="2024-10-14T13:54:19.89" personId="{BE325DBA-77AE-420F-8593-D19695A72820}" id="{E84212C1-6531-4884-BBD4-75D372785C1A}" parentId="{04A425C2-1430-4F64-A5BD-FFA66B371695}">
    <text>Parašytas komentaras į tivis</text>
  </threadedComment>
  <threadedComment ref="E161" dT="2024-05-27T12:56:41.64" personId="{275467A3-C35B-408D-BC09-980133BF36D1}" id="{EF977538-88EB-4FAD-B2A8-657CB4B6D12B}">
    <text>SUVA</text>
  </threadedComment>
  <threadedComment ref="K161" dT="2024-09-16T06:21:58.00" personId="{275467A3-C35B-408D-BC09-980133BF36D1}" id="{DC462500-6139-4A5E-947E-FB67A8D945F9}">
    <text>Derina pirminius</text>
  </threadedComment>
  <threadedComment ref="K161" dT="2024-09-20T04:56:08.72" personId="{275467A3-C35B-408D-BC09-980133BF36D1}" id="{C4EE1914-C18C-4406-9215-ACF0F95362DB}" parentId="{DC462500-6139-4A5E-947E-FB67A8D945F9}">
    <text>Teiks pilną projektą</text>
  </threadedComment>
  <threadedComment ref="K161" dT="2024-09-20T13:39:21.60" personId="{BE325DBA-77AE-420F-8593-D19695A72820}" id="{2ED525A6-0B3F-46E4-9BC2-D9342221D694}" parentId="{DC462500-6139-4A5E-947E-FB67A8D945F9}">
    <text>09 20 pateiktas pilnas projektas</text>
  </threadedComment>
  <threadedComment ref="K161" dT="2024-09-30T06:08:32.45" personId="{275467A3-C35B-408D-BC09-980133BF36D1}" id="{7F32CBC3-E3C2-4319-A9DC-A67F2B1A9722}" parentId="{DC462500-6139-4A5E-947E-FB67A8D945F9}">
    <text>Reikia pataisyti pastabas. EIMUTIS</text>
  </threadedComment>
  <threadedComment ref="K161" dT="2024-09-30T15:01:36.03" personId="{1AA69E5B-B443-4881-BBB8-C2908FF681E9}" id="{C3E53568-F655-4831-878E-1AB1E47AE0D5}" parentId="{DC462500-6139-4A5E-947E-FB67A8D945F9}">
    <text>Pateikta po pastabu</text>
  </threadedComment>
  <threadedComment ref="K161" dT="2024-10-01T16:02:13.46" personId="{275467A3-C35B-408D-BC09-980133BF36D1}" id="{6EEE1205-1808-4057-A38D-CFAF0A1FCA04}" parentId="{DC462500-6139-4A5E-947E-FB67A8D945F9}">
    <text>Patvirtinta</text>
  </threadedComment>
  <threadedComment ref="K163" dT="2024-09-16T06:22:45.08" personId="{275467A3-C35B-408D-BC09-980133BF36D1}" id="{96512901-314A-4AA3-8FED-26A9AD9A28A6}">
    <text>Servitutai pateikti savivaldybei, derina pirminius. Ginčas su nuomininkais teisme</text>
  </threadedComment>
  <threadedComment ref="K163" dT="2024-10-15T10:42:58.82" personId="{BE325DBA-77AE-420F-8593-D19695A72820}" id="{24E0062C-86CC-43B0-B937-C4D464BF2486}" parentId="{96512901-314A-4AA3-8FED-26A9AD9A28A6}">
    <text>Atnaujinimas perduotas Simonženčiui</text>
  </threadedComment>
  <threadedComment ref="K163" dT="2024-10-22T09:22:47.03" personId="{BE325DBA-77AE-420F-8593-D19695A72820}" id="{6B66D3CC-2A51-4020-91CA-067CC2A9AB21}" parentId="{96512901-314A-4AA3-8FED-26A9AD9A28A6}">
    <text xml:space="preserve">10 22 kreipiausi į mano būstas dėl susirinkimo su gyventojais organizavimo
</text>
  </threadedComment>
  <threadedComment ref="K163" dT="2024-10-28T13:56:34.21" personId="{BE325DBA-77AE-420F-8593-D19695A72820}" id="{B66F2A18-F743-4E02-BCF7-CFEBB0747DB1}" parentId="{96512901-314A-4AA3-8FED-26A9AD9A28A6}">
    <text>Mano būstas neatsakė dar 10 28</text>
  </threadedComment>
  <threadedComment ref="K163" dT="2024-11-04T13:16:08.54" personId="{BE325DBA-77AE-420F-8593-D19695A72820}" id="{113C7D22-25FE-42A0-B41A-FB7F62AA75AD}" parentId="{96512901-314A-4AA3-8FED-26A9AD9A28A6}">
    <text>Klausimas pas ESO, sakė gal jungsis iš vidaus tinklo, atsakys Lapkričio viduryje</text>
  </threadedComment>
  <threadedComment ref="K163" dT="2024-11-18T08:25:01.95" personId="{275467A3-C35B-408D-BC09-980133BF36D1}" id="{AA77A207-1B44-40EE-AFEB-55D5AD303208}" parentId="{96512901-314A-4AA3-8FED-26A9AD9A28A6}">
    <text>Laukiam atsakymo iš ESO</text>
  </threadedComment>
  <threadedComment ref="C165" dT="2024-02-27T10:35:27.34" personId="{BE325DBA-77AE-420F-8593-D19695A72820}" id="{32DC5D4F-DBB2-4128-A420-B94B7AF500B1}">
    <text>Pateikta nzt 02 27</text>
  </threadedComment>
  <threadedComment ref="E165" dT="2024-05-27T12:56:18.96" personId="{275467A3-C35B-408D-BC09-980133BF36D1}" id="{7AAACF7E-F022-4F61-8B01-A357345321BE}">
    <text>SUVA</text>
  </threadedComment>
  <threadedComment ref="K165" dT="2024-09-16T06:23:57.61" personId="{275467A3-C35B-408D-BC09-980133BF36D1}" id="{255BAEEE-3CCD-4109-8C78-17FB24B938D7}">
    <text>Taiso pastabas Žiedė</text>
  </threadedComment>
  <threadedComment ref="K165" dT="2024-09-20T04:54:24.09" personId="{275467A3-C35B-408D-BC09-980133BF36D1}" id="{A882F442-4522-4F64-8D98-FD2C0B05169F}" parentId="{255BAEEE-3CCD-4109-8C78-17FB24B938D7}">
    <text>Taiso pastabas 09-20</text>
  </threadedComment>
  <threadedComment ref="K165" dT="2024-09-23T05:53:37.16" personId="{275467A3-C35B-408D-BC09-980133BF36D1}" id="{05720E8D-9896-4624-ADBC-AA752EEFF606}" parentId="{255BAEEE-3CCD-4109-8C78-17FB24B938D7}">
    <text>09-23 teiks projektą po pastabų</text>
  </threadedComment>
  <threadedComment ref="O166" dT="2024-05-20T10:17:42.20" personId="{516D2C5B-D67D-464E-9C67-108D937F77CE}" id="{CE4792B1-2E04-4D33-BF1F-B99779C6D627}">
    <text>2024.05.20 įkeltas pratesimas</text>
  </threadedComment>
  <threadedComment ref="O166" dT="2024-06-19T10:16:08.27" personId="{516D2C5B-D67D-464E-9C67-108D937F77CE}" id="{4CC4F294-C68E-4DAE-8E34-1F5479AC38D0}" parentId="{CE4792B1-2E04-4D33-BF1F-B99779C6D627}">
    <text>2024.06.19 įkeltas pratesimas</text>
  </threadedComment>
  <threadedComment ref="O166" dT="2024-07-18T07:08:32.20" personId="{516D2C5B-D67D-464E-9C67-108D937F77CE}" id="{8832536A-DEDC-4D21-AB79-5B3D4FD7A1FE}" parentId="{CE4792B1-2E04-4D33-BF1F-B99779C6D627}">
    <text>2024.07.18 įkeltas pratesimas</text>
  </threadedComment>
  <threadedComment ref="O166" dT="2024-08-13T07:34:30.55" personId="{516D2C5B-D67D-464E-9C67-108D937F77CE}" id="{7C971556-CCDC-4D77-B65D-986FBD9652CE}" parentId="{CE4792B1-2E04-4D33-BF1F-B99779C6D627}">
    <text>2024.08.13  įkeltas pratesimas</text>
  </threadedComment>
  <threadedComment ref="Q166" dT="2024-06-10T09:26:26.68" personId="{516D2C5B-D67D-464E-9C67-108D937F77CE}" id="{576D9CE4-A398-46B4-BDDD-FD7752B3A440}">
    <text>2024.06.07</text>
  </threadedComment>
  <threadedComment ref="X166" dT="2024-05-28T06:09:01.39" personId="{516D2C5B-D67D-464E-9C67-108D937F77CE}" id="{9E4398EA-AD3C-444D-90B4-A1B46BC78633}">
    <text>2024.05.28 pateikti</text>
  </threadedComment>
  <threadedComment ref="X166" dT="2024-05-31T09:00:34.77" personId="{516D2C5B-D67D-464E-9C67-108D937F77CE}" id="{7E934CF2-01CE-492C-9642-0B14075EF766}" parentId="{9E4398EA-AD3C-444D-90B4-A1B46BC78633}">
    <text>2024.05.31 Gautos pastabos
2024.05.31 Pateikta po pastabų</text>
  </threadedComment>
  <threadedComment ref="X166" dT="2024-06-04T07:25:46.46" personId="{516D2C5B-D67D-464E-9C67-108D937F77CE}" id="{5182E044-316C-4D0D-8AFB-F65C05AA5522}" parentId="{9E4398EA-AD3C-444D-90B4-A1B46BC78633}">
    <text>2024.05.31 suderinta</text>
  </threadedComment>
  <threadedComment ref="Z166" dT="2024-06-04T07:57:51.84" personId="{516D2C5B-D67D-464E-9C67-108D937F77CE}" id="{24965359-1228-449F-804E-D944278F3CDD}">
    <text>2024.06.04 pateikta pauliusmalickas@gmail.com</text>
    <extLst>
      <x:ext xmlns:xltc2="http://schemas.microsoft.com/office/spreadsheetml/2020/threadedcomments2" uri="{F7C98A9C-CBB3-438F-8F68-D28B6AF4A901}">
        <xltc2:checksum>1440181944</xltc2:checksum>
        <xltc2:hyperlink startIndex="20" length="25" url="pauliusmalickas@gmail.com"/>
      </x:ext>
    </extLst>
  </threadedComment>
  <threadedComment ref="Z166" dT="2024-06-14T07:48:04.96" personId="{516D2C5B-D67D-464E-9C67-108D937F77CE}" id="{16AA07D8-ABD8-417C-93C3-EC2D2DD10C39}" parentId="{24965359-1228-449F-804E-D944278F3CDD}">
    <text>2024.06.14 suderinta</text>
  </threadedComment>
  <threadedComment ref="AB166" dT="2024-05-29T04:37:42.54" personId="{516D2C5B-D67D-464E-9C67-108D937F77CE}" id="{9B39C647-7E77-4753-BFA4-06158691C574}">
    <text>2024.05.29 pateikta Vainorui</text>
  </threadedComment>
  <threadedComment ref="AB166" dT="2024-05-29T07:22:49.36" personId="{516D2C5B-D67D-464E-9C67-108D937F77CE}" id="{E48FEF31-9BBF-430B-87B3-156D9FC49B69}" parentId="{9B39C647-7E77-4753-BFA4-06158691C574}">
    <text>mts.isankstiniaiderinimai@kaunas.lt.</text>
    <extLst>
      <x:ext xmlns:xltc2="http://schemas.microsoft.com/office/spreadsheetml/2020/threadedcomments2" uri="{F7C98A9C-CBB3-438F-8F68-D28B6AF4A901}">
        <xltc2:checksum>2060353021</xltc2:checksum>
        <xltc2:hyperlink startIndex="0" length="35" url="mts.isankstiniaiderinimai@kaunas.lt"/>
      </x:ext>
    </extLst>
  </threadedComment>
  <threadedComment ref="AB166" dT="2024-05-31T09:04:08.63" personId="{516D2C5B-D67D-464E-9C67-108D937F77CE}" id="{B12206B0-9613-408F-8A21-61A74F65424F}" parentId="{9B39C647-7E77-4753-BFA4-06158691C574}">
    <text>2024.05.31 suderinta</text>
  </threadedComment>
  <threadedComment ref="AE166" dT="2024-05-29T04:38:25.79" personId="{516D2C5B-D67D-464E-9C67-108D937F77CE}" id="{D42B603C-BEDB-410A-A8FD-ECA9984B00F7}">
    <text>2024.05.29 Pateikta pakartotinai</text>
  </threadedComment>
  <threadedComment ref="AE166" dT="2024-05-31T09:05:55.62" personId="{516D2C5B-D67D-464E-9C67-108D937F77CE}" id="{95EE0428-84D2-4417-8387-A76763DA6688}" parentId="{D42B603C-BEDB-410A-A8FD-ECA9984B00F7}">
    <text>2024.05.31 gautos pastabos</text>
  </threadedComment>
  <threadedComment ref="AE166" dT="2024-06-04T07:25:11.88" personId="{516D2C5B-D67D-464E-9C67-108D937F77CE}" id="{AF5F5F6C-7C81-484D-BB7C-183112DD2620}" parentId="{D42B603C-BEDB-410A-A8FD-ECA9984B00F7}">
    <text>2024.06.04 pateikta po pastabų</text>
  </threadedComment>
  <threadedComment ref="AE166" dT="2024-06-06T12:38:29.62" personId="{516D2C5B-D67D-464E-9C67-108D937F77CE}" id="{2645A2B1-F843-422C-ADF1-D232CDE5AFE8}" parentId="{D42B603C-BEDB-410A-A8FD-ECA9984B00F7}">
    <text>2024.06.06 pastabos</text>
  </threadedComment>
  <threadedComment ref="AE166" dT="2024-06-06T12:39:38.51" personId="{516D2C5B-D67D-464E-9C67-108D937F77CE}" id="{68BC1751-0D9A-42FE-98B8-FBEAA940BD69}" parentId="{D42B603C-BEDB-410A-A8FD-ECA9984B00F7}">
    <text xml:space="preserve">2024.06.06 pateikta pakartotinai
</text>
  </threadedComment>
  <threadedComment ref="AE166" dT="2024-06-07T06:21:45.67" personId="{516D2C5B-D67D-464E-9C67-108D937F77CE}" id="{D0211BCF-1270-4CF3-B736-317F2AB23279}" parentId="{D42B603C-BEDB-410A-A8FD-ECA9984B00F7}">
    <text>2024.06.07 suderinta</text>
  </threadedComment>
  <threadedComment ref="AF166" dT="2024-05-29T04:32:53.74" personId="{516D2C5B-D67D-464E-9C67-108D937F77CE}" id="{0FD65450-5828-4611-92EF-278E88C97675}">
    <text>2024.05.29 pateikta</text>
  </threadedComment>
  <threadedComment ref="AF166" dT="2024-06-03T04:12:57.01" personId="{516D2C5B-D67D-464E-9C67-108D937F77CE}" id="{72B226F6-6CCD-4674-874C-AD28DAC0C336}" parentId="{0FD65450-5828-4611-92EF-278E88C97675}">
    <text xml:space="preserve">2024.05.31 pastabos pateiktos
</text>
  </threadedComment>
  <threadedComment ref="AF166" dT="2024-06-04T07:23:29.23" personId="{516D2C5B-D67D-464E-9C67-108D937F77CE}" id="{964B3197-F8FE-4BB8-AB99-0AD144010159}" parentId="{0FD65450-5828-4611-92EF-278E88C97675}">
    <text>2024.06.04 pateikta po pastabų</text>
  </threadedComment>
  <threadedComment ref="AF166" dT="2024-06-10T10:55:50.93" personId="{516D2C5B-D67D-464E-9C67-108D937F77CE}" id="{E2D21474-BAD8-48E3-B658-0698BB94233D}" parentId="{0FD65450-5828-4611-92EF-278E88C97675}">
    <text>2024.06.10 suderinta</text>
  </threadedComment>
  <threadedComment ref="AH166" dT="2024-06-15T10:18:12.86" personId="{516D2C5B-D67D-464E-9C67-108D937F77CE}" id="{4970F82F-722E-4611-B037-BB4588E386A9}">
    <text xml:space="preserve">2024.06.15 pateikta 318200 </text>
  </threadedComment>
  <threadedComment ref="AH166" dT="2024-08-12T06:56:36.93" personId="{516D2C5B-D67D-464E-9C67-108D937F77CE}" id="{19E100C8-FB67-414C-9334-F95B6D66C31F}" parentId="{4970F82F-722E-4611-B037-BB4588E386A9}">
    <text>2024.08.06 suderinta</text>
  </threadedComment>
  <threadedComment ref="AJ166" dT="2024-05-29T04:40:57.51" personId="{516D2C5B-D67D-464E-9C67-108D937F77CE}" id="{7315379E-2D75-4C5F-81E8-61B65C81DFC5}">
    <text>2024.05.29 pateikta derinti</text>
  </threadedComment>
  <threadedComment ref="AJ166" dT="2024-06-05T12:00:29.63" personId="{516D2C5B-D67D-464E-9C67-108D937F77CE}" id="{D7BFBB8A-0F42-4230-9034-4328EEF534DD}" parentId="{7315379E-2D75-4C5F-81E8-61B65C81DFC5}">
    <text>2024.06.05 pastabos
2024.06.05 pateikta po pastabų</text>
  </threadedComment>
  <threadedComment ref="AJ166" dT="2024-06-14T07:50:05.42" personId="{516D2C5B-D67D-464E-9C67-108D937F77CE}" id="{5C3CE29D-6C8D-4603-ADD1-EF1B29E74507}" parentId="{7315379E-2D75-4C5F-81E8-61B65C81DFC5}">
    <text>2024.06.14 Priminta</text>
  </threadedComment>
  <threadedComment ref="AJ166" dT="2024-06-14T12:09:37.45" personId="{516D2C5B-D67D-464E-9C67-108D937F77CE}" id="{42D748F3-A19B-4DD8-9B08-6E9F53781471}" parentId="{7315379E-2D75-4C5F-81E8-61B65C81DFC5}">
    <text>2024.06.14 suderinta</text>
  </threadedComment>
  <threadedComment ref="AN166" dT="2024-05-29T04:47:11.89" personId="{516D2C5B-D67D-464E-9C67-108D937F77CE}" id="{4A602D4D-C65D-4AA0-AC63-7DBE7382E59B}">
    <text>2024.05.29 Pateikta</text>
  </threadedComment>
  <threadedComment ref="AN166" dT="2024-06-07T06:20:25.36" personId="{516D2C5B-D67D-464E-9C67-108D937F77CE}" id="{8E2C8E5F-CEDF-4EF9-8983-BB25AF70E765}" parentId="{4A602D4D-C65D-4AA0-AC63-7DBE7382E59B}">
    <text>2024.06.06 suderinta</text>
  </threadedComment>
  <threadedComment ref="AU166" dT="2024-08-20T06:38:35.67" personId="{516D2C5B-D67D-464E-9C67-108D937F77CE}" id="{4ABB59BA-CB19-4F9F-83EA-1E88A90A761C}">
    <text>2024.08.20. pateikta</text>
  </threadedComment>
  <threadedComment ref="AU166" dT="2024-08-20T07:57:42.80" personId="{516D2C5B-D67D-464E-9C67-108D937F77CE}" id="{3089ED1C-B41D-4FA4-8F59-E0C0C1FD75AD}" parentId="{4ABB59BA-CB19-4F9F-83EA-1E88A90A761C}">
    <text>2024.08.20 atlikta
2024.08.20 pateikta</text>
  </threadedComment>
  <threadedComment ref="E168" dT="2024-05-27T12:58:34.94" personId="{275467A3-C35B-408D-BC09-980133BF36D1}" id="{FFF3B39E-9E14-4063-BC17-CCC521AACD30}">
    <text>SUVA</text>
  </threadedComment>
  <threadedComment ref="AH168" dT="2024-06-10T10:56:46.26" personId="{516D2C5B-D67D-464E-9C67-108D937F77CE}" id="{F7C9EC4E-8C47-4708-AC3E-8A9E96DAF0FF}">
    <text>03-09</text>
  </threadedComment>
  <threadedComment ref="E171" dT="2024-05-27T12:59:44.25" personId="{275467A3-C35B-408D-BC09-980133BF36D1}" id="{E2420528-BDEF-4C9F-BCCF-5E23D89E048F}">
    <text>Pirminiai pateikti ESO tvirtinimui</text>
  </threadedComment>
  <threadedComment ref="K171" dT="2024-09-12T09:19:15.45" personId="{1AA69E5B-B443-4881-BBB8-C2908FF681E9}" id="{0D11342A-3B5C-4ECF-A19A-0C9F3B6CF585}">
    <text>Sito objekto nerandu TIVIS, ka su juo daryt, ko truksta iki pabaigos?</text>
  </threadedComment>
  <threadedComment ref="O171" dT="2024-05-17T10:10:25.31" personId="{516D2C5B-D67D-464E-9C67-108D937F77CE}" id="{2F958328-9311-43C1-83DA-FBF48DD591F4}">
    <text>2024.05.17 Įkelktas pratesimas</text>
  </threadedComment>
  <threadedComment ref="O171" dT="2024-06-19T09:42:51.47" personId="{516D2C5B-D67D-464E-9C67-108D937F77CE}" id="{56CD2993-C4A7-4CF8-83D7-9ED67771594C}" parentId="{2F958328-9311-43C1-83DA-FBF48DD591F4}">
    <text>2024.06.19 Įkelktas pratesimas</text>
  </threadedComment>
  <threadedComment ref="AH171" dT="2024-06-19T09:37:29.76" personId="{516D2C5B-D67D-464E-9C67-108D937F77CE}" id="{EB97E0FA-DB32-4BF0-BDD2-DF77A4BEF324}">
    <text xml:space="preserve">2024.04.15 311629 </text>
  </threadedComment>
  <threadedComment ref="K172" dT="2024-09-12T09:20:54.24" personId="{1AA69E5B-B443-4881-BBB8-C2908FF681E9}" id="{F22C48ED-28E7-4CC8-A9FB-DED14EFF2D4A}">
    <text>Kaip su KPD, ko dar truksta, kad pateikt pilna byla?</text>
  </threadedComment>
  <threadedComment ref="K172" dT="2024-09-17T10:40:38.76" personId="{516D2C5B-D67D-464E-9C67-108D937F77CE}" id="{DD87ADF5-4693-4787-AF97-EE757E1158D2}" parentId="{F22C48ED-28E7-4CC8-A9FB-DED14EFF2D4A}">
    <text>Atmetė KPD. Reikia normalų aprašymą padaryti su ardomais kiekiais ir vizulkėm. Kaip 200 ir 219</text>
  </threadedComment>
  <threadedComment ref="K172" dT="2024-09-18T06:08:34.07" personId="{275467A3-C35B-408D-BC09-980133BF36D1}" id="{29584477-BFAC-4DF3-A72D-C12DF2211ADB}" parentId="{F22C48ED-28E7-4CC8-A9FB-DED14EFF2D4A}">
    <text>Kostas taiso aprašą</text>
  </threadedComment>
  <threadedComment ref="K172" dT="2024-09-27T12:47:10.27" personId="{1AA69E5B-B443-4881-BBB8-C2908FF681E9}" id="{99028682-FB83-46B8-A058-B55CE6AC05B5}" parentId="{F22C48ED-28E7-4CC8-A9FB-DED14EFF2D4A}">
    <text>Pateikta KPD po pastabu</text>
  </threadedComment>
  <threadedComment ref="K172" dT="2024-10-21T06:07:30.95" personId="{275467A3-C35B-408D-BC09-980133BF36D1}" id="{608E0568-1F0D-4F8E-BD86-8940695A710B}" parentId="{F22C48ED-28E7-4CC8-A9FB-DED14EFF2D4A}">
    <text>Kostas turi susisiekti su KPD dėl tvarkybos darbų</text>
  </threadedComment>
  <threadedComment ref="K172" dT="2024-10-28T07:49:56.15" personId="{275467A3-C35B-408D-BC09-980133BF36D1}" id="{C0C0C25C-E886-47DF-9F9E-3CD9CCCAAB95}" parentId="{F22C48ED-28E7-4CC8-A9FB-DED14EFF2D4A}">
    <text>Kostas turi užsakyti tvarkybos projektą</text>
  </threadedComment>
  <threadedComment ref="K172" dT="2024-11-11T08:01:34.58" personId="{1AA69E5B-B443-4881-BBB8-C2908FF681E9}" id="{C29B4311-EEC1-4FCB-886D-6EA1D2529CD9}" parentId="{F22C48ED-28E7-4CC8-A9FB-DED14EFF2D4A}">
    <text>Yra perduota architekturostyrimai, kad parengtu tvarkybos projekta</text>
  </threadedComment>
  <threadedComment ref="K172" dT="2024-11-25T08:04:08.29" personId="{BF5C2520-4838-4933-8C2C-E9E069B8079F}" id="{9001E9E0-2FDC-43B2-B4D6-5C283997B645}" parentId="{F22C48ED-28E7-4CC8-A9FB-DED14EFF2D4A}">
    <text>Bendrauta su Architektūros tyrimais dėl projekto sprendinių KPD saugomoj zonoj, išsiųstas prašymas surinkti informaciją dėl potencialių archeologinių radinių kasimo vietose, kad galėtume įsivertinti rizikas</text>
  </threadedComment>
  <threadedComment ref="K172" dT="2024-12-02T15:10:07.59" personId="{BF5C2520-4838-4933-8C2C-E9E069B8079F}" id="{C70BE3E1-DA04-460B-8CFA-A649A7B20981}" parentId="{F22C48ED-28E7-4CC8-A9FB-DED14EFF2D4A}">
    <text>Laukiam archeologų ekspertizės</text>
  </threadedComment>
  <threadedComment ref="K172" dT="2024-12-09T05:57:50.61" personId="{BF5C2520-4838-4933-8C2C-E9E069B8079F}" id="{524BDCF6-244F-432A-BFD6-5FB0DC5ACC62}" parentId="{F22C48ED-28E7-4CC8-A9FB-DED14EFF2D4A}">
    <text>Laukiam archeologų ekspertizės</text>
  </threadedComment>
  <threadedComment ref="K172" dT="2024-12-21T06:08:22.29" personId="{275467A3-C35B-408D-BC09-980133BF36D1}" id="{29DE0AB3-ED12-4F13-B7FB-71BC2AA5F9B0}" parentId="{F22C48ED-28E7-4CC8-A9FB-DED14EFF2D4A}">
    <text>Ekspertizė gauta, kaip su KPD derinimu ?</text>
  </threadedComment>
  <threadedComment ref="K172" dT="2024-12-23T06:19:00.90" personId="{BF5C2520-4838-4933-8C2C-E9E069B8079F}" id="{6C21260A-D060-4E7E-BDC4-CAEB173B623E}" parentId="{F22C48ED-28E7-4CC8-A9FB-DED14EFF2D4A}">
    <text>Laukiam Vainoro atsakymo, nes archeologai liepė vertybines tvoras atskiasti iš abiejų pusių, kad kabelį prakišti, o Vainoras neleidžia ardyti gatvės vienoje tvoros pusėje.</text>
  </threadedComment>
  <threadedComment ref="K172" dT="2025-01-06T05:59:15.97" personId="{BF5C2520-4838-4933-8C2C-E9E069B8079F}" id="{D0C33A6C-1B15-4551-ABAA-4E59B9318746}" parentId="{F22C48ED-28E7-4CC8-A9FB-DED14EFF2D4A}">
    <text>Atsakymas dar negautas.</text>
  </threadedComment>
  <threadedComment ref="K172" dT="2025-01-15T13:03:29.18" personId="{BF5C2520-4838-4933-8C2C-E9E069B8079F}" id="{F81F9482-41E5-406E-ABB6-69543AC0F644}" parentId="{F22C48ED-28E7-4CC8-A9FB-DED14EFF2D4A}">
    <text>Vainoras suderino, nusiųsta KPD</text>
  </threadedComment>
  <threadedComment ref="K172" dT="2025-01-27T11:55:09.27" personId="{275467A3-C35B-408D-BC09-980133BF36D1}" id="{EBB7BC6E-7F11-412D-93A4-A9C243679D5E}" parentId="{F22C48ED-28E7-4CC8-A9FB-DED14EFF2D4A}">
    <text>KPD atsakymas dar negautas</text>
  </threadedComment>
  <threadedComment ref="K172" dT="2025-02-03T08:57:13.36" personId="{BF5C2520-4838-4933-8C2C-E9E069B8079F}" id="{7A13D913-88A1-4E87-BE74-1FECB162A0EA}" parentId="{F22C48ED-28E7-4CC8-A9FB-DED14EFF2D4A}">
    <text>KPD pametė laišką, 02-03 pateikiau per naują</text>
  </threadedComment>
  <threadedComment ref="K172" dT="2025-02-14T06:31:14.07" personId="{BF5C2520-4838-4933-8C2C-E9E069B8079F}" id="{784A698E-3E0C-4582-83DD-76DEDD80D195}" parentId="{F22C48ED-28E7-4CC8-A9FB-DED14EFF2D4A}">
    <text>KPD suderino, pateikta SUVA</text>
  </threadedComment>
  <threadedComment ref="K172" dT="2025-02-18T05:59:24.83" personId="{BF5C2520-4838-4933-8C2C-E9E069B8079F}" id="{664D8227-E8A8-4FD5-9AA7-9C0F919454C1}" parentId="{F22C48ED-28E7-4CC8-A9FB-DED14EFF2D4A}">
    <text>Pateikta byla be SUVA</text>
  </threadedComment>
  <threadedComment ref="K172" dT="2025-02-25T10:42:54.57" personId="{BF5C2520-4838-4933-8C2C-E9E069B8079F}" id="{BFB112EC-952C-439B-A7F0-EEE208ECFA93}" parentId="{F22C48ED-28E7-4CC8-A9FB-DED14EFF2D4A}">
    <text xml:space="preserve">Gautos pastabos, laukiam SUVA </text>
  </threadedComment>
  <threadedComment ref="K172" dT="2025-03-10T09:48:29.81" personId="{BF5C2520-4838-4933-8C2C-E9E069B8079F}" id="{B64E0AC6-0812-409B-AEA5-C1016E054EB5}" parentId="{F22C48ED-28E7-4CC8-A9FB-DED14EFF2D4A}">
    <text>Gauta SUVA, pateikta byla</text>
  </threadedComment>
  <threadedComment ref="K172" dT="2025-03-14T15:53:06.25" personId="{BF5C2520-4838-4933-8C2C-E9E069B8079F}" id="{9B4F537D-4A00-4ECF-BF26-4C6750A01874}" parentId="{F22C48ED-28E7-4CC8-A9FB-DED14EFF2D4A}">
    <text>Pateikta po pastabų</text>
  </threadedComment>
  <threadedComment ref="O172" dT="2024-05-20T11:05:20.66" personId="{516D2C5B-D67D-464E-9C67-108D937F77CE}" id="{32E8162E-70A9-4797-937C-A4C7D39114B8}">
    <text>2024.05.20 įkeltas pratesimas</text>
  </threadedComment>
  <threadedComment ref="O172" dT="2024-06-21T06:09:12.63" personId="{516D2C5B-D67D-464E-9C67-108D937F77CE}" id="{F758F8CF-0A8D-44F5-9320-98621DEBE80B}" parentId="{32E8162E-70A9-4797-937C-A4C7D39114B8}">
    <text>2024.06.21 įkeltas pratesimas</text>
  </threadedComment>
  <threadedComment ref="O172" dT="2024-07-25T11:04:39.82" personId="{516D2C5B-D67D-464E-9C67-108D937F77CE}" id="{95A8A3A8-78A5-431A-B3D9-E38D5016F1C2}" parentId="{32E8162E-70A9-4797-937C-A4C7D39114B8}">
    <text>2024.07.05 Įkeltas pratesimas</text>
  </threadedComment>
  <threadedComment ref="O172" dT="2024-08-27T12:46:01.63" personId="{516D2C5B-D67D-464E-9C67-108D937F77CE}" id="{9B72DA0E-A117-432E-A902-D67C9C5C88E0}" parentId="{32E8162E-70A9-4797-937C-A4C7D39114B8}">
    <text>2024.08.27 įkeltas pratesimas</text>
  </threadedComment>
  <threadedComment ref="X172" dT="2024-06-13T14:28:35.74" personId="{516D2C5B-D67D-464E-9C67-108D937F77CE}" id="{8F28FAE3-A900-4CB7-910F-2AF59583A761}">
    <text>2024.06.13 įkelti pirminiai</text>
  </threadedComment>
  <threadedComment ref="X172" dT="2024-06-19T06:30:46.85" personId="{516D2C5B-D67D-464E-9C67-108D937F77CE}" id="{25362F0C-33B0-40E1-A909-75C58450B977}" parentId="{8F28FAE3-A900-4CB7-910F-2AF59583A761}">
    <text>2024.06.14 patvirtinti</text>
  </threadedComment>
  <threadedComment ref="Z172" dT="2024-06-19T06:50:47.71" personId="{516D2C5B-D67D-464E-9C67-108D937F77CE}" id="{DAF86564-C4C4-4E6E-BB9F-FE7ECDCB5495}">
    <text>2024.06.19 pateikta derinti  aldonassj@hotmail.com</text>
  </threadedComment>
  <threadedComment ref="Z172" dT="2024-07-12T10:22:45.12" personId="{516D2C5B-D67D-464E-9C67-108D937F77CE}" id="{BFA68E48-C866-42F5-A922-C109740837C2}" parentId="{DAF86564-C4C4-4E6E-BB9F-FE7ECDCB5495}">
    <text>2024.07.12 skambinta nekėlė, Pakartotas laiškas</text>
  </threadedComment>
  <threadedComment ref="Z172" dT="2024-07-17T04:34:09.67" personId="{516D2C5B-D67D-464E-9C67-108D937F77CE}" id="{B79BBB94-ECD6-48EE-B44D-9722180DF2D8}" parentId="{DAF86564-C4C4-4E6E-BB9F-FE7ECDCB5495}">
    <text>2024.07.13 gautas derinimas</text>
  </threadedComment>
  <threadedComment ref="AA172" dT="2024-06-19T06:44:09.10" personId="{516D2C5B-D67D-464E-9C67-108D937F77CE}" id="{2831A335-811E-478B-AC7B-995A8DE4008D}">
    <text>Bus sutikiimas  Lietuvos jėzuitų provincija, a.k. 191893936</text>
  </threadedComment>
  <threadedComment ref="AA172" dT="2024-07-17T05:49:57.09" personId="{516D2C5B-D67D-464E-9C67-108D937F77CE}" id="{49CEB32A-69EE-4FAA-85B6-38A05479216C}" parentId="{2831A335-811E-478B-AC7B-995A8DE4008D}">
    <text>2024.07.17 Pateiktas sutikimas Aldonas Gudaitis &lt;aldonassj@hotmail.com&gt;</text>
    <extLst>
      <x:ext xmlns:xltc2="http://schemas.microsoft.com/office/spreadsheetml/2020/threadedcomments2" uri="{F7C98A9C-CBB3-438F-8F68-D28B6AF4A901}">
        <xltc2:checksum>3167981673</xltc2:checksum>
        <xltc2:hyperlink startIndex="49" length="21" url="aldonassj@hotmail.com"/>
      </x:ext>
    </extLst>
  </threadedComment>
  <threadedComment ref="AA172" dT="2024-07-25T10:42:54.16" personId="{516D2C5B-D67D-464E-9C67-108D937F77CE}" id="{12A8B682-37FC-4434-9E36-E4E2E0D316A1}" parentId="{2831A335-811E-478B-AC7B-995A8DE4008D}">
    <text xml:space="preserve">2024.07.25 pakartota dėl sutikimo
</text>
  </threadedComment>
  <threadedComment ref="AA172" dT="2024-07-31T09:11:00.65" personId="{516D2C5B-D67D-464E-9C67-108D937F77CE}" id="{2162ACB8-3B0A-4E23-85D4-A3F50B27504A}" parentId="{2831A335-811E-478B-AC7B-995A8DE4008D}">
    <text xml:space="preserve">2024.07.29 gauta
</text>
  </threadedComment>
  <threadedComment ref="AB172" dT="2024-06-19T06:50:30.88" personId="{516D2C5B-D67D-464E-9C67-108D937F77CE}" id="{2BF656FF-A24A-4106-BD7B-E5C29AFA38B2}">
    <text>2024.06.19 pateikta derinti</text>
  </threadedComment>
  <threadedComment ref="AB172" dT="2024-06-21T11:46:35.50" personId="{516D2C5B-D67D-464E-9C67-108D937F77CE}" id="{5ED37AD3-9B19-41E0-AE0C-7F226FB6FE21}" parentId="{2BF656FF-A24A-4106-BD7B-E5C29AFA38B2}">
    <text>2024.06.21 suderino</text>
  </threadedComment>
  <threadedComment ref="AE172" dT="2024-06-19T06:50:24.43" personId="{516D2C5B-D67D-464E-9C67-108D937F77CE}" id="{DA885610-28A9-4EF6-B59D-5E71D7F411FF}">
    <text>2024.06.19 pateikta derinti</text>
  </threadedComment>
  <threadedComment ref="AE172" dT="2024-06-21T11:48:46.02" personId="{516D2C5B-D67D-464E-9C67-108D937F77CE}" id="{4492EC5F-7BA3-4C3C-BD0C-E4E9F57B2BC2}" parentId="{DA885610-28A9-4EF6-B59D-5E71D7F411FF}">
    <text xml:space="preserve">2024.06.21 suderino
</text>
  </threadedComment>
  <threadedComment ref="AF172" dT="2024-06-19T06:50:16.79" personId="{516D2C5B-D67D-464E-9C67-108D937F77CE}" id="{DFE6DB57-545E-40ED-B437-5AC73A374A8C}">
    <text>2024.06.19 pateikta derinti</text>
  </threadedComment>
  <threadedComment ref="AF172" dT="2024-06-21T04:52:47.51" personId="{516D2C5B-D67D-464E-9C67-108D937F77CE}" id="{D9882C80-6956-4591-85C9-AA6CAA7D341E}" parentId="{DFE6DB57-545E-40ED-B437-5AC73A374A8C}">
    <text>2024.06.20 suderinta</text>
  </threadedComment>
  <threadedComment ref="AH172" dT="2025-02-14T06:31:26.26" personId="{BF5C2520-4838-4933-8C2C-E9E069B8079F}" id="{DAB59166-A49F-4F75-AE93-9B7C0A59C2E6}">
    <text xml:space="preserve">347011 </text>
  </threadedComment>
  <threadedComment ref="AJ172" dT="2024-06-19T06:50:11.68" personId="{516D2C5B-D67D-464E-9C67-108D937F77CE}" id="{0FB2C619-ECBD-4329-AFC3-24FA49E725B7}">
    <text>2024.06.19 pateikta derinti</text>
  </threadedComment>
  <threadedComment ref="AJ172" dT="2024-06-21T09:08:32.08" personId="{516D2C5B-D67D-464E-9C67-108D937F77CE}" id="{23E40536-5723-4F5C-BA53-36623B6C7933}" parentId="{0FB2C619-ECBD-4329-AFC3-24FA49E725B7}">
    <text>2024.06.21 pateikė pastabas</text>
  </threadedComment>
  <threadedComment ref="AN172" dT="2024-06-19T06:50:07.58" personId="{516D2C5B-D67D-464E-9C67-108D937F77CE}" id="{6561F1C4-A911-4EFA-8BCC-409C0AFF3FE0}">
    <text>2024.06.19 pateikta derinti</text>
  </threadedComment>
  <threadedComment ref="AN172" dT="2024-07-10T07:24:41.29" personId="{516D2C5B-D67D-464E-9C67-108D937F77CE}" id="{3D421B82-5889-400B-AE6B-2561ED184B24}" parentId="{6561F1C4-A911-4EFA-8BCC-409C0AFF3FE0}">
    <text>2024.07.10 pakartota</text>
  </threadedComment>
  <threadedComment ref="AN172" dT="2024-07-23T06:29:54.50" personId="{516D2C5B-D67D-464E-9C67-108D937F77CE}" id="{451F00E3-3461-46E5-910F-046DB4B25F05}" parentId="{6561F1C4-A911-4EFA-8BCC-409C0AFF3FE0}">
    <text>2024.07.13 NeSuderinta (Reikia aprašo)</text>
  </threadedComment>
  <threadedComment ref="AN172" dT="2024-07-25T10:33:13.39" personId="{516D2C5B-D67D-464E-9C67-108D937F77CE}" id="{BEC87D46-079B-47B4-B382-CCAF35104509}" parentId="{6561F1C4-A911-4EFA-8BCC-409C0AFF3FE0}">
    <text>2024.07.25 pakartota</text>
  </threadedComment>
  <threadedComment ref="AN172" dT="2024-08-02T06:07:11.12" personId="{516D2C5B-D67D-464E-9C67-108D937F77CE}" id="{C428E5FB-C375-4C6F-A660-821C25F23F25}" parentId="{6561F1C4-A911-4EFA-8BCC-409C0AFF3FE0}">
    <text xml:space="preserve">2024.08.02 pakartota
</text>
  </threadedComment>
  <threadedComment ref="AN172" dT="2025-02-14T06:31:40.23" personId="{BF5C2520-4838-4933-8C2C-E9E069B8079F}" id="{951A352C-CFBE-4B84-93E9-CF27B06A1F3D}" parentId="{6561F1C4-A911-4EFA-8BCC-409C0AFF3FE0}">
    <text>Suderinta</text>
  </threadedComment>
  <threadedComment ref="K174" dT="2024-09-12T09:22:51.99" personId="{1AA69E5B-B443-4881-BBB8-C2908FF681E9}" id="{68B57C78-DB29-4F8F-B802-254EF74E295A}">
    <text>Ko dar truksta iki pilnos bylos pateikimo? Kaip reikalai su servitutu?</text>
  </threadedComment>
  <threadedComment ref="K174" dT="2024-09-17T10:38:37.63" personId="{516D2C5B-D67D-464E-9C67-108D937F77CE}" id="{35471DA5-16F1-471F-864A-E0563723C3C4}" parentId="{68B57C78-DB29-4F8F-B802-254EF74E295A}">
    <text>Topografijos ir bus galima daryti</text>
  </threadedComment>
  <threadedComment ref="K174" dT="2024-09-18T06:22:13.27" personId="{275467A3-C35B-408D-BC09-980133BF36D1}" id="{6E7BE300-971B-4157-BADD-3F7B706FF25E}" parentId="{68B57C78-DB29-4F8F-B802-254EF74E295A}">
    <text>Užklausta Geoprojektų dėl topo</text>
  </threadedComment>
  <threadedComment ref="K174" dT="2024-09-20T04:59:20.87" personId="{275467A3-C35B-408D-BC09-980133BF36D1}" id="{F7CA1F56-1D6E-47BA-AC6C-5F2643DB173B}" parentId="{68B57C78-DB29-4F8F-B802-254EF74E295A}">
    <text>Neįsileido į teritoriją matininko reikia keisti sąlygas</text>
  </threadedComment>
  <threadedComment ref="K174" dT="2024-10-07T05:58:28.59" personId="{275467A3-C35B-408D-BC09-980133BF36D1}" id="{596188B0-557B-4FF1-8DA3-7E969922D70C}" parentId="{68B57C78-DB29-4F8F-B802-254EF74E295A}">
    <text>Perduota TIVIS dėl TS keitimo</text>
  </threadedComment>
  <threadedComment ref="O174" dT="2024-05-30T13:48:27.54" personId="{516D2C5B-D67D-464E-9C67-108D937F77CE}" id="{D6573AAE-3334-4790-9ED5-EF86AA1EA247}">
    <text>2024.05.30 įkeltas pratesimas</text>
  </threadedComment>
  <threadedComment ref="O174" dT="2024-07-08T07:27:29.15" personId="{516D2C5B-D67D-464E-9C67-108D937F77CE}" id="{5F1EB025-F9E1-4E84-B4A0-085C82E8F92C}" parentId="{D6573AAE-3334-4790-9ED5-EF86AA1EA247}">
    <text>2024.07.06 įkeltas pratesimas</text>
  </threadedComment>
  <threadedComment ref="O174" dT="2024-07-29T06:25:29.56" personId="{516D2C5B-D67D-464E-9C67-108D937F77CE}" id="{CF1B2DD2-5CD0-41CD-840C-0EF28FE05008}" parentId="{D6573AAE-3334-4790-9ED5-EF86AA1EA247}">
    <text>2024.07.29 Įkeltas pratesimas</text>
  </threadedComment>
  <threadedComment ref="O174" dT="2024-09-05T11:59:48.02" personId="{516D2C5B-D67D-464E-9C67-108D937F77CE}" id="{6095394D-62F3-4D24-8B4A-9BFD20ACB8F0}" parentId="{D6573AAE-3334-4790-9ED5-EF86AA1EA247}">
    <text>2024.09.05 įkeltas sewrvitutas</text>
  </threadedComment>
  <threadedComment ref="E175" dT="2024-10-02T12:53:00.24" personId="{B1C403DD-D624-4B2E-A4CE-E1329F3AF8BA}" id="{30EC0072-3555-4E9A-83E9-FA7BCF36B368}">
    <text>Išsiųsti perderinimai 10-01</text>
  </threadedComment>
  <threadedComment ref="K175" dT="2024-09-12T09:24:16.42" personId="{1AA69E5B-B443-4881-BBB8-C2908FF681E9}" id="{E6932607-EBC3-4417-80A1-2E63224575D4}">
    <text>Reikia pataisyti pirminiu pastabas, ko dar truksta is derinimu, kad pateikti pilna byla?</text>
  </threadedComment>
  <threadedComment ref="K175" dT="2024-09-16T06:34:39.67" personId="{275467A3-C35B-408D-BC09-980133BF36D1}" id="{9BCAA7EF-93FB-4F60-98C7-5E63E7165AFE}" parentId="{E6932607-EBC3-4417-80A1-2E63224575D4}">
    <text>Kostas susižiūri derinmus, judina projektą</text>
  </threadedComment>
  <threadedComment ref="K175" dT="2024-09-18T06:03:10.81" personId="{1AA69E5B-B443-4881-BBB8-C2908FF681E9}" id="{DBBF4FA9-64EF-4FCC-9A80-BB5586A36CC6}" parentId="{E6932607-EBC3-4417-80A1-2E63224575D4}">
    <text>SUVA gauta, pirminiai pateikti po pastabu, po patvirtintu pirminiu formuoti ir kelti byla</text>
  </threadedComment>
  <threadedComment ref="K175" dT="2024-09-30T13:07:56.14" personId="{275467A3-C35B-408D-BC09-980133BF36D1}" id="{DD97490B-C04C-44D9-9AA7-5C6CF5AEA8E7}" parentId="{E6932607-EBC3-4417-80A1-2E63224575D4}">
    <text>Eimutis daro bylą</text>
  </threadedComment>
  <threadedComment ref="K175" dT="2024-10-07T06:01:36.42" personId="{275467A3-C35B-408D-BC09-980133BF36D1}" id="{7273D434-703A-4924-AFA6-551465B534D3}" parentId="{E6932607-EBC3-4417-80A1-2E63224575D4}">
    <text>Trūksta Vainoro ir SUVA</text>
  </threadedComment>
  <threadedComment ref="K175" dT="2024-10-08T12:55:47.45" personId="{B1C403DD-D624-4B2E-A4CE-E1329F3AF8BA}" id="{BF122720-3944-4CD8-8FAA-5C7CA1026CD0}" parentId="{E6932607-EBC3-4417-80A1-2E63224575D4}">
    <text xml:space="preserve">10-08 teikiam SUVA 331720 </text>
  </threadedComment>
  <threadedComment ref="K175" dT="2024-10-14T06:28:29.00" personId="{275467A3-C35B-408D-BC09-980133BF36D1}" id="{7C5DE651-9360-4E75-9931-6CADDC5FF7A6}" parentId="{E6932607-EBC3-4417-80A1-2E63224575D4}">
    <text>SUVA terminas 10-22</text>
  </threadedComment>
  <threadedComment ref="K175" dT="2024-10-28T07:50:53.78" personId="{275467A3-C35B-408D-BC09-980133BF36D1}" id="{55658D68-8672-4FEC-AF0A-0C7582ED8702}" parentId="{E6932607-EBC3-4417-80A1-2E63224575D4}">
    <text>SUVA vėluoja</text>
  </threadedComment>
  <threadedComment ref="K175" dT="2024-11-06T13:41:11.20" personId="{1AA69E5B-B443-4881-BBB8-C2908FF681E9}" id="{7284D630-9354-449A-B43B-E196F5626CE7}" parentId="{E6932607-EBC3-4417-80A1-2E63224575D4}">
    <text>Pateiktas projektas tvirtinimui</text>
  </threadedComment>
  <threadedComment ref="K175" dT="2024-11-08T06:17:02.09" personId="{275467A3-C35B-408D-BC09-980133BF36D1}" id="{6C3EE5CE-6D83-4EA4-82EA-970757C1490A}" parentId="{E6932607-EBC3-4417-80A1-2E63224575D4}">
    <text>Taiso pastabas, SUVA yra</text>
  </threadedComment>
  <threadedComment ref="K175" dT="2024-11-11T05:22:58.89" personId="{65DA027D-5C49-4EE2-A34F-BC2FA0C6B7F3}" id="{FCC8C01F-126D-46F9-9284-49ED202E317E}" parentId="{E6932607-EBC3-4417-80A1-2E63224575D4}">
    <text>Darau vizualizaciją</text>
  </threadedComment>
  <threadedComment ref="K175" dT="2024-11-13T08:56:51.15" personId="{BF5C2520-4838-4933-8C2C-E9E069B8079F}" id="{44E2B163-2E31-44E0-B880-E7FDE887A114}" parentId="{E6932607-EBC3-4417-80A1-2E63224575D4}">
    <text>Pateikta byla</text>
  </threadedComment>
  <threadedComment ref="K175" dT="2024-11-18T05:41:00.11" personId="{65DA027D-5C49-4EE2-A34F-BC2FA0C6B7F3}" id="{A5394814-49A2-40F7-B8B4-28B54DE922E1}" parentId="{E6932607-EBC3-4417-80A1-2E63224575D4}">
    <text>Pataisytos bylos pastabos</text>
  </threadedComment>
  <threadedComment ref="K175" dT="2024-11-19T06:59:45.49" personId="{BF5C2520-4838-4933-8C2C-E9E069B8079F}" id="{84F6E99F-D77E-4B74-BFA6-3BFC3E7A68AC}" parentId="{E6932607-EBC3-4417-80A1-2E63224575D4}">
    <text>Pateikta byla po pastabų</text>
  </threadedComment>
  <threadedComment ref="K175" dT="2024-11-22T07:03:18.28" personId="{BF5C2520-4838-4933-8C2C-E9E069B8079F}" id="{13E8E019-3C01-4D4C-BEB6-D510329A35F0}" parentId="{E6932607-EBC3-4417-80A1-2E63224575D4}">
    <text xml:space="preserve">Pateikta byla po pastabų </text>
  </threadedComment>
  <threadedComment ref="K175" dT="2024-11-26T06:10:53.06" personId="{275467A3-C35B-408D-BC09-980133BF36D1}" id="{40C2DA25-3F87-4EDA-9F15-AC345B8AD50E}" parentId="{E6932607-EBC3-4417-80A1-2E63224575D4}">
    <text>11-26 pateiks po pastabų</text>
  </threadedComment>
  <threadedComment ref="O175" dT="2024-08-01T06:03:29.83" personId="{516D2C5B-D67D-464E-9C67-108D937F77CE}" id="{378C8769-A127-4979-8827-1348C47FC54D}">
    <text>2024.08.01 Įkeltas pratesimas</text>
  </threadedComment>
  <threadedComment ref="O175" dT="2024-09-05T11:25:01.74" personId="{516D2C5B-D67D-464E-9C67-108D937F77CE}" id="{21BFB373-9B5E-48CB-A79A-89BB12526EAF}" parentId="{378C8769-A127-4979-8827-1348C47FC54D}">
    <text>2024.09.05 įkeltas pratesimas</text>
  </threadedComment>
  <threadedComment ref="X175" dT="2024-08-07T12:03:51.86" personId="{516D2C5B-D67D-464E-9C67-108D937F77CE}" id="{4CF7678B-C677-4AEA-B050-3BFE7C784DB1}">
    <text xml:space="preserve">Koreguojamos sąlygos, pagal pakeistus sprendinius, įkelti derinimui po sąlygų korekcijos. Sąlygos po korekcijos bus pridėtos prie bendrų dokumentų. </text>
  </threadedComment>
  <threadedComment ref="K176" dT="2024-09-12T09:25:19.93" personId="{1AA69E5B-B443-4881-BBB8-C2908FF681E9}" id="{A6B332A4-CFAC-4701-B3A3-70022BD5C68F}">
    <text>TIVIS matau projektas patvirtintas, ka dar reikia padaryt sitam objekte?</text>
  </threadedComment>
  <threadedComment ref="K176" dT="2024-09-17T08:18:26.98" personId="{516D2C5B-D67D-464E-9C67-108D937F77CE}" id="{C156926F-8C48-41EE-A933-A163085E21FC}" parentId="{A6B332A4-CFAC-4701-B3A3-70022BD5C68F}">
    <text xml:space="preserve">Šitas OBJ perderinamas. Liko Aplinkos apsaugos skyriaus derinimas. Dar reikia pateikti SUVĄ
</text>
  </threadedComment>
  <threadedComment ref="K176" dT="2024-09-18T05:05:34.54" personId="{1AA69E5B-B443-4881-BBB8-C2908FF681E9}" id="{8A90AF8B-3E37-4A43-83E7-26454EBD2F31}" parentId="{A6B332A4-CFAC-4701-B3A3-70022BD5C68F}">
    <text>Pateikta SUVA</text>
  </threadedComment>
  <threadedComment ref="K176" dT="2024-09-23T07:04:39.99" personId="{275467A3-C35B-408D-BC09-980133BF36D1}" id="{34DF6C2E-FC2D-4643-9F72-DF8B19D5ACDD}" parentId="{A6B332A4-CFAC-4701-B3A3-70022BD5C68F}">
    <text>Teiks projektą be SUVA</text>
  </threadedComment>
  <threadedComment ref="K176" dT="2024-09-30T14:46:17.74" personId="{275467A3-C35B-408D-BC09-980133BF36D1}" id="{2FF60987-1DF8-4D5F-8196-C9030A7C1777}" parentId="{A6B332A4-CFAC-4701-B3A3-70022BD5C68F}">
    <text>Laukiam SUVA, kad būtų galima pateikti projektą po korekcijos. Vėluoja 3d.d.</text>
  </threadedComment>
  <threadedComment ref="K176" dT="2024-10-14T13:53:10.62" personId="{BE325DBA-77AE-420F-8593-D19695A72820}" id="{9A712214-B2F8-4447-9FF4-EDCFD7E9F74B}" parentId="{A6B332A4-CFAC-4701-B3A3-70022BD5C68F}">
    <text xml:space="preserve">Pateikta į tivis tikrinimui 10 14
</text>
  </threadedComment>
  <threadedComment ref="K176" dT="2024-10-18T04:31:49.05" personId="{BE325DBA-77AE-420F-8593-D19695A72820}" id="{B5F51A28-A68A-48E2-89AD-ED65D91C990B}" parentId="{A6B332A4-CFAC-4701-B3A3-70022BD5C68F}">
    <text>Projekto korekcijai pritarta. Perduota rangai 10 18</text>
  </threadedComment>
  <threadedComment ref="O176" dT="2024-09-09T06:50:48.93" personId="{516D2C5B-D67D-464E-9C67-108D937F77CE}" id="{D7554D73-6A0E-4527-9EB0-1C11B3D66959}">
    <text xml:space="preserve">2024.09.09 įkeltas pratesims </text>
  </threadedComment>
  <threadedComment ref="AH176" dT="2024-09-30T15:19:02.40" personId="{275467A3-C35B-408D-BC09-980133BF36D1}" id="{E00CBDF4-2B0D-4FC7-BC79-71CAF4AFC031}">
    <text xml:space="preserve">328855 </text>
  </threadedComment>
  <threadedComment ref="E178" dT="2024-05-27T13:04:37.10" personId="{275467A3-C35B-408D-BC09-980133BF36D1}" id="{C7088F64-7964-45A7-BAEE-ABED4343A69C}">
    <text>Taiso trasą</text>
  </threadedComment>
  <threadedComment ref="K178" dT="2024-09-12T09:27:16.65" personId="{1AA69E5B-B443-4881-BBB8-C2908FF681E9}" id="{F94C46EC-7704-43F9-AD16-EA3F4B5A13D7}">
    <text>Pataisyti tik pastabas projektui ar dar truksta gauti kokius nors derinimus?</text>
  </threadedComment>
  <threadedComment ref="K178" dT="2024-09-16T12:36:07.32" personId="{BE325DBA-77AE-420F-8593-D19695A72820}" id="{D3FA1FA6-D94E-4484-9253-E18CB6A64CA0}" parentId="{F94C46EC-7704-43F9-AD16-EA3F4B5A13D7}">
    <text>2024-09-16 pateikta pilna byla po pastabų</text>
  </threadedComment>
  <threadedComment ref="K178" dT="2024-09-20T05:04:58.43" personId="{275467A3-C35B-408D-BC09-980133BF36D1}" id="{4FDF669F-0A3A-46EC-ADC5-ADE5C2ECFEFC}" parentId="{F94C46EC-7704-43F9-AD16-EA3F4B5A13D7}">
    <text>Pateikti eso komercinį spintos pasiūlymą</text>
  </threadedComment>
  <threadedComment ref="K178" dT="2024-09-23T07:07:29.33" personId="{275467A3-C35B-408D-BC09-980133BF36D1}" id="{54E9C9D1-D4A4-4FB4-8016-0505786A2E67}" parentId="{F94C46EC-7704-43F9-AD16-EA3F4B5A13D7}">
    <text>Kostas gauna iš Meiluyčio kompercinį pasioūlymą ir teikia ESO bylą</text>
  </threadedComment>
  <threadedComment ref="K178" dT="2024-09-25T11:10:02.46" personId="{516D2C5B-D67D-464E-9C67-108D937F77CE}" id="{8DF0B28A-50BB-4036-AE1C-595389B14797}" parentId="{F94C46EC-7704-43F9-AD16-EA3F4B5A13D7}">
    <text>Gavau aš. Pateikiau projekta po pastabų</text>
  </threadedComment>
  <threadedComment ref="K178" dT="2024-09-30T06:13:47.81" personId="{275467A3-C35B-408D-BC09-980133BF36D1}" id="{FDAAC903-CFF1-4D35-BBDC-2A7431A967AC}" parentId="{F94C46EC-7704-43F9-AD16-EA3F4B5A13D7}">
    <text>Užklausta Znuto ką darom dėl pasiūlymo</text>
  </threadedComment>
  <threadedComment ref="K178" dT="2024-10-01T16:11:05.49" personId="{275467A3-C35B-408D-BC09-980133BF36D1}" id="{5AEB4A10-A4A2-4DA0-9D7D-9778A3583E06}" parentId="{F94C46EC-7704-43F9-AD16-EA3F4B5A13D7}">
    <text>Pateiktas projektas su pasiūlymais</text>
  </threadedComment>
  <threadedComment ref="O178" dT="2024-05-30T13:47:56.80" personId="{516D2C5B-D67D-464E-9C67-108D937F77CE}" id="{C05CE2C3-B8AD-40F2-8B35-756C2E21834F}">
    <text>2024.05.30 įkeltas pratesimas</text>
  </threadedComment>
  <threadedComment ref="O178" dT="2024-05-30T13:49:46.03" personId="{516D2C5B-D67D-464E-9C67-108D937F77CE}" id="{F818A89B-D744-4446-B0E6-24825B113A3B}" parentId="{C05CE2C3-B8AD-40F2-8B35-756C2E21834F}">
    <text>Primeluota dėl dujų</text>
  </threadedComment>
  <threadedComment ref="O178" dT="2024-07-31T04:51:16.38" personId="{516D2C5B-D67D-464E-9C67-108D937F77CE}" id="{D4E32486-7137-4230-857E-BBA097293B3E}" parentId="{C05CE2C3-B8AD-40F2-8B35-756C2E21834F}">
    <text>2024.07.31 Įkeltas pratesimas</text>
  </threadedComment>
  <threadedComment ref="O178" dT="2024-09-04T12:57:10.57" personId="{516D2C5B-D67D-464E-9C67-108D937F77CE}" id="{77B89BF7-EB30-4042-B392-E94304BE292C}" parentId="{C05CE2C3-B8AD-40F2-8B35-756C2E21834F}">
    <text>2024.09.04 Įkeltas pratesimas</text>
  </threadedComment>
  <threadedComment ref="O178" dT="2024-09-05T06:42:40.77" personId="{516D2C5B-D67D-464E-9C67-108D937F77CE}" id="{D9EA591A-354E-424A-869B-16153508F755}" parentId="{C05CE2C3-B8AD-40F2-8B35-756C2E21834F}">
    <text>Atmetė
2024.09.05 Pateikta pakartotinai</text>
  </threadedComment>
  <threadedComment ref="X178" dT="2024-05-29T06:51:46.02" personId="{516D2C5B-D67D-464E-9C67-108D937F77CE}" id="{992AB101-1E49-4091-BD64-65EE2F0D06CB}">
    <text>2024.05.29 pateikta</text>
  </threadedComment>
  <threadedComment ref="X178" dT="2024-06-03T10:48:21.60" personId="{516D2C5B-D67D-464E-9C67-108D937F77CE}" id="{242A8F77-3ACB-4380-AECC-0E0B31CA635C}" parentId="{992AB101-1E49-4091-BD64-65EE2F0D06CB}">
    <text>2024.05.31 pateikta po pastabų</text>
  </threadedComment>
  <threadedComment ref="X178" dT="2024-06-05T04:27:33.94" personId="{516D2C5B-D67D-464E-9C67-108D937F77CE}" id="{FC399EB4-5AA5-4B8E-BB81-E50E9CDCFBB4}" parentId="{992AB101-1E49-4091-BD64-65EE2F0D06CB}">
    <text>2024.06.03 pastabos
2024.06.05 pateikta po pastabų</text>
  </threadedComment>
  <threadedComment ref="X178" dT="2024-06-07T04:26:25.70" personId="{516D2C5B-D67D-464E-9C67-108D937F77CE}" id="{D37979F9-305C-4449-82B4-AF31F51E23FF}" parentId="{992AB101-1E49-4091-BD64-65EE2F0D06CB}">
    <text>2024.06.06 pateiktos pastabos</text>
  </threadedComment>
  <threadedComment ref="X178" dT="2024-06-10T08:49:20.31" personId="{516D2C5B-D67D-464E-9C67-108D937F77CE}" id="{0A712D2C-ED8C-443F-8B39-DDFBE2F103C6}" parentId="{992AB101-1E49-4091-BD64-65EE2F0D06CB}">
    <text>2024.06.06 pateiktos pastabos
2024.06.10 pateikta po pastabų</text>
  </threadedComment>
  <threadedComment ref="X178" dT="2024-06-19T06:21:34.64" personId="{516D2C5B-D67D-464E-9C67-108D937F77CE}" id="{39F75C54-0D5D-4BBF-BF28-239734876864}" parentId="{992AB101-1E49-4091-BD64-65EE2F0D06CB}">
    <text>2024.06.19 Pateikta po pastabų</text>
  </threadedComment>
  <threadedComment ref="X178" dT="2024-06-21T06:17:41.52" personId="{516D2C5B-D67D-464E-9C67-108D937F77CE}" id="{BA02A4DE-7C5C-4F6F-99E1-F686952E2C21}" parentId="{992AB101-1E49-4091-BD64-65EE2F0D06CB}">
    <text xml:space="preserve">2024.06.20 gautos pastabos
</text>
  </threadedComment>
  <threadedComment ref="X178" dT="2024-07-08T06:34:03.72" personId="{516D2C5B-D67D-464E-9C67-108D937F77CE}" id="{E1BF2BD7-C6CA-44DB-B969-5E58FFA01326}" parentId="{992AB101-1E49-4091-BD64-65EE2F0D06CB}">
    <text>2024.07.02 suderinti pirminiai</text>
  </threadedComment>
  <threadedComment ref="Z178" dT="2024-06-19T06:55:23.60" personId="{516D2C5B-D67D-464E-9C67-108D937F77CE}" id="{98B135FF-F8DE-4AE9-948C-65D43DFB15F9}">
    <text>2024.06.19 Pateikta info@kaunobustai.lt</text>
    <extLst>
      <x:ext xmlns:xltc2="http://schemas.microsoft.com/office/spreadsheetml/2020/threadedcomments2" uri="{F7C98A9C-CBB3-438F-8F68-D28B6AF4A901}">
        <xltc2:checksum>209046398</xltc2:checksum>
        <xltc2:hyperlink startIndex="20" length="19" url="info@kaunobustai.lt"/>
      </x:ext>
    </extLst>
  </threadedComment>
  <threadedComment ref="Z178" dT="2024-06-21T06:18:05.61" personId="{516D2C5B-D67D-464E-9C67-108D937F77CE}" id="{309D3037-6F98-4C91-BF96-BAB3062A4B22}" parentId="{98B135FF-F8DE-4AE9-948C-65D43DFB15F9}">
    <text>2024.06.21 priminta suderinti</text>
  </threadedComment>
  <threadedComment ref="Z178" dT="2024-07-08T04:35:23.11" personId="{516D2C5B-D67D-464E-9C67-108D937F77CE}" id="{7E00E99D-F67B-428F-8AED-BFB508B1FF61}" parentId="{98B135FF-F8DE-4AE9-948C-65D43DFB15F9}">
    <text xml:space="preserve">2024.07.05 Suderinta </text>
  </threadedComment>
  <threadedComment ref="AB178" dT="2024-05-29T07:00:41.10" personId="{516D2C5B-D67D-464E-9C67-108D937F77CE}" id="{76A71344-4176-4B61-B94D-D5A76747E5DC}">
    <text>2024.05.29 pateikta</text>
  </threadedComment>
  <threadedComment ref="AB178" dT="2024-05-29T07:22:43.45" personId="{516D2C5B-D67D-464E-9C67-108D937F77CE}" id="{17D5AAAB-2D2C-43E3-BDF8-102E5B29E084}" parentId="{76A71344-4176-4B61-B94D-D5A76747E5DC}">
    <text>mts.isankstiniaiderinimai@kaunas.lt.</text>
    <extLst>
      <x:ext xmlns:xltc2="http://schemas.microsoft.com/office/spreadsheetml/2020/threadedcomments2" uri="{F7C98A9C-CBB3-438F-8F68-D28B6AF4A901}">
        <xltc2:checksum>2060353021</xltc2:checksum>
        <xltc2:hyperlink startIndex="0" length="35" url="mts.isankstiniaiderinimai@kaunas.lt"/>
      </x:ext>
    </extLst>
  </threadedComment>
  <threadedComment ref="AB178" dT="2024-06-10T06:10:29.19" personId="{516D2C5B-D67D-464E-9C67-108D937F77CE}" id="{E72E1AA1-03A4-446D-82F2-48DC0CCBEA8B}" parentId="{76A71344-4176-4B61-B94D-D5A76747E5DC}">
    <text>2024.06.10 priminta</text>
  </threadedComment>
  <threadedComment ref="AB178" dT="2024-06-10T10:05:45.15" personId="{516D2C5B-D67D-464E-9C67-108D937F77CE}" id="{594C7E12-E57F-494A-AC6D-DE5ED8EC9B6A}" parentId="{76A71344-4176-4B61-B94D-D5A76747E5DC}">
    <text>2024.06.10 suderinta</text>
  </threadedComment>
  <threadedComment ref="AE178" dT="2024-05-29T07:00:54.60" personId="{516D2C5B-D67D-464E-9C67-108D937F77CE}" id="{DDC05F9B-0541-47D3-9260-8E0BE91A18A2}">
    <text>2024.05.29 pateikta</text>
  </threadedComment>
  <threadedComment ref="AE178" dT="2024-05-31T09:15:51.51" personId="{516D2C5B-D67D-464E-9C67-108D937F77CE}" id="{B56AD954-3B7D-460A-A166-636BF52AD571}" parentId="{DDC05F9B-0541-47D3-9260-8E0BE91A18A2}">
    <text>2024.05.31 suderinta</text>
  </threadedComment>
  <threadedComment ref="AF178" dT="2024-05-29T07:01:03.32" personId="{516D2C5B-D67D-464E-9C67-108D937F77CE}" id="{13959B24-A23D-422F-AC74-42C1AC57934C}">
    <text>2024.05.29 pateikta</text>
  </threadedComment>
  <threadedComment ref="AF178" dT="2024-06-03T04:17:38.03" personId="{516D2C5B-D67D-464E-9C67-108D937F77CE}" id="{C601C371-2632-4338-8DF0-FE17A41324DF}" parentId="{13959B24-A23D-422F-AC74-42C1AC57934C}">
    <text>2024.05.31 suderinta</text>
  </threadedComment>
  <threadedComment ref="AH178" dT="2024-07-08T06:33:04.25" personId="{516D2C5B-D67D-464E-9C67-108D937F77CE}" id="{8205D167-7698-4E5C-B2C3-78165D2D434B}">
    <text>2024.07.08 pateikta 320480 (SAV-320480 )</text>
  </threadedComment>
  <threadedComment ref="AH178" dT="2024-08-12T06:59:52.49" personId="{516D2C5B-D67D-464E-9C67-108D937F77CE}" id="{CB59CAF0-D0B0-4D29-BD1F-C9D0F39F87BE}" parentId="{8205D167-7698-4E5C-B2C3-78165D2D434B}">
    <text>2024.08.09 suderino</text>
  </threadedComment>
  <threadedComment ref="AJ178" dT="2024-05-29T07:04:38.73" personId="{516D2C5B-D67D-464E-9C67-108D937F77CE}" id="{D30277A1-4380-40EE-A8C1-024DC6F56DB8}">
    <text>2024.05.29 pateikta</text>
  </threadedComment>
  <threadedComment ref="AJ178" dT="2024-06-10T06:13:17.21" personId="{516D2C5B-D67D-464E-9C67-108D937F77CE}" id="{AF7B4D49-C829-408F-8E83-279C36A80428}" parentId="{D30277A1-4380-40EE-A8C1-024DC6F56DB8}">
    <text>2024.06.03 suderinta</text>
  </threadedComment>
  <threadedComment ref="AN178" dT="2024-05-29T07:03:13.71" personId="{516D2C5B-D67D-464E-9C67-108D937F77CE}" id="{16D6B89B-7DF3-4AC0-AAE3-A155732372A7}">
    <text>2024.05.29 pateikta</text>
  </threadedComment>
  <threadedComment ref="AN178" dT="2024-06-03T10:44:18.65" personId="{516D2C5B-D67D-464E-9C67-108D937F77CE}" id="{76E0A874-7CDF-4456-9EAF-5731C7B6EA7D}" parentId="{16D6B89B-7DF3-4AC0-AAE3-A155732372A7}">
    <text>2024.06.03 suderinta</text>
  </threadedComment>
  <threadedComment ref="E179" dT="2024-07-17T05:51:11.89" personId="{516D2C5B-D67D-464E-9C67-108D937F77CE}" id="{62A99656-8B47-498F-90FC-87F75415C35C}">
    <text xml:space="preserve">Panašs projektas:
\\serv2003\Archyvas\Projektu_Valdymas\03 OBJEKTAI\01 METINIAI 2022M\NV\660NV-22M.zip\
</text>
    <extLst>
      <x:ext xmlns:xltc2="http://schemas.microsoft.com/office/spreadsheetml/2020/threadedcomments2" uri="{F7C98A9C-CBB3-438F-8F68-D28B6AF4A901}">
        <xltc2:checksum>2419638444</xltc2:checksum>
        <xltc2:hyperlink startIndex="18" length="40" url="\\serv2003\Archyvas\Projektu_Valdymas\03"/>
      </x:ext>
    </extLst>
  </threadedComment>
  <threadedComment ref="K179" dT="2024-09-12T09:30:01.67" personId="{1AA69E5B-B443-4881-BBB8-C2908FF681E9}" id="{8B3A787E-68F6-4976-8BAC-2BAB6A477B75}">
    <text>Ar galima pateikti pirminius? Kaip su servitutu, kiek liko dar zmoniu surinkt, gal galima apeit kazkaip?</text>
  </threadedComment>
  <threadedComment ref="K179" dT="2024-09-17T08:42:14.02" personId="{516D2C5B-D67D-464E-9C67-108D937F77CE}" id="{345C9B83-73AE-4711-8897-604669E979AA}" parentId="{8B3A787E-68F6-4976-8BAC-2BAB6A477B75}">
    <text xml:space="preserve">Negalima apeiti reikia važiuoti į vieta ir aiškintis neŽinomus tinklus. Yra biosyd laiškas ir su kuo derinta su kuo ne \\serv2003\Projektavimas\ESO metinis Centras\178 A. Juozapavičiaus pr. 7T-2, Kaunas, Kauno m. sav\10 Kontaktai
</text>
    <extLst>
      <x:ext xmlns:xltc2="http://schemas.microsoft.com/office/spreadsheetml/2020/threadedcomments2" uri="{F7C98A9C-CBB3-438F-8F68-D28B6AF4A901}">
        <xltc2:checksum>1382824512</xltc2:checksum>
        <xltc2:hyperlink startIndex="119" length="50" url="\\serv2003\Projektavimas\ESO metinis Centras\178 A"/>
      </x:ext>
    </extLst>
  </threadedComment>
  <threadedComment ref="K179" dT="2024-09-17T08:43:32.12" personId="{516D2C5B-D67D-464E-9C67-108D937F77CE}" id="{EE997A2A-3CD4-4A25-90BF-D0A0D3743ABC}" parentId="{8B3A787E-68F6-4976-8BAC-2BAB6A477B75}">
    <text xml:space="preserve">Ieva siuntinėjo derinimus, bet beveik nieko negavo atgal
</text>
  </threadedComment>
  <threadedComment ref="K179" dT="2024-09-30T15:02:11.92" personId="{275467A3-C35B-408D-BC09-980133BF36D1}" id="{1D96DBCC-12B5-4645-80D0-4C1B18D17C26}" parentId="{8B3A787E-68F6-4976-8BAC-2BAB6A477B75}">
    <text>TIVIS perduotas sklp. Nuomininko nepritarimas</text>
  </threadedComment>
  <threadedComment ref="K179" dT="2024-10-09T06:32:49.85" personId="{516D2C5B-D67D-464E-9C67-108D937F77CE}" id="{74C2D2E6-603A-40D7-8CB1-2B72D60EB005}" parentId="{8B3A787E-68F6-4976-8BAC-2BAB6A477B75}">
    <text>Janonis klausia kokiu pasiulymu turime</text>
  </threadedComment>
  <threadedComment ref="K179" dT="2024-10-14T09:55:01.95" personId="{275467A3-C35B-408D-BC09-980133BF36D1}" id="{13365B2D-248D-4983-A953-6D2AD9708857}" parentId="{8B3A787E-68F6-4976-8BAC-2BAB6A477B75}">
    <text>Perduoti užsakovui infor apie nderinimą</text>
  </threadedComment>
  <threadedComment ref="K179" dT="2024-10-21T06:19:30.60" personId="{275467A3-C35B-408D-BC09-980133BF36D1}" id="{7C5B7B64-B1C5-420C-864F-3B08CBE2EE52}" parentId="{8B3A787E-68F6-4976-8BAC-2BAB6A477B75}">
    <text>Kostas turi perduoti užsakovui info dėl projekto</text>
  </threadedComment>
  <threadedComment ref="K179" dT="2024-10-29T13:21:00.71" personId="{1AA69E5B-B443-4881-BBB8-C2908FF681E9}" id="{A1063164-BAF0-4EF6-993A-52C78C8671E9}" parentId="{8B3A787E-68F6-4976-8BAC-2BAB6A477B75}">
    <text>Susisiekta su Klientu, sake pasikalbes su Biosyyd ir atskambins</text>
  </threadedComment>
  <threadedComment ref="K179" dT="2024-11-11T12:55:16.13" personId="{1AA69E5B-B443-4881-BBB8-C2908FF681E9}" id="{1BE8A169-3004-494E-88F0-1353116618EB}" parentId="{8B3A787E-68F6-4976-8BAC-2BAB6A477B75}">
    <text>Dar atsakymas is kliento nera gautas</text>
  </threadedComment>
  <threadedComment ref="K179" dT="2024-11-26T06:34:52.73" personId="{275467A3-C35B-408D-BC09-980133BF36D1}" id="{B0125DB2-0808-421C-9F60-8BD622F07EFB}" parentId="{8B3A787E-68F6-4976-8BAC-2BAB6A477B75}">
    <text>Arnas užsiima situacijos aiškinimu</text>
  </threadedComment>
  <threadedComment ref="K179" dT="2024-12-03T09:02:19.53" personId="{BF5C2520-4838-4933-8C2C-E9E069B8079F}" id="{AA9BB5AB-579E-418D-B06C-C6582D9B23FB}" parentId="{8B3A787E-68F6-4976-8BAC-2BAB6A477B75}">
    <text>Situacija kaip ir aiški, parašytas laiškas klientui su situacijos paaiškinimu, reikalingas kliento indėlis į derinimą su sklypais. Kitas momentas, kodėl ESO neatšaukia objekto? Davė 2 prijungimo taškus, abejais atvejais dėl sklypų savininkų prieštaravimų projektavimas sustojo, prieštaravimai perduoti ESO, bet nuo 10.07 d. niekas nevyksta</text>
  </threadedComment>
  <threadedComment ref="K179" dT="2024-12-03T09:18:45.21" personId="{BF5C2520-4838-4933-8C2C-E9E069B8079F}" id="{09FBB06C-750A-471C-851C-CC8F667D18C1}" parentId="{8B3A787E-68F6-4976-8BAC-2BAB6A477B75}">
    <text>Parašytas komentaras į TIVIS su info</text>
  </threadedComment>
  <threadedComment ref="K179" dT="2024-12-09T05:58:40.09" personId="{BF5C2520-4838-4933-8C2C-E9E069B8079F}" id="{B8A1A498-3F79-49AA-BB5B-43E61DC73D92}" parentId="{8B3A787E-68F6-4976-8BAC-2BAB6A477B75}">
    <text>Bendrauju su klientu dėl sprendinių, kolkas jokio sprendimo neturim</text>
  </threadedComment>
  <threadedComment ref="K179" dT="2024-12-21T06:11:15.88" personId="{275467A3-C35B-408D-BC09-980133BF36D1}" id="{6B0E07EE-E7D5-4296-8866-A2412BE03D8D}" parentId="{8B3A787E-68F6-4976-8BAC-2BAB6A477B75}">
    <text>Užklausta ESO dėlužduoties atšaukimo</text>
  </threadedComment>
  <threadedComment ref="K179" dT="2025-01-06T06:00:00.46" personId="{BF5C2520-4838-4933-8C2C-E9E069B8079F}" id="{050E139D-1C65-4EA3-AE3B-B2284008E7B8}" parentId="{8B3A787E-68F6-4976-8BAC-2BAB6A477B75}">
    <text>ESO užduotį paliko aktyvią. Iš kliento žinių nėra.</text>
  </threadedComment>
  <threadedComment ref="K179" dT="2025-01-06T06:58:34.44" personId="{275467A3-C35B-408D-BC09-980133BF36D1}" id="{A77DFC0F-56F9-4A6A-9E9E-81D45BDD7235}" parentId="{8B3A787E-68F6-4976-8BAC-2BAB6A477B75}">
    <text>Parašytas eso komentaras pakartotinai dėl užduoties atšaukimo</text>
  </threadedComment>
  <threadedComment ref="K179" dT="2025-01-27T10:33:13.71" personId="{275467A3-C35B-408D-BC09-980133BF36D1}" id="{A108E043-5740-4935-94CF-575464AA217F}" parentId="{8B3A787E-68F6-4976-8BAC-2BAB6A477B75}">
    <text>01-28 ESO susitinka su klientu. Informuos dėl tolimesnių veiksmų</text>
  </threadedComment>
  <threadedComment ref="K179" dT="2025-01-28T13:29:29.18" personId="{BF5C2520-4838-4933-8C2C-E9E069B8079F}" id="{5BE7187D-4B72-4E0F-969E-A1B1D83DDA0C}" parentId="{8B3A787E-68F6-4976-8BAC-2BAB6A477B75}">
    <text>ATŠAUKTA</text>
  </threadedComment>
  <threadedComment ref="O179" dT="2024-06-10T04:54:21.86" personId="{516D2C5B-D67D-464E-9C67-108D937F77CE}" id="{BC0E23E4-EA88-4613-B3F9-28EF8E92DBB6}">
    <text>2024.06.10 įkeltas pratesimas</text>
  </threadedComment>
  <threadedComment ref="O179" dT="2024-07-10T12:39:39.62" personId="{516D2C5B-D67D-464E-9C67-108D937F77CE}" id="{100EDEAB-F16E-446C-92D5-536AD07BE6B5}" parentId="{BC0E23E4-EA88-4613-B3F9-28EF8E92DBB6}">
    <text>2024.07.10 Pratesimas dėl derinimo su sklypo nuomininkais</text>
  </threadedComment>
  <threadedComment ref="O179" dT="2024-08-12T11:15:39.99" personId="{516D2C5B-D67D-464E-9C67-108D937F77CE}" id="{8D7609EE-7B4D-4AD7-8DF6-52BCCFB0AF3F}" parentId="{BC0E23E4-EA88-4613-B3F9-28EF8E92DBB6}">
    <text>2024.08.12 Įkeltas pratesimas</text>
  </threadedComment>
  <threadedComment ref="O179" dT="2024-09-23T10:26:07.00" personId="{516D2C5B-D67D-464E-9C67-108D937F77CE}" id="{1AC2BFFA-7AD5-4CFD-ACCB-704A0238CD30}" parentId="{BC0E23E4-EA88-4613-B3F9-28EF8E92DBB6}">
    <text>2024.08.23 Įkeltas pratęsimas</text>
  </threadedComment>
  <threadedComment ref="Q179" dT="2024-06-10T09:51:34.35" personId="{516D2C5B-D67D-464E-9C67-108D937F77CE}" id="{0F0E4492-4CA5-4551-BD5E-D43C8844E949}">
    <text>2024.06.07</text>
  </threadedComment>
  <threadedComment ref="Z179" dT="2024-07-26T04:15:14.89" personId="{516D2C5B-D67D-464E-9C67-108D937F77CE}" id="{408C99DC-A13C-4511-BD14-E5111CC5D796}">
    <text>2024.07.26 Gautas derinimas</text>
  </threadedComment>
  <threadedComment ref="K180" dT="2024-09-16T06:25:53.55" personId="{275467A3-C35B-408D-BC09-980133BF36D1}" id="{CF87F8CF-0158-4E64-BA80-CD84CFBD5318}">
    <text>Servitutas pas savivaldybę, SUVA, narvelio pasiūlimas gautas</text>
  </threadedComment>
  <threadedComment ref="K180" dT="2024-10-14T12:11:30.82" personId="{BE325DBA-77AE-420F-8593-D19695A72820}" id="{39AE4704-924C-4EE2-B5EF-2FDD9ED30A0F}" parentId="{CF87F8CF-0158-4E64-BA80-CD84CFBD5318}">
    <text>SUVA atmetė, nes vyksta teisminiai procesai. Su savivaldybės atstove neina susisiekti</text>
  </threadedComment>
  <threadedComment ref="K180" dT="2024-10-17T12:00:37.43" personId="{BE325DBA-77AE-420F-8593-D19695A72820}" id="{4CFF7969-B903-4C21-9A14-118022CBC910}" parentId="{CF87F8CF-0158-4E64-BA80-CD84CFBD5318}">
    <text>10 17 parašytas laiškas į savivaldybę. Klientas nežino koks teisminis procesas, jis jame nedalyvauja.</text>
  </threadedComment>
  <threadedComment ref="K180" dT="2024-10-28T13:56:59.74" personId="{BE325DBA-77AE-420F-8593-D19695A72820}" id="{16FF06BA-4CA6-4A19-9046-3B07849C912B}" parentId="{CF87F8CF-0158-4E64-BA80-CD84CFBD5318}">
    <text>ESO PV informuotas, savivaldybė neatrašė dar</text>
  </threadedComment>
  <threadedComment ref="K180" dT="2024-11-04T08:34:24.07" personId="{BE325DBA-77AE-420F-8593-D19695A72820}" id="{063CF6CC-6444-41B0-B277-D2AC3A4D875E}" parentId="{CF87F8CF-0158-4E64-BA80-CD84CFBD5318}">
    <text>ESO PV informuotas, savivaldybė neatrašė dar</text>
  </threadedComment>
  <threadedComment ref="K180" dT="2024-11-28T07:00:43.24" personId="{BE325DBA-77AE-420F-8593-D19695A72820}" id="{258F41C0-BCD7-40F2-A2C0-A52108FB95F0}" parentId="{CF87F8CF-0158-4E64-BA80-CD84CFBD5318}">
    <text>ESO PV sakė perduos savo vadovams, kad spręstų situaciją. Kol kas skundų nerašom</text>
  </threadedComment>
  <threadedComment ref="E181" dT="2024-05-27T13:06:31.22" personId="{275467A3-C35B-408D-BC09-980133BF36D1}" id="{442F68D6-59AE-4AC2-BC18-21764F232891}">
    <text>Turi keisti trasą.</text>
  </threadedComment>
  <threadedComment ref="K181" dT="2024-09-12T09:31:21.03" personId="{1AA69E5B-B443-4881-BBB8-C2908FF681E9}" id="{88A52B06-A216-4ACB-BE5D-0F14BE982FE8}">
    <text>Be servituto dar truksta kazkokiu suderinimu?</text>
  </threadedComment>
  <threadedComment ref="K181" dT="2024-09-16T21:54:57.91" personId="{516D2C5B-D67D-464E-9C67-108D937F77CE}" id="{F6846295-664D-425C-8A53-AFAB09E0D549}" parentId="{88A52B06-A216-4ACB-BE5D-0F14BE982FE8}">
    <text>parašyta</text>
  </threadedComment>
  <threadedComment ref="K181" dT="2024-09-18T06:35:38.32" personId="{275467A3-C35B-408D-BC09-980133BF36D1}" id="{6181C6B8-0DE9-49A2-845C-3E002F68662C}" parentId="{88A52B06-A216-4ACB-BE5D-0F14BE982FE8}">
    <text>Vytautas skambina dėl kompensacijos ir po gavimo teikia KMS</text>
  </threadedComment>
  <threadedComment ref="K181" dT="2024-09-20T05:09:32.42" personId="{275467A3-C35B-408D-BC09-980133BF36D1}" id="{26093B1B-798E-4F2C-9564-9B20456848FC}" parentId="{88A52B06-A216-4ACB-BE5D-0F14BE982FE8}">
    <text>Gauta komp. Aktas, pateiktas servitutas KMS</text>
  </threadedComment>
  <threadedComment ref="K181" dT="2024-10-07T06:27:23.80" personId="{275467A3-C35B-408D-BC09-980133BF36D1}" id="{3F0530E7-05A1-426D-892B-C5FEA13345F0}" parentId="{88A52B06-A216-4ACB-BE5D-0F14BE982FE8}">
    <text>Gytis daro bylą,laukiam SERVITUTO</text>
  </threadedComment>
  <threadedComment ref="K181" dT="2024-10-14T09:42:25.71" personId="{275467A3-C35B-408D-BC09-980133BF36D1}" id="{D0EC455F-57FC-4E00-9A9D-D1634387B573}" parentId="{88A52B06-A216-4ACB-BE5D-0F14BE982FE8}">
    <text>Gytis siunčia informacinius daro pilną bylą</text>
  </threadedComment>
  <threadedComment ref="K181" dT="2024-10-18T08:02:46.66" personId="{1AA69E5B-B443-4881-BBB8-C2908FF681E9}" id="{DB05E81C-3341-4B56-B24B-00CB27F58ED8}" parentId="{88A52B06-A216-4ACB-BE5D-0F14BE982FE8}">
    <text>Pateiktas projektas</text>
  </threadedComment>
  <threadedComment ref="K181" dT="2024-10-28T11:49:41.38" personId="{275467A3-C35B-408D-BC09-980133BF36D1}" id="{E61FAE35-C023-480E-874C-1D4A2575FF7C}" parentId="{88A52B06-A216-4ACB-BE5D-0F14BE982FE8}">
    <text>Gytis taiso pastabas</text>
  </threadedComment>
  <threadedComment ref="K181" dT="2024-10-29T08:46:01.40" personId="{BF941DBC-49BC-4D35-B639-EC5DED99621C}" id="{0EFAFFC3-E612-46DD-8C86-FF1B45CEAFDB}" parentId="{88A52B06-A216-4ACB-BE5D-0F14BE982FE8}">
    <text>Ištaisytas projektas, trūksta servituto - Tautvydas pateikęs</text>
  </threadedComment>
  <threadedComment ref="K181" dT="2024-11-11T13:00:21.25" personId="{1AA69E5B-B443-4881-BBB8-C2908FF681E9}" id="{33B71C43-C5DC-4F80-8CA5-A89748CC31C0}" parentId="{88A52B06-A216-4ACB-BE5D-0F14BE982FE8}">
    <text>Buvo gautas kms pastaba, kad sklypas priklauso ne klientui, paprasyta pas klienta pateikti nuomos sutarti, laukiam kol atsius</text>
  </threadedComment>
  <threadedComment ref="K181" dT="2024-11-18T05:41:43.95" personId="{65DA027D-5C49-4EE2-A34F-BC2FA0C6B7F3}" id="{D3E381D5-13ED-4988-8819-FFF4B562115A}" parentId="{88A52B06-A216-4ACB-BE5D-0F14BE982FE8}">
    <text>Nuomos sutartis nusiųsta savivaldybei</text>
  </threadedComment>
  <threadedComment ref="K181" dT="2024-11-26T14:07:38.16" personId="{65DA027D-5C49-4EE2-A34F-BC2FA0C6B7F3}" id="{097DE62F-9D4B-4A82-815D-B128B0E3406F}" parentId="{88A52B06-A216-4ACB-BE5D-0F14BE982FE8}">
    <text>Susisiekta su KMS, turėtų būti patvirtintas šia savaitę</text>
  </threadedComment>
  <threadedComment ref="K181" dT="2024-12-02T06:03:15.55" personId="{65DA027D-5C49-4EE2-A34F-BC2FA0C6B7F3}" id="{25DCEA49-F755-49EA-A1CE-2933CD1F579C}" parentId="{88A52B06-A216-4ACB-BE5D-0F14BE982FE8}">
    <text>Patvirtinto dar negavau, skambinsiu dar kartą</text>
  </threadedComment>
  <threadedComment ref="K181" dT="2024-12-09T06:13:18.19" personId="{65DA027D-5C49-4EE2-A34F-BC2FA0C6B7F3}" id="{D21E7EE1-3342-4162-B02D-5E4DDD449ECD}" parentId="{88A52B06-A216-4ACB-BE5D-0F14BE982FE8}">
    <text>Gautas patvirtintas iš savivaldybės, nusiųstas notarui 12.09</text>
  </threadedComment>
  <threadedComment ref="K181" dT="2024-12-10T11:38:48.68" personId="{65DA027D-5C49-4EE2-A34F-BC2FA0C6B7F3}" id="{9341BCCC-8DD1-47EA-A767-DC6B07ABD2F0}" parentId="{88A52B06-A216-4ACB-BE5D-0F14BE982FE8}">
    <text>Pas notare suderintas sandorio laikas 2024-12-17 13.30 val.</text>
  </threadedComment>
  <threadedComment ref="K181" dT="2024-12-20T15:41:28.58" personId="{BF5C2520-4838-4933-8C2C-E9E069B8079F}" id="{A9209C1A-A14D-415B-9199-2C1CF2B09CCA}" parentId="{88A52B06-A216-4ACB-BE5D-0F14BE982FE8}">
    <text>Įkelta byla su suva ir servitutu</text>
  </threadedComment>
  <threadedComment ref="K181" dT="2024-12-31T05:47:34.69" personId="{BF5C2520-4838-4933-8C2C-E9E069B8079F}" id="{7060F448-98D0-47BA-AF6F-F4E97183D73A}" parentId="{88A52B06-A216-4ACB-BE5D-0F14BE982FE8}">
    <text>Gauta pastaba, kad netinka vienas informacinis reikia servituto.</text>
  </threadedComment>
  <threadedComment ref="K181" dT="2025-01-06T07:17:38.15" personId="{275467A3-C35B-408D-BC09-980133BF36D1}" id="{DDD04418-EAC4-468C-BBE5-0C609C6B565C}" parentId="{88A52B06-A216-4ACB-BE5D-0F14BE982FE8}">
    <text>Parašytas ESO komentaras dėl informacinio laiško, laukiam ats</text>
  </threadedComment>
  <threadedComment ref="O181" dT="2024-05-31T08:26:48.85" personId="{516D2C5B-D67D-464E-9C67-108D937F77CE}" id="{51DF5DF2-81C9-41E5-B784-653452FE9E10}">
    <text>2024.05.31 įkeltas pratesimas</text>
  </threadedComment>
  <threadedComment ref="O181" dT="2024-07-26T05:36:43.49" personId="{516D2C5B-D67D-464E-9C67-108D937F77CE}" id="{7B4BF2E1-E8E4-42B2-B48D-AEA344DDFAAB}" parentId="{51DF5DF2-81C9-41E5-B784-653452FE9E10}">
    <text>2024.07.26 įkeltas pratesimas</text>
  </threadedComment>
  <threadedComment ref="O181" dT="2024-08-28T05:42:59.55" personId="{516D2C5B-D67D-464E-9C67-108D937F77CE}" id="{C3FB12F3-EFDF-417B-B916-637FF84E4DB0}" parentId="{51DF5DF2-81C9-41E5-B784-653452FE9E10}">
    <text>2024.08.28 Įkeltas pratesimas</text>
  </threadedComment>
  <threadedComment ref="X181" dT="2024-07-17T12:18:53.76" personId="{516D2C5B-D67D-464E-9C67-108D937F77CE}" id="{8E62A064-CD2F-4FEC-83ED-03C4042B0003}">
    <text xml:space="preserve">2024.07.08 patvirtino su pastaba: Tvirtinu su pastaba: TR montuoti 315A saugiklį vietoje 250A. Vaizduokite KS-4237 demontavimą/keitimą. </text>
  </threadedComment>
  <threadedComment ref="Z181" dT="2024-08-20T06:19:23.88" personId="{516D2C5B-D67D-464E-9C67-108D937F77CE}" id="{24183CAF-1E3B-4856-B0CB-C0BEACB6EBBB}">
    <text>2024.08.20 Pateikta užsakovui</text>
  </threadedComment>
  <threadedComment ref="Z181" dT="2024-08-20T06:40:44.65" personId="{516D2C5B-D67D-464E-9C67-108D937F77CE}" id="{FD20B0EE-9849-4250-80B2-A6279C1667EE}" parentId="{24183CAF-1E3B-4856-B0CB-C0BEACB6EBBB}">
    <text xml:space="preserve">gintare.gudziuniene@antej.lt
</text>
    <extLst>
      <x:ext xmlns:xltc2="http://schemas.microsoft.com/office/spreadsheetml/2020/threadedcomments2" uri="{F7C98A9C-CBB3-438F-8F68-D28B6AF4A901}">
        <xltc2:checksum>590508068</xltc2:checksum>
        <xltc2:hyperlink startIndex="0" length="28" url="gintare.gudziuniene@antej.lt"/>
      </x:ext>
    </extLst>
  </threadedComment>
  <threadedComment ref="Z181" dT="2024-08-20T06:41:04.48" personId="{516D2C5B-D67D-464E-9C67-108D937F77CE}" id="{812FA8DD-8CC6-486D-8375-46BB8C1703E9}" parentId="{24183CAF-1E3B-4856-B0CB-C0BEACB6EBBB}">
    <text>066360152</text>
  </threadedComment>
  <threadedComment ref="Z181" dT="2024-08-28T05:45:07.82" personId="{516D2C5B-D67D-464E-9C67-108D937F77CE}" id="{6323010A-17CF-4F52-B666-6FDA08957BE2}" parentId="{24183CAF-1E3B-4856-B0CB-C0BEACB6EBBB}">
    <text>2024.08.20 gauta</text>
  </threadedComment>
  <threadedComment ref="AA181" dT="2024-07-26T04:38:35.63" personId="{516D2C5B-D67D-464E-9C67-108D937F77CE}" id="{EA36772B-FB2D-427A-A0D8-22D771C6DFE3}">
    <text>Sutikimai pateikti</text>
  </threadedComment>
  <threadedComment ref="AA181" dT="2024-07-26T05:51:22.46" personId="{516D2C5B-D67D-464E-9C67-108D937F77CE}" id="{E0C06370-013A-4C86-95A6-6B468C9AF8EB}" parentId="{EA36772B-FB2D-427A-A0D8-22D771C6DFE3}">
    <text xml:space="preserve">+37069901000 Edvinas Pranciulis </text>
  </threadedComment>
  <threadedComment ref="AA181" dT="2024-07-26T05:51:39.29" personId="{516D2C5B-D67D-464E-9C67-108D937F77CE}" id="{6D893FED-792A-4A34-B36A-1FACDD308993}" parentId="{EA36772B-FB2D-427A-A0D8-22D771C6DFE3}">
    <text xml:space="preserve">Du saklypus turi
</text>
  </threadedComment>
  <threadedComment ref="AA181" dT="2024-08-20T05:59:52.54" personId="{516D2C5B-D67D-464E-9C67-108D937F77CE}" id="{3800AF0A-0241-4124-A73C-D6B48DC59E23}" parentId="{EA36772B-FB2D-427A-A0D8-22D771C6DFE3}">
    <text>07-22 sklypo savininkas Edvinas Pranciulis  kalbėsis su architektu dėl kabelio klojimo, tada pasiskambinti, ką bus nutaręs (įkeltas susirašinėjimo laiškas prie projekto). Jis turi pasirašyti du sutikimus ir ant SB. 2024.07.26 Skambinta ir pasakė kad nieko dar nežiūrėjo, dabar paskambinti 08-05 Tada bus galimą formuoti servitutą ir teikti KMSA. 2024.08.05 pasirašė</text>
  </threadedComment>
  <threadedComment ref="AF181" dT="2024-07-24T12:45:02.30" personId="{55F09792-7EBE-44EF-852C-B87121DE160C}" id="{F378970B-1B56-41A7-A1C1-C31BECB04618}">
    <text>07-24 gautas derinimas</text>
  </threadedComment>
  <threadedComment ref="AH181" dT="2024-09-10T07:53:46.29" personId="{516D2C5B-D67D-464E-9C67-108D937F77CE}" id="{1E765D3F-D900-4E05-A6D9-5484FB02B6B3}">
    <text>2024.09.10 327762  (SAV-327762 )</text>
  </threadedComment>
  <threadedComment ref="AK181" dT="2024-09-19T05:41:35.81" personId="{516D2C5B-D67D-464E-9C67-108D937F77CE}" id="{48285020-7909-42D9-A47A-5FDD4AA91C15}">
    <text>2024.09.19 SB Pateiktas Kauno savivaldybei</text>
  </threadedComment>
  <threadedComment ref="AK181" dT="2024-10-14T07:28:50.97" personId="{516D2C5B-D67D-464E-9C67-108D937F77CE}" id="{C53BC089-82D2-4D3F-B770-132019084BDE}" parentId="{48285020-7909-42D9-A47A-5FDD4AA91C15}">
    <text xml:space="preserve">Atiduotas nagrineti, 837425363
Nera suderinti planai
Nera suprantama kas ir kur vedama, truksta pastatu zymu.
Prasymo isduotas uzsakovas vienas, o jis neturi teises tame sklype pagal israsa
</text>
  </threadedComment>
  <threadedComment ref="AN181" dT="2024-07-17T12:46:03.42" personId="{55F09792-7EBE-44EF-852C-B87121DE160C}" id="{C68083BA-17F0-41F1-B340-75C6A0A30B75}">
    <text xml:space="preserve">07-17 gautas KPD derinimas </text>
  </threadedComment>
  <threadedComment ref="K182" dT="2024-09-12T09:32:36.63" personId="{1AA69E5B-B443-4881-BBB8-C2908FF681E9}" id="{BEE5F71F-F6EF-4F0A-BDD0-B70768B9A830}">
    <text>Kai pasirasys servituta ar dar kazko truksta, kad pateikti pilna projekta?</text>
  </threadedComment>
  <threadedComment ref="K182" dT="2024-09-17T07:46:31.64" personId="{516D2C5B-D67D-464E-9C67-108D937F77CE}" id="{D3DD46B9-7CCB-4A4D-8059-D9BE05683B6B}" parentId="{BEE5F71F-F6EF-4F0A-BDD0-B70768B9A830}">
    <text>Skambinau notarei sakė dokumentus gavo</text>
  </threadedComment>
  <threadedComment ref="K182" dT="2024-09-17T07:47:10.84" personId="{516D2C5B-D67D-464E-9C67-108D937F77CE}" id="{0C908898-64EA-461C-8953-0FD87CA4A5C8}" parentId="{BEE5F71F-F6EF-4F0A-BDD0-B70768B9A830}">
    <text>Daugiau nieko netruks, bus galimą teikti pilną bylą</text>
  </threadedComment>
  <threadedComment ref="K182" dT="2024-09-20T05:08:03.93" personId="{275467A3-C35B-408D-BC09-980133BF36D1}" id="{9A56A053-558E-4C7A-B937-D7B2C4E82399}" parentId="{BEE5F71F-F6EF-4F0A-BDD0-B70768B9A830}">
    <text>Pateikim bylą be servituto tikrinimui</text>
  </threadedComment>
  <threadedComment ref="K182" dT="2024-10-04T11:04:37.39" personId="{275467A3-C35B-408D-BC09-980133BF36D1}" id="{420C73E2-8163-48A4-9FE4-FC4D556E56C8}" parentId="{BEE5F71F-F6EF-4F0A-BDD0-B70768B9A830}">
    <text>Po patvirtinto servituto bus galima tvirtinti bylą</text>
  </threadedComment>
  <threadedComment ref="K182" dT="2024-10-17T09:51:33.42" personId="{1AA69E5B-B443-4881-BBB8-C2908FF681E9}" id="{AC6373D0-B523-42A5-8DF0-F4FB39C5C3D9}" parentId="{BEE5F71F-F6EF-4F0A-BDD0-B70768B9A830}">
    <text>11.11 bus pasirasomas servitutas</text>
  </threadedComment>
  <threadedComment ref="K182" dT="2024-11-14T18:16:28.88" personId="{BF5C2520-4838-4933-8C2C-E9E069B8079F}" id="{338F05AC-504A-4050-8C01-2E203DE2469C}" parentId="{BEE5F71F-F6EF-4F0A-BDD0-B70768B9A830}">
    <text>Pateikta byla</text>
  </threadedComment>
  <threadedComment ref="O182" dT="2024-06-14T09:41:37.15" personId="{516D2C5B-D67D-464E-9C67-108D937F77CE}" id="{5913D89C-7C1E-468A-81B9-5A805571F548}">
    <text>2024.06.14 Įkeltas pratesimas dėl servituto</text>
  </threadedComment>
  <threadedComment ref="O182" dT="2024-07-15T05:49:05.81" personId="{516D2C5B-D67D-464E-9C67-108D937F77CE}" id="{3AE5E167-B96D-4D58-A142-E9F472F6A040}" parentId="{5913D89C-7C1E-468A-81B9-5A805571F548}">
    <text>2024.07.15 pateikta pratesimas</text>
  </threadedComment>
  <threadedComment ref="O182" dT="2024-08-13T07:46:34.26" personId="{516D2C5B-D67D-464E-9C67-108D937F77CE}" id="{4291DE95-4221-4992-918E-19B6762DB18F}" parentId="{5913D89C-7C1E-468A-81B9-5A805571F548}">
    <text>2024.08.13 pateikta pratesimas</text>
  </threadedComment>
  <threadedComment ref="O182" dT="2024-09-25T09:59:44.20" personId="{516D2C5B-D67D-464E-9C67-108D937F77CE}" id="{DA62072A-F64F-4050-9252-AADB91B1BF64}" parentId="{5913D89C-7C1E-468A-81B9-5A805571F548}">
    <text>2024-09-25 įkeltas pratęsimas</text>
  </threadedComment>
  <threadedComment ref="X182" dT="2024-06-14T07:22:56.79" personId="{516D2C5B-D67D-464E-9C67-108D937F77CE}" id="{DF77AAD6-E0A8-4125-9597-996646807039}">
    <text>2024.06.14 pateikti pirminiai</text>
  </threadedComment>
  <threadedComment ref="X182" dT="2024-06-19T07:06:54.59" personId="{516D2C5B-D67D-464E-9C67-108D937F77CE}" id="{D02B7931-73C7-4622-AE96-180177F359C7}" parentId="{DF77AAD6-E0A8-4125-9597-996646807039}">
    <text>2024.06.27 suderinta</text>
  </threadedComment>
  <threadedComment ref="Z182" dT="2024-06-14T07:44:59.28" personId="{516D2C5B-D67D-464E-9C67-108D937F77CE}" id="{354A530C-9802-4B43-BB99-6DE4FFDA3224}">
    <text>2024.06.14 pateikta  jelkyte1@gmail.com</text>
    <extLst>
      <x:ext xmlns:xltc2="http://schemas.microsoft.com/office/spreadsheetml/2020/threadedcomments2" uri="{F7C98A9C-CBB3-438F-8F68-D28B6AF4A901}">
        <xltc2:checksum>304097370</xltc2:checksum>
        <xltc2:hyperlink startIndex="21" length="18" url="jelkyte1@gmail.com"/>
      </x:ext>
    </extLst>
  </threadedComment>
  <threadedComment ref="Z182" dT="2024-06-14T09:57:00.59" personId="{516D2C5B-D67D-464E-9C67-108D937F77CE}" id="{A8B8EC97-B9FA-45A8-A545-BE4E7E840502}" parentId="{354A530C-9802-4B43-BB99-6DE4FFDA3224}">
    <text xml:space="preserve">2024.06.14 Pateikti nauji sprendiniai
</text>
  </threadedComment>
  <threadedComment ref="Z182" dT="2024-06-15T04:11:34.41" personId="{516D2C5B-D67D-464E-9C67-108D937F77CE}" id="{E8A9ECEB-1C15-4F3B-BAE6-C2F4133986CD}" parentId="{354A530C-9802-4B43-BB99-6DE4FFDA3224}">
    <text>2024.06.14 pažadėjo 17 diena atsiųsti</text>
  </threadedComment>
  <threadedComment ref="Z182" dT="2024-06-18T04:17:58.98" personId="{516D2C5B-D67D-464E-9C67-108D937F77CE}" id="{78E53A7B-0B8E-4A34-BC89-DE30139072CB}" parentId="{354A530C-9802-4B43-BB99-6DE4FFDA3224}">
    <text>2024.06.17 suderino</text>
  </threadedComment>
  <threadedComment ref="AB182" dT="2024-06-14T07:32:29.36" personId="{516D2C5B-D67D-464E-9C67-108D937F77CE}" id="{A6975E13-9EB4-41E1-B8C2-EE282F96319F}">
    <text>2024.06.14 pateikta</text>
  </threadedComment>
  <threadedComment ref="AB182" dT="2024-06-14T09:56:56.42" personId="{516D2C5B-D67D-464E-9C67-108D937F77CE}" id="{6C25C303-91D6-4F44-B677-940DA1683BE5}" parentId="{A6975E13-9EB4-41E1-B8C2-EE282F96319F}">
    <text xml:space="preserve">2024.06.14 Pateikti nauji sprendiniai
</text>
  </threadedComment>
  <threadedComment ref="AB182" dT="2024-06-18T06:26:00.15" personId="{516D2C5B-D67D-464E-9C67-108D937F77CE}" id="{CA6E264C-7F55-4E54-9ACF-4D02E89212FB}" parentId="{A6975E13-9EB4-41E1-B8C2-EE282F96319F}">
    <text xml:space="preserve">2024.06.18 Blogai nurodytas sklypo ribos. Spintą statyti 50/50 ant sklypo ir valstybinės žemės ribos.
</text>
  </threadedComment>
  <threadedComment ref="AB182" dT="2024-06-19T07:02:22.61" personId="{516D2C5B-D67D-464E-9C67-108D937F77CE}" id="{0FCB9F9A-08A3-4B94-B388-CB678684349F}" parentId="{A6975E13-9EB4-41E1-B8C2-EE282F96319F}">
    <text>2024.06.19 pateikta pakartotinai</text>
  </threadedComment>
  <threadedComment ref="AB182" dT="2024-06-21T06:50:12.79" personId="{516D2C5B-D67D-464E-9C67-108D937F77CE}" id="{E017918B-A591-4AD8-8CF2-A61904BDB5AF}" parentId="{A6975E13-9EB4-41E1-B8C2-EE282F96319F}">
    <text>2024.06.20 vainoras nederina</text>
  </threadedComment>
  <threadedComment ref="AE182" dT="2024-06-14T07:39:08.91" personId="{516D2C5B-D67D-464E-9C67-108D937F77CE}" id="{972688FA-AC27-4E63-AAAF-648C66802D18}">
    <text>2024.06.14 pateikta</text>
  </threadedComment>
  <threadedComment ref="AE182" dT="2024-06-14T09:55:08.84" personId="{516D2C5B-D67D-464E-9C67-108D937F77CE}" id="{771C950F-03B1-48E8-90ED-821BF27CEF41}" parentId="{972688FA-AC27-4E63-AAAF-648C66802D18}">
    <text>2024.06.14 Pateikti nauji sprendiniai</text>
  </threadedComment>
  <threadedComment ref="AE182" dT="2024-06-18T06:20:59.76" personId="{516D2C5B-D67D-464E-9C67-108D937F77CE}" id="{417D7CC3-65E5-48C1-9716-47C9D49F5EB0}" parentId="{972688FA-AC27-4E63-AAAF-648C66802D18}">
    <text>2024.06.18 suderinta</text>
  </threadedComment>
  <threadedComment ref="AF182" dT="2024-06-14T07:39:22.20" personId="{516D2C5B-D67D-464E-9C67-108D937F77CE}" id="{BD11C464-A032-47C0-9CEF-8A259BF45E8F}">
    <text>2024.06.14 pateikta</text>
  </threadedComment>
  <threadedComment ref="AF182" dT="2024-06-14T09:56:51.32" personId="{516D2C5B-D67D-464E-9C67-108D937F77CE}" id="{E5479D19-1140-48ED-B995-ADEDAB9A2BF5}" parentId="{BD11C464-A032-47C0-9CEF-8A259BF45E8F}">
    <text xml:space="preserve">2024.06.14 Pateikti nauji sprendiniai
</text>
  </threadedComment>
  <threadedComment ref="AF182" dT="2024-06-20T06:12:43.01" personId="{516D2C5B-D67D-464E-9C67-108D937F77CE}" id="{9F43FD9D-BC12-4E24-8F5A-9330CF2A4BB5}" parentId="{BD11C464-A032-47C0-9CEF-8A259BF45E8F}">
    <text>2024.06.18 suderinta</text>
  </threadedComment>
  <threadedComment ref="AH182" dT="2024-07-10T09:46:29.83" personId="{09BE7D98-4DE0-4A95-BE21-8CDFB976921C}" id="{8975CF7E-4B47-46C1-BABD-064144525854}">
    <text xml:space="preserve">Pateikta 07-10 320869 </text>
  </threadedComment>
  <threadedComment ref="AH182" dT="2024-08-12T07:01:31.79" personId="{516D2C5B-D67D-464E-9C67-108D937F77CE}" id="{BC8BEDD7-81AE-4C1D-9DA3-E2AB6F27CEFC}" parentId="{8975CF7E-4B47-46C1-BABD-064144525854}">
    <text>2024.08.09 gauta</text>
  </threadedComment>
  <threadedComment ref="AK182" dT="2024-09-03T09:17:11.54" personId="{516D2C5B-D67D-464E-9C67-108D937F77CE}" id="{003AC997-5342-4299-84DA-CD347A470AA9}">
    <text>2024,09,03 Gautas pritarimas iš KMSA</text>
  </threadedComment>
  <threadedComment ref="K183" dT="2024-07-16T10:06:13.20" personId="{275467A3-C35B-408D-BC09-980133BF36D1}" id="{DC3DCBE5-F47A-4BB3-902D-EDBB2D4758D6}">
    <text>Užsakytas papildymas 07-16 Geoveda</text>
  </threadedComment>
  <threadedComment ref="K183" dT="2024-09-12T09:34:09.76" personId="{1AA69E5B-B443-4881-BBB8-C2908FF681E9}" id="{DE9800ED-9D90-4E19-B052-0B58C3B5AD68}" parentId="{DC3DCBE5-F47A-4BB3-902D-EDBB2D4758D6}">
    <text>Ko truksta, kad pateikti pilna projekto byla?</text>
  </threadedComment>
  <threadedComment ref="K183" dT="2024-09-16T06:43:37.11" personId="{275467A3-C35B-408D-BC09-980133BF36D1}" id="{0C1BFC7C-E62E-4312-98F2-1A58816A0E33}" parentId="{DC3DCBE5-F47A-4BB3-902D-EDBB2D4758D6}">
    <text>Ar yra savivaldybės derinimas ?</text>
  </threadedComment>
  <threadedComment ref="K183" dT="2024-09-17T08:49:54.00" personId="{516D2C5B-D67D-464E-9C67-108D937F77CE}" id="{C86B551C-9DA2-4047-B980-002CB5EF8306}" parentId="{DC3DCBE5-F47A-4BB3-902D-EDBB2D4758D6}">
    <text>Nera. Parašiau priminimą</text>
  </threadedComment>
  <threadedComment ref="K183" dT="2024-09-23T12:27:00.51" personId="{275467A3-C35B-408D-BC09-980133BF36D1}" id="{10CB4D21-0B16-4EAE-AAD1-E59BACBCFE47}" parentId="{DC3DCBE5-F47A-4BB3-902D-EDBB2D4758D6}">
    <text>Perašytas į tivis komentaras dėl TS keitimo</text>
  </threadedComment>
  <threadedComment ref="K183" dT="2024-09-24T12:46:17.59" personId="{1AA69E5B-B443-4881-BBB8-C2908FF681E9}" id="{B802BB9A-5589-4020-A522-57AFE0AC338E}" parentId="{DC3DCBE5-F47A-4BB3-902D-EDBB2D4758D6}">
    <text>Gauto naujos TS, sprendiniai pakoreguoti, Vytautas perteikes visiem perderint/suderint</text>
  </threadedComment>
  <threadedComment ref="K183" dT="2024-09-30T09:14:40.98" personId="{275467A3-C35B-408D-BC09-980133BF36D1}" id="{4ACB50DD-3286-41EE-821A-38639847888B}" parentId="{DC3DCBE5-F47A-4BB3-902D-EDBB2D4758D6}">
    <text>Gytis patikrins ar gauti derinimai. Laukiam Vainoro pritarimo</text>
  </threadedComment>
  <threadedComment ref="K183" dT="2024-10-07T06:33:38.74" personId="{275467A3-C35B-408D-BC09-980133BF36D1}" id="{9D9B4076-231E-43C1-8680-BCCCDA1FA78D}" parentId="{DC3DCBE5-F47A-4BB3-902D-EDBB2D4758D6}">
    <text>10-03 gytis pateikė Vainorui popastabų perderinti</text>
  </threadedComment>
  <threadedComment ref="K183" dT="2024-10-14T10:31:30.27" personId="{275467A3-C35B-408D-BC09-980133BF36D1}" id="{FB4F021F-F067-462F-A43E-F89A2F25DA4E}" parentId="{DC3DCBE5-F47A-4BB3-902D-EDBB2D4758D6}">
    <text>Negautas Vainoro atsakymas</text>
  </threadedComment>
  <threadedComment ref="K183" dT="2024-10-21T06:19:07.78" personId="{275467A3-C35B-408D-BC09-980133BF36D1}" id="{706EEEE3-5104-4866-81E7-E37DE740BA28}" parentId="{DC3DCBE5-F47A-4BB3-902D-EDBB2D4758D6}">
    <text>Gytis skambina vainorui dėl derinimo</text>
  </threadedComment>
  <threadedComment ref="K183" dT="2024-10-25T14:15:21.43" personId="{BF5C2520-4838-4933-8C2C-E9E069B8079F}" id="{BDC0890E-85BC-4193-97C6-40E59AA2BE7A}" parentId="{DC3DCBE5-F47A-4BB3-902D-EDBB2D4758D6}">
    <text>Pateikta byla</text>
  </threadedComment>
  <threadedComment ref="K183" dT="2024-11-04T13:33:55.64" personId="{275467A3-C35B-408D-BC09-980133BF36D1}" id="{E2D9AC99-577E-4C3A-B952-A402F0D21B34}" parentId="{DC3DCBE5-F47A-4BB3-902D-EDBB2D4758D6}">
    <text>Taiso pastabas</text>
  </threadedComment>
  <threadedComment ref="K183" dT="2024-11-11T13:01:12.86" personId="{1AA69E5B-B443-4881-BBB8-C2908FF681E9}" id="{3B378454-166D-46CE-8D91-32CD7A129A44}" parentId="{DC3DCBE5-F47A-4BB3-902D-EDBB2D4758D6}">
    <text xml:space="preserve">Gausim suva ir kelsim po pastabu (vėluojama 3 d.d.) </text>
  </threadedComment>
  <threadedComment ref="K183" dT="2024-11-19T05:18:26.14" personId="{275467A3-C35B-408D-BC09-980133BF36D1}" id="{E91194A5-1EC4-41AF-ADD0-88438CF4F6E3}" parentId="{DC3DCBE5-F47A-4BB3-902D-EDBB2D4758D6}">
    <text>SUVA gautas teikti po pastabų</text>
  </threadedComment>
  <threadedComment ref="K183" dT="2024-11-19T06:48:17.92" personId="{BF5C2520-4838-4933-8C2C-E9E069B8079F}" id="{AFDF61A7-227B-4948-8EFC-28E9659FAE36}" parentId="{DC3DCBE5-F47A-4BB3-902D-EDBB2D4758D6}">
    <text>Pateikta byla po pastabų</text>
  </threadedComment>
  <threadedComment ref="O183" dT="2024-06-14T11:14:02.47" personId="{516D2C5B-D67D-464E-9C67-108D937F77CE}" id="{7950D90E-1B20-4120-A0FC-11B4E1EF65D6}">
    <text>2024.06.14 Įkeltas pratesimas. Meluota dėl geoportalo</text>
  </threadedComment>
  <threadedComment ref="O183" dT="2024-07-15T13:10:08.11" personId="{516D2C5B-D67D-464E-9C67-108D937F77CE}" id="{991120C4-1F68-4D90-A91B-E0E78940AAF0}" parentId="{7950D90E-1B20-4120-A0FC-11B4E1EF65D6}">
    <text>2024.07.15 vėl meluota dėl geoportalo</text>
  </threadedComment>
  <threadedComment ref="O183" dT="2024-08-14T09:37:04.88" personId="{516D2C5B-D67D-464E-9C67-108D937F77CE}" id="{35C7F2D0-9D1D-4EE4-A7E5-E013DC97D904}" parentId="{7950D90E-1B20-4120-A0FC-11B4E1EF65D6}">
    <text xml:space="preserve">2024.08.14 vėl meluota </text>
  </threadedComment>
  <threadedComment ref="O183" dT="2024-09-23T10:03:36.56" personId="{516D2C5B-D67D-464E-9C67-108D937F77CE}" id="{00F5AE4B-D03A-426A-B908-DAF50BBF433F}" parentId="{7950D90E-1B20-4120-A0FC-11B4E1EF65D6}">
    <text>2024.09.23 Įkeltas pratęsimas</text>
  </threadedComment>
  <threadedComment ref="X183" dT="2024-08-14T07:52:51.94" personId="{516D2C5B-D67D-464E-9C67-108D937F77CE}" id="{9A086C02-9F24-4BC2-A563-C844F157EFC7}">
    <text>2024.08.14 Įkelti pirminiai</text>
  </threadedComment>
  <threadedComment ref="X183" dT="2024-08-19T09:47:46.29" personId="{516D2C5B-D67D-464E-9C67-108D937F77CE}" id="{D08E6EEE-5BF6-4C4D-A72F-D24583BF4A51}" parentId="{9A086C02-9F24-4BC2-A563-C844F157EFC7}">
    <text xml:space="preserve">2024.08.19 patvirtino
</text>
  </threadedComment>
  <threadedComment ref="Z183" dT="2024-08-14T07:59:43.64" personId="{516D2C5B-D67D-464E-9C67-108D937F77CE}" id="{A8C00832-216F-4A1C-B4FC-BC8094BCDFFF}">
    <text>2024.08.14 pateikta  ausradrakse@gmail.com</text>
  </threadedComment>
  <threadedComment ref="Z183" dT="2024-08-19T04:54:54.70" personId="{516D2C5B-D67D-464E-9C67-108D937F77CE}" id="{9F12D98B-D97E-41EB-88D4-03E182E0B21E}" parentId="{A8C00832-216F-4A1C-B4FC-BC8094BCDFFF}">
    <text>2024.08.14 suderinta</text>
  </threadedComment>
  <threadedComment ref="Z183" dT="2024-09-24T12:01:00.40" personId="{516D2C5B-D67D-464E-9C67-108D937F77CE}" id="{4C70101C-A4BE-4450-86CE-356E25D82D47}" parentId="{A8C00832-216F-4A1C-B4FC-BC8094BCDFFF}">
    <text>2024.09.24 pakartota perderinimui</text>
  </threadedComment>
  <threadedComment ref="Z183" dT="2024-10-07T06:38:22.80" personId="{BF941DBC-49BC-4D35-B639-EC5DED99621C}" id="{5EFAAE22-1878-4717-A1B5-BBA69FBCD7A1}" parentId="{A8C00832-216F-4A1C-B4FC-BC8094BCDFFF}">
    <text>09.26 suderinta</text>
  </threadedComment>
  <threadedComment ref="AB183" dT="2024-08-14T07:53:18.65" personId="{516D2C5B-D67D-464E-9C67-108D937F77CE}" id="{096CFD45-4A72-4676-BFC0-B60A0F9B393D}">
    <text>2024.08.14 Pateikta</text>
  </threadedComment>
  <threadedComment ref="AB183" dT="2024-09-20T05:14:13.06" personId="{516D2C5B-D67D-464E-9C67-108D937F77CE}" id="{125330DB-EF8C-4FD2-806A-085DF4B92326}" parentId="{096CFD45-4A72-4676-BFC0-B60A0F9B393D}">
    <text>2024.09.17 priminta</text>
  </threadedComment>
  <threadedComment ref="AB183" dT="2024-09-24T12:01:14.16" personId="{516D2C5B-D67D-464E-9C67-108D937F77CE}" id="{574E5899-B7F6-423C-9869-DD800D16EA7E}" parentId="{096CFD45-4A72-4676-BFC0-B60A0F9B393D}">
    <text>2024.09.24 pakartota perderinimui</text>
  </threadedComment>
  <threadedComment ref="AB183" dT="2024-10-21T12:37:31.08" personId="{BF941DBC-49BC-4D35-B639-EC5DED99621C}" id="{6F5529CE-3BF4-49E6-A8BB-5AEA1039BA92}" parentId="{096CFD45-4A72-4676-BFC0-B60A0F9B393D}">
    <text>10.21 priminta</text>
  </threadedComment>
  <threadedComment ref="AB183" dT="2024-10-22T05:54:01.09" personId="{BF941DBC-49BC-4D35-B639-EC5DED99621C}" id="{D7C7201F-DBCB-4597-9EC1-3DF12D03F428}" parentId="{096CFD45-4A72-4676-BFC0-B60A0F9B393D}">
    <text>10.22 suderinta</text>
  </threadedComment>
  <threadedComment ref="AE183" dT="2024-08-14T07:53:30.56" personId="{516D2C5B-D67D-464E-9C67-108D937F77CE}" id="{6FB285EB-E63E-45A4-B2AE-D969250386FB}">
    <text>2024.08.14 Pateikta</text>
  </threadedComment>
  <threadedComment ref="AE183" dT="2024-08-19T04:49:45.55" personId="{516D2C5B-D67D-464E-9C67-108D937F77CE}" id="{7CDF7A59-9720-42CC-8837-A03F9B845640}" parentId="{6FB285EB-E63E-45A4-B2AE-D969250386FB}">
    <text>2024.08.14 suderinta</text>
  </threadedComment>
  <threadedComment ref="AF183" dT="2024-08-14T07:53:36.91" personId="{516D2C5B-D67D-464E-9C67-108D937F77CE}" id="{92BD5327-8536-4AED-89EF-3894F589FA42}">
    <text>2024.08.14 Pateikta</text>
  </threadedComment>
  <threadedComment ref="AF183" dT="2024-08-19T09:33:56.49" personId="{516D2C5B-D67D-464E-9C67-108D937F77CE}" id="{3937B75E-A3A2-4F72-AB4B-302FFFD9D371}" parentId="{92BD5327-8536-4AED-89EF-3894F589FA42}">
    <text>2024.08.19 Gautos pastabos. Pateikta po pastabų</text>
  </threadedComment>
  <threadedComment ref="AF183" dT="2024-09-24T12:01:41.61" personId="{516D2C5B-D67D-464E-9C67-108D937F77CE}" id="{4D9251FE-740E-4C9A-8708-DD964F63D7C6}" parentId="{92BD5327-8536-4AED-89EF-3894F589FA42}">
    <text>2024.09.24 pateikta po pastabų</text>
  </threadedComment>
  <threadedComment ref="AF183" dT="2024-09-30T09:33:07.68" personId="{BF941DBC-49BC-4D35-B639-EC5DED99621C}" id="{05C46DED-24DB-4B82-A460-6A20010B1DF1}" parentId="{92BD5327-8536-4AED-89EF-3894F589FA42}">
    <text>09.30 suderinta</text>
  </threadedComment>
  <threadedComment ref="AH183" dT="2024-10-22T07:21:26.19" personId="{BF941DBC-49BC-4D35-B639-EC5DED99621C}" id="{10FFC880-F20C-4BB7-ADCA-F038A299A251}">
    <text xml:space="preserve">10.22
SAV-333518 </text>
  </threadedComment>
  <threadedComment ref="AJ183" dT="2024-08-14T07:53:42.87" personId="{516D2C5B-D67D-464E-9C67-108D937F77CE}" id="{E1C0EA22-2E81-439F-8FBB-F4BE75102CB5}">
    <text>2024.08.14 Pateikta</text>
  </threadedComment>
  <threadedComment ref="AJ183" dT="2024-09-03T05:00:35.69" personId="{516D2C5B-D67D-464E-9C67-108D937F77CE}" id="{5385BDD9-4DC5-42A8-8C70-4536AE270BEB}" parentId="{E1C0EA22-2E81-439F-8FBB-F4BE75102CB5}">
    <text xml:space="preserve">2024.09.02 suderinta
</text>
  </threadedComment>
  <threadedComment ref="K184" dT="2024-09-12T09:35:52.54" personId="{1AA69E5B-B443-4881-BBB8-C2908FF681E9}" id="{0D51FEF1-4B57-4F96-A25B-E61C9B58B860}">
    <text>Ko truksta, kad pataisyti pirminiu pastabas? Ko dar truksta is derinimu ir kad pateikti pilna projekta?</text>
  </threadedComment>
  <threadedComment ref="K184" dT="2024-09-17T08:57:18.61" personId="{516D2C5B-D67D-464E-9C67-108D937F77CE}" id="{0F9E77D1-F58F-412F-B116-06507511E86F}" parentId="{0D51FEF1-4B57-4F96-A25B-E61C9B58B860}">
    <text>Reikia užsakovo derinimo. Tada pateikti institucijoms perderinti ir dėl apskitų iškėlimo suderinti su dviem namais. Užsakovui priminiau dėl derinimo</text>
  </threadedComment>
  <threadedComment ref="K184" dT="2024-09-23T12:32:21.52" personId="{275467A3-C35B-408D-BC09-980133BF36D1}" id="{D1F86CEC-CCE1-4D3B-917D-6805D2995E12}" parentId="{0D51FEF1-4B57-4F96-A25B-E61C9B58B860}">
    <text>Vytas derina su užsakovu</text>
  </threadedComment>
  <threadedComment ref="K184" dT="2024-09-30T15:07:24.30" personId="{275467A3-C35B-408D-BC09-980133BF36D1}" id="{567BF4CF-C948-4D51-B969-3A810D1EF36C}" parentId="{0D51FEF1-4B57-4F96-A25B-E61C9B58B860}">
    <text>Eimutis tikrina sutikimus ir rengia projektą</text>
  </threadedComment>
  <threadedComment ref="K184" dT="2024-10-02T13:42:48.55" personId="{B1C403DD-D624-4B2E-A4CE-E1329F3AF8BA}" id="{B3E9082A-F87C-4E8A-BABC-C20DF58F3FE7}" parentId="{0D51FEF1-4B57-4F96-A25B-E61C9B58B860}">
    <text>Nėra perderinimų, 10-02 išsiųsta</text>
  </threadedComment>
  <threadedComment ref="K184" dT="2024-10-16T05:22:40.96" personId="{B1C403DD-D624-4B2E-A4CE-E1329F3AF8BA}" id="{D5E2B2F4-02A3-49AA-B16D-EB9A1E6600E0}" parentId="{0D51FEF1-4B57-4F96-A25B-E61C9B58B860}">
    <text>Gauti institucijų derinimai</text>
  </threadedComment>
  <threadedComment ref="K184" dT="2024-10-17T06:59:41.61" personId="{B1C403DD-D624-4B2E-A4CE-E1329F3AF8BA}" id="{BAB8D2E3-913E-410C-9AA6-122FA7EFAE54}" parentId="{0D51FEF1-4B57-4F96-A25B-E61C9B58B860}">
    <text>10-17 vyksiu pas gyventojus paimt parašų ant brėžinių dėl apskaitos iškėlimo</text>
  </threadedComment>
  <threadedComment ref="K184" dT="2024-10-17T07:27:42.95" personId="{B1C403DD-D624-4B2E-A4CE-E1329F3AF8BA}" id="{B463E753-6839-4D93-9CCB-4436BE605E58}" parentId="{0D51FEF1-4B57-4F96-A25B-E61C9B58B860}">
    <text>Pateikti pirminiai</text>
  </threadedComment>
  <threadedComment ref="K184" dT="2024-10-18T11:54:13.29" personId="{B1C403DD-D624-4B2E-A4CE-E1329F3AF8BA}" id="{BBD252A4-7495-47BB-858E-50C31105B89F}" parentId="{0D51FEF1-4B57-4F96-A25B-E61C9B58B860}">
    <text>Reikės pataisyti abonentinių kabelių trasa BR01 pagal gyventojų pageidavimus</text>
  </threadedComment>
  <threadedComment ref="K184" dT="2024-10-21T06:28:00.26" personId="{275467A3-C35B-408D-BC09-980133BF36D1}" id="{8EC31BAF-6555-49F7-869A-827BA5E81F30}" parentId="{0D51FEF1-4B57-4F96-A25B-E61C9B58B860}">
    <text>Reikia ruošti bylą</text>
  </threadedComment>
  <threadedComment ref="K184" dT="2024-10-25T14:11:38.00" personId="{BF5C2520-4838-4933-8C2C-E9E069B8079F}" id="{60E6760B-1DE1-495E-8F22-1A9BCEF441B4}" parentId="{0D51FEF1-4B57-4F96-A25B-E61C9B58B860}">
    <text>Pateikta byla</text>
  </threadedComment>
  <threadedComment ref="K184" dT="2024-11-04T05:40:56.25" personId="{65DA027D-5C49-4EE2-A34F-BC2FA0C6B7F3}" id="{DD698537-D7CC-4004-B673-1E895C15ADD1}" parentId="{0D51FEF1-4B57-4F96-A25B-E61C9B58B860}">
    <text>SS - Projektas bus tvirtinamas, kai bus savivaldybės sutikimas.</text>
  </threadedComment>
  <threadedComment ref="K184" dT="2024-11-08T08:48:58.29" personId="{275467A3-C35B-408D-BC09-980133BF36D1}" id="{0751C04F-1B40-4AA9-B4CF-189596766C41}" parentId="{0D51FEF1-4B57-4F96-A25B-E61C9B58B860}">
    <text>SUVA vėluoja 5d.d.</text>
  </threadedComment>
  <threadedComment ref="K184" dT="2024-11-18T06:24:53.25" personId="{BF5C2520-4838-4933-8C2C-E9E069B8079F}" id="{33663E83-E2E2-4869-9901-48678D486216}" parentId="{0D51FEF1-4B57-4F96-A25B-E61C9B58B860}">
    <text>SUVA vėluoja 11 d.d.</text>
  </threadedComment>
  <threadedComment ref="K184" dT="2024-11-19T05:19:25.09" personId="{275467A3-C35B-408D-BC09-980133BF36D1}" id="{2CE9B0FF-5507-483F-AC63-657D4FF0E742}" parentId="{0D51FEF1-4B57-4F96-A25B-E61C9B58B860}">
    <text>SUVA gautas teikiam pilną bylą</text>
  </threadedComment>
  <threadedComment ref="K184" dT="2024-11-19T07:28:08.76" personId="{BF5C2520-4838-4933-8C2C-E9E069B8079F}" id="{F0075A43-6044-48D9-ABDC-F7C0CA83996E}" parentId="{0D51FEF1-4B57-4F96-A25B-E61C9B58B860}">
    <text>Pateikta byla</text>
  </threadedComment>
  <threadedComment ref="K184" dT="2024-11-25T05:15:33.55" personId="{65DA027D-5C49-4EE2-A34F-BC2FA0C6B7F3}" id="{D7753613-5364-44AD-9EEA-FCD704D5D5C0}" parentId="{0D51FEF1-4B57-4F96-A25B-E61C9B58B860}">
    <text>Taisomos bylos pastabos (trūksta sutikimų dėl AZ)</text>
  </threadedComment>
  <threadedComment ref="K184" dT="2024-11-27T06:04:39.36" personId="{65DA027D-5C49-4EE2-A34F-BC2FA0C6B7F3}" id="{B98E222B-DFA4-43A1-AAA1-31E839D3B3D9}" parentId="{0D51FEF1-4B57-4F96-A25B-E61C9B58B860}">
    <text>Projektas pateiktas po pastabų</text>
  </threadedComment>
  <threadedComment ref="O184" dT="2024-06-15T07:24:01.35" personId="{516D2C5B-D67D-464E-9C67-108D937F77CE}" id="{4CE64800-8D71-4C01-995B-60D9A7FCBC9F}">
    <text>2024.06.15 Įkeltas pratesimas. Meluota dėl geoportalo</text>
  </threadedComment>
  <threadedComment ref="O184" dT="2024-07-17T11:29:19.67" personId="{516D2C5B-D67D-464E-9C67-108D937F77CE}" id="{A80C1C4C-9C47-4C41-9D08-F6C601C88877}" parentId="{4CE64800-8D71-4C01-995B-60D9A7FCBC9F}">
    <text>2024.07.17 įkeltas pratesimas</text>
  </threadedComment>
  <threadedComment ref="O184" dT="2024-09-24T05:45:47.47" personId="{516D2C5B-D67D-464E-9C67-108D937F77CE}" id="{800C95B4-DB40-41A5-A9C1-4A8CA2A3A9FA}" parentId="{4CE64800-8D71-4C01-995B-60D9A7FCBC9F}">
    <text>2024.09.24 įkeltas pratesimas</text>
  </threadedComment>
  <threadedComment ref="X184" dT="2024-06-13T14:35:13.23" personId="{516D2C5B-D67D-464E-9C67-108D937F77CE}" id="{2475B1A7-1E00-4435-899D-6DDAF2DD188D}">
    <text>2024.06.13 įkelti pirminiai</text>
  </threadedComment>
  <threadedComment ref="X184" dT="2024-06-21T06:55:53.34" personId="{516D2C5B-D67D-464E-9C67-108D937F77CE}" id="{C4ACA616-4598-441E-B459-DB91B53CE04F}" parentId="{2475B1A7-1E00-4435-899D-6DDAF2DD188D}">
    <text>2024.06.17 ESO pastabos: ESO p[astabos:Pagal ribų aktą Eigulių g. 28 turi 3 kW 1F ir 16 A automatinį jungiklį, taip pat pasitikslinkite dėlEigulių g. 24 su PV. Patikslinkite schemoje nurodant kas yra demontuojama (atjungiami esamų Klientų atvadai) ir perkeliama į proj. KS/KAS-1. Esamų Klientų perkeliamos apskaitos turi būti vaizduojamos naujai. Brėžinyje nurodykite JM1.</text>
  </threadedComment>
  <threadedComment ref="Z184" dT="2024-06-15T05:58:57.46" personId="{516D2C5B-D67D-464E-9C67-108D937F77CE}" id="{E1B25965-5E20-4F1F-A335-C9209CF76409}">
    <text>2024.06.15 pateikta grazina@valatkiene.lt</text>
    <extLst>
      <x:ext xmlns:xltc2="http://schemas.microsoft.com/office/spreadsheetml/2020/threadedcomments2" uri="{F7C98A9C-CBB3-438F-8F68-D28B6AF4A901}">
        <xltc2:checksum>1639749603</xltc2:checksum>
        <xltc2:hyperlink startIndex="20" length="21" url="grazina@valatkiene.lt"/>
      </x:ext>
    </extLst>
  </threadedComment>
  <threadedComment ref="Z184" dT="2024-07-02T13:33:58.39" personId="{516D2C5B-D67D-464E-9C67-108D937F77CE}" id="{C8E13063-9DBC-4696-B664-7FBC52D79BD9}" parentId="{E1B25965-5E20-4F1F-A335-C9209CF76409}">
    <text>2024.06.27 Užsakovas suderino bet reikės keisti spintos vietą</text>
  </threadedComment>
  <threadedComment ref="Z184" dT="2024-08-13T13:08:44.71" personId="{516D2C5B-D67D-464E-9C67-108D937F77CE}" id="{C7E293D3-D566-4F93-BA87-E9EE1CE623C7}" parentId="{E1B25965-5E20-4F1F-A335-C9209CF76409}">
    <text>2024.08.13 Pateikta užsakovui</text>
  </threadedComment>
  <threadedComment ref="Z184" dT="2024-11-04T09:57:03.02" personId="{65DA027D-5C49-4EE2-A34F-BC2FA0C6B7F3}" id="{91076939-8388-45BD-B412-D653341AF061}" parentId="{E1B25965-5E20-4F1F-A335-C9209CF76409}">
    <text>10,21 suderinta</text>
  </threadedComment>
  <threadedComment ref="AB184" dT="2024-06-15T06:05:59.17" personId="{516D2C5B-D67D-464E-9C67-108D937F77CE}" id="{21E7D987-2B6A-49B2-812E-9C6F13B763C8}">
    <text>2024.06.15 pateikta</text>
  </threadedComment>
  <threadedComment ref="AB184" dT="2024-06-18T06:19:31.60" personId="{516D2C5B-D67D-464E-9C67-108D937F77CE}" id="{5EA66497-44D6-4440-8005-17517462EE63}" parentId="{21E7D987-2B6A-49B2-812E-9C6F13B763C8}">
    <text xml:space="preserve">2024.06.17 Apskaitos spintą statyti ant sklypo ir valstybins žemės ribos 50/50
</text>
  </threadedComment>
  <threadedComment ref="AB184" dT="2024-10-14T10:40:29.36" personId="{B1C403DD-D624-4B2E-A4CE-E1329F3AF8BA}" id="{0C3222DF-1279-48B6-B33F-ACEA4698FBE6}" parentId="{21E7D987-2B6A-49B2-812E-9C6F13B763C8}">
    <text>Gauta 10-09</text>
  </threadedComment>
  <threadedComment ref="AE184" dT="2024-06-15T06:06:10.51" personId="{516D2C5B-D67D-464E-9C67-108D937F77CE}" id="{03A58D84-442E-4D2A-A118-FE70A24AD7E1}">
    <text>2024.06.15 pateikta</text>
  </threadedComment>
  <threadedComment ref="AE184" dT="2024-06-20T04:46:23.85" personId="{516D2C5B-D67D-464E-9C67-108D937F77CE}" id="{8E6E6975-EEB5-4C13-9E64-CC4BF0EFB7F6}" parentId="{03A58D84-442E-4D2A-A118-FE70A24AD7E1}">
    <text>2024.06.20 suderino bet keisis sprendinai</text>
  </threadedComment>
  <threadedComment ref="AE184" dT="2024-10-14T10:41:01.70" personId="{B1C403DD-D624-4B2E-A4CE-E1329F3AF8BA}" id="{A267F4DF-76D4-4C29-A532-C02F745E4ED6}" parentId="{03A58D84-442E-4D2A-A118-FE70A24AD7E1}">
    <text>Išsiųsta 10-02, skambinta 10-14, sakė dar nepriėjo prie projekto, apsikrovė</text>
  </threadedComment>
  <threadedComment ref="AF184" dT="2024-06-15T06:06:19.60" personId="{516D2C5B-D67D-464E-9C67-108D937F77CE}" id="{870A5B1F-C02A-4634-8D11-BA4401D5E087}">
    <text>2024.06.15 pateikta</text>
  </threadedComment>
  <threadedComment ref="AF184" dT="2024-10-14T10:41:14.91" personId="{B1C403DD-D624-4B2E-A4CE-E1329F3AF8BA}" id="{EB667927-9A87-4422-9303-7BF962B70BD9}" parentId="{870A5B1F-C02A-4634-8D11-BA4401D5E087}">
    <text>Gautas perderinimas 10-09</text>
  </threadedComment>
  <threadedComment ref="AH184" dT="2024-10-17T06:39:26.33" personId="{B1C403DD-D624-4B2E-A4CE-E1329F3AF8BA}" id="{291320A9-966E-42EE-B7D2-5D805A7BBA11}">
    <text xml:space="preserve">SAV-332907 </text>
  </threadedComment>
  <threadedComment ref="K185" dT="2024-09-12T09:40:23.53" personId="{1AA69E5B-B443-4881-BBB8-C2908FF681E9}" id="{C32E38A1-78C0-415C-BE7D-D6F9A6B9BEE6}">
    <text>Ko dar truksta, kad pirminius pateikti ir paskui pilna byla pateikti?</text>
  </threadedComment>
  <threadedComment ref="K185" dT="2024-09-17T09:02:36.09" personId="{516D2C5B-D67D-464E-9C67-108D937F77CE}" id="{5A7E056A-0DA9-4CA0-9557-F919A2BBDC9B}" parentId="{C32E38A1-78C0-415C-BE7D-D6F9A6B9BEE6}">
    <text>Gytis žino. Pateiks užsakovui ir tada bus galima pateikti pirminius</text>
  </threadedComment>
  <threadedComment ref="K185" dT="2024-09-18T05:08:16.32" personId="{275467A3-C35B-408D-BC09-980133BF36D1}" id="{1676F71A-A288-4B1C-8F91-697C5D38BD05}" parentId="{C32E38A1-78C0-415C-BE7D-D6F9A6B9BEE6}">
    <text>Kostas pateiks pirminius</text>
  </threadedComment>
  <threadedComment ref="K185" dT="2024-09-18T09:31:09.40" personId="{1AA69E5B-B443-4881-BBB8-C2908FF681E9}" id="{29DC94FD-9776-464B-A201-97D751146EB8}" parentId="{C32E38A1-78C0-415C-BE7D-D6F9A6B9BEE6}">
    <text>Pateikti pirminiai, pateikta institucijoms</text>
  </threadedComment>
  <threadedComment ref="K185" dT="2024-09-19T10:22:02.10" personId="{1AA69E5B-B443-4881-BBB8-C2908FF681E9}" id="{C40C3928-B41F-4916-9B45-BCA393BE68EF}" parentId="{C32E38A1-78C0-415C-BE7D-D6F9A6B9BEE6}">
    <text>Vainoras nederina, parasyta i TIVIS ir Egidijui</text>
  </threadedComment>
  <threadedComment ref="K185" dT="2024-09-30T10:43:37.30" personId="{275467A3-C35B-408D-BC09-980133BF36D1}" id="{A6578202-213D-4541-A06D-27B4D3ECDA56}" parentId="{C32E38A1-78C0-415C-BE7D-D6F9A6B9BEE6}">
    <text>Laukiam TS korekcijos</text>
  </threadedComment>
  <threadedComment ref="K185" dT="2024-10-03T10:43:11.41" personId="{BF941DBC-49BC-4D35-B639-EC5DED99621C}" id="{236682DF-4398-464A-B4FC-F5112828481F}" parentId="{C32E38A1-78C0-415C-BE7D-D6F9A6B9BEE6}">
    <text>Užsakovas prašė informuoti, kada ESO patvirtins projekta 
Gerda &lt;gerda@saulesprojektas.lt&gt;</text>
    <extLst>
      <x:ext xmlns:xltc2="http://schemas.microsoft.com/office/spreadsheetml/2020/threadedcomments2" uri="{F7C98A9C-CBB3-438F-8F68-D28B6AF4A901}">
        <xltc2:checksum>833644513</xltc2:checksum>
        <xltc2:hyperlink startIndex="65" length="24" url="gerda@saulesprojektas.lt"/>
      </x:ext>
    </extLst>
  </threadedComment>
  <threadedComment ref="K185" dT="2024-10-07T06:45:36.00" personId="{275467A3-C35B-408D-BC09-980133BF36D1}" id="{C4AED116-A281-48CB-ADD7-154DABC41846}" parentId="{C32E38A1-78C0-415C-BE7D-D6F9A6B9BEE6}">
    <text>10-07 pateiktos naujos TS</text>
  </threadedComment>
  <threadedComment ref="K185" dT="2024-10-07T12:24:58.97" personId="{B1C403DD-D624-4B2E-A4CE-E1329F3AF8BA}" id="{9323A249-ED7A-4C05-93C7-16F5BF6B726B}" parentId="{C32E38A1-78C0-415C-BE7D-D6F9A6B9BEE6}">
    <text>Nuvyktą į vietą padarytos trasos nuotraukos</text>
  </threadedComment>
  <threadedComment ref="K185" dT="2024-10-14T11:18:41.42" personId="{275467A3-C35B-408D-BC09-980133BF36D1}" id="{243A3027-7C93-4B71-BF1E-9155E3C742CF}" parentId="{C32E38A1-78C0-415C-BE7D-D6F9A6B9BEE6}">
    <text>Užsakyta topo 10-14 pas Pakamarį</text>
  </threadedComment>
  <threadedComment ref="K185" dT="2024-10-28T07:55:53.94" personId="{275467A3-C35B-408D-BC09-980133BF36D1}" id="{95D62F5B-71D4-4803-82B5-A9933A42CB2D}" parentId="{C32E38A1-78C0-415C-BE7D-D6F9A6B9BEE6}">
    <text>Laukiam topo</text>
  </threadedComment>
  <threadedComment ref="K185" dT="2024-10-29T06:49:31.43" personId="{275467A3-C35B-408D-BC09-980133BF36D1}" id="{5F6D0F4C-6AE9-4963-A307-48D9099DB806}" parentId="{C32E38A1-78C0-415C-BE7D-D6F9A6B9BEE6}">
    <text>Sukelta topo reikia daryti</text>
  </threadedComment>
  <threadedComment ref="K185" dT="2024-11-11T13:01:46.81" personId="{1AA69E5B-B443-4881-BBB8-C2908FF681E9}" id="{E53C2F52-073D-43F3-B715-56DDC59E7281}" parentId="{C32E38A1-78C0-415C-BE7D-D6F9A6B9BEE6}">
    <text>Sprendiniai patengti, laukiam kliento pritarimo ir teiksim pirminius</text>
  </threadedComment>
  <threadedComment ref="K185" dT="2024-11-15T15:27:38.91" personId="{BF5C2520-4838-4933-8C2C-E9E069B8079F}" id="{4B2670F6-5E05-400D-8367-8071967419A4}" parentId="{C32E38A1-78C0-415C-BE7D-D6F9A6B9BEE6}">
    <text>Pateikti pirminiai po pastabu</text>
  </threadedComment>
  <threadedComment ref="K185" dT="2024-11-18T05:41:27.02" personId="{BF941DBC-49BC-4D35-B639-EC5DED99621C}" id="{E02E82E1-BFEA-4005-B92A-F960258FA4A3}" parentId="{C32E38A1-78C0-415C-BE7D-D6F9A6B9BEE6}">
    <text>Paruoštas servitutas, laukiam derinimų</text>
  </threadedComment>
  <threadedComment ref="K185" dT="2024-11-25T05:45:03.93" personId="{BF941DBC-49BC-4D35-B639-EC5DED99621C}" id="{AD5C8744-7AC0-4ADC-A4FC-947ADF4BD7E4}" parentId="{C32E38A1-78C0-415C-BE7D-D6F9A6B9BEE6}">
    <text>Trūksta Kauno energijos derinimo</text>
  </threadedComment>
  <threadedComment ref="K185" dT="2024-12-02T05:58:43.29" personId="{BF941DBC-49BC-4D35-B639-EC5DED99621C}" id="{58E5BBD7-6092-4D18-8BCF-53031C854BB5}" parentId="{C32E38A1-78C0-415C-BE7D-D6F9A6B9BEE6}">
    <text>Išsiųsta savivaldybei derint 11.27d</text>
  </threadedComment>
  <threadedComment ref="K185" dT="2024-12-05T10:27:01.47" personId="{BF941DBC-49BC-4D35-B639-EC5DED99621C}" id="{9D2DCBE4-2468-4E7D-80B2-80F1DF297DD6}" parentId="{C32E38A1-78C0-415C-BE7D-D6F9A6B9BEE6}">
    <text>Servitutai pateikti kompensacijai</text>
  </threadedComment>
  <threadedComment ref="K185" dT="2024-12-06T06:54:52.42" personId="{BF941DBC-49BC-4D35-B639-EC5DED99621C}" id="{515D9C27-87AF-4D27-8F21-EFD9E6B2A31A}" parentId="{C32E38A1-78C0-415C-BE7D-D6F9A6B9BEE6}">
    <text>Nuomininkams pateikti servitutai, vienas atostogauja iki 12.10. Turėtų 10-11d atsiųst</text>
  </threadedComment>
  <threadedComment ref="K185" dT="2024-12-21T06:12:50.01" personId="{275467A3-C35B-408D-BC09-980133BF36D1}" id="{3252C85F-3CA2-489F-B8EF-71AE4113368A}" parentId="{C32E38A1-78C0-415C-BE7D-D6F9A6B9BEE6}">
    <text>Ar gauti nuomininkų suderinimai ?</text>
  </threadedComment>
  <threadedComment ref="K185" dT="2024-12-23T05:19:18.84" personId="{BF941DBC-49BC-4D35-B639-EC5DED99621C}" id="{4FA332DA-3946-436B-BA37-13A001525D4D}" parentId="{C32E38A1-78C0-415C-BE7D-D6F9A6B9BEE6}">
    <text>Kompensacijos atmetė servitutus, pateikti ESO pasirašyt per naujo</text>
  </threadedComment>
  <threadedComment ref="K185" dT="2024-12-23T08:15:11.91" personId="{BF941DBC-49BC-4D35-B639-EC5DED99621C}" id="{0401155E-B1F8-40B3-96B4-B5C16FCE4C0F}" parentId="{C32E38A1-78C0-415C-BE7D-D6F9A6B9BEE6}">
    <text>Pateikta nuomininkam per naujo pasirašyt, pateikta kompensacijai</text>
  </threadedComment>
  <threadedComment ref="K185" dT="2025-01-06T07:18:32.54" personId="{BF941DBC-49BC-4D35-B639-EC5DED99621C}" id="{5A0D1592-5506-4092-A193-3A92E3E577AC}" parentId="{C32E38A1-78C0-415C-BE7D-D6F9A6B9BEE6}">
    <text>Šiandien skambinsiu nuomininkam</text>
  </threadedComment>
  <threadedComment ref="K185" dT="2025-01-08T10:22:27.32" personId="{BF941DBC-49BC-4D35-B639-EC5DED99621C}" id="{F5F06BAD-1BBE-45B7-BC84-EBD49DDBC230}" parentId="{C32E38A1-78C0-415C-BE7D-D6F9A6B9BEE6}">
    <text>01.07 skambinau, sakė 01.09 atsiųs.</text>
  </threadedComment>
  <threadedComment ref="K185" dT="2025-01-09T10:17:37.17" personId="{BF941DBC-49BC-4D35-B639-EC5DED99621C}" id="{BAEC311C-91CA-4FB5-B6F2-D480E1285D4A}" parentId="{C32E38A1-78C0-415C-BE7D-D6F9A6B9BEE6}">
    <text>Gauti nuomininkų parašai.</text>
  </threadedComment>
  <threadedComment ref="K185" dT="2025-01-20T05:33:51.46" personId="{275467A3-C35B-408D-BC09-980133BF36D1}" id="{E13880D3-8335-4C64-8C69-0DDCAD27B59C}" parentId="{C32E38A1-78C0-415C-BE7D-D6F9A6B9BEE6}">
    <text>Servitutai + SUVA</text>
  </threadedComment>
  <threadedComment ref="K185" dT="2025-01-21T13:09:38.58" personId="{BF941DBC-49BC-4D35-B639-EC5DED99621C}" id="{BF56E50C-7A2B-408C-B96D-A35F8723F292}" parentId="{C32E38A1-78C0-415C-BE7D-D6F9A6B9BEE6}">
    <text>SUVA gauta, liko servitutai, rengiu byla.</text>
  </threadedComment>
  <threadedComment ref="K185" dT="2025-01-23T13:50:04.28" personId="{BF941DBC-49BC-4D35-B639-EC5DED99621C}" id="{D71D3DEA-A54F-490C-8676-F4F155004C0C}" parentId="{C32E38A1-78C0-415C-BE7D-D6F9A6B9BEE6}">
    <text>Reikia sutikslint dangas kokias atstatyt su užsakovu.</text>
  </threadedComment>
  <threadedComment ref="K185" dT="2025-01-23T14:42:39.07" personId="{BF5C2520-4838-4933-8C2C-E9E069B8079F}" id="{C7BC4424-86D0-4EE8-813B-6A0D7F331D41}" parentId="{C32E38A1-78C0-415C-BE7D-D6F9A6B9BEE6}">
    <text>Pateikta byla be servituto</text>
  </threadedComment>
  <threadedComment ref="K185" dT="2025-01-24T11:40:10.34" personId="{BF5C2520-4838-4933-8C2C-E9E069B8079F}" id="{0F190F74-B71F-4EB0-9111-701EE717CC75}" parentId="{C32E38A1-78C0-415C-BE7D-D6F9A6B9BEE6}">
    <text>Bylai pastabų ESO neturi, trūksta servituto</text>
  </threadedComment>
  <threadedComment ref="K185" dT="2025-01-27T11:55:42.88" personId="{275467A3-C35B-408D-BC09-980133BF36D1}" id="{A7E9869F-9C2F-4110-B032-D4CD51F214FA}" parentId="{C32E38A1-78C0-415C-BE7D-D6F9A6B9BEE6}">
    <text>01-27 Gytis pateiks į geomatininką</text>
  </threadedComment>
  <threadedComment ref="K185" dT="2025-01-27T13:02:24.55" personId="{BF941DBC-49BC-4D35-B639-EC5DED99621C}" id="{ACF28BAB-8C5C-4104-9AA3-5037FD2F3A25}" parentId="{C32E38A1-78C0-415C-BE7D-D6F9A6B9BEE6}">
    <text>Pateikta geomatininke, reikia pateikt ESO</text>
  </threadedComment>
  <threadedComment ref="K185" dT="2025-01-31T13:19:02.30" personId="{BF5C2520-4838-4933-8C2C-E9E069B8079F}" id="{C4F569BD-28C6-4EAA-A20A-1DEFAD974CC5}" parentId="{C32E38A1-78C0-415C-BE7D-D6F9A6B9BEE6}">
    <text>Pateikti servitutai ESO</text>
  </threadedComment>
  <threadedComment ref="K185" dT="2025-02-10T11:55:32.49" personId="{BF5C2520-4838-4933-8C2C-E9E069B8079F}" id="{574E454B-C836-4F0A-8ABA-951AB608E1DA}" parentId="{C32E38A1-78C0-415C-BE7D-D6F9A6B9BEE6}">
    <text>ESO servitutus pasirašė</text>
  </threadedComment>
  <threadedComment ref="K185" dT="2025-02-10T16:08:40.51" personId="{BF5C2520-4838-4933-8C2C-E9E069B8079F}" id="{A7B9C9D8-9178-4435-85EB-EDEFF867C465}" parentId="{C32E38A1-78C0-415C-BE7D-D6F9A6B9BEE6}">
    <text>Pateikta kompensacijom</text>
  </threadedComment>
  <threadedComment ref="K185" dT="2025-02-18T08:16:37.14" personId="{BF5C2520-4838-4933-8C2C-E9E069B8079F}" id="{0F0C7554-02C1-4F70-8AD3-5E50B0A3F761}" parentId="{C32E38A1-78C0-415C-BE7D-D6F9A6B9BEE6}">
    <text>Vėl savivaldybė atmetė. Trūksta kelių patalpų derinimų ir SB turi būti ant orto</text>
  </threadedComment>
  <threadedComment ref="K185" dT="2025-02-25T10:44:29.25" personId="{BF5C2520-4838-4933-8C2C-E9E069B8079F}" id="{DEBB1CE5-4795-4AE8-A6ED-84DD97C2CC53}" parentId="{C32E38A1-78C0-415C-BE7D-D6F9A6B9BEE6}">
    <text>Išsiųsta derinti servitutą LSMU 02-25. Neina padaryti servituto ant orto, savivaldybė be orto nederins.</text>
  </threadedComment>
  <threadedComment ref="K185" dT="2025-03-14T15:55:33.59" personId="{BF5C2520-4838-4933-8C2C-E9E069B8079F}" id="{9EC7CB76-82AE-4EDD-BF67-113BF8BF0E35}" parentId="{C32E38A1-78C0-415C-BE7D-D6F9A6B9BEE6}">
    <text>Ligoninė susisiekė, suderins jei užtikrinsim kad įvažiavimas į vidinį kiemą nebus uždarytas. Buvau objekte su Znutu ir Stašiūnu, daug ten klaustukų iš techninės pusės, laukiu jų sprendimo ar darom ar ne.</text>
  </threadedComment>
  <threadedComment ref="K185" dT="2025-03-26T05:47:07.17" personId="{BF5C2520-4838-4933-8C2C-E9E069B8079F}" id="{D9BB2723-7E2B-47B5-96F4-E7AA6727B36C}" parentId="{C32E38A1-78C0-415C-BE7D-D6F9A6B9BEE6}">
    <text>Dėl sąlygų keitimo klausimas pas Karolį. Dėl esamų sprendinių klausimas pas Stašiūną</text>
  </threadedComment>
  <threadedComment ref="K185" dT="2025-04-02T05:58:28.73" personId="{275467A3-C35B-408D-BC09-980133BF36D1}" id="{AB3F5D51-4021-4FF7-955E-C92D2BD239C8}" parentId="{C32E38A1-78C0-415C-BE7D-D6F9A6B9BEE6}">
    <text>Pateiktos naujos TS</text>
  </threadedComment>
  <threadedComment ref="K185" dT="2025-04-08T12:08:12.23" personId="{BF5C2520-4838-4933-8C2C-E9E069B8079F}" id="{662B8012-44B6-4579-A13F-CF7CF3160034}" parentId="{C32E38A1-78C0-415C-BE7D-D6F9A6B9BEE6}">
    <text>Rengiami sprendiniai</text>
  </threadedComment>
  <threadedComment ref="K185" dT="2025-04-15T06:41:36.75" personId="{BF5C2520-4838-4933-8C2C-E9E069B8079F}" id="{07AA4FF6-7D7C-46B3-BB56-2FF7C458539C}" parentId="{C32E38A1-78C0-415C-BE7D-D6F9A6B9BEE6}">
    <text>Pateikta derint</text>
  </threadedComment>
  <threadedComment ref="K185" dT="2025-05-09T06:52:52.17" personId="{BF5C2520-4838-4933-8C2C-E9E069B8079F}" id="{1985E165-F192-4C3E-90A2-F3112D3F398A}" parentId="{C32E38A1-78C0-415C-BE7D-D6F9A6B9BEE6}">
    <text>Trūksta KPD ir Kauno energijos</text>
  </threadedComment>
  <threadedComment ref="K185" dT="2025-05-16T09:50:18.72" personId="{BF5C2520-4838-4933-8C2C-E9E069B8079F}" id="{9B23E228-E101-4360-8A8D-B973B85BCC85}" parentId="{C32E38A1-78C0-415C-BE7D-D6F9A6B9BEE6}">
    <text>Trūksta energijos, skambinta 05-14, paprašė pakartoti laišką.</text>
  </threadedComment>
  <threadedComment ref="K185" dT="2025-05-27T10:15:48.35" personId="{BF5C2520-4838-4933-8C2C-E9E069B8079F}" id="{329469FF-0942-4D87-A6EA-FF86871D348A}" parentId="{C32E38A1-78C0-415C-BE7D-D6F9A6B9BEE6}">
    <text>Derinimai gauti, pateikta suva</text>
  </threadedComment>
  <threadedComment ref="K185" dT="2025-06-23T05:45:28.21" personId="{BF5C2520-4838-4933-8C2C-E9E069B8079F}" id="{6B30A9D9-B989-4D78-A1D5-4CC0DB93E7AA}" parentId="{C32E38A1-78C0-415C-BE7D-D6F9A6B9BEE6}">
    <text>Pateikta tvirtinimui</text>
  </threadedComment>
  <threadedComment ref="O185" dT="2024-05-17T10:09:47.94" personId="{516D2C5B-D67D-464E-9C67-108D937F77CE}" id="{268D2D31-CB85-455F-BBDA-3764EE3CE2A1}">
    <text>2024.05.17 įkeltas pratesimas</text>
  </threadedComment>
  <threadedComment ref="O185" dT="2024-06-15T07:47:59.38" personId="{516D2C5B-D67D-464E-9C67-108D937F77CE}" id="{D4AA1288-EF13-4B7B-ABB6-E8EFF16CD648}" parentId="{268D2D31-CB85-455F-BBDA-3764EE3CE2A1}">
    <text>2024.06.15 įkeltas pratesimas</text>
  </threadedComment>
  <threadedComment ref="O185" dT="2024-07-17T12:15:25.16" personId="{516D2C5B-D67D-464E-9C67-108D937F77CE}" id="{8CEDB5BE-2898-4AAF-B826-890F3276022E}" parentId="{268D2D31-CB85-455F-BBDA-3764EE3CE2A1}">
    <text>2024.07.17 įkeltas pratesimas</text>
  </threadedComment>
  <threadedComment ref="O185" dT="2024-08-13T10:52:03.36" personId="{516D2C5B-D67D-464E-9C67-108D937F77CE}" id="{9A778A43-9725-433F-859F-725892380A9F}" parentId="{268D2D31-CB85-455F-BBDA-3764EE3CE2A1}">
    <text>2024.08.13 įkeltas pratesimas</text>
  </threadedComment>
  <threadedComment ref="O185" dT="2024-09-25T09:50:21.69" personId="{516D2C5B-D67D-464E-9C67-108D937F77CE}" id="{87569968-0A01-484E-AC8C-D88406E9FD5C}" parentId="{268D2D31-CB85-455F-BBDA-3764EE3CE2A1}">
    <text>2024-09-25 įkeltas pratęsimas</text>
  </threadedComment>
  <threadedComment ref="Z185" dT="2024-08-01T10:54:26.76" personId="{516D2C5B-D67D-464E-9C67-108D937F77CE}" id="{8DA82B7E-93D0-4D14-9C01-2369FB652D8C}">
    <text>2024.08.01 Pateikta susiderinti vietai</text>
  </threadedComment>
  <threadedComment ref="Z185" dT="2024-08-13T10:31:40.56" personId="{516D2C5B-D67D-464E-9C67-108D937F77CE}" id="{E2677AB6-4A98-4771-AA95-5599DB0F83B7}" parentId="{8DA82B7E-93D0-4D14-9C01-2369FB652D8C}">
    <text>2024.08.13 atsiuntė kad dar svarsto spintos vietą</text>
  </threadedComment>
  <threadedComment ref="Z185" dT="2024-09-18T04:18:31.39" personId="{BF941DBC-49BC-4D35-B639-EC5DED99621C}" id="{F7F1136D-4681-4A75-B0C5-07AF19E7A9E0}" parentId="{8DA82B7E-93D0-4D14-9C01-2369FB652D8C}">
    <text>2024.09.18 pateikta
gerda@saulesprojektas.lt</text>
  </threadedComment>
  <threadedComment ref="Z185" dT="2024-09-19T12:22:47.98" personId="{BF941DBC-49BC-4D35-B639-EC5DED99621C}" id="{D202FD05-D492-4431-9B44-19DA01ABC32D}" parentId="{8DA82B7E-93D0-4D14-9C01-2369FB652D8C}">
    <text>2024.09.19 suderinta</text>
  </threadedComment>
  <threadedComment ref="AB185" dT="2024-11-28T05:27:09.82" personId="{BF941DBC-49BC-4D35-B639-EC5DED99621C}" id="{1D10C955-25BC-4F68-BA27-7651DE0F4479}">
    <text>11.27 pateikta</text>
  </threadedComment>
  <threadedComment ref="AB185" dT="2024-12-04T13:05:27.06" personId="{BF941DBC-49BC-4D35-B639-EC5DED99621C}" id="{28894D0F-C31A-4996-96C1-5FF9B391463E}" parentId="{1D10C955-25BC-4F68-BA27-7651DE0F4479}">
    <text>12.04 suderinta</text>
  </threadedComment>
  <threadedComment ref="AE185" dT="2024-11-15T08:22:39.11" personId="{BF941DBC-49BC-4D35-B639-EC5DED99621C}" id="{893CFA93-6BD2-4A74-BF58-2BDF0C728A42}">
    <text>11.12 pateikta</text>
  </threadedComment>
  <threadedComment ref="AE185" dT="2024-11-15T08:22:44.77" personId="{BF941DBC-49BC-4D35-B639-EC5DED99621C}" id="{5726ACF5-61C2-4113-8525-8D415CB34DF4}" parentId="{893CFA93-6BD2-4A74-BF58-2BDF0C728A42}">
    <text>11.15 suderinta</text>
  </threadedComment>
  <threadedComment ref="AF185" dT="2024-11-15T08:25:15.13" personId="{BF941DBC-49BC-4D35-B639-EC5DED99621C}" id="{620B61F7-6206-45B1-980C-9B443177E8E7}">
    <text>11.12 pateikta</text>
  </threadedComment>
  <threadedComment ref="AF185" dT="2024-11-21T08:41:28.72" personId="{BF941DBC-49BC-4D35-B639-EC5DED99621C}" id="{EA15BE87-1E4A-4616-96E5-6383209256EE}" parentId="{620B61F7-6206-45B1-980C-9B443177E8E7}">
    <text>11.21 suderinta</text>
  </threadedComment>
  <threadedComment ref="AH185" dT="2025-05-27T10:15:20.57" personId="{BF5C2520-4838-4933-8C2C-E9E069B8079F}" id="{DE061963-9668-4820-B30E-DB9129AC3304}">
    <text>05-27
361419</text>
  </threadedComment>
  <threadedComment ref="AJ185" dT="2024-11-15T08:25:15.13" personId="{BF941DBC-49BC-4D35-B639-EC5DED99621C}" id="{832EE923-8ECE-4612-BE51-74DA796C2E14}">
    <text>11.12 pateikta</text>
  </threadedComment>
  <threadedComment ref="AJ185" dT="2024-11-26T12:58:04.93" personId="{BF941DBC-49BC-4D35-B639-EC5DED99621C}" id="{03F81C1F-9734-4190-87F9-232CB66F23F1}" parentId="{832EE923-8ECE-4612-BE51-74DA796C2E14}">
    <text>11.26 suderinta</text>
  </threadedComment>
  <threadedComment ref="AJ185" dT="2025-05-09T06:56:25.35" personId="{BF5C2520-4838-4933-8C2C-E9E069B8079F}" id="{52390514-6C21-4128-9DE2-C31FD5ED7797}" parentId="{832EE923-8ECE-4612-BE51-74DA796C2E14}">
    <text>Pateikta 04-16</text>
  </threadedComment>
  <threadedComment ref="AJ185" dT="2025-05-09T06:57:10.81" personId="{BF5C2520-4838-4933-8C2C-E9E069B8079F}" id="{3C03EC86-B64B-4817-BB17-006F2721AE87}" parentId="{832EE923-8ECE-4612-BE51-74DA796C2E14}">
    <text>Gautos pastabos 04-17, atsakyta argumentuojant sprendinius, bet į atsakymą KE nesureagavo. Siųstas priminimas 04-30, atsakymo nėra</text>
  </threadedComment>
  <threadedComment ref="AK185" dT="2024-12-12T06:11:11.00" personId="{BF941DBC-49BC-4D35-B639-EC5DED99621C}" id="{E38F1B4E-0B03-48C9-AAC4-77ED783F5448}">
    <text>info@zemprojektas.lt
valdas@ardynas.lt</text>
    <extLst>
      <x:ext xmlns:xltc2="http://schemas.microsoft.com/office/spreadsheetml/2020/threadedcomments2" uri="{F7C98A9C-CBB3-438F-8F68-D28B6AF4A901}">
        <xltc2:checksum>1009189596</xltc2:checksum>
        <xltc2:hyperlink startIndex="0" length="20" url="info@zemprojektas.lt"/>
        <xltc2:hyperlink startIndex="21" length="17" url="valdas@ardynas.lt"/>
      </x:ext>
    </extLst>
  </threadedComment>
  <threadedComment ref="AN185" dT="2024-12-04T13:08:35.21" personId="{BF941DBC-49BC-4D35-B639-EC5DED99621C}" id="{424489B5-7DCE-4BBB-BAED-ED01ADDB65E4}">
    <text>12.04 pateikta</text>
  </threadedComment>
  <threadedComment ref="AN185" dT="2025-05-09T06:53:22.76" personId="{BF5C2520-4838-4933-8C2C-E9E069B8079F}" id="{740F287D-D895-452D-85EE-817FA685B272}" parentId="{424489B5-7DCE-4BBB-BAED-ED01ADDB65E4}">
    <text>Po korekcijos pateikta 05-09</text>
  </threadedComment>
  <threadedComment ref="E186" dT="2024-05-27T13:10:22.75" personId="{275467A3-C35B-408D-BC09-980133BF36D1}" id="{854939FA-605E-4EE6-82B1-701DDA546599}">
    <text>Nesutinka sklp. Sav., pateikta info ESO</text>
  </threadedComment>
  <threadedComment ref="K186" dT="2024-09-12T09:44:55.58" personId="{1AA69E5B-B443-4881-BBB8-C2908FF681E9}" id="{A2204C7A-36BF-438E-BD18-2E7673B2818A}">
    <text>Pirminiai patvirtinti, ko truksta, kad pateikti pilna projketa?</text>
  </threadedComment>
  <threadedComment ref="K186" dT="2024-09-16T06:47:04.32" personId="{275467A3-C35B-408D-BC09-980133BF36D1}" id="{73772318-9F02-4231-A62F-4610D9B40E6A}" parentId="{A2204C7A-36BF-438E-BD18-2E7673B2818A}">
    <text>Kostas susižiūri pats info.</text>
  </threadedComment>
  <threadedComment ref="K186" dT="2024-09-17T06:47:56.29" personId="{275467A3-C35B-408D-BC09-980133BF36D1}" id="{D6755BB2-2CAA-4040-A5DC-60E96639323A}" parentId="{A2204C7A-36BF-438E-BD18-2E7673B2818A}">
    <text>Tatvydas daro bylą ir teiksim į ESO, trūksta SUVA</text>
  </threadedComment>
  <threadedComment ref="K186" dT="2024-09-18T09:37:59.93" personId="{1AA69E5B-B443-4881-BBB8-C2908FF681E9}" id="{DC17BA85-53CE-4E18-8A8B-2D1A0D9F4515}" parentId="{A2204C7A-36BF-438E-BD18-2E7673B2818A}">
    <text>Pateiktas projektas tvirtinimui</text>
  </threadedComment>
  <threadedComment ref="K186" dT="2024-09-20T05:12:56.70" personId="{275467A3-C35B-408D-BC09-980133BF36D1}" id="{44976F2C-B084-4D4A-8DB8-597F7148851A}" parentId="{A2204C7A-36BF-438E-BD18-2E7673B2818A}">
    <text>Taiso pastabas</text>
  </threadedComment>
  <threadedComment ref="K186" dT="2024-09-26T05:24:52.03" personId="{1AA69E5B-B443-4881-BBB8-C2908FF681E9}" id="{A05D4522-A697-4B47-924C-9E2E984BF150}" parentId="{A2204C7A-36BF-438E-BD18-2E7673B2818A}">
    <text>Viskas pataisyta, gaunas SUVA, teikiam pakartotinai</text>
  </threadedComment>
  <threadedComment ref="K186" dT="2024-09-30T06:18:19.82" personId="{275467A3-C35B-408D-BC09-980133BF36D1}" id="{48560AC3-068D-447F-8DDE-2DE1D364D51B}" parentId="{A2204C7A-36BF-438E-BD18-2E7673B2818A}">
    <text>SUVA vėluoja 4d.d.</text>
  </threadedComment>
  <threadedComment ref="K186" dT="2024-10-04T11:07:40.53" personId="{275467A3-C35B-408D-BC09-980133BF36D1}" id="{3226CA38-6EAA-4A2C-8BC9-28C3869A2A5B}" parentId="{A2204C7A-36BF-438E-BD18-2E7673B2818A}">
    <text>SUVA gautas eimutis turi pateikti bylą</text>
  </threadedComment>
  <threadedComment ref="K186" dT="2024-10-07T10:04:59.54" personId="{275467A3-C35B-408D-BC09-980133BF36D1}" id="{C828762C-DDCA-45FF-924E-3D0F2FAB9EB1}" parentId="{A2204C7A-36BF-438E-BD18-2E7673B2818A}">
    <text>Eimutis taiso pastabą ir teiks bylą</text>
  </threadedComment>
  <threadedComment ref="K186" dT="2024-10-07T11:01:38.46" personId="{B1C403DD-D624-4B2E-A4CE-E1329F3AF8BA}" id="{E6147CD4-DCDE-49F7-B39D-91C2686BF699}" parentId="{A2204C7A-36BF-438E-BD18-2E7673B2818A}">
    <text>Pateikta</text>
  </threadedComment>
  <threadedComment ref="K186" dT="2024-10-08T05:18:53.14" personId="{275467A3-C35B-408D-BC09-980133BF36D1}" id="{53643D43-CD90-45DE-BC8E-ED24AAC8D555}" parentId="{A2204C7A-36BF-438E-BD18-2E7673B2818A}">
    <text>Patvirtintas, perduota žymos</text>
  </threadedComment>
  <threadedComment ref="O186" dT="2024-05-17T11:09:22.44" personId="{516D2C5B-D67D-464E-9C67-108D937F77CE}" id="{0EA2657A-B433-4D95-937F-6798EBC19ED6}">
    <text>2024.05.17 įkeltas pratesimas</text>
  </threadedComment>
  <threadedComment ref="O186" dT="2024-06-17T08:03:17.69" personId="{516D2C5B-D67D-464E-9C67-108D937F77CE}" id="{B9B5219C-625D-4CE3-97DA-148AEC452622}" parentId="{0EA2657A-B433-4D95-937F-6798EBC19ED6}">
    <text>2024.06.17 Įkeltas pratesimas</text>
  </threadedComment>
  <threadedComment ref="O186" dT="2024-07-18T07:51:05.20" personId="{516D2C5B-D67D-464E-9C67-108D937F77CE}" id="{C5C91BE2-1ED8-46B0-9869-5B49DC84304C}" parentId="{0EA2657A-B433-4D95-937F-6798EBC19ED6}">
    <text>2024.07.18 Įkeltas pratesimas</text>
  </threadedComment>
  <threadedComment ref="O186" dT="2024-08-13T10:58:51.37" personId="{516D2C5B-D67D-464E-9C67-108D937F77CE}" id="{4006739C-7C7C-44A8-9437-AFC147FEAA95}" parentId="{0EA2657A-B433-4D95-937F-6798EBC19ED6}">
    <text>2024.08.13. Įkeltas pratesimas</text>
  </threadedComment>
  <threadedComment ref="O186" dT="2024-09-25T10:35:34.02" personId="{516D2C5B-D67D-464E-9C67-108D937F77CE}" id="{1DA9BD42-013A-41F7-8619-773CE73AD119}" parentId="{0EA2657A-B433-4D95-937F-6798EBC19ED6}">
    <text>2024-09-25 įkeltas pratesimas</text>
  </threadedComment>
  <threadedComment ref="X186" dT="2024-08-27T05:17:04.73" personId="{516D2C5B-D67D-464E-9C67-108D937F77CE}" id="{F1DE3D0F-5F6D-4EEE-A852-24D2C66E7F59}">
    <text>2024.08. 27 Pateikta eso pirminiai</text>
  </threadedComment>
  <threadedComment ref="X186" dT="2024-09-04T06:19:23.37" personId="{516D2C5B-D67D-464E-9C67-108D937F77CE}" id="{328E5219-039A-4204-90D9-C833F9AF058C}" parentId="{F1DE3D0F-5F6D-4EEE-A852-24D2C66E7F59}">
    <text>2024.08.28 Gautos pastabos</text>
  </threadedComment>
  <threadedComment ref="Z186" dT="2024-08-28T04:30:00.79" personId="{516D2C5B-D67D-464E-9C67-108D937F77CE}" id="{C6CA3927-AC88-4288-9317-0EF299691F15}">
    <text>2024.08.28 Pateikta  ignas.stasiukonis@gmail.com</text>
  </threadedComment>
  <threadedComment ref="Z186" dT="2024-08-29T09:52:45.71" personId="{516D2C5B-D67D-464E-9C67-108D937F77CE}" id="{04FDF100-C97D-4FD0-8906-18D50862E913}" parentId="{C6CA3927-AC88-4288-9317-0EF299691F15}">
    <text>2024.08.29 suderino</text>
  </threadedComment>
  <threadedComment ref="AB186" dT="2024-08-28T04:26:27.63" personId="{516D2C5B-D67D-464E-9C67-108D937F77CE}" id="{3315498E-317B-4765-BA27-805B4BD5E7CD}">
    <text>2024.08.28 Pateikta</text>
  </threadedComment>
  <threadedComment ref="AB186" dT="2024-09-03T04:58:52.12" personId="{516D2C5B-D67D-464E-9C67-108D937F77CE}" id="{7AC41CEF-CF82-431F-933D-9A86BE8C08B8}" parentId="{3315498E-317B-4765-BA27-805B4BD5E7CD}">
    <text>2024.09.02 suderinta</text>
  </threadedComment>
  <threadedComment ref="AE186" dT="2024-08-28T04:26:31.42" personId="{516D2C5B-D67D-464E-9C67-108D937F77CE}" id="{B6B34DC8-1485-4BF6-A490-E4C3BE21E841}">
    <text>2024.08.28 Pateikta</text>
  </threadedComment>
  <threadedComment ref="AE186" dT="2024-09-02T09:13:42.38" personId="{516D2C5B-D67D-464E-9C67-108D937F77CE}" id="{44087CFF-E95E-4551-BFF2-AE4517408971}" parentId="{B6B34DC8-1485-4BF6-A490-E4C3BE21E841}">
    <text>2024.08.29 suderinta</text>
  </threadedComment>
  <threadedComment ref="AF186" dT="2024-08-28T04:26:35.30" personId="{516D2C5B-D67D-464E-9C67-108D937F77CE}" id="{2B223962-BB6B-4756-A63E-5EBF42D93AD9}">
    <text>2024.08.28 Pateikta</text>
  </threadedComment>
  <threadedComment ref="AF186" dT="2024-09-04T04:29:44.31" personId="{516D2C5B-D67D-464E-9C67-108D937F77CE}" id="{ED935EA5-5FF5-43AB-9C84-B59447EC86D5}" parentId="{2B223962-BB6B-4756-A63E-5EBF42D93AD9}">
    <text>2024.09.03 suderinta</text>
  </threadedComment>
  <threadedComment ref="AH186" dT="2024-09-10T10:49:41.57" personId="{516D2C5B-D67D-464E-9C67-108D937F77CE}" id="{6BB4EECA-4561-4789-BA3D-61BBC9584F7F}">
    <text>2024.09.10 pateikta 327832 (SAV-327832 )</text>
  </threadedComment>
  <threadedComment ref="K187" dT="2024-09-12T09:46:57.03" personId="{1AA69E5B-B443-4881-BBB8-C2908FF681E9}" id="{D69EFF97-DFEF-476A-97D0-A9056862704F}">
    <text>Ar gauta SUVA, ar pataisytos pastabos projektui?</text>
  </threadedComment>
  <threadedComment ref="K187" dT="2024-09-16T12:26:53.41" personId="{BE325DBA-77AE-420F-8593-D19695A72820}" id="{A2E7F24D-A482-4166-8D04-D5D7533C95A5}" parentId="{D69EFF97-DFEF-476A-97D0-A9056862704F}">
    <text xml:space="preserve">2024-09-16 pateikta tvirtinti
</text>
  </threadedComment>
  <threadedComment ref="O187" dT="2024-05-17T10:26:16.34" personId="{516D2C5B-D67D-464E-9C67-108D937F77CE}" id="{FBCF7432-FA30-4A9E-878C-CE2D39465FED}">
    <text>2024.05.17 įkeltas pratesimas</text>
  </threadedComment>
  <threadedComment ref="O187" dT="2024-06-17T12:54:49.90" personId="{516D2C5B-D67D-464E-9C67-108D937F77CE}" id="{9DAEA121-3546-4FE5-8E79-3920FD14745E}" parentId="{FBCF7432-FA30-4A9E-878C-CE2D39465FED}">
    <text>2024.06.17  įkeltas pratesimas</text>
  </threadedComment>
  <threadedComment ref="O187" dT="2024-07-18T07:28:21.47" personId="{516D2C5B-D67D-464E-9C67-108D937F77CE}" id="{0DF61E85-F0E5-4FAD-8215-3BBFF22BD69D}" parentId="{FBCF7432-FA30-4A9E-878C-CE2D39465FED}">
    <text>2024.07.18  įkeltas pratesimas</text>
  </threadedComment>
  <threadedComment ref="O187" dT="2024-08-14T06:54:52.53" personId="{516D2C5B-D67D-464E-9C67-108D937F77CE}" id="{6FA568EF-C3A4-4D3D-AF15-A51483BD5FE9}" parentId="{FBCF7432-FA30-4A9E-878C-CE2D39465FED}">
    <text>2024.08.14 įkeltas pratesimas</text>
  </threadedComment>
  <threadedComment ref="Y187" dT="2024-05-21T10:30:41.80" personId="{516D2C5B-D67D-464E-9C67-108D937F77CE}" id="{98D9C89E-471D-4706-A0C3-5BD2E096E95E}">
    <text>2024.05.20 Gauta</text>
  </threadedComment>
  <threadedComment ref="AH187" dT="2024-07-11T07:22:42.81" personId="{516D2C5B-D67D-464E-9C67-108D937F77CE}" id="{98B111A1-0AD5-4B29-92A3-64AFB9A71628}">
    <text>2024.05.16 pateikta į geoportal (314785/SAV-314785)</text>
  </threadedComment>
  <threadedComment ref="AH187" dT="2024-07-26T06:46:23.95" personId="{516D2C5B-D67D-464E-9C67-108D937F77CE}" id="{C750423F-3991-4302-8216-BC10373EB8E6}" parentId="{98B111A1-0AD5-4B29-92A3-64AFB9A71628}">
    <text>2024.07.25 Gauta</text>
  </threadedComment>
  <threadedComment ref="K188" dT="2024-09-12T09:49:53.53" personId="{1AA69E5B-B443-4881-BBB8-C2908FF681E9}" id="{69A81D34-5EBD-42E3-945C-3E1E9B08F07D}">
    <text xml:space="preserve">Ko truksta, kad pateikti pilna byla? </text>
  </threadedComment>
  <threadedComment ref="K188" dT="2024-09-18T06:11:48.86" personId="{1AA69E5B-B443-4881-BBB8-C2908FF681E9}" id="{C14B148A-5B7B-403E-9A36-3B11DFC0D09B}" parentId="{69A81D34-5EBD-42E3-945C-3E1E9B08F07D}">
    <text>SUVA 319452 06.27 (veluoja)Gavus SUVA teikti byla</text>
  </threadedComment>
  <threadedComment ref="K188" dT="2024-10-03T07:00:02.03" personId="{B1C403DD-D624-4B2E-A4CE-E1329F3AF8BA}" id="{211AE779-8FF1-48B6-9AC1-EA4F72658DAD}" parentId="{69A81D34-5EBD-42E3-945C-3E1E9B08F07D}">
    <text>10-08 turėtų jau būti</text>
  </threadedComment>
  <threadedComment ref="K188" dT="2024-10-14T05:44:54.20" personId="{275467A3-C35B-408D-BC09-980133BF36D1}" id="{E94FA907-8F6E-43D8-9EA5-2A918D6BA0B5}" parentId="{69A81D34-5EBD-42E3-945C-3E1E9B08F07D}">
    <text>10-14 turi pateikti bylą</text>
  </threadedComment>
  <threadedComment ref="K188" dT="2024-10-14T06:58:31.95" personId="{B1C403DD-D624-4B2E-A4CE-E1329F3AF8BA}" id="{C96B3BAC-2921-4F19-B9EC-F80A5BD72127}" parentId="{69A81D34-5EBD-42E3-945C-3E1E9B08F07D}">
    <text>Pateiktas projektas</text>
  </threadedComment>
  <threadedComment ref="K188" dT="2024-10-17T05:01:46.56" personId="{B1C403DD-D624-4B2E-A4CE-E1329F3AF8BA}" id="{2C38D487-287C-468E-A60A-378F78A4B9B8}" parentId="{69A81D34-5EBD-42E3-945C-3E1E9B08F07D}">
    <text>Pateiktas projektas po pastabų</text>
  </threadedComment>
  <threadedComment ref="K188" dT="2024-10-21T06:20:48.26" personId="{275467A3-C35B-408D-BC09-980133BF36D1}" id="{A9FD044D-9C25-459F-A50A-1C641425A6D0}" parentId="{69A81D34-5EBD-42E3-945C-3E1E9B08F07D}">
    <text>Arnas taiso pastabas</text>
  </threadedComment>
  <threadedComment ref="K188" dT="2024-10-21T12:25:25.93" personId="{BF5C2520-4838-4933-8C2C-E9E069B8079F}" id="{69A9A589-C1C9-4490-BE4D-FDBF5EB93362}" parentId="{69A81D34-5EBD-42E3-945C-3E1E9B08F07D}">
    <text>Pateiktas projektas po pastabų</text>
  </threadedComment>
  <threadedComment ref="O188" dT="2024-05-17T12:02:16.40" personId="{516D2C5B-D67D-464E-9C67-108D937F77CE}" id="{0587F74A-5A4C-48DB-9884-DCEC5F35526E}">
    <text>2024.05.17 įkeltas pratesimas</text>
  </threadedComment>
  <threadedComment ref="O188" dT="2024-06-17T13:08:20.89" personId="{516D2C5B-D67D-464E-9C67-108D937F77CE}" id="{C594420E-9D89-4704-BA5B-9EAD9E5153D6}" parentId="{0587F74A-5A4C-48DB-9884-DCEC5F35526E}">
    <text>2024.06.17 įkeltas pratesimas</text>
  </threadedComment>
  <threadedComment ref="O188" dT="2024-07-18T07:40:22.51" personId="{516D2C5B-D67D-464E-9C67-108D937F77CE}" id="{5C9FD86C-E295-4FDD-A0B0-D4396A15589A}" parentId="{0587F74A-5A4C-48DB-9884-DCEC5F35526E}">
    <text>2024.07.18 įkeltas pratesimas</text>
  </threadedComment>
  <threadedComment ref="O188" dT="2024-08-12T07:12:22.57" personId="{516D2C5B-D67D-464E-9C67-108D937F77CE}" id="{B9AF5554-A181-49A3-B283-354D7F581D88}" parentId="{0587F74A-5A4C-48DB-9884-DCEC5F35526E}">
    <text>2024.08.12  įkeltas pratesimas</text>
  </threadedComment>
  <threadedComment ref="O188" dT="2024-09-26T06:40:05.41" personId="{516D2C5B-D67D-464E-9C67-108D937F77CE}" id="{FE694BCA-D2F1-45D0-B068-C49D49A4D64C}" parentId="{0587F74A-5A4C-48DB-9884-DCEC5F35526E}">
    <text>2024.09.26 įkeltas pratesimas</text>
  </threadedComment>
  <threadedComment ref="X188" dT="2024-06-03T11:49:48.02" personId="{516D2C5B-D67D-464E-9C67-108D937F77CE}" id="{717362B8-C8DF-4B8F-97E0-3070C6713AE0}">
    <text>2024.06.03 pateikti pirminiai</text>
  </threadedComment>
  <threadedComment ref="X188" dT="2024-06-05T05:54:41.69" personId="{516D2C5B-D67D-464E-9C67-108D937F77CE}" id="{23155D2E-9904-49E0-916B-3E43354974AB}" parentId="{717362B8-C8DF-4B8F-97E0-3070C6713AE0}">
    <text xml:space="preserve">2024.06.04 pastabos
2024.06.05 pateikta po pastabų
</text>
  </threadedComment>
  <threadedComment ref="X188" dT="2024-06-06T12:28:33.41" personId="{516D2C5B-D67D-464E-9C67-108D937F77CE}" id="{9DA8233D-9197-41BA-8954-47D307475A41}" parentId="{717362B8-C8DF-4B8F-97E0-3070C6713AE0}">
    <text>2024.06.05 suderinta</text>
  </threadedComment>
  <threadedComment ref="Z188" dT="2024-06-03T12:05:09.90" personId="{516D2C5B-D67D-464E-9C67-108D937F77CE}" id="{35C564BE-D520-49CD-889A-BBA5DEBEB9BC}">
    <text>2024.06.03 pateikta</text>
  </threadedComment>
  <threadedComment ref="Z188" dT="2024-06-05T07:05:44.51" personId="{516D2C5B-D67D-464E-9C67-108D937F77CE}" id="{31F21072-091E-4569-AA29-A1770685AAC1}" parentId="{35C564BE-D520-49CD-889A-BBA5DEBEB9BC}">
    <text xml:space="preserve">2024.06.05 Pakartota info@elgrid.lt
</text>
    <extLst>
      <x:ext xmlns:xltc2="http://schemas.microsoft.com/office/spreadsheetml/2020/threadedcomments2" uri="{F7C98A9C-CBB3-438F-8F68-D28B6AF4A901}">
        <xltc2:checksum>1824458448</xltc2:checksum>
        <xltc2:hyperlink startIndex="21" length="14" url="mailto:info@elgrid.lt"/>
      </x:ext>
    </extLst>
  </threadedComment>
  <threadedComment ref="Z188" dT="2024-06-20T09:45:16.10" personId="{516D2C5B-D67D-464E-9C67-108D937F77CE}" id="{69F0C40D-78E2-492A-91B7-8159C874FB45}" parentId="{35C564BE-D520-49CD-889A-BBA5DEBEB9BC}">
    <text>2024.06.20 suderinta</text>
  </threadedComment>
  <threadedComment ref="AB188" dT="2024-06-03T12:05:47.21" personId="{516D2C5B-D67D-464E-9C67-108D937F77CE}" id="{29E7B9BD-C2B2-4411-B436-B649BA7ABFDE}">
    <text>2024.06.03 pateikta</text>
  </threadedComment>
  <threadedComment ref="AB188" dT="2024-06-20T04:07:49.86" personId="{516D2C5B-D67D-464E-9C67-108D937F77CE}" id="{AEBDB921-E5FF-448B-A369-FFF6BF545C38}" parentId="{29E7B9BD-C2B2-4411-B436-B649BA7ABFDE}">
    <text>2024.06.19 pritarta</text>
  </threadedComment>
  <threadedComment ref="AE188" dT="2024-06-03T12:04:19.39" personId="{516D2C5B-D67D-464E-9C67-108D937F77CE}" id="{CB387310-5F5A-481B-A457-A94DF1FECAC3}">
    <text>2024.06.03 pateikta</text>
  </threadedComment>
  <threadedComment ref="AE188" dT="2024-06-05T12:00:47.45" personId="{516D2C5B-D67D-464E-9C67-108D937F77CE}" id="{59B85A2E-0ABA-4FAA-9091-8BC8539FC178}" parentId="{CB387310-5F5A-481B-A457-A94DF1FECAC3}">
    <text>2024.06.05 suderinta</text>
  </threadedComment>
  <threadedComment ref="AE188" dT="2024-06-20T04:14:22.85" personId="{516D2C5B-D67D-464E-9C67-108D937F77CE}" id="{50702407-A4B5-4838-BD5C-22299DA8B16C}" parentId="{CB387310-5F5A-481B-A457-A94DF1FECAC3}">
    <text>2024.06.20 pateikita perderinti</text>
  </threadedComment>
  <threadedComment ref="AE188" dT="2024-06-20T04:52:23.18" personId="{516D2C5B-D67D-464E-9C67-108D937F77CE}" id="{5FF297E6-3A0D-46DB-A51E-D5BF275439E0}" parentId="{CB387310-5F5A-481B-A457-A94DF1FECAC3}">
    <text>2024.06.20 suderino</text>
  </threadedComment>
  <threadedComment ref="AF188" dT="2024-06-03T12:04:29.09" personId="{516D2C5B-D67D-464E-9C67-108D937F77CE}" id="{430C30C4-4F68-4946-B46E-A5646FD0735C}">
    <text>2024.06.03 pateikta</text>
  </threadedComment>
  <threadedComment ref="AF188" dT="2024-06-10T04:35:19.88" personId="{516D2C5B-D67D-464E-9C67-108D937F77CE}" id="{DA4BEE59-A2F8-4A18-9B60-5F5A6B6DFE82}" parentId="{430C30C4-4F68-4946-B46E-A5646FD0735C}">
    <text>2024.06.07 Suderinta</text>
  </threadedComment>
  <threadedComment ref="AF188" dT="2024-06-20T04:14:04.12" personId="{516D2C5B-D67D-464E-9C67-108D937F77CE}" id="{6980EB02-214E-4CEB-B5E4-8223ADE94812}" parentId="{430C30C4-4F68-4946-B46E-A5646FD0735C}">
    <text>Tinklų nėra</text>
  </threadedComment>
  <threadedComment ref="AH188" dT="2024-07-11T07:21:08.85" personId="{516D2C5B-D67D-464E-9C67-108D937F77CE}" id="{AD0379BA-F473-4E5A-A093-5324DAD856BC}">
    <text>2024.06.27 319452 (
SAV-319452 )</text>
  </threadedComment>
  <threadedComment ref="E189" dT="2024-05-27T13:12:34.79" personId="{275467A3-C35B-408D-BC09-980133BF36D1}" id="{F391B192-DA83-43DD-B3CD-C24D4805CF24}">
    <text>Rengia sprendinius</text>
  </threadedComment>
  <threadedComment ref="K189" dT="2024-09-12T09:52:15.83" personId="{1AA69E5B-B443-4881-BBB8-C2908FF681E9}" id="{DECAC3BA-0713-4889-8358-D1E394CBEE40}">
    <text>Ko truksta iki pilnos bylos?</text>
  </threadedComment>
  <threadedComment ref="K189" dT="2024-09-17T06:27:57.50" personId="{1AA69E5B-B443-4881-BBB8-C2908FF681E9}" id="{35C40A8A-8007-49BC-926D-07B7394F72A3}" parentId="{DECAC3BA-0713-4889-8358-D1E394CBEE40}">
    <text>Pateiktas projektas tvirtinimui</text>
  </threadedComment>
  <threadedComment ref="K189" dT="2024-09-18T11:10:42.11" personId="{1AA69E5B-B443-4881-BBB8-C2908FF681E9}" id="{B8DF5030-ECD0-4FDE-A704-EA9FD7BF43AD}" parentId="{DECAC3BA-0713-4889-8358-D1E394CBEE40}">
    <text>Zyma perduota Paulinai</text>
  </threadedComment>
  <threadedComment ref="O189" dT="2024-05-20T05:18:40.46" personId="{0B5E25C4-20CF-4DA7-ADE6-E1EA480AA876}" id="{BD83A26F-6102-4B6E-857E-6D3A4C2889B5}">
    <text>2024.05.20 įkeltas pratesimas</text>
  </threadedComment>
  <threadedComment ref="O189" dT="2024-06-17T04:51:00.66" personId="{516D2C5B-D67D-464E-9C67-108D937F77CE}" id="{F07ED32C-E30B-4CA7-9E53-1AB7A099FDE1}" parentId="{BD83A26F-6102-4B6E-857E-6D3A4C2889B5}">
    <text>2024.06.17 Įkeltas pratesimas</text>
  </threadedComment>
  <threadedComment ref="O189" dT="2024-07-19T05:44:22.28" personId="{516D2C5B-D67D-464E-9C67-108D937F77CE}" id="{DD9CB49E-A15B-4268-A137-2BD925E6B600}" parentId="{BD83A26F-6102-4B6E-857E-6D3A4C2889B5}">
    <text>2024.07.19 Įkeltas pratesimas</text>
  </threadedComment>
  <threadedComment ref="O189" dT="2024-08-12T07:24:16.09" personId="{516D2C5B-D67D-464E-9C67-108D937F77CE}" id="{F961A9C3-5C27-4CDD-908D-9238052D8C44}" parentId="{BD83A26F-6102-4B6E-857E-6D3A4C2889B5}">
    <text>2024.08.12  įkeltas pratesimas</text>
  </threadedComment>
  <threadedComment ref="X189" dT="2024-05-30T09:09:34.25" personId="{516D2C5B-D67D-464E-9C67-108D937F77CE}" id="{26A08821-77D9-4C9C-AF5A-4D2ECB46EB56}">
    <text>2024.05.30 pateikta</text>
  </threadedComment>
  <threadedComment ref="X189" dT="2024-06-19T05:36:49.01" personId="{516D2C5B-D67D-464E-9C67-108D937F77CE}" id="{725A0AFA-5BF3-45A5-BA5C-1100830C39C1}" parentId="{26A08821-77D9-4C9C-AF5A-4D2ECB46EB56}">
    <text>2024.06.19 pateikti pirminiai pagal naujasTS</text>
  </threadedComment>
  <threadedComment ref="X189" dT="2024-06-27T13:47:23.54" personId="{516D2C5B-D67D-464E-9C67-108D937F77CE}" id="{7C4C60B7-5F10-4BB2-A9CE-A194C3CF1C87}" parentId="{26A08821-77D9-4C9C-AF5A-4D2ECB46EB56}">
    <text>2024.06.21 suderino</text>
  </threadedComment>
  <threadedComment ref="Z189" dT="2024-07-09T06:25:36.59" personId="{516D2C5B-D67D-464E-9C67-108D937F77CE}" id="{312B8D6D-27E6-4108-A0A3-95C43B54762C}">
    <text>2024.7.09 pateikta  daivmazei@gmail.com</text>
  </threadedComment>
  <threadedComment ref="AB189" dT="2024-07-09T06:21:43.04" personId="{516D2C5B-D67D-464E-9C67-108D937F77CE}" id="{6F8A58C3-E338-42F5-BDC4-F921F1AEDEC1}">
    <text>2024.07.09 pateikta</text>
  </threadedComment>
  <threadedComment ref="AB189" dT="2024-07-12T05:17:24.26" personId="{516D2C5B-D67D-464E-9C67-108D937F77CE}" id="{77754EE4-094B-435E-A3B6-DF27F97EC084}" parentId="{6F8A58C3-E338-42F5-BDC4-F921F1AEDEC1}">
    <text>2024.07.12 suderinta</text>
  </threadedComment>
  <threadedComment ref="AE189" dT="2024-07-09T06:21:48.71" personId="{516D2C5B-D67D-464E-9C67-108D937F77CE}" id="{48F73294-161F-4020-B672-1E1CE96BB0D9}">
    <text>2024.07.09 pateikta</text>
  </threadedComment>
  <threadedComment ref="AE189" dT="2024-07-09T10:39:20.82" personId="{516D2C5B-D67D-464E-9C67-108D937F77CE}" id="{107CF985-D29B-4234-9FB0-158083C16F23}" parentId="{48F73294-161F-4020-B672-1E1CE96BB0D9}">
    <text>2024.07.09 suderinta</text>
  </threadedComment>
  <threadedComment ref="AF189" dT="2024-07-09T06:21:54.60" personId="{516D2C5B-D67D-464E-9C67-108D937F77CE}" id="{D5424202-7DC2-4069-AE3E-557AF003EEC6}">
    <text>2024.07.09 pateikta</text>
  </threadedComment>
  <threadedComment ref="AF189" dT="2024-07-18T07:17:58.90" personId="{516D2C5B-D67D-464E-9C67-108D937F77CE}" id="{EC5FD904-AFC4-42A2-8317-8A171CF22C70}" parentId="{D5424202-7DC2-4069-AE3E-557AF003EEC6}">
    <text>2024.07.17 suderinta</text>
  </threadedComment>
  <threadedComment ref="AH189" dT="2024-07-22T13:37:36.26" personId="{516D2C5B-D67D-464E-9C67-108D937F77CE}" id="{40877A9D-8BD0-4FC7-AC2C-00B36D8A887E}">
    <text>2024.07.22 pateikta 322266  (SAV-322266 )</text>
  </threadedComment>
  <threadedComment ref="E191" dT="2024-08-08T06:35:19.54" personId="{516D2C5B-D67D-464E-9C67-108D937F77CE}" id="{DFB89DB9-4E0E-41C2-95B3-C9118C6875E0}">
    <text>37a ir 37 sklypo savininkas +37069828845 Rytis Mažuolis</text>
  </threadedComment>
  <threadedComment ref="K191" dT="2024-09-12T09:55:42.98" personId="{1AA69E5B-B443-4881-BBB8-C2908FF681E9}" id="{DE311E1C-E1D2-4EDE-9792-7EEFC369F2B1}">
    <text>Reikia taisyti pirminius sprendinius, is kur persikelia ta apskaita? Ko dar truksta iki pilnos bylos?</text>
  </threadedComment>
  <threadedComment ref="K191" dT="2024-09-16T07:03:34.37" personId="{516D2C5B-D67D-464E-9C67-108D937F77CE}" id="{01BAEC00-0C8F-4CF1-AF66-CEF657C5FE05}" parentId="{DE311E1C-E1D2-4EDE-9792-7EEFC369F2B1}">
    <text>Gytis turi paimti kelis sutikimus ir tada išsiųsti informacinius 0141 ir 0138 sklypams. Jau galima pateikti nzn</text>
  </threadedComment>
  <threadedComment ref="K191" dT="2024-09-17T07:06:30.97" personId="{275467A3-C35B-408D-BC09-980133BF36D1}" id="{453A5207-BAC4-40EB-B80D-4ED168289C15}" parentId="{DE311E1C-E1D2-4EDE-9792-7EEFC369F2B1}">
    <text>Tu neperdavei kontakto atsakingo asmens ( dukros ) numerio</text>
  </threadedComment>
  <threadedComment ref="K191" dT="2024-09-20T05:16:43.12" personId="{275467A3-C35B-408D-BC09-980133BF36D1}" id="{81B40CA8-08D1-4B0A-AE13-74D18317CF17}" parentId="{DE311E1C-E1D2-4EDE-9792-7EEFC369F2B1}">
    <text>Gytis turi nuvažiuoti suderinti su savininkais sklp.</text>
  </threadedComment>
  <threadedComment ref="K191" dT="2024-09-23T07:13:55.18" personId="{275467A3-C35B-408D-BC09-980133BF36D1}" id="{D41FE7A7-FA95-46A5-B2B1-90251EF1C5B8}" parentId="{DE311E1C-E1D2-4EDE-9792-7EEFC369F2B1}">
    <text>Gali suderinti tik Spalio 8d</text>
  </threadedComment>
  <threadedComment ref="K191" dT="2024-10-14T11:00:08.85" personId="{275467A3-C35B-408D-BC09-980133BF36D1}" id="{5EAC8F90-02F4-4A40-BB05-73AAB6EE24D2}" parentId="{DE311E1C-E1D2-4EDE-9792-7EEFC369F2B1}">
    <text>Po SUVA gavimo galėsim teikti bylą</text>
  </threadedComment>
  <threadedComment ref="K191" dT="2024-10-18T04:19:32.17" personId="{B1C403DD-D624-4B2E-A4CE-E1329F3AF8BA}" id="{382F8E87-3F47-40EC-970E-06B3D5C85479}" parentId="{DE311E1C-E1D2-4EDE-9792-7EEFC369F2B1}">
    <text>Gauta SUVA</text>
  </threadedComment>
  <threadedComment ref="K191" dT="2024-10-18T09:17:28.95" personId="{1AA69E5B-B443-4881-BBB8-C2908FF681E9}" id="{F5D5CED9-F677-4DE3-8EBD-7B2EA667FDDF}" parentId="{DE311E1C-E1D2-4EDE-9792-7EEFC369F2B1}">
    <text>Pateiktas projektas</text>
  </threadedComment>
  <threadedComment ref="K191" dT="2024-10-29T09:49:55.20" personId="{BF941DBC-49BC-4D35-B639-EC5DED99621C}" id="{33A4BF1C-A79E-46C3-914C-DD98F35DE396}" parentId="{DE311E1C-E1D2-4EDE-9792-7EEFC369F2B1}">
    <text>11.04 Važiuosiu parašo dėl apsaugos zonos</text>
  </threadedComment>
  <threadedComment ref="K191" dT="2024-11-04T06:51:20.92" personId="{BF941DBC-49BC-4D35-B639-EC5DED99621C}" id="{C9B87F38-CD8F-45F2-9BC6-72DDBBD64F36}" parentId="{DE311E1C-E1D2-4EDE-9792-7EEFC369F2B1}">
    <text>Paruošta pilna byla.</text>
  </threadedComment>
  <threadedComment ref="K191" dT="2024-11-04T16:32:11.55" personId="{BF5C2520-4838-4933-8C2C-E9E069B8079F}" id="{44F82BF3-5BF7-4FDF-8A95-A0A567CBFEB4}" parentId="{DE311E1C-E1D2-4EDE-9792-7EEFC369F2B1}">
    <text>Pateikta byla</text>
  </threadedComment>
  <threadedComment ref="K191" dT="2024-11-06T15:07:09.03" personId="{BF5C2520-4838-4933-8C2C-E9E069B8079F}" id="{2981BE64-2E66-428A-97E3-33616276135E}" parentId="{DE311E1C-E1D2-4EDE-9792-7EEFC369F2B1}">
    <text>Pateikta po pastabų</text>
  </threadedComment>
  <threadedComment ref="K191" dT="2024-11-08T08:37:39.92" personId="{275467A3-C35B-408D-BC09-980133BF36D1}" id="{119C0A25-CC1E-49E5-9541-83F7B09A4A1D}" parentId="{DE311E1C-E1D2-4EDE-9792-7EEFC369F2B1}">
    <text>Turi pateikti po pastabų</text>
  </threadedComment>
  <threadedComment ref="K191" dT="2024-11-11T05:22:56.42" personId="{BF941DBC-49BC-4D35-B639-EC5DED99621C}" id="{F20A2219-D586-4C73-A04B-3C2CE845BBC6}" parentId="{DE311E1C-E1D2-4EDE-9792-7EEFC369F2B1}">
    <text>Pataisytos pastabos</text>
  </threadedComment>
  <threadedComment ref="O191" dT="2024-05-20T05:18:48.48" personId="{0B5E25C4-20CF-4DA7-ADE6-E1EA480AA876}" id="{28B47E5D-CE79-411C-91EE-9BAA2E7124E6}">
    <text>2024.05.20 įkeltas pratesimas</text>
  </threadedComment>
  <threadedComment ref="O191" dT="2024-06-18T09:32:44.45" personId="{516D2C5B-D67D-464E-9C67-108D937F77CE}" id="{1B5602FB-0FC1-4650-85EC-6C6BEA874491}" parentId="{28B47E5D-CE79-411C-91EE-9BAA2E7124E6}">
    <text>2024.06.18 įkeltas pratesimas</text>
  </threadedComment>
  <threadedComment ref="O191" dT="2024-07-19T06:10:04.11" personId="{516D2C5B-D67D-464E-9C67-108D937F77CE}" id="{801CF433-45EC-4C89-AFDF-FBC7DD10E8F8}" parentId="{28B47E5D-CE79-411C-91EE-9BAA2E7124E6}">
    <text>2024.07.19 įkeltas pratesimas</text>
  </threadedComment>
  <threadedComment ref="O191" dT="2024-08-22T13:14:00.82" personId="{516D2C5B-D67D-464E-9C67-108D937F77CE}" id="{0223B64B-B339-464F-B1A8-4A5E5CCC82E4}" parentId="{28B47E5D-CE79-411C-91EE-9BAA2E7124E6}">
    <text>2024.08.22 įkeltas pratesimas</text>
  </threadedComment>
  <threadedComment ref="O191" dT="2024-09-26T07:21:14.42" personId="{516D2C5B-D67D-464E-9C67-108D937F77CE}" id="{0F126E44-7A0A-4F22-96D6-DD3D46475D19}" parentId="{28B47E5D-CE79-411C-91EE-9BAA2E7124E6}">
    <text>2024.09.26 įkeltas pratesimas</text>
  </threadedComment>
  <threadedComment ref="X191" dT="2024-08-22T11:59:54.19" personId="{516D2C5B-D67D-464E-9C67-108D937F77CE}" id="{0BDA649B-BBDD-4412-B147-AA9C025BD2FA}">
    <text>2024.08.22 Pateikta</text>
  </threadedComment>
  <threadedComment ref="X191" dT="2024-08-27T07:39:16.16" personId="{516D2C5B-D67D-464E-9C67-108D937F77CE}" id="{4610A1DD-0199-4353-9941-0560D2D36D10}" parentId="{0BDA649B-BBDD-4412-B147-AA9C025BD2FA}">
    <text>2024.08.23 gautos patsabos
2024.08.27 pateikta po pastabų</text>
  </threadedComment>
  <threadedComment ref="X191" dT="2024-09-25T11:44:24.93" personId="{516D2C5B-D67D-464E-9C67-108D937F77CE}" id="{45718202-69CE-42DC-ACC6-5A58EACA8D76}" parentId="{0BDA649B-BBDD-4412-B147-AA9C025BD2FA}">
    <text>2024.09.25 pateikta po pastabų</text>
  </threadedComment>
  <threadedComment ref="Z191" dT="2024-08-22T11:59:46.69" personId="{516D2C5B-D67D-464E-9C67-108D937F77CE}" id="{10621191-7784-4B7F-BE82-5BDC3F9A55C2}">
    <text>2024.08.22 Pateikta
190. Alantos g. 8, Kaunas, Kauno m. sav.</text>
  </threadedComment>
  <threadedComment ref="AB191" dT="2024-08-22T11:59:59.88" personId="{516D2C5B-D67D-464E-9C67-108D937F77CE}" id="{4C20E548-3553-4D3D-8938-95A70B57FDCB}">
    <text>2024.08.22 Pateikta</text>
  </threadedComment>
  <threadedComment ref="AB191" dT="2024-09-06T05:36:30.82" personId="{516D2C5B-D67D-464E-9C67-108D937F77CE}" id="{06A4236B-F909-4F36-B615-20741930CA1C}" parentId="{4C20E548-3553-4D3D-8938-95A70B57FDCB}">
    <text xml:space="preserve">2024.09.06 suderino
</text>
  </threadedComment>
  <threadedComment ref="AE191" dT="2024-08-22T12:00:05.61" personId="{516D2C5B-D67D-464E-9C67-108D937F77CE}" id="{824391F3-86CF-4039-B9B1-A6AB8A04B1EA}">
    <text>2024.08.22 Pateikta</text>
  </threadedComment>
  <threadedComment ref="AE191" dT="2024-08-27T07:56:36.11" personId="{516D2C5B-D67D-464E-9C67-108D937F77CE}" id="{B73E6C6D-A018-4732-923D-5003EAC52702}" parentId="{824391F3-86CF-4039-B9B1-A6AB8A04B1EA}">
    <text>2024.08.26 suderinta</text>
  </threadedComment>
  <threadedComment ref="AF191" dT="2024-08-22T12:00:10.76" personId="{516D2C5B-D67D-464E-9C67-108D937F77CE}" id="{17FA16D1-3CA4-4053-BEA9-060B274912C7}">
    <text>2024.08.22 Pateikta</text>
  </threadedComment>
  <threadedComment ref="AF191" dT="2024-09-09T11:49:51.68" personId="{BF941DBC-49BC-4D35-B639-EC5DED99621C}" id="{22C245C9-D4D9-49E2-A25A-F625B90918D3}" parentId="{17FA16D1-3CA4-4053-BEA9-060B274912C7}">
    <text>2024.09.09 suderinta</text>
  </threadedComment>
  <threadedComment ref="AH191" dT="2024-09-26T07:12:11.61" personId="{516D2C5B-D67D-464E-9C67-108D937F77CE}" id="{D5DB7803-0103-4A21-A179-70DEE96566CE}">
    <text>2024.09.26 įkeltas. 330076 (
SAV-330076 )</text>
  </threadedComment>
  <threadedComment ref="AH191" dT="2024-10-14T10:58:47.07" personId="{275467A3-C35B-408D-BC09-980133BF36D1}" id="{822CD081-7B41-424F-8A0F-8C6E3D649938}" parentId="{D5DB7803-0103-4A21-A179-70DEE96566CE}">
    <text>Vėluoja 2d.d.</text>
  </threadedComment>
  <threadedComment ref="O192" dT="2024-06-19T14:02:10.51" personId="{516D2C5B-D67D-464E-9C67-108D937F77CE}" id="{59E04934-7C5A-4B95-8037-FC40D63459A9}">
    <text>2024.06.19 Įkeltas pratesimas</text>
  </threadedComment>
  <threadedComment ref="O192" dT="2024-07-19T11:09:59.59" personId="{516D2C5B-D67D-464E-9C67-108D937F77CE}" id="{694D89D9-08B5-4302-8358-1101336040E2}" parentId="{59E04934-7C5A-4B95-8037-FC40D63459A9}">
    <text>2024.07.19 Įkeltas pratesimas</text>
  </threadedComment>
  <threadedComment ref="X192" dT="2024-06-19T14:03:20.82" personId="{516D2C5B-D67D-464E-9C67-108D937F77CE}" id="{106014CE-A885-4C25-9DEE-91D366A6573C}">
    <text>2024.06.19 pateikta</text>
  </threadedComment>
  <threadedComment ref="X192" dT="2024-07-10T12:12:19.37" personId="{516D2C5B-D67D-464E-9C67-108D937F77CE}" id="{D044860F-3AA2-499E-950D-57028196CCE7}" parentId="{106014CE-A885-4C25-9DEE-91D366A6573C}">
    <text>2024.06.20 gautos pastabos
2024.07.10 įkelta po pastabų</text>
  </threadedComment>
  <threadedComment ref="X192" dT="2024-07-11T13:19:25.31" personId="{516D2C5B-D67D-464E-9C67-108D937F77CE}" id="{7589A85F-8037-4AB6-AE55-D40956EDFFB3}" parentId="{106014CE-A885-4C25-9DEE-91D366A6573C}">
    <text xml:space="preserve">2024.07.11 pateikta po pastabų
</text>
  </threadedComment>
  <threadedComment ref="X192" dT="2024-07-15T09:49:09.09" personId="{516D2C5B-D67D-464E-9C67-108D937F77CE}" id="{745237DA-43DB-4DAF-A674-C2D1EBCF9972}" parentId="{106014CE-A885-4C25-9DEE-91D366A6573C}">
    <text xml:space="preserve">2024.07.12 patvirtinti
</text>
  </threadedComment>
  <threadedComment ref="Z192" dT="2024-07-16T11:54:32.10" personId="{55F09792-7EBE-44EF-852C-B87121DE160C}" id="{DEDD4D0E-CB1E-464E-91C8-BA318E194918}">
    <text xml:space="preserve">2024.07.15 pateikta
2024.07.16 suderinta
</text>
  </threadedComment>
  <threadedComment ref="AN192" dT="2024-07-10T07:27:07.71" personId="{516D2C5B-D67D-464E-9C67-108D937F77CE}" id="{23AE468A-D74D-4B3D-8D4C-1952EEDC7863}">
    <text>2024.06.19 teikta
2024.07.10 kartota</text>
  </threadedComment>
  <threadedComment ref="AN192" dT="2024-07-18T07:53:42.68" personId="{516D2C5B-D67D-464E-9C67-108D937F77CE}" id="{CAA99D19-7E2B-4F87-9054-00E2D13270BD}" parentId="{23AE468A-D74D-4B3D-8D4C-1952EEDC7863}">
    <text>2024.07.17 suderino</text>
  </threadedComment>
  <threadedComment ref="E193" dT="2024-05-27T13:14:38.71" personId="{275467A3-C35B-408D-BC09-980133BF36D1}" id="{E486F42A-A399-443F-90E8-A5060164240D}">
    <text>Tai ten ai tenm bvo kad topke del topkes ten sklypo nebuvo</text>
  </threadedComment>
  <threadedComment ref="K193" dT="2024-09-12T10:00:37.53" personId="{1AA69E5B-B443-4881-BBB8-C2908FF681E9}" id="{0F8D0773-7229-4580-ACBE-AE95EEBB3FFB}">
    <text>Kaip su KPD, ko dar truksta pilno projekto pateikimui?</text>
  </threadedComment>
  <threadedComment ref="K193" dT="2024-09-16T06:59:13.94" personId="{516D2C5B-D67D-464E-9C67-108D937F77CE}" id="{CE94989E-C213-4045-BE95-679CB4477B0C}" parentId="{0F8D0773-7229-4580-ACBE-AE95EEBB3FFB}">
    <text>Pasitikrinti ar gautu derinimai yra pagal naują trasą. Tda suderinti KPD iš naujo nes atmetė ir formuoti ir derinti servitutus</text>
  </threadedComment>
  <threadedComment ref="K193" dT="2024-09-30T15:14:38.71" personId="{275467A3-C35B-408D-BC09-980133BF36D1}" id="{D810B0A5-74CB-44AC-9EA5-24633666A0EA}" parentId="{0F8D0773-7229-4580-ACBE-AE95EEBB3FFB}">
    <text>Eimutis daro servitutus/ teikia KPD</text>
  </threadedComment>
  <threadedComment ref="K193" dT="2024-10-08T09:38:01.84" personId="{B1C403DD-D624-4B2E-A4CE-E1329F3AF8BA}" id="{EC701654-70F7-4A2B-A833-2E102E0DF5B3}" parentId="{0F8D0773-7229-4580-ACBE-AE95EEBB3FFB}">
    <text>10-08 išsiųsta KPD</text>
  </threadedComment>
  <threadedComment ref="K193" dT="2024-10-16T05:22:07.54" personId="{B1C403DD-D624-4B2E-A4CE-E1329F3AF8BA}" id="{81939BEC-E37A-4CAD-8724-E8DF39E79169}" parentId="{0F8D0773-7229-4580-ACBE-AE95EEBB3FFB}">
    <text>Gautas KPD 10-15</text>
  </threadedComment>
  <threadedComment ref="K193" dT="2024-10-21T06:32:25.18" personId="{275467A3-C35B-408D-BC09-980133BF36D1}" id="{F84CFE94-054D-4E46-89C0-E4D0CBE9348E}" parentId="{0F8D0773-7229-4580-ACBE-AE95EEBB3FFB}">
    <text>SUVA 10-31 turi būti.
Laukiam komp. Aktų, servitutai pateikti priešgaisrinei (eimutis), po pasirašymo bus galima teikti į savivaldybę</text>
  </threadedComment>
  <threadedComment ref="K193" dT="2024-11-11T13:02:57.64" personId="{1AA69E5B-B443-4881-BBB8-C2908FF681E9}" id="{68502131-CBBF-4839-A04F-1F9927F8F98C}" parentId="{0F8D0773-7229-4580-ACBE-AE95EEBB3FFB}">
    <text>SUVA (vėluojama 6 d.d.) pateikti servitutai pakartotinai, reikia perderint su eso, perskaiciuot kompensacija. Viska atlikus/gavus teiksim KMS</text>
  </threadedComment>
  <threadedComment ref="K193" dT="2024-11-18T05:42:18.36" personId="{65DA027D-5C49-4EE2-A34F-BC2FA0C6B7F3}" id="{8EF9CA5F-0FF0-4AE6-84A5-E9B4597076EA}" parentId="{0F8D0773-7229-4580-ACBE-AE95EEBB3FFB}">
    <text>Servitutai pateikti į KMS ir NŽT</text>
  </threadedComment>
  <threadedComment ref="K193" dT="2024-11-19T05:19:06.65" personId="{275467A3-C35B-408D-BC09-980133BF36D1}" id="{A1E0DC7B-2199-421D-AF69-9513B7A01175}" parentId="{0F8D0773-7229-4580-ACBE-AE95EEBB3FFB}">
    <text xml:space="preserve">SUVA gautas, laukiam servitutų </text>
  </threadedComment>
  <threadedComment ref="K193" dT="2024-11-25T16:33:04.33" personId="{BF5C2520-4838-4933-8C2C-E9E069B8079F}" id="{59F29FFF-3AFA-46BD-89C8-22240042A67A}" parentId="{0F8D0773-7229-4580-ACBE-AE95EEBB3FFB}">
    <text>Pateikta byla</text>
  </threadedComment>
  <threadedComment ref="K193" dT="2024-11-27T05:39:23.92" personId="{65DA027D-5C49-4EE2-A34F-BC2FA0C6B7F3}" id="{26F4FDD7-46AD-4C3D-9285-CA188B428D27}" parentId="{0F8D0773-7229-4580-ACBE-AE95EEBB3FFB}">
    <text>Bylos pastabos pataisytos, trūksta servitutų (pateikti 11/18)</text>
  </threadedComment>
  <threadedComment ref="K193" dT="2024-12-19T12:16:26.88" personId="{65DA027D-5C49-4EE2-A34F-BC2FA0C6B7F3}" id="{DBC9C275-9B17-46F1-8099-3AAD42D9A137}" parentId="{0F8D0773-7229-4580-ACBE-AE95EEBB3FFB}">
    <text>5555 ir 2073 sklypų servitutai pateikti derinimui į Mano Būstas. Darys balsavimą dėl tvirtinimo
5728 atmestas, trūksta Kauno Butų ūkio derinimo, į KBU nusiųstas 12.11. Darys balsavimą dėl tvirtinimo</text>
  </threadedComment>
  <threadedComment ref="K193" dT="2024-12-21T06:13:29.89" personId="{275467A3-C35B-408D-BC09-980133BF36D1}" id="{C12FDAE7-A647-4542-89AF-54FE5CC9B3A4}" parentId="{0F8D0773-7229-4580-ACBE-AE95EEBB3FFB}">
    <text>Ar aiški balsavimo data ?</text>
  </threadedComment>
  <threadedComment ref="K193" dT="2025-01-06T06:51:19.36" personId="{65DA027D-5C49-4EE2-A34F-BC2FA0C6B7F3}" id="{C28DF955-B527-400F-8287-E112022EA7A3}" parentId="{0F8D0773-7229-4580-ACBE-AE95EEBB3FFB}">
    <text>Šventiniu laikotarpiu neišėjo susisiekti su Mano būsto atstovu, skambinsiu šią savaitę</text>
  </threadedComment>
  <threadedComment ref="K193" dT="2025-01-10T12:36:47.08" personId="{65DA027D-5C49-4EE2-A34F-BC2FA0C6B7F3}" id="{45FCF3BA-2DB7-4C26-B5A0-138A2A9A2A3B}" parentId="{0F8D0773-7229-4580-ACBE-AE95EEBB3FFB}">
    <text>Mano būstas 01.13 turi atsiųsti suderintus servitutus, Kauno butų ūkiui pakartotinai pateikta 01.10 (KBU kontaktai +37070040444)</text>
  </threadedComment>
  <threadedComment ref="K193" dT="2025-01-10T13:09:39.47" personId="{BF5C2520-4838-4933-8C2C-E9E069B8079F}" id="{83985CC4-DF25-458A-B933-AEF81BD6EB61}" parentId="{0F8D0773-7229-4580-ACBE-AE95EEBB3FFB}">
    <text>KBU teikta iš mano pašto.</text>
  </threadedComment>
  <threadedComment ref="K193" dT="2025-01-20T05:34:38.84" personId="{275467A3-C35B-408D-BC09-980133BF36D1}" id="{303A8FA1-6431-4840-BB78-8F8F4C3C1008}" parentId="{0F8D0773-7229-4580-ACBE-AE95EEBB3FFB}">
    <text>Kokia situacija su servitutais ?</text>
  </threadedComment>
  <threadedComment ref="K193" dT="2025-01-20T08:02:00.02" personId="{BF5C2520-4838-4933-8C2C-E9E069B8079F}" id="{C1991B0D-7EC3-4761-BDF6-3AB8C60521EE}" parentId="{0F8D0773-7229-4580-ACBE-AE95EEBB3FFB}">
    <text>Gautas atsakymas iš KBU, kad organizuojamas gyventojų balsavimas, patiino, kad 02-04 jau bus balsavimo rezultatai.</text>
  </threadedComment>
  <threadedComment ref="K193" dT="2025-02-10T16:10:05.93" personId="{BF5C2520-4838-4933-8C2C-E9E069B8079F}" id="{BDABA523-91D6-4C38-AE5E-254325E79D5F}" parentId="{0F8D0773-7229-4580-ACBE-AE95EEBB3FFB}">
    <text>Rezultatų neatsiuntė, parašiau laišką. Gali užtrukt, nes gavau auto reply, kad daug užklausų, terminas 5 d.d. Bet gali užtrukt ilgiau</text>
  </threadedComment>
  <threadedComment ref="K193" dT="2025-02-17T14:15:54.77" personId="{BF5C2520-4838-4933-8C2C-E9E069B8079F}" id="{9AE7E4F9-ECC8-472C-A8D9-924B39B83406}" parentId="{0F8D0773-7229-4580-ACBE-AE95EEBB3FFB}">
    <text>Nemuno g. 4 reikia patiems susirinkti parašus ant servituto. @Gytis Kazakevičius pasiimk ir šitą reikalą į 02-18d. kelionę. Ten yra 3 patalpos (2 gyvenamos, 1 negyvenama), reikia apeit, supažindint ir gaut parašus, nes be tų parašų nesuderins servituto.</text>
    <mentions>
      <mention mentionpersonId="{261CABE5-07DA-45AC-BB0C-61EF5D6C7C4B}" mentionId="{6B6A57C7-731A-4066-AAF5-568A476C3971}" startIndex="61" length="19"/>
    </mentions>
  </threadedComment>
  <threadedComment ref="K193" dT="2025-02-18T09:43:42.93" personId="{BF5C2520-4838-4933-8C2C-E9E069B8079F}" id="{E9E189A4-6097-441E-AAB9-F7DE0516C865}" parentId="{0F8D0773-7229-4580-ACBE-AE95EEBB3FFB}">
    <text>Susisiekiau, niekur nesirašys, argumentų neturi, tiesiog nesirašys. @Gytis Kazakevičius siunčiam info Nemuno g. 4</text>
    <mentions>
      <mention mentionpersonId="{261CABE5-07DA-45AC-BB0C-61EF5D6C7C4B}" mentionId="{93E26B3A-88A5-432E-9F30-8D3DCFD9D2B1}" startIndex="68" length="19"/>
    </mentions>
  </threadedComment>
  <threadedComment ref="K193" dT="2025-02-25T11:22:42.79" personId="{BF5C2520-4838-4933-8C2C-E9E069B8079F}" id="{F8744B2B-457F-4E3B-87B7-A429893C8D4A}" parentId="{0F8D0773-7229-4580-ACBE-AE95EEBB3FFB}">
    <text>Išsiųstas informacinis 02-18. Mano būstas suderino, servitutus teikti savivaldybei po pastabų</text>
  </threadedComment>
  <threadedComment ref="K193" dT="2025-03-04T06:12:11.30" personId="{BF5C2520-4838-4933-8C2C-E9E069B8079F}" id="{2904F5DD-D8BA-4A5A-A64F-B78CBC652FC4}" parentId="{0F8D0773-7229-4580-ACBE-AE95EEBB3FFB}">
    <text>Pateikti servitutai savivaldybei</text>
  </threadedComment>
  <threadedComment ref="K193" dT="2025-03-21T17:13:59.74" personId="{BF5C2520-4838-4933-8C2C-E9E069B8079F}" id="{959D43D5-F7DC-4D65-8533-8DAC67CD8518}" parentId="{0F8D0773-7229-4580-ACBE-AE95EEBB3FFB}">
    <text>Dar nepriėjo, kitą savaitę turi peržiūrėt ir duot atsakymą</text>
  </threadedComment>
  <threadedComment ref="K193" dT="2025-03-26T08:52:45.32" personId="{BF5C2520-4838-4933-8C2C-E9E069B8079F}" id="{15B3EEAB-08EB-454D-9608-6DE9045D6DD2}" parentId="{0F8D0773-7229-4580-ACBE-AE95EEBB3FFB}">
    <text>Trūksta Mano būsto įgaliojimo, vakar kalbėjau sakė šiandien atsiųs</text>
  </threadedComment>
  <threadedComment ref="K193" dT="2025-03-28T13:56:44.84" personId="{BF5C2520-4838-4933-8C2C-E9E069B8079F}" id="{87BB9865-9B34-4460-89C6-644A666BE501}" parentId="{0F8D0773-7229-4580-ACBE-AE95EEBB3FFB}">
    <text>Įgaliojimo neatsiuntė.</text>
  </threadedComment>
  <threadedComment ref="K193" dT="2025-04-08T12:08:45.54" personId="{BF5C2520-4838-4933-8C2C-E9E069B8079F}" id="{114CA707-A72A-4558-8534-885B925F4A44}" parentId="{0F8D0773-7229-4580-ACBE-AE95EEBB3FFB}">
    <text>Įgaliojimo neatsiuntė, pasuksiu</text>
  </threadedComment>
  <threadedComment ref="K193" dT="2025-04-15T06:43:09.63" personId="{BF5C2520-4838-4933-8C2C-E9E069B8079F}" id="{3060BB65-D72D-4AA6-B0B4-96301B288A9A}" parentId="{0F8D0773-7229-4580-ACBE-AE95EEBB3FFB}">
    <text>Skambinau, sakė atsiųs, neatsiuntė dar</text>
  </threadedComment>
  <threadedComment ref="K193" dT="2025-04-24T04:29:16.55" personId="{BF5C2520-4838-4933-8C2C-E9E069B8079F}" id="{B1E3FB83-CF67-43C9-8910-A69655A77682}" parentId="{0F8D0773-7229-4580-ACBE-AE95EEBB3FFB}">
    <text>Mano Būstas nebekelia</text>
  </threadedComment>
  <threadedComment ref="K193" dT="2025-04-29T04:50:24.28" personId="{BF5C2520-4838-4933-8C2C-E9E069B8079F}" id="{63AB832F-6BFE-4E42-901C-A94C1FA64917}" parentId="{0F8D0773-7229-4580-ACBE-AE95EEBB3FFB}">
    <text>"jau eina pas vadovą" jei neatsiųs, kitą sav važiuosiu pas juos</text>
  </threadedComment>
  <threadedComment ref="K193" dT="2025-05-12T05:00:23.38" personId="{BF5C2520-4838-4933-8C2C-E9E069B8079F}" id="{693FAC36-E4E9-41C7-9067-0930041954D3}" parentId="{0F8D0773-7229-4580-ACBE-AE95EEBB3FFB}">
    <text>Nulėksiu šią sav. iki mano būsto</text>
  </threadedComment>
  <threadedComment ref="K193" dT="2025-05-16T11:06:48.43" personId="{BF5C2520-4838-4933-8C2C-E9E069B8079F}" id="{80BE5B4D-B697-4536-8CE8-2844F9BCDBD5}" parentId="{0F8D0773-7229-4580-ACBE-AE95EEBB3FFB}">
    <text>Gytis išsiųs informacinius butams</text>
  </threadedComment>
  <threadedComment ref="K193" dT="2025-05-19T07:51:36.44" personId="{BF941DBC-49BC-4D35-B639-EC5DED99621C}" id="{0764D7CA-EB7F-4185-9917-6415D4F67267}" parentId="{0F8D0773-7229-4580-ACBE-AE95EEBB3FFB}">
    <text>05-19 išsiųsti informaciniai</text>
  </threadedComment>
  <threadedComment ref="K193" dT="2025-06-16T06:27:31.61" personId="{BF5C2520-4838-4933-8C2C-E9E069B8079F}" id="{4E1DD5B0-A494-4EFC-92F5-2D2F2CCAD938}" parentId="{0F8D0773-7229-4580-ACBE-AE95EEBB3FFB}">
    <text>Pateikti servitutai savivaldybei 06-09</text>
  </threadedComment>
  <threadedComment ref="K193" dT="2025-07-28T07:13:14.55" personId="{BF5C2520-4838-4933-8C2C-E9E069B8079F}" id="{C110DCAB-CBBF-46D5-8404-A4C1C6F245F8}" parentId="{0F8D0773-7229-4580-ACBE-AE95EEBB3FFB}">
    <text>Pateikta byla</text>
  </threadedComment>
  <threadedComment ref="O193" dT="2024-05-20T12:07:30.25" personId="{516D2C5B-D67D-464E-9C67-108D937F77CE}" id="{77BB7E22-2264-432E-BCBA-34808BD40E6A}">
    <text>2024.05.20 įkeltas pratesimas dėl KPD (Meluota)</text>
  </threadedComment>
  <threadedComment ref="O193" dT="2024-06-19T11:34:17.33" personId="{516D2C5B-D67D-464E-9C67-108D937F77CE}" id="{6802187F-3868-4926-9115-7FCFEA5B8CAC}" parentId="{77BB7E22-2264-432E-BCBA-34808BD40E6A}">
    <text>2024.06.19 įkeltas pratesimas keitėsi TS</text>
  </threadedComment>
  <threadedComment ref="O193" dT="2024-07-19T07:19:34.93" personId="{516D2C5B-D67D-464E-9C67-108D937F77CE}" id="{984AA074-A966-4FB2-93B0-1C2F44844E7F}" parentId="{77BB7E22-2264-432E-BCBA-34808BD40E6A}">
    <text>2024.07.19 įkeltas pratesimas</text>
  </threadedComment>
  <threadedComment ref="O193" dT="2024-08-20T11:59:22.77" personId="{516D2C5B-D67D-464E-9C67-108D937F77CE}" id="{8FB1580E-702A-4C4E-8542-6049ADAB1296}" parentId="{77BB7E22-2264-432E-BCBA-34808BD40E6A}">
    <text>2024.08.20 įkeltas pratesimas</text>
  </threadedComment>
  <threadedComment ref="X193" dT="2024-07-09T13:50:49.41" personId="{516D2C5B-D67D-464E-9C67-108D937F77CE}" id="{B58D26F1-B4B7-4AED-B3F2-CB24E9260CAE}">
    <text>2024.07.09 pateikta</text>
  </threadedComment>
  <threadedComment ref="X193" dT="2024-07-10T12:17:34.38" personId="{516D2C5B-D67D-464E-9C67-108D937F77CE}" id="{5A17A599-E5F5-49BF-B7C0-85919A62EC06}" parentId="{B58D26F1-B4B7-4AED-B3F2-CB24E9260CAE}">
    <text>2024.07.10 gautos pastabos
2024.07.10 pateikta po pastabų</text>
  </threadedComment>
  <threadedComment ref="X193" dT="2024-07-11T13:10:15.87" personId="{516D2C5B-D67D-464E-9C67-108D937F77CE}" id="{2A6D9909-D68C-4C38-AC98-F1AE12FC58CC}" parentId="{B58D26F1-B4B7-4AED-B3F2-CB24E9260CAE}">
    <text xml:space="preserve">2024.07.11 pateiktos pastabos
</text>
  </threadedComment>
  <threadedComment ref="X193" dT="2024-07-11T13:12:01.16" personId="{516D2C5B-D67D-464E-9C67-108D937F77CE}" id="{EC558DA8-75F1-4686-999C-C878115A3D87}" parentId="{B58D26F1-B4B7-4AED-B3F2-CB24E9260CAE}">
    <text xml:space="preserve">2024,07,11 pastabos eso
</text>
  </threadedComment>
  <threadedComment ref="X193" dT="2024-07-15T10:04:37.70" personId="{516D2C5B-D67D-464E-9C67-108D937F77CE}" id="{8F5FB68A-3903-42C3-AE7A-92E8505C2019}" parentId="{B58D26F1-B4B7-4AED-B3F2-CB24E9260CAE}">
    <text>2024-07-15 pateikta po pastabų</text>
  </threadedComment>
  <threadedComment ref="Y193" dT="2024-05-21T10:32:15.65" personId="{516D2C5B-D67D-464E-9C67-108D937F77CE}" id="{10252EF2-F871-4FD8-B7A4-77F416EFB0AC}">
    <text>2024.05.20 Gauta</text>
  </threadedComment>
  <threadedComment ref="AB193" dT="2024-07-19T06:58:34.45" personId="{516D2C5B-D67D-464E-9C67-108D937F77CE}" id="{0246ACA8-31A8-4B43-BF95-86AC22928A3C}">
    <text>2024.07.19 Pateikta</text>
  </threadedComment>
  <threadedComment ref="AB193" dT="2024-07-22T10:25:43.24" personId="{516D2C5B-D67D-464E-9C67-108D937F77CE}" id="{47712C61-9FA8-44E7-A916-F0BE01AD1222}" parentId="{0246ACA8-31A8-4B43-BF95-86AC22928A3C}">
    <text xml:space="preserve">2024.07.22 suderino
</text>
  </threadedComment>
  <threadedComment ref="AE193" dT="2024-07-19T06:54:50.28" personId="{516D2C5B-D67D-464E-9C67-108D937F77CE}" id="{335C5718-70F2-4F47-AB88-2EEBF5B993A0}">
    <text>2024.07.19 Pateikta</text>
  </threadedComment>
  <threadedComment ref="AE193" dT="2024-07-22T10:18:33.58" personId="{516D2C5B-D67D-464E-9C67-108D937F77CE}" id="{AD9B19E3-7F86-4F6A-A350-DF8C2B9DF7BF}" parentId="{335C5718-70F2-4F47-AB88-2EEBF5B993A0}">
    <text>2024.07.19 suderinta</text>
  </threadedComment>
  <threadedComment ref="AF193" dT="2024-07-19T06:43:19.44" personId="{516D2C5B-D67D-464E-9C67-108D937F77CE}" id="{76CFAB13-E5D7-4E84-B97E-D32EC56D6538}">
    <text xml:space="preserve">2024.07.18 Ieva pateikė </text>
  </threadedComment>
  <threadedComment ref="AF193" dT="2024-07-25T07:51:42.09" personId="{55F09792-7EBE-44EF-852C-B87121DE160C}" id="{F6B59EC9-A5A0-4C3E-907B-9929D29D2B7C}" parentId="{76CFAB13-E5D7-4E84-B97E-D32EC56D6538}">
    <text xml:space="preserve">07-10 pateikta pirma kartą. 
07-17 gauta pastaba, dėl linijų storių. 
07-18 išsiųsta naujai 
07-24 gauta pastaba, traukti spintą nuo tinklų.
07-25 išsiųsta naujai Telia
</text>
  </threadedComment>
  <threadedComment ref="AF193" dT="2024-08-01T11:57:48.59" personId="{55F09792-7EBE-44EF-852C-B87121DE160C}" id="{BB1F8882-E4C1-4DA5-91F9-DA317A7C0C47}" parentId="{76CFAB13-E5D7-4E84-B97E-D32EC56D6538}">
    <text>07-01 gautas suderinimas</text>
  </threadedComment>
  <threadedComment ref="AH193" dT="2024-10-17T09:58:11.94" personId="{B1C403DD-D624-4B2E-A4CE-E1329F3AF8BA}" id="{621C6283-676E-4A22-A2C9-CD8B26465BB6}">
    <text xml:space="preserve">SAV-332958 </text>
  </threadedComment>
  <threadedComment ref="AK193" dT="2024-11-15T13:33:28.19" personId="{65DA027D-5C49-4EE2-A34F-BC2FA0C6B7F3}" id="{51439FE1-8FD7-4FCF-BB70-AEB914E431CC}">
    <text>Pateikta kompensacijai</text>
  </threadedComment>
  <threadedComment ref="AK193" dT="2024-11-18T05:17:46.39" personId="{65DA027D-5C49-4EE2-A34F-BC2FA0C6B7F3}" id="{B3AA001B-D455-4560-8B9C-5A4BEF8DF385}" parentId="{51439FE1-8FD7-4FCF-BB70-AEB914E431CC}">
    <text>Gauta kompensacija</text>
  </threadedComment>
  <threadedComment ref="AK193" dT="2024-11-18T07:08:12.34" personId="{65DA027D-5C49-4EE2-A34F-BC2FA0C6B7F3}" id="{21B93824-BA32-4CE5-81EE-93FFCF81CC56}" parentId="{51439FE1-8FD7-4FCF-BB70-AEB914E431CC}">
    <text>5555 ir 2073 sklypų servitutai pateikti KMS</text>
  </threadedComment>
  <threadedComment ref="AK193" dT="2024-11-18T08:58:55.99" personId="{65DA027D-5C49-4EE2-A34F-BC2FA0C6B7F3}" id="{63DF19CA-9B5B-4AF5-A601-1B8B8A458626}" parentId="{51439FE1-8FD7-4FCF-BB70-AEB914E431CC}">
    <text>7753 ir 5728 sklypų servitutai pateikti į NŽT</text>
  </threadedComment>
  <threadedComment ref="AK193" dT="2024-12-02T14:06:25.77" personId="{65DA027D-5C49-4EE2-A34F-BC2FA0C6B7F3}" id="{39269D70-47C4-432B-8F68-7F748170C252}" parentId="{51439FE1-8FD7-4FCF-BB70-AEB914E431CC}">
    <text>5555 ir 2073 sklypų servitutai pateikti derinimui į Mano Būstas</text>
  </threadedComment>
  <threadedComment ref="AK193" dT="2024-12-11T13:17:28.81" personId="{65DA027D-5C49-4EE2-A34F-BC2FA0C6B7F3}" id="{29A11CF0-C7A3-41D1-AEA0-5590F58E407E}" parentId="{51439FE1-8FD7-4FCF-BB70-AEB914E431CC}">
    <text>5728 atmestas, trūksta Kauno Butų ūkio derinimo, į KBU nusiųstas 12.11</text>
  </threadedComment>
  <threadedComment ref="AN193" dT="2024-07-19T06:57:50.18" personId="{516D2C5B-D67D-464E-9C67-108D937F77CE}" id="{358BBF7D-8DD4-4E40-B4E2-E09FCDAA5752}">
    <text>2024.07.19 Pateikė Augustas</text>
  </threadedComment>
  <threadedComment ref="AN193" dT="2024-07-23T06:50:51.24" personId="{516D2C5B-D67D-464E-9C67-108D937F77CE}" id="{B0043368-CC5B-4B35-80E6-0DB2AB666448}" parentId="{358BBF7D-8DD4-4E40-B4E2-E09FCDAA5752}">
    <text xml:space="preserve">2024.07.23 atmetė
</text>
  </threadedComment>
  <threadedComment ref="AN193" dT="2024-07-31T06:47:56.74" personId="{516D2C5B-D67D-464E-9C67-108D937F77CE}" id="{02FCCECC-5917-4CC5-ADA0-B1235824A95A}" parentId="{358BBF7D-8DD4-4E40-B4E2-E09FCDAA5752}">
    <text>2024.07.31 Pateikta po pastabų</text>
  </threadedComment>
  <threadedComment ref="AN193" dT="2024-08-02T06:06:58.01" personId="{516D2C5B-D67D-464E-9C67-108D937F77CE}" id="{5E4DBD83-34BA-47A1-B26B-12846D259038}" parentId="{358BBF7D-8DD4-4E40-B4E2-E09FCDAA5752}">
    <text xml:space="preserve">2024.08.02 pakartota
</text>
  </threadedComment>
  <threadedComment ref="AN193" dT="2024-08-12T04:42:08.69" personId="{516D2C5B-D67D-464E-9C67-108D937F77CE}" id="{A9B5481E-A2E3-434C-B7E2-EEF8DD36C744}" parentId="{358BBF7D-8DD4-4E40-B4E2-E09FCDAA5752}">
    <text xml:space="preserve">2024.08.09 atmetė vėl
</text>
  </threadedComment>
  <threadedComment ref="AN193" dT="2024-10-14T11:03:06.28" personId="{275467A3-C35B-408D-BC09-980133BF36D1}" id="{D950D2D1-208E-4777-BC64-830A02BA85D1}" parentId="{358BBF7D-8DD4-4E40-B4E2-E09FCDAA5752}">
    <text>10-08 Eimutis pateikė KPD</text>
  </threadedComment>
  <threadedComment ref="K194" dT="2024-09-12T10:01:46.01" personId="{1AA69E5B-B443-4881-BBB8-C2908FF681E9}" id="{256F3000-F3B3-44E9-B2DD-FED653FE8382}">
    <text>Ar pataisytos projekto pastabos, kaip su SUVA?</text>
  </threadedComment>
  <threadedComment ref="K194" dT="2024-09-16T12:46:20.35" personId="{BE325DBA-77AE-420F-8593-D19695A72820}" id="{144C7132-CF20-4074-80DB-1763A5D9B912}" parentId="{256F3000-F3B3-44E9-B2DD-FED653FE8382}">
    <text>2024-09-16 pateikta pilna byla</text>
  </threadedComment>
  <threadedComment ref="O194" dT="2024-05-20T08:02:00.50" personId="{516D2C5B-D67D-464E-9C67-108D937F77CE}" id="{0724607A-F0D4-4F6F-A3FB-DBBE5FEC037B}">
    <text>2024.05.20 įkeltas pratesimas</text>
  </threadedComment>
  <threadedComment ref="O194" dT="2024-06-21T07:36:29.00" personId="{516D2C5B-D67D-464E-9C67-108D937F77CE}" id="{96B7686A-D27C-4218-8D1B-379FA2F1F95C}" parentId="{0724607A-F0D4-4F6F-A3FB-DBBE5FEC037B}">
    <text>2024.06.21 įkeltas pratesimas</text>
  </threadedComment>
  <threadedComment ref="O194" dT="2024-07-19T07:50:10.55" personId="{516D2C5B-D67D-464E-9C67-108D937F77CE}" id="{E420595C-A404-4CE1-BE0C-DEF49C67E583}" parentId="{0724607A-F0D4-4F6F-A3FB-DBBE5FEC037B}">
    <text>2024.07.19 įkeltas pratesimas</text>
  </threadedComment>
  <threadedComment ref="O194" dT="2024-08-27T10:49:04.76" personId="{516D2C5B-D67D-464E-9C67-108D937F77CE}" id="{ECC06D39-0A8F-4936-9015-F0C116A7117C}" parentId="{0724607A-F0D4-4F6F-A3FB-DBBE5FEC037B}">
    <text>2024.08.27 įkeltas pratesimas</text>
  </threadedComment>
  <threadedComment ref="AH194" dT="2024-07-11T07:26:09.34" personId="{516D2C5B-D67D-464E-9C67-108D937F77CE}" id="{ECE29B00-FAE0-4625-B973-38D5701CFC5A}">
    <text>05 16 pateikta į geoportal (SAV-314781/314781)</text>
  </threadedComment>
  <threadedComment ref="AH194" dT="2024-07-26T06:45:07.59" personId="{516D2C5B-D67D-464E-9C67-108D937F77CE}" id="{66A7A4F3-78EB-44B6-9E75-0DAB9A4A608C}" parentId="{ECE29B00-FAE0-4625-B973-38D5701CFC5A}">
    <text>2024.07.25 gauta</text>
  </threadedComment>
  <threadedComment ref="E195" dT="2024-05-27T13:15:32.23" personId="{275467A3-C35B-408D-BC09-980133BF36D1}" id="{64CB8EE0-3246-4BBE-ACB8-0B39B1C8AA88}">
    <text>REIKIA ATŠAUKTI</text>
  </threadedComment>
  <threadedComment ref="O195" dT="2024-05-22T04:46:13.53" personId="{516D2C5B-D67D-464E-9C67-108D937F77CE}" id="{B57F7087-49BF-4E69-9089-35C1A8A60967}">
    <text>2024.05.22 įkeltas pratesimas</text>
  </threadedComment>
  <threadedComment ref="X195" dT="2024-05-23T06:50:36.22" personId="{516D2C5B-D67D-464E-9C67-108D937F77CE}" id="{EF2CACB8-7D8E-4ED9-AA58-CB768A2BD287}">
    <text>2024.05.23 Įkelti pirminiai po pastabų</text>
  </threadedComment>
  <threadedComment ref="O196" dT="2024-05-24T08:02:35.04" personId="{516D2C5B-D67D-464E-9C67-108D937F77CE}" id="{46CE37D9-F799-4458-9B8D-F05F1792BEE1}">
    <text>2024.05.24 įkeltas pratesimas del KPD</text>
  </threadedComment>
  <threadedComment ref="O196" dT="2024-06-21T10:27:15.50" personId="{516D2C5B-D67D-464E-9C67-108D937F77CE}" id="{11E5E677-C29F-4B9F-886A-85467D03D4BE}" parentId="{46CE37D9-F799-4458-9B8D-F05F1792BEE1}">
    <text>2024.06.21 įkeltas pratesimas del KPD</text>
  </threadedComment>
  <threadedComment ref="O196" dT="2024-07-25T13:30:35.19" personId="{516D2C5B-D67D-464E-9C67-108D937F77CE}" id="{242F3EE0-84F7-40B8-9F37-B2F723842154}" parentId="{46CE37D9-F799-4458-9B8D-F05F1792BEE1}">
    <text xml:space="preserve">2024.07.25 įkeltas pratesimas del KPD
</text>
  </threadedComment>
  <threadedComment ref="X196" dT="2024-06-12T14:26:11.60" personId="{516D2C5B-D67D-464E-9C67-108D937F77CE}" id="{D671F693-4C00-453C-9160-27EB392D6B0A}">
    <text>2024.06.12 Pateikti pirminiai</text>
  </threadedComment>
  <threadedComment ref="X196" dT="2024-06-19T07:38:16.90" personId="{516D2C5B-D67D-464E-9C67-108D937F77CE}" id="{5C7B6E4C-4BE4-4459-A276-61DA446DE36D}" parentId="{D671F693-4C00-453C-9160-27EB392D6B0A}">
    <text>2024.06.17 Patvirtinti</text>
  </threadedComment>
  <threadedComment ref="Z196" dT="2024-06-12T14:32:17.15" personId="{516D2C5B-D67D-464E-9C67-108D937F77CE}" id="{DF33E336-E706-4171-A046-4D13741AA626}">
    <text xml:space="preserve">2024.06.12 pateikta užsakovui
</text>
  </threadedComment>
  <threadedComment ref="Z196" dT="2024-06-14T04:10:28.31" personId="{516D2C5B-D67D-464E-9C67-108D937F77CE}" id="{3147228B-0898-4D81-96D9-81C0CFA159B8}" parentId="{DF33E336-E706-4171-A046-4D13741AA626}">
    <text>2024.06.13 suderinta</text>
  </threadedComment>
  <threadedComment ref="Z196" dT="2024-06-18T05:46:50.09" personId="{516D2C5B-D67D-464E-9C67-108D937F77CE}" id="{0C501D92-55DD-4055-BF40-8CE68E277F71}" parentId="{DF33E336-E706-4171-A046-4D13741AA626}">
    <text>2024.06.18 pakartota</text>
  </threadedComment>
  <threadedComment ref="Z196" dT="2024-06-20T05:53:03.20" personId="{516D2C5B-D67D-464E-9C67-108D937F77CE}" id="{A5D04C06-4C47-4247-9E0E-E4802122BB3B}" parentId="{DF33E336-E706-4171-A046-4D13741AA626}">
    <text xml:space="preserve">2024.06.18 suderino
</text>
  </threadedComment>
  <threadedComment ref="AA196" dT="2024-06-14T04:55:21.56" personId="{516D2C5B-D67D-464E-9C67-108D937F77CE}" id="{038AF797-5DF8-4968-8311-7F7A98B6D1CD}">
    <text>2024.06.14 Pateikta</text>
  </threadedComment>
  <threadedComment ref="AB196" dT="2024-06-14T04:23:53.30" personId="{516D2C5B-D67D-464E-9C67-108D937F77CE}" id="{F57C19EA-7A37-46D2-BC0F-72C01C53D7B4}">
    <text>2024.06.14 pateikta</text>
  </threadedComment>
  <threadedComment ref="AB196" dT="2024-06-18T05:46:26.45" personId="{516D2C5B-D67D-464E-9C67-108D937F77CE}" id="{987211A0-7D8A-465A-9AFA-598BBF9FA72B}" parentId="{F57C19EA-7A37-46D2-BC0F-72C01C53D7B4}">
    <text>2024.06.17 pateikė pastabą,
2024.06.18 pateikta pakartotinai</text>
  </threadedComment>
  <threadedComment ref="AB196" dT="2024-06-21T05:00:07.56" personId="{516D2C5B-D67D-464E-9C67-108D937F77CE}" id="{8CB1B2A9-FF19-4C6B-9CD5-359B00BFCD3C}" parentId="{F57C19EA-7A37-46D2-BC0F-72C01C53D7B4}">
    <text>2024.06.20 suderinta</text>
  </threadedComment>
  <threadedComment ref="AE196" dT="2024-06-14T04:23:17.45" personId="{516D2C5B-D67D-464E-9C67-108D937F77CE}" id="{DD8E8239-B6B5-4853-A13A-CD484420E53D}">
    <text>2024.06.14 pateikta</text>
  </threadedComment>
  <threadedComment ref="AE196" dT="2024-06-14T12:14:37.30" personId="{516D2C5B-D67D-464E-9C67-108D937F77CE}" id="{EF52C2E7-D646-494E-B735-DAA97B5DB795}" parentId="{DD8E8239-B6B5-4853-A13A-CD484420E53D}">
    <text>2024.06.14 suderinta</text>
  </threadedComment>
  <threadedComment ref="AF196" dT="2024-06-14T04:23:09.21" personId="{516D2C5B-D67D-464E-9C67-108D937F77CE}" id="{1942DBCF-DF91-4BAB-9982-342CD1D5CE81}">
    <text>2024.06.14 pateikta</text>
  </threadedComment>
  <threadedComment ref="AF196" dT="2024-06-20T06:16:21.14" personId="{516D2C5B-D67D-464E-9C67-108D937F77CE}" id="{0F8EE5D3-AB58-4E1E-9963-CF7A3992EA39}" parentId="{1942DBCF-DF91-4BAB-9982-342CD1D5CE81}">
    <text>2024.06.18 suderinta</text>
  </threadedComment>
  <threadedComment ref="AN196" dT="2024-06-14T04:22:23.51" personId="{516D2C5B-D67D-464E-9C67-108D937F77CE}" id="{5472F031-9315-494D-BD0B-85C5B3698796}">
    <text>2024.06.14 pateikta</text>
  </threadedComment>
  <threadedComment ref="AN196" dT="2024-07-10T06:43:40.76" personId="{516D2C5B-D67D-464E-9C67-108D937F77CE}" id="{07FC41B8-200E-4576-A74E-0B6586BB812B}" parentId="{5472F031-9315-494D-BD0B-85C5B3698796}">
    <text>2024.07.10 pakartota</text>
  </threadedComment>
  <threadedComment ref="AN196" dT="2024-07-12T07:57:44.45" personId="{516D2C5B-D67D-464E-9C67-108D937F77CE}" id="{6504D185-CC7F-4266-B2DD-0F7442BF18D6}" parentId="{5472F031-9315-494D-BD0B-85C5B3698796}">
    <text>2024..07.12 suderinta</text>
  </threadedComment>
  <threadedComment ref="K197" dT="2024-09-12T10:03:13.73" personId="{1AA69E5B-B443-4881-BBB8-C2908FF681E9}" id="{C6E5562F-0812-4ADB-B027-48B54E24BAA9}">
    <text>Kokiu derinimu truksta iki pilnos bylos pateikimo?</text>
  </threadedComment>
  <threadedComment ref="K197" dT="2024-09-19T05:20:42.70" personId="{275467A3-C35B-408D-BC09-980133BF36D1}" id="{B1602D7C-34DD-4CD5-8276-99A517694C44}" parentId="{C6E5562F-0812-4ADB-B027-48B54E24BAA9}">
    <text>Rengia bylą Tautvydas</text>
  </threadedComment>
  <threadedComment ref="K197" dT="2024-09-20T04:28:36.25" personId="{1AA69E5B-B443-4881-BBB8-C2908FF681E9}" id="{4161FCAB-72C3-4979-AF36-1FD52095A82C}" parentId="{C6E5562F-0812-4ADB-B027-48B54E24BAA9}">
    <text>Pateiktas projektas</text>
  </threadedComment>
  <threadedComment ref="O197" dT="2024-05-24T11:57:47.04" personId="{516D2C5B-D67D-464E-9C67-108D937F77CE}" id="{5A4C7B4C-1637-4F06-8F75-AEAB4BED4199}">
    <text xml:space="preserve">2024.05.24 įkeltas pratesimas (Primeluota dėl nerastų gyventojų)
</text>
  </threadedComment>
  <threadedComment ref="O197" dT="2024-07-26T06:19:16.86" personId="{516D2C5B-D67D-464E-9C67-108D937F77CE}" id="{2746CB35-F002-4CF8-B0BA-171D4729CC9D}" parentId="{5A4C7B4C-1637-4F06-8F75-AEAB4BED4199}">
    <text>2024.027.26 Įkeltas pratesimas</text>
  </threadedComment>
  <threadedComment ref="O197" dT="2024-08-29T13:17:38.05" personId="{516D2C5B-D67D-464E-9C67-108D937F77CE}" id="{3612A1AA-2B4C-463A-BFE9-A6BA94688567}" parentId="{5A4C7B4C-1637-4F06-8F75-AEAB4BED4199}">
    <text>2024.08.29 Įkeltas pratesimas</text>
  </threadedComment>
  <threadedComment ref="U197" dT="2024-07-26T07:41:55.17" personId="{55F09792-7EBE-44EF-852C-B87121DE160C}" id="{096FB3DB-0C2B-4F3D-AD90-1A5A8ED81B34}">
    <text>07-26 išsiųsta informaciniai. Skanuoti įkelti prie informaciniai laiškai</text>
  </threadedComment>
  <threadedComment ref="X197" dT="2024-06-17T10:23:44.97" personId="{516D2C5B-D67D-464E-9C67-108D937F77CE}" id="{DD48F387-F593-46E9-87EC-978C50A5AB16}">
    <text>2024.06.17 pateikta</text>
  </threadedComment>
  <threadedComment ref="X197" dT="2024-07-10T04:38:23.39" personId="{516D2C5B-D67D-464E-9C67-108D937F77CE}" id="{A0D3673B-48E4-4F1F-8F8A-BF1F48BD40DA}" parentId="{DD48F387-F593-46E9-87EC-978C50A5AB16}">
    <text xml:space="preserve">2024.06.18 suderinta
</text>
  </threadedComment>
  <threadedComment ref="Z197" dT="2024-06-17T10:24:12.34" personId="{516D2C5B-D67D-464E-9C67-108D937F77CE}" id="{232923B6-C448-4770-8DE0-EA09EC9FDA4B}">
    <text>2024.06.17 pateikta  nemyla.info@gmail.com</text>
  </threadedComment>
  <threadedComment ref="Z197" dT="2024-07-31T09:06:57.10" personId="{516D2C5B-D67D-464E-9C67-108D937F77CE}" id="{CA0C3DBC-0F62-4688-AF61-982111F645E0}" parentId="{232923B6-C448-4770-8DE0-EA09EC9FDA4B}">
    <text xml:space="preserve">2024.07.10 pakartota
2024.07.31 pakartota
</text>
  </threadedComment>
  <threadedComment ref="Z197" dT="2024-08-01T08:52:36.83" personId="{516D2C5B-D67D-464E-9C67-108D937F77CE}" id="{189FA629-6A17-4BCE-8C3A-E09F761C7956}" parentId="{232923B6-C448-4770-8DE0-EA09EC9FDA4B}">
    <text xml:space="preserve">2024.08.01 pakartoti br
</text>
  </threadedComment>
  <threadedComment ref="Z197" dT="2024-08-12T07:29:27.32" personId="{516D2C5B-D67D-464E-9C67-108D937F77CE}" id="{48FFCC91-4EDE-44C5-8108-B1E911BD7CB9}" parentId="{232923B6-C448-4770-8DE0-EA09EC9FDA4B}">
    <text xml:space="preserve">2024.08.12 pakartota
</text>
  </threadedComment>
  <threadedComment ref="Z197" dT="2024-08-12T09:43:32.90" personId="{516D2C5B-D67D-464E-9C67-108D937F77CE}" id="{50D36B15-FB0B-440F-A8E4-DE6953CE278B}" parentId="{232923B6-C448-4770-8DE0-EA09EC9FDA4B}">
    <text>Suderinta 2024.08.12</text>
  </threadedComment>
  <threadedComment ref="AB197" dT="2024-06-17T10:23:37.49" personId="{516D2C5B-D67D-464E-9C67-108D937F77CE}" id="{BAC8AAA4-7287-472C-8E1F-3110219108BC}">
    <text>2024.06.17 pateikta</text>
  </threadedComment>
  <threadedComment ref="AB197" dT="2024-06-20T04:21:46.88" personId="{516D2C5B-D67D-464E-9C67-108D937F77CE}" id="{89F3547F-4468-4C04-88D6-DA37FADBEC43}" parentId="{BAC8AAA4-7287-472C-8E1F-3110219108BC}">
    <text xml:space="preserve">2024.06.19 Apskaitos spintą statyti ant valstybinės žemės ir sklypo ribos.
</text>
  </threadedComment>
  <threadedComment ref="AB197" dT="2024-07-12T04:44:24.51" personId="{516D2C5B-D67D-464E-9C67-108D937F77CE}" id="{941787D8-DEC5-4D98-BB3F-97D3F801DA03}" parentId="{BAC8AAA4-7287-472C-8E1F-3110219108BC}">
    <text>2024.07.11 pateikta pakartotinai</text>
  </threadedComment>
  <threadedComment ref="AB197" dT="2024-07-19T04:57:11.54" personId="{516D2C5B-D67D-464E-9C67-108D937F77CE}" id="{1623B4B4-DE0B-4BB1-9921-F8D3371929BC}" parentId="{BAC8AAA4-7287-472C-8E1F-3110219108BC}">
    <text>2024.07.19 priminta</text>
  </threadedComment>
  <threadedComment ref="AB197" dT="2024-07-19T07:52:31.93" personId="{516D2C5B-D67D-464E-9C67-108D937F77CE}" id="{6A2CD9CC-F032-43D2-8E02-7B8556FD35A0}" parentId="{BAC8AAA4-7287-472C-8E1F-3110219108BC}">
    <text>2024.07.19 suderino</text>
  </threadedComment>
  <threadedComment ref="AE197" dT="2024-06-17T10:23:29.67" personId="{516D2C5B-D67D-464E-9C67-108D937F77CE}" id="{6D9CEEB6-A774-4A6B-8F28-B94F54F4A0E4}">
    <text>2024.06.17 pateikta</text>
  </threadedComment>
  <threadedComment ref="AE197" dT="2024-06-20T04:36:10.36" personId="{516D2C5B-D67D-464E-9C67-108D937F77CE}" id="{4EA4CDE6-C5DC-4E03-B2BF-F53EF2107BE0}" parentId="{6D9CEEB6-A774-4A6B-8F28-B94F54F4A0E4}">
    <text>2024.06.19 pritarė, bet keisi KAS vieta</text>
  </threadedComment>
  <threadedComment ref="AE197" dT="2024-07-10T04:43:11.31" personId="{516D2C5B-D67D-464E-9C67-108D937F77CE}" id="{2B220BB5-6093-4DB1-B480-5DA759D88EE6}" parentId="{6D9CEEB6-A774-4A6B-8F28-B94F54F4A0E4}">
    <text>2024.07.10 Pateikta perderinti</text>
  </threadedComment>
  <threadedComment ref="AE197" dT="2024-07-10T07:40:20.50" personId="{516D2C5B-D67D-464E-9C67-108D937F77CE}" id="{41B907CD-4637-4342-8174-3382AAEDFE7D}" parentId="{6D9CEEB6-A774-4A6B-8F28-B94F54F4A0E4}">
    <text>2024.07.10 perderinta</text>
  </threadedComment>
  <threadedComment ref="AF197" dT="2024-06-17T10:23:22.38" personId="{516D2C5B-D67D-464E-9C67-108D937F77CE}" id="{1E2DF802-6E23-49FC-89E0-A59FA0C3E307}">
    <text>2024.06.17 pateikta</text>
  </threadedComment>
  <threadedComment ref="AF197" dT="2024-06-20T09:26:46.34" personId="{516D2C5B-D67D-464E-9C67-108D937F77CE}" id="{5FDDA052-265F-442E-AE96-4F9DB0C925D8}" parentId="{1E2DF802-6E23-49FC-89E0-A59FA0C3E307}">
    <text xml:space="preserve">2024.06.17 Nėra ryšių
</text>
  </threadedComment>
  <threadedComment ref="AF197" dT="2024-07-10T04:43:40.71" personId="{516D2C5B-D67D-464E-9C67-108D937F77CE}" id="{5EC5A919-CED8-4CE3-ACBD-2B854B46B10C}" parentId="{1E2DF802-6E23-49FC-89E0-A59FA0C3E307}">
    <text>2024.07.10 Pateikta perderinti</text>
  </threadedComment>
  <threadedComment ref="AH197" dT="2024-07-23T05:20:30.29" personId="{516D2C5B-D67D-464E-9C67-108D937F77CE}" id="{D050F954-85C0-4096-B1BA-D39FE75D011C}">
    <text>2024.07.23 Pateikta 322319  (SAV-322319 )</text>
  </threadedComment>
  <threadedComment ref="E198" dT="2024-08-23T06:36:25.98" personId="{516D2C5B-D67D-464E-9C67-108D937F77CE}" id="{8900AA3F-B65F-4249-BACA-D9373456F844}">
    <text xml:space="preserve">2024.07.18 Pateikta
2024.07.19 Pateikta
2024.07.22 Patvirtinta
2024.07.22 Įvesti įkainiai </text>
  </threadedComment>
  <threadedComment ref="K198" dT="2024-08-23T06:36:38.74" personId="{516D2C5B-D67D-464E-9C67-108D937F77CE}" id="{4C730DDE-76FC-47D6-8351-9ECA0A50597A}">
    <text>Sulaukti derinimų ir formuoti bylą. 2024.06.07 parašyta dėl TS keitimo. 
2024.06.07 Pakeistos TS
2024.07.08 užklausta eso kontaktų
2024.07.11 Pateikta dėl apskaitos iškelimo KBŪ</text>
  </threadedComment>
  <threadedComment ref="O198" dT="2024-05-24T09:37:18.25" personId="{516D2C5B-D67D-464E-9C67-108D937F77CE}" id="{88499E3A-59C5-4119-99D7-9B9EAA617D8C}">
    <text>2024.05.24 įkeltas pratesimas del KPD</text>
  </threadedComment>
  <threadedComment ref="O198" dT="2024-07-29T05:35:24.09" personId="{516D2C5B-D67D-464E-9C67-108D937F77CE}" id="{DE806150-1A5F-46D5-9E7A-0700254C01E5}" parentId="{88499E3A-59C5-4119-99D7-9B9EAA617D8C}">
    <text>2024.07.29 įkeltas pratesimas</text>
  </threadedComment>
  <threadedComment ref="Z198" dT="2024-05-24T11:09:38.58" personId="{516D2C5B-D67D-464E-9C67-108D937F77CE}" id="{AA9299A9-11C8-4FC9-A8C5-37CE83E940BE}">
    <text>2024.05.24 Pateikta derinti</text>
  </threadedComment>
  <threadedComment ref="Z198" dT="2024-07-11T12:07:08.59" personId="{516D2C5B-D67D-464E-9C67-108D937F77CE}" id="{BED284CD-F629-4C80-B7D2-B1046C9F96FD}" parentId="{AA9299A9-11C8-4FC9-A8C5-37CE83E940BE}">
    <text xml:space="preserve">2024.07.11 pateikta pakartotinai info@sirida.lt 
</text>
    <extLst>
      <x:ext xmlns:xltc2="http://schemas.microsoft.com/office/spreadsheetml/2020/threadedcomments2" uri="{F7C98A9C-CBB3-438F-8F68-D28B6AF4A901}">
        <xltc2:checksum>4139954817</xltc2:checksum>
        <xltc2:hyperlink startIndex="33" length="14" url="mailto:info@sirida.lt"/>
      </x:ext>
    </extLst>
  </threadedComment>
  <threadedComment ref="Z198" dT="2024-07-12T07:51:31.87" personId="{516D2C5B-D67D-464E-9C67-108D937F77CE}" id="{9A4EE9EF-F0D0-413C-AC9E-A178E94B8070}" parentId="{AA9299A9-11C8-4FC9-A8C5-37CE83E940BE}">
    <text>2024.07.11 suderino</text>
  </threadedComment>
  <threadedComment ref="AN198" dT="2024-05-24T11:09:18.33" personId="{516D2C5B-D67D-464E-9C67-108D937F77CE}" id="{4BCBB2EE-167C-4E9F-BD83-A5A98E9999C1}">
    <text>2024.05.24 Pateikta derinti</text>
  </threadedComment>
  <threadedComment ref="AN198" dT="2024-06-07T04:47:27.54" personId="{516D2C5B-D67D-464E-9C67-108D937F77CE}" id="{86A1B9D1-1566-44FD-8E0D-89FA422022BA}" parentId="{4BCBB2EE-167C-4E9F-BD83-A5A98E9999C1}">
    <text>2024.06.06 suderino</text>
  </threadedComment>
  <threadedComment ref="K199" dT="2024-09-16T06:54:47.47" personId="{275467A3-C35B-408D-BC09-980133BF36D1}" id="{0FA81AFA-2F2C-44D7-BA15-2E5F35D3B93F}">
    <text>Kokia situacija su servitutu ?</text>
  </threadedComment>
  <threadedComment ref="K199" dT="2024-09-16T07:07:17.10" personId="{516D2C5B-D67D-464E-9C67-108D937F77CE}" id="{AC35AD7B-0D67-45B4-B6BE-51E5D55E02FF}" parentId="{0FA81AFA-2F2C-44D7-BA15-2E5F35D3B93F}">
    <text xml:space="preserve">Servitutas pateiktas savivaldybei, bet  vartotojas atsišaukė paraišką </text>
  </threadedComment>
  <threadedComment ref="O199" dT="2024-05-30T12:59:21.20" personId="{516D2C5B-D67D-464E-9C67-108D937F77CE}" id="{B5786EA1-24E4-49ED-A180-B1223DADCC30}">
    <text>2024.05.30 Įkeltas pratesimas dėl KPD</text>
  </threadedComment>
  <threadedComment ref="O199" dT="2024-08-28T11:44:32.03" personId="{516D2C5B-D67D-464E-9C67-108D937F77CE}" id="{279B3036-339F-4264-ADFE-A3CD86CD4BCE}" parentId="{B5786EA1-24E4-49ED-A180-B1223DADCC30}">
    <text>2024.08.28 Įkeltas pratesimas</text>
  </threadedComment>
  <threadedComment ref="X199" dT="2024-06-17T07:51:04.60" personId="{516D2C5B-D67D-464E-9C67-108D937F77CE}" id="{6077752A-405B-44E1-B4F1-056ADCEA2258}">
    <text>2024.06.17 pateikta</text>
  </threadedComment>
  <threadedComment ref="X199" dT="2024-07-10T09:55:52.86" personId="{516D2C5B-D67D-464E-9C67-108D937F77CE}" id="{D85CF76F-60FB-4D75-9845-8F356CAD988D}" parentId="{6077752A-405B-44E1-B4F1-056ADCEA2258}">
    <text>2024.07.10 įkelti po pastbabų</text>
  </threadedComment>
  <threadedComment ref="X199" dT="2024-07-15T10:06:58.73" personId="{516D2C5B-D67D-464E-9C67-108D937F77CE}" id="{18D93BD0-EB54-4CC6-AFD9-22FFCBC72875}" parentId="{6077752A-405B-44E1-B4F1-056ADCEA2258}">
    <text>2024.078.12 suderinta</text>
  </threadedComment>
  <threadedComment ref="Y199" dT="2024-05-21T10:15:42.73" personId="{516D2C5B-D67D-464E-9C67-108D937F77CE}" id="{75E139E5-0DB4-4507-9FC2-4A1E214EA732}">
    <text>2024.05.20 Gauta</text>
  </threadedComment>
  <threadedComment ref="Z199" dT="2024-06-17T07:50:30.56" personId="{516D2C5B-D67D-464E-9C67-108D937F77CE}" id="{C090DA0F-9BBF-493D-8277-DAB40D2E1A36}">
    <text>2024.06.17 pateikta  stakeliuniene@gmail.com</text>
  </threadedComment>
  <threadedComment ref="Z199" dT="2024-06-27T14:00:13.95" personId="{516D2C5B-D67D-464E-9C67-108D937F77CE}" id="{5B62B078-E3C8-4982-94A1-613FE6AB1A7A}" parentId="{C090DA0F-9BBF-493D-8277-DAB40D2E1A36}">
    <text>2024.06.18 suderino</text>
  </threadedComment>
  <threadedComment ref="AA199" dT="2024-07-10T10:01:40.45" personId="{516D2C5B-D67D-464E-9C67-108D937F77CE}" id="{44D19AEB-F2D1-40E0-B9F2-E12C5CD9EF01}">
    <text>2024.07.10 sutikimas pateiktas E paštu</text>
  </threadedComment>
  <threadedComment ref="AB199" dT="2024-06-17T07:49:51.06" personId="{516D2C5B-D67D-464E-9C67-108D937F77CE}" id="{3268EF83-7688-44D7-81C1-1421909D3E48}">
    <text>2024.06.17 pateikta</text>
  </threadedComment>
  <threadedComment ref="AB199" dT="2024-06-21T04:58:14.43" personId="{516D2C5B-D67D-464E-9C67-108D937F77CE}" id="{58DC4996-19B7-44F7-9FD7-ACE22EC2076E}" parentId="{3268EF83-7688-44D7-81C1-1421909D3E48}">
    <text>2024.06.20 suderinta</text>
  </threadedComment>
  <threadedComment ref="AE199" dT="2024-06-17T07:49:43.88" personId="{516D2C5B-D67D-464E-9C67-108D937F77CE}" id="{6AA75717-E867-4247-8E73-4A08D0309BCA}">
    <text>2024.06.17 pateikta</text>
  </threadedComment>
  <threadedComment ref="AE199" dT="2024-06-20T05:23:02.93" personId="{516D2C5B-D67D-464E-9C67-108D937F77CE}" id="{F330D4B5-5CEB-494E-B14C-769C2DEA2055}" parentId="{6AA75717-E867-4247-8E73-4A08D0309BCA}">
    <text>2024.06.19 suderinta</text>
  </threadedComment>
  <threadedComment ref="AF199" dT="2024-06-17T07:49:37.89" personId="{516D2C5B-D67D-464E-9C67-108D937F77CE}" id="{5270A8F0-0146-48FC-A1BF-D311FBEF9599}">
    <text>2024.06.17 pateikta</text>
  </threadedComment>
  <threadedComment ref="AF199" dT="2024-06-20T04:24:55.08" personId="{516D2C5B-D67D-464E-9C67-108D937F77CE}" id="{1DD5C590-28D5-4E50-90F4-418DDB7A7790}" parentId="{5270A8F0-0146-48FC-A1BF-D311FBEF9599}">
    <text>2024.06.19 suderinta</text>
  </threadedComment>
  <threadedComment ref="AK199" dT="2024-07-10T10:01:04.85" personId="{516D2C5B-D67D-464E-9C67-108D937F77CE}" id="{EA0B70C7-6E6C-4A23-8C75-4E0E04FB002E}">
    <text>2024.07.03 pateiktas KMSA</text>
  </threadedComment>
  <threadedComment ref="AN199" dT="2024-06-17T07:48:26.55" personId="{516D2C5B-D67D-464E-9C67-108D937F77CE}" id="{8BD4A7AC-4035-4D93-AF0E-FD153C6AF1B5}">
    <text>2024.06.17 pateikta</text>
  </threadedComment>
  <threadedComment ref="AN199" dT="2024-07-10T07:20:10.90" personId="{516D2C5B-D67D-464E-9C67-108D937F77CE}" id="{E87C7589-9818-4FD0-A817-B849DE8597D6}" parentId="{8BD4A7AC-4035-4D93-AF0E-FD153C6AF1B5}">
    <text>2024.07.10 pakartota</text>
  </threadedComment>
  <threadedComment ref="AN199" dT="2024-07-17T06:13:21.55" personId="{516D2C5B-D67D-464E-9C67-108D937F77CE}" id="{9E06C047-09FB-4057-AF88-2137830F5FFF}" parentId="{8BD4A7AC-4035-4D93-AF0E-FD153C6AF1B5}">
    <text xml:space="preserve">2024.07.16 suderinta
</text>
  </threadedComment>
  <threadedComment ref="E200" dT="2024-08-23T06:39:08.32" personId="{516D2C5B-D67D-464E-9C67-108D937F77CE}" id="{57A2D727-E154-4ED9-BAFF-1509C5108741}">
    <text xml:space="preserve">2024.08.01 Įkeltas projektas
2024.08.07 pakartota
2024.08.09 įvesti įkainiai
</text>
  </threadedComment>
  <threadedComment ref="K200" dT="2024-08-23T06:39:30.58" personId="{516D2C5B-D67D-464E-9C67-108D937F77CE}" id="{7673D3EA-09C8-4C19-991B-748BDB616A64}">
    <text>KPD. reikia daryt, PV informavo, kad reikia didesnę spintą numatyt, nes bus dar viena užduotis
Nestandartinė spinta
2024.06.17 Pateikta pirminiai ir KPD  07 04 gavom spintos pasiūlymą, spinta netelpa, reikia naujo pasiūlymo (teikė Karolis)
2024.06.18 Gautos ESO pastabos
2024.07.11 Pateikta po pastabų</text>
  </threadedComment>
  <threadedComment ref="O200" dT="2024-05-30T13:06:06.71" personId="{516D2C5B-D67D-464E-9C67-108D937F77CE}" id="{9B01E203-4EE9-435F-AEC6-5F70B5DB7441}">
    <text>2024.05.30 Įkeltas pratesimas dėl KPD</text>
  </threadedComment>
  <threadedComment ref="O200" dT="2024-07-06T10:46:13.01" personId="{BE325DBA-77AE-420F-8593-D19695A72820}" id="{9A928AD5-2294-42F3-A51B-7C112CB64D79}" parentId="{9B01E203-4EE9-435F-AEC6-5F70B5DB7441}">
    <text>Pratęsta dėl spintos pasiūlymo</text>
  </threadedComment>
  <threadedComment ref="O200" dT="2024-08-01T08:22:20.88" personId="{516D2C5B-D67D-464E-9C67-108D937F77CE}" id="{881E7C7B-B9B2-4C51-A0EE-9BEEC3EB429B}" parentId="{9B01E203-4EE9-435F-AEC6-5F70B5DB7441}">
    <text>2024.08.01 įkeltas pratesimas</text>
  </threadedComment>
  <threadedComment ref="X200" dT="2024-06-17T12:04:57.08" personId="{516D2C5B-D67D-464E-9C67-108D937F77CE}" id="{1CD721B0-B819-4371-8AC9-CC0D4D306D8A}">
    <text>2024.06.17 pateikta</text>
  </threadedComment>
  <threadedComment ref="X200" dT="2024-06-28T04:13:21.99" personId="{516D2C5B-D67D-464E-9C67-108D937F77CE}" id="{A13C2341-B9E8-485A-8B70-6E6AD09E598A}" parentId="{1CD721B0-B819-4371-8AC9-CC0D4D306D8A}">
    <text>2024.06.18 pateiktos pastabos</text>
  </threadedComment>
  <threadedComment ref="X200" dT="2024-07-11T04:41:50.80" personId="{516D2C5B-D67D-464E-9C67-108D937F77CE}" id="{2CFBC7FD-AE8E-4B5B-B395-E7AF362B1512}" parentId="{1CD721B0-B819-4371-8AC9-CC0D4D306D8A}">
    <text>2024.06.18 gautos pastabos
2024.07.11 pateikta po pastabų</text>
  </threadedComment>
  <threadedComment ref="X200" dT="2024-07-11T12:59:43.83" personId="{516D2C5B-D67D-464E-9C67-108D937F77CE}" id="{EA153B62-93CC-4EC2-90DB-16285F8D0770}" parentId="{1CD721B0-B819-4371-8AC9-CC0D4D306D8A}">
    <text>2024.07.11 suderino</text>
  </threadedComment>
  <threadedComment ref="Z200" dT="2024-07-17T06:38:29.06" personId="{516D2C5B-D67D-464E-9C67-108D937F77CE}" id="{B0387159-0BC7-4EB7-93C0-133152FD6D17}">
    <text>2024.07.17 pateikta info@kaubosturtas.lt</text>
    <extLst>
      <x:ext xmlns:xltc2="http://schemas.microsoft.com/office/spreadsheetml/2020/threadedcomments2" uri="{F7C98A9C-CBB3-438F-8F68-D28B6AF4A901}">
        <xltc2:checksum>1549283951</xltc2:checksum>
        <xltc2:hyperlink startIndex="20" length="20" url="info@kaubosturtas.lt"/>
      </x:ext>
    </extLst>
  </threadedComment>
  <threadedComment ref="Z200" dT="2024-07-31T09:21:31.33" personId="{516D2C5B-D67D-464E-9C67-108D937F77CE}" id="{B3FF0EFA-5789-4A5E-9157-CF08498062DE}" parentId="{B0387159-0BC7-4EB7-93C0-133152FD6D17}">
    <text>2024.04.31 priminta</text>
  </threadedComment>
  <threadedComment ref="Z200" dT="2024-07-31T10:09:52.10" personId="{516D2C5B-D67D-464E-9C67-108D937F77CE}" id="{81DA1D95-541E-4272-8692-51E4CAFF4E86}" parentId="{B0387159-0BC7-4EB7-93C0-133152FD6D17}">
    <text>2024.07.24 gauta</text>
  </threadedComment>
  <threadedComment ref="Z200" dT="2024-07-31T10:10:14.85" personId="{516D2C5B-D67D-464E-9C67-108D937F77CE}" id="{42B7F203-F117-498E-862E-457B46D90B92}" parentId="{B0387159-0BC7-4EB7-93C0-133152FD6D17}">
    <text>2024.07.31 gauta dar kartą</text>
  </threadedComment>
  <threadedComment ref="AB200" dT="2024-07-31T10:16:55.61" personId="{516D2C5B-D67D-464E-9C67-108D937F77CE}" id="{D4C3B58B-8B1D-4DB4-9867-89328E2232A8}">
    <text>2024.07.31 pateikta</text>
  </threadedComment>
  <threadedComment ref="AN200" dT="2024-06-17T12:05:19.92" personId="{516D2C5B-D67D-464E-9C67-108D937F77CE}" id="{B4204E1B-A800-4C2A-B024-9D42B51EB7E4}">
    <text>2024.06.17 pateikta</text>
  </threadedComment>
  <threadedComment ref="AN200" dT="2024-07-10T07:22:02.58" personId="{516D2C5B-D67D-464E-9C67-108D937F77CE}" id="{0DCD2555-6AE1-4C08-B8DE-F70110277839}" parentId="{B4204E1B-A800-4C2A-B024-9D42B51EB7E4}">
    <text>2024.07.10 kartoju</text>
  </threadedComment>
  <threadedComment ref="AN200" dT="2024-07-17T06:34:19.07" personId="{516D2C5B-D67D-464E-9C67-108D937F77CE}" id="{12ACE954-BBD2-49B2-A7CF-C186D19A802A}" parentId="{B4204E1B-A800-4C2A-B024-9D42B51EB7E4}">
    <text xml:space="preserve">2024.07.16 suderino
</text>
  </threadedComment>
  <threadedComment ref="K201" dT="2024-10-07T07:07:54.49" personId="{275467A3-C35B-408D-BC09-980133BF36D1}" id="{28DBD3CC-76FC-4356-B189-4FAEDEE5B45E}">
    <text>Gytis formuoja bylą</text>
  </threadedComment>
  <threadedComment ref="K201" dT="2024-10-09T07:09:50.06" personId="{1AA69E5B-B443-4881-BBB8-C2908FF681E9}" id="{14EC297D-2440-491B-A444-F9F2843B3588}" parentId="{28DBD3CC-76FC-4356-B189-4FAEDEE5B45E}">
    <text>Pateiktas projektas</text>
  </threadedComment>
  <threadedComment ref="K201" dT="2024-10-14T06:21:34.57" personId="{275467A3-C35B-408D-BC09-980133BF36D1}" id="{4CF8EFE1-6B99-47FF-9DFC-7B2243304E28}" parentId="{28DBD3CC-76FC-4356-B189-4FAEDEE5B45E}">
    <text>Laukiam servituto, po to teiksim bylą</text>
  </threadedComment>
  <threadedComment ref="K201" dT="2024-10-14T07:36:38.72" personId="{1AA69E5B-B443-4881-BBB8-C2908FF681E9}" id="{4983B407-5BB3-475B-858F-3B6CE97F02D0}" parentId="{28DBD3CC-76FC-4356-B189-4FAEDEE5B45E}">
    <text>Savivaldybe atmete servituta, nes nesuderinta su pastatu savininkais, nusiusta pastu Miskiniui ir Namu centro bustas</text>
  </threadedComment>
  <threadedComment ref="K201" dT="2024-10-15T12:43:23.98" personId="{1AA69E5B-B443-4881-BBB8-C2908FF681E9}" id="{E8924877-A88B-4942-BFBE-C54F04D029D1}" parentId="{28DBD3CC-76FC-4356-B189-4FAEDEE5B45E}">
    <text>Atmete servituta, reikia perteikt su papildomais dokais</text>
  </threadedComment>
  <threadedComment ref="K201" dT="2024-10-28T11:50:49.33" personId="{275467A3-C35B-408D-BC09-980133BF36D1}" id="{A360375C-CE4F-4883-97A8-AFED301A7DA9}" parentId="{28DBD3CC-76FC-4356-B189-4FAEDEE5B45E}">
    <text>Pateiktas SB fiziniam + mano būstas</text>
  </threadedComment>
  <threadedComment ref="K201" dT="2024-11-11T13:20:16.84" personId="{1AA69E5B-B443-4881-BBB8-C2908FF681E9}" id="{C1F6062D-2439-4BAA-A9E5-310588F1AFFC}" parentId="{28DBD3CC-76FC-4356-B189-4FAEDEE5B45E}">
    <text>Donatui Miskiniui priminta del SB pasirasymo, Mano bustas atsiunte pasirasyta</text>
  </threadedComment>
  <threadedComment ref="K201" dT="2024-11-15T13:39:35.35" personId="{1AA69E5B-B443-4881-BBB8-C2908FF681E9}" id="{F57B7DCC-7892-4B32-AC8D-B94F4B9A6FE0}" parentId="{28DBD3CC-76FC-4356-B189-4FAEDEE5B45E}">
    <text>Miskinis neturi galiu pasirasineti tokia tema, nes jis veikia tik pagal veiklos sutarti</text>
  </threadedComment>
  <threadedComment ref="K201" dT="2024-11-20T06:29:54.34" personId="{65DA027D-5C49-4EE2-A34F-BC2FA0C6B7F3}" id="{9687446E-46EF-4801-9758-8EF41823119A}" parentId="{28DBD3CC-76FC-4356-B189-4FAEDEE5B45E}">
    <text>Nusiųstas mano būsto pasirašytas servitutas į KMS</text>
  </threadedComment>
  <threadedComment ref="K201" dT="2024-12-19T09:05:20.63" personId="{65DA027D-5C49-4EE2-A34F-BC2FA0C6B7F3}" id="{358E8E2F-3CE0-48B1-A3D6-42AFFE738F0C}" parentId="{28DBD3CC-76FC-4356-B189-4FAEDEE5B45E}">
    <text>KMS susigalvojo, kad trūksta uab civinity derinimo, tačiau jie tam sklype patalpų nebeadministruoja.</text>
  </threadedComment>
  <threadedComment ref="K201" dT="2024-12-21T06:14:04.06" personId="{275467A3-C35B-408D-BC09-980133BF36D1}" id="{E53AF362-3324-4FDD-8E5F-39512F5B3D90}" parentId="{28DBD3CC-76FC-4356-B189-4FAEDEE5B45E}">
    <text>Kas daroma šiuo klausimu ?</text>
  </threadedComment>
  <threadedComment ref="K201" dT="2024-12-23T13:12:23.00" personId="{65DA027D-5C49-4EE2-A34F-BC2FA0C6B7F3}" id="{11B9B03F-877F-4C74-AB7C-87BAC532F92F}" parentId="{28DBD3CC-76FC-4356-B189-4FAEDEE5B45E}">
    <text>Susisiekta su civinity, jie perduos informaciją registrų centrui, kad patalpų jau nebeadministruoja ir atnaujins NTRC išrašą</text>
  </threadedComment>
  <threadedComment ref="K201" dT="2025-01-09T13:59:55.44" personId="{65DA027D-5C49-4EE2-A34F-BC2FA0C6B7F3}" id="{5ED094AE-0BA8-4A61-AD64-E379C11B17AD}" parentId="{28DBD3CC-76FC-4356-B189-4FAEDEE5B45E}">
    <text>NTRC išraše klaidingai nurodyti pastatų administratoriai, dėl išrašo pataisymo jie perduos info registrų centrui. Servitutą dar reikia suderinti su Puodžių g. 20 pastato sav., taip pat su sklypo vidinio kiemo aikštelės parkavimo vietų sav. Kontaktai yra objekto NTRC folderyje.</text>
  </threadedComment>
  <threadedComment ref="K201" dT="2025-01-10T13:11:21.34" personId="{BF5C2520-4838-4933-8C2C-E9E069B8079F}" id="{F5C55CC1-BF90-42C9-8D7B-5BB16845A6B2}" parentId="{28DBD3CC-76FC-4356-B189-4FAEDEE5B45E}">
    <text>Puodžių g. 20 pastato savininkas blogai pasirašė servitutą, Tautvydas išsiuntęs laišką su prašymu pakartoti derinimą.</text>
  </threadedComment>
  <threadedComment ref="K201" dT="2025-01-10T13:12:48.69" personId="{BF5C2520-4838-4933-8C2C-E9E069B8079F}" id="{DF314DFE-15F3-42E1-B9F4-9D8A34FFEB66}" parentId="{28DBD3CC-76FC-4356-B189-4FAEDEE5B45E}">
    <text>Naujas pastato administratorius - MB Namų priežiūros tarnyba (069852776)</text>
  </threadedComment>
  <threadedComment ref="K201" dT="2025-01-15T10:16:33.13" personId="{BF5C2520-4838-4933-8C2C-E9E069B8079F}" id="{F7873A03-12B0-41BF-9483-76F643EC32F6}" parentId="{28DBD3CC-76FC-4356-B189-4FAEDEE5B45E}">
    <text>Puodžių 20 pasirašė per naują. Trūksta admin</text>
  </threadedComment>
  <threadedComment ref="K201" dT="2025-01-27T11:56:52.39" personId="{275467A3-C35B-408D-BC09-980133BF36D1}" id="{3F8AAE6D-0D1E-40A3-BC47-A14253A66171}" parentId="{28DBD3CC-76FC-4356-B189-4FAEDEE5B45E}">
    <text>Reikia skambinti dėl parašo</text>
  </threadedComment>
  <threadedComment ref="K201" dT="2025-02-03T10:36:03.48" personId="{BF5C2520-4838-4933-8C2C-E9E069B8079F}" id="{51274558-D66D-4075-82DA-BEB1DE3F2B76}" parentId="{28DBD3CC-76FC-4356-B189-4FAEDEE5B45E}">
    <text>Skambinau naujam admin, sakė pasirašys, bet nežino kaip operatyviai, nes iki kovo turi ribotą prieigą prie kompiuterio. Taip pat, reikia administravimo sutarčių, nes KMSA RC išraše to nematys ir prisikabins.</text>
  </threadedComment>
  <threadedComment ref="K201" dT="2025-02-10T14:26:40.76" personId="{BF5C2520-4838-4933-8C2C-E9E069B8079F}" id="{B1E31DE9-A544-4FA1-BBF2-5D62A7B02544}" parentId="{28DBD3CC-76FC-4356-B189-4FAEDEE5B45E}">
    <text>Admin atsiuntė derinimą ir sutartis. Pateiktas SB ESO pasirašyt</text>
  </threadedComment>
  <threadedComment ref="K201" dT="2025-02-18T06:16:48.63" personId="{BF5C2520-4838-4933-8C2C-E9E069B8079F}" id="{A9669F93-69CF-4ABA-81E1-AEFFB1257B1E}" parentId="{28DBD3CC-76FC-4356-B189-4FAEDEE5B45E}">
    <text>ESO pasirašė vakar, pateiksiu savivaldybei ir bus galima kelt projektą su garantiniu</text>
  </threadedComment>
  <threadedComment ref="K201" dT="2025-02-27T14:26:48.17" personId="{BF5C2520-4838-4933-8C2C-E9E069B8079F}" id="{7CE92814-9816-4028-AE28-C51EA430B2E3}" parentId="{28DBD3CC-76FC-4356-B189-4FAEDEE5B45E}">
    <text>Pateikta savivaldybei</text>
  </threadedComment>
  <threadedComment ref="K201" dT="2025-03-27T14:26:56.06" personId="{BF5C2520-4838-4933-8C2C-E9E069B8079F}" id="{97CA7821-9A16-4EF7-83B9-3687B64BAA36}" parentId="{28DBD3CC-76FC-4356-B189-4FAEDEE5B45E}">
    <text>Atmetė servitutą, nes RC turto administratorius yra Civinity, nors administratorius yra pasikeitęs ir buvo pridėtos visos naujo admin sutartys. Aiškinuos kada bus pakeistas įrašas</text>
  </threadedComment>
  <threadedComment ref="K201" dT="2025-03-28T10:56:40.43" personId="{BF5C2520-4838-4933-8C2C-E9E069B8079F}" id="{66720E6C-F63D-46E0-9B11-1E67DA42FCFE}" parentId="{28DBD3CC-76FC-4356-B189-4FAEDEE5B45E}">
    <text>04-07d. Grįžta į darbus admin direktorė, pasiims šitą reikalą ir per savaitę turėtų perregistruot</text>
  </threadedComment>
  <threadedComment ref="K201" dT="2025-04-08T12:12:43.01" personId="{BF5C2520-4838-4933-8C2C-E9E069B8079F}" id="{1F3C4F15-E027-4495-B8C7-B7E95DEDAF23}" parentId="{28DBD3CC-76FC-4356-B189-4FAEDEE5B45E}">
    <text>Paprašiau, kad painformuotų apie procesą</text>
  </threadedComment>
  <threadedComment ref="K201" dT="2025-04-15T10:37:11.92" personId="{BF5C2520-4838-4933-8C2C-E9E069B8079F}" id="{D12AB577-E8C8-4D64-96D5-4B0CB8D90B0C}" parentId="{28DBD3CC-76FC-4356-B189-4FAEDEE5B45E}">
    <text>04-14 informavo, kad prašymas pateiktas perregistravimui per 1 d.d., kolkas įrašas nepasikeitęs</text>
  </threadedComment>
  <threadedComment ref="K201" dT="2025-04-24T04:31:17.71" personId="{BF5C2520-4838-4933-8C2C-E9E069B8079F}" id="{427D27B6-D3DE-447B-8F65-B39E0B1A9ED5}" parentId="{28DBD3CC-76FC-4356-B189-4FAEDEE5B45E}">
    <text>Gavau info, kad RC neįregistravo naujo admin, nes senas neišregistruotas. Naujas admin susisieks su mano būstu, kad išregistruotų savo pasibaigusią sutartį. Terminai neaiškūs.</text>
  </threadedComment>
  <threadedComment ref="K201" dT="2025-05-12T04:57:57.95" personId="{BF5C2520-4838-4933-8C2C-E9E069B8079F}" id="{01F08018-4113-49F0-BD33-7AA39440CDB6}" parentId="{28DBD3CC-76FC-4356-B189-4FAEDEE5B45E}">
    <text>Nieko naujo nėra, parašiau laišką naujam admin, kad atnaujintų info</text>
  </threadedComment>
  <threadedComment ref="K201" dT="2025-05-16T11:12:15.12" personId="{BF5C2520-4838-4933-8C2C-E9E069B8079F}" id="{1125CEA0-6ADB-4D5B-ABE0-EF5E2AE26F89}" parentId="{28DBD3CC-76FC-4356-B189-4FAEDEE5B45E}">
    <text>Derinuos su admin, iš jų iniciatyva yra, bet sunku susikalbėt su mano būstu. Klausimą nukėlėm kitai savaitei, jeigu nepavyks nieko gauti iš Mano būsto, reikės važiuoti pas juos ir kalbėti vietoj.</text>
  </threadedComment>
  <threadedComment ref="K201" dT="2025-06-16T06:30:27.05" personId="{BF5C2520-4838-4933-8C2C-E9E069B8079F}" id="{8C2C1814-29EB-42FA-AE57-BE9E5AAA46BE}" parentId="{28DBD3CC-76FC-4356-B189-4FAEDEE5B45E}">
    <text>Užklausta kas per situacija šiai dienai.</text>
  </threadedComment>
  <threadedComment ref="K201" dT="2025-09-09T04:59:18.07" personId="{BF5C2520-4838-4933-8C2C-E9E069B8079F}" id="{70BD5C31-C8B9-4D92-847D-935593E04869}" parentId="{28DBD3CC-76FC-4356-B189-4FAEDEE5B45E}">
    <text>Vis dar stringam</text>
  </threadedComment>
  <threadedComment ref="K201" dT="2025-10-29T13:09:44.53" personId="{BF5C2520-4838-4933-8C2C-E9E069B8079F}" id="{D941A358-B5D8-4E61-86B6-2D2917889D12}" parentId="{28DBD3CC-76FC-4356-B189-4FAEDEE5B45E}">
    <text>Šiaip klausimas perduotas ESO, bet būtų sveika ir mums įsitraukti. Mano pašte šiaip viskas yra, bet įmetu ir čia: simona@nptarnyba.lt  +370 698 52776</text>
  </threadedComment>
  <threadedComment ref="K201" dT="2025-10-29T13:11:00.78" personId="{BF5C2520-4838-4933-8C2C-E9E069B8079F}" id="{87F71003-FE92-470B-9D0C-090A89DA572E}" parentId="{28DBD3CC-76FC-4356-B189-4FAEDEE5B45E}">
    <text>Visa info apie situacija tiek čia komentaruose aukščiau tiek pratęsime tiek pašte. Susirasit</text>
  </threadedComment>
  <threadedComment ref="K201" dT="2025-11-28T05:16:40.64" personId="{BF941DBC-49BC-4D35-B639-EC5DED99621C}" id="{D113DC95-C351-49FB-9317-84D7B40A4175}" parentId="{28DBD3CC-76FC-4356-B189-4FAEDEE5B45E}">
    <text>064764357 Nptarnyba naujas nr</text>
  </threadedComment>
  <threadedComment ref="K201" dT="2025-12-05T10:57:24.06" personId="{BF941DBC-49BC-4D35-B639-EC5DED99621C}" id="{AE61541B-D307-4C92-A064-9EA3BCE26206}" parentId="{28DBD3CC-76FC-4356-B189-4FAEDEE5B45E}">
    <text>Stabdom objektą kolkas.</text>
  </threadedComment>
  <threadedComment ref="K201" dT="2025-12-17T14:45:43.03" personId="{BF941DBC-49BC-4D35-B639-EC5DED99621C}" id="{B5A1139E-2144-46F9-8DF6-D5BC75B02F20}" parentId="{28DBD3CC-76FC-4356-B189-4FAEDEE5B45E}">
    <text>Objektas atšauktas.</text>
  </threadedComment>
  <threadedComment ref="O201" dT="2024-05-30T13:13:59.97" personId="{516D2C5B-D67D-464E-9C67-108D937F77CE}" id="{1516A432-C3EB-4476-8D6C-C8C3A2E2A425}">
    <text>2024.05.30 Įkeltas pratesimas dėl KPD</text>
  </threadedComment>
  <threadedComment ref="O201" dT="2024-07-06T10:17:43.94" personId="{BE325DBA-77AE-420F-8593-D19695A72820}" id="{C5C5C73B-A270-4C4B-A604-3024AAADF8EB}" parentId="{1516A432-C3EB-4476-8D6C-C8C3A2E2A425}">
    <text>07 05 pratęsimas dėl servituto, bet nieks nedaryta</text>
  </threadedComment>
  <threadedComment ref="O201" dT="2024-07-31T11:06:20.36" personId="{516D2C5B-D67D-464E-9C67-108D937F77CE}" id="{2ED2FE82-14D6-4D32-8A94-C3926A5D9E19}" parentId="{1516A432-C3EB-4476-8D6C-C8C3A2E2A425}">
    <text>2024.07.31 įkeltas pratesimas</text>
  </threadedComment>
  <threadedComment ref="O201" dT="2024-09-04T07:51:20.99" personId="{516D2C5B-D67D-464E-9C67-108D937F77CE}" id="{2DFF3110-0340-4B5C-BB21-72406BBDAD4C}" parentId="{1516A432-C3EB-4476-8D6C-C8C3A2E2A425}">
    <text>2024.09.04 Įkeltas pratesimas</text>
  </threadedComment>
  <threadedComment ref="X201" dT="2024-06-17T05:40:54.37" personId="{516D2C5B-D67D-464E-9C67-108D937F77CE}" id="{24F34116-E9D1-4AF7-8206-B537E1637BD2}">
    <text>2024.06.17 pateikta</text>
  </threadedComment>
  <threadedComment ref="X201" dT="2024-06-20T06:40:14.90" personId="{516D2C5B-D67D-464E-9C67-108D937F77CE}" id="{00E8055E-4836-4C62-BB2F-7B67E237B084}" parentId="{24F34116-E9D1-4AF7-8206-B537E1637BD2}">
    <text>2024.06.18 suderinta</text>
  </threadedComment>
  <threadedComment ref="Y201" dT="2024-05-21T10:10:19.63" personId="{516D2C5B-D67D-464E-9C67-108D937F77CE}" id="{4270134E-B058-48CC-885E-389CD7889A8E}">
    <text>2024.05.20 Gauta</text>
  </threadedComment>
  <threadedComment ref="Z201" dT="2024-06-17T05:40:32.67" personId="{516D2C5B-D67D-464E-9C67-108D937F77CE}" id="{1B840664-8791-4414-A370-29F70709A717}">
    <text>2024.06.17 Pateikta  Zilvinas.karalevicius@airo.lt</text>
  </threadedComment>
  <threadedComment ref="Z201" dT="2024-07-08T06:54:23.73" personId="{516D2C5B-D67D-464E-9C67-108D937F77CE}" id="{6CEA646A-FD49-4766-9B7A-68444D9BBD0F}" parentId="{1B840664-8791-4414-A370-29F70709A717}">
    <text>2024.07.08 pakartotas laiškas</text>
  </threadedComment>
  <threadedComment ref="Z201" dT="2024-07-12T05:20:00.65" personId="{516D2C5B-D67D-464E-9C67-108D937F77CE}" id="{73786942-EA67-43FE-B22F-0F031872DA5A}" parentId="{1B840664-8791-4414-A370-29F70709A717}">
    <text>2024.07.12 skambinta, nekėlė</text>
  </threadedComment>
  <threadedComment ref="Z201" dT="2024-07-12T10:14:29.92" personId="{516D2C5B-D67D-464E-9C67-108D937F77CE}" id="{1C3B7158-FAE8-4E97-858C-25B415C016D2}" parentId="{1B840664-8791-4414-A370-29F70709A717}">
    <text>2024.07.12 Pakartotas laiškas</text>
  </threadedComment>
  <threadedComment ref="Z201" dT="2024-07-12T10:56:05.74" personId="{516D2C5B-D67D-464E-9C67-108D937F77CE}" id="{865CF9EC-8488-4D66-B400-9AFDFCA9C986}" parentId="{1B840664-8791-4414-A370-29F70709A717}">
    <text xml:space="preserve">2024.07.12 suderino
</text>
  </threadedComment>
  <threadedComment ref="AB201" dT="2024-06-17T05:40:00.88" personId="{516D2C5B-D67D-464E-9C67-108D937F77CE}" id="{B8BB0C72-51EC-4C7E-B7FE-52F1107479D8}">
    <text>2024.06.17 Pateikta</text>
  </threadedComment>
  <threadedComment ref="AB201" dT="2024-06-20T04:29:16.33" personId="{516D2C5B-D67D-464E-9C67-108D937F77CE}" id="{A4096BD9-64A3-4222-B84D-4E7DACAC854D}" parentId="{B8BB0C72-51EC-4C7E-B7FE-52F1107479D8}">
    <text>2024.06.19 suderio</text>
  </threadedComment>
  <threadedComment ref="AE201" dT="2024-06-17T05:39:48.77" personId="{516D2C5B-D67D-464E-9C67-108D937F77CE}" id="{37AEB43C-1E70-4227-861B-061E88284E26}">
    <text>2024.06.17 Pateikta</text>
  </threadedComment>
  <threadedComment ref="AE201" dT="2024-06-20T05:00:10.62" personId="{516D2C5B-D67D-464E-9C67-108D937F77CE}" id="{14F6C94F-5AFA-4900-BE7D-6852DB8B1187}" parentId="{37AEB43C-1E70-4227-861B-061E88284E26}">
    <text>2024.06.19 suderino</text>
  </threadedComment>
  <threadedComment ref="AF201" dT="2024-06-17T05:39:45.22" personId="{516D2C5B-D67D-464E-9C67-108D937F77CE}" id="{0AE79E5A-8832-4012-9142-6616B015E542}">
    <text>2024.06.17 Pateikta</text>
  </threadedComment>
  <threadedComment ref="AF201" dT="2024-06-20T04:41:11.63" personId="{516D2C5B-D67D-464E-9C67-108D937F77CE}" id="{9AE31250-F03D-475F-A8FC-6125DDD02709}" parentId="{0AE79E5A-8832-4012-9142-6616B015E542}">
    <text>2024.06.19 suderino</text>
  </threadedComment>
  <threadedComment ref="AK201" dT="2024-07-31T10:54:45.54" personId="{516D2C5B-D67D-464E-9C67-108D937F77CE}" id="{C4C37D32-8144-4BED-AE38-3B5FFAAC32E2}">
    <text xml:space="preserve">2024.07.31 pateikta administratoriui info@manobustas.lt
</text>
    <extLst>
      <x:ext xmlns:xltc2="http://schemas.microsoft.com/office/spreadsheetml/2020/threadedcomments2" uri="{F7C98A9C-CBB3-438F-8F68-D28B6AF4A901}">
        <xltc2:checksum>3738992677</xltc2:checksum>
        <xltc2:hyperlink startIndex="37" length="18" url="info@manobustas.lt"/>
      </x:ext>
    </extLst>
  </threadedComment>
  <threadedComment ref="AK201" dT="2024-09-10T12:23:12.92" personId="{516D2C5B-D67D-464E-9C67-108D937F77CE}" id="{00737192-D260-40BA-971A-FA8F27492EA0}" parentId="{C4C37D32-8144-4BED-AE38-3B5FFAAC32E2}">
    <text>2024.09.10 PATEIKTA servituto nustatymui info@kaunas.lt</text>
    <extLst>
      <x:ext xmlns:xltc2="http://schemas.microsoft.com/office/spreadsheetml/2020/threadedcomments2" uri="{F7C98A9C-CBB3-438F-8F68-D28B6AF4A901}">
        <xltc2:checksum>3210640112</xltc2:checksum>
        <xltc2:hyperlink startIndex="41" length="14" url="info@kaunas.lt"/>
      </x:ext>
    </extLst>
  </threadedComment>
  <threadedComment ref="AN201" dT="2024-06-17T05:39:02.60" personId="{516D2C5B-D67D-464E-9C67-108D937F77CE}" id="{BC792B20-AB3E-4852-A7F7-1D512517CC6F}">
    <text>2024.06.17 Pateikta</text>
  </threadedComment>
  <threadedComment ref="AN201" dT="2024-07-10T06:46:21.08" personId="{516D2C5B-D67D-464E-9C67-108D937F77CE}" id="{8C18D7F7-0E83-47A7-8A08-25401D6129FB}" parentId="{BC792B20-AB3E-4852-A7F7-1D512517CC6F}">
    <text>2024.07.10</text>
  </threadedComment>
  <threadedComment ref="AN201" dT="2024-07-23T06:36:09.12" personId="{516D2C5B-D67D-464E-9C67-108D937F77CE}" id="{C2F6498A-6393-49A1-9182-6EE785E31CE7}" parentId="{BC792B20-AB3E-4852-A7F7-1D512517CC6F}">
    <text>2024.07.23 Atmetė (Reikia aprašo)</text>
  </threadedComment>
  <threadedComment ref="AN201" dT="2024-07-31T07:24:00.51" personId="{516D2C5B-D67D-464E-9C67-108D937F77CE}" id="{5F3F6F71-FC37-42E2-A00F-2E8B640EE993}" parentId="{BC792B20-AB3E-4852-A7F7-1D512517CC6F}">
    <text>2024.07.31 Pateikta po pastabų</text>
  </threadedComment>
  <threadedComment ref="AN201" dT="2024-08-02T06:06:46.64" personId="{516D2C5B-D67D-464E-9C67-108D937F77CE}" id="{10060106-EE9B-4C85-A367-2C4EFF3C4E61}" parentId="{BC792B20-AB3E-4852-A7F7-1D512517CC6F}">
    <text xml:space="preserve">2024.08.02 pakartota
</text>
  </threadedComment>
  <threadedComment ref="AN201" dT="2024-09-04T07:49:03.05" personId="{516D2C5B-D67D-464E-9C67-108D937F77CE}" id="{B3FE6C02-905A-4126-B44D-DB5F39D5D8BD}" parentId="{BC792B20-AB3E-4852-A7F7-1D512517CC6F}">
    <text>2024.09.04 pakartopta</text>
  </threadedComment>
  <threadedComment ref="AN201" dT="2024-09-10T11:27:12.55" personId="{516D2C5B-D67D-464E-9C67-108D937F77CE}" id="{AF8D80C2-903C-43BF-A4FB-9379A98124FF}" parentId="{BC792B20-AB3E-4852-A7F7-1D512517CC6F}">
    <text>2024.09.06 suderino</text>
  </threadedComment>
  <threadedComment ref="E202" dT="2024-09-06T05:30:26.29" personId="{516D2C5B-D67D-464E-9C67-108D937F77CE}" id="{6150E54F-63F9-4D2A-8288-0F32F74E6115}">
    <text>2024.08.29 Pateikta pilna byla
2024.09.03 Gautos pastabois. Ir pateikta atgal
2024.09.06 Pateikti įkainiai</text>
  </threadedComment>
  <threadedComment ref="E202" dT="2024-09-12T13:24:13.58" personId="{BE325DBA-77AE-420F-8593-D19695A72820}" id="{78F300F2-18B7-4A38-B689-228B4933B29A}" parentId="{6150E54F-63F9-4D2A-8288-0F32F74E6115}">
    <text xml:space="preserve">Įkainaii +, reikia žymos
</text>
  </threadedComment>
  <threadedComment ref="K202" dT="2024-09-06T05:30:47.17" personId="{516D2C5B-D67D-464E-9C67-108D937F77CE}" id="{736B262C-7647-46AB-A862-ACBF56F263B4}">
    <text>Reikia susiderinti su sklypais, uzprasyta kontaktu, eimutis 05.13 varo su savininku pabazarint
2024.05.16  Topografijos užsakumas perduotas Tomui
Pirminiai suderinti, pateikti institucijoms;
2024.05.29 pateikta derinti. 2024-06-28 pateikta į geoportal</text>
  </threadedComment>
  <threadedComment ref="O202" dT="2024-05-30T13:58:25.93" personId="{516D2C5B-D67D-464E-9C67-108D937F77CE}" id="{07BE5A9B-5EDA-4491-BA3B-4AA50B972863}">
    <text>2024.05.30 Įkeltas pratesimas, primeluota dėl Vainoro</text>
  </threadedComment>
  <threadedComment ref="O202" dT="2024-07-30T10:33:09.28" personId="{516D2C5B-D67D-464E-9C67-108D937F77CE}" id="{D52806AB-2B9F-43BA-95AC-3D2CBF108A86}" parentId="{07BE5A9B-5EDA-4491-BA3B-4AA50B972863}">
    <text>2024.07.30 įkeltas pratesimas</text>
  </threadedComment>
  <threadedComment ref="O202" dT="2024-09-03T12:12:14.12" personId="{516D2C5B-D67D-464E-9C67-108D937F77CE}" id="{3C34B5F3-6B63-419F-93B1-3C6286E7923B}" parentId="{07BE5A9B-5EDA-4491-BA3B-4AA50B972863}">
    <text>2024.09.03 Įkeltas pratesimas</text>
  </threadedComment>
  <threadedComment ref="X202" dT="2024-05-22T11:24:43.94" personId="{516D2C5B-D67D-464E-9C67-108D937F77CE}" id="{D2F8FCFC-2AB3-4C69-9669-D96CFAD3575A}">
    <text>2024.05.22 pateikti pirminiai</text>
  </threadedComment>
  <threadedComment ref="X202" dT="2024-05-28T07:18:15.76" personId="{516D2C5B-D67D-464E-9C67-108D937F77CE}" id="{26E04203-1CB7-49D1-B2E0-E5B1B760A2B8}" parentId="{D2F8FCFC-2AB3-4C69-9669-D96CFAD3575A}">
    <text>2024.05.23 suderinti</text>
  </threadedComment>
  <threadedComment ref="Z202" dT="2024-06-03T12:10:21.79" personId="{516D2C5B-D67D-464E-9C67-108D937F77CE}" id="{04845084-27F2-4B60-99FB-DCAF664013E3}">
    <text>2024.06.03 pateikta raimundas.slubelis@gmail.com'</text>
    <extLst>
      <x:ext xmlns:xltc2="http://schemas.microsoft.com/office/spreadsheetml/2020/threadedcomments2" uri="{F7C98A9C-CBB3-438F-8F68-D28B6AF4A901}">
        <xltc2:checksum>3087584721</xltc2:checksum>
        <xltc2:hyperlink startIndex="20" length="29" url="raimundas.slubelis@gmail.com'"/>
      </x:ext>
    </extLst>
  </threadedComment>
  <threadedComment ref="Z202" dT="2024-07-02T13:20:58.04" personId="{516D2C5B-D67D-464E-9C67-108D937F77CE}" id="{372B52B8-A169-4841-810A-4EB60CF6A629}" parentId="{04845084-27F2-4B60-99FB-DCAF664013E3}">
    <text>2024.06.27 suderino 2 karta</text>
  </threadedComment>
  <threadedComment ref="AA202" dT="2024-07-12T10:26:06.58" personId="{516D2C5B-D67D-464E-9C67-108D937F77CE}" id="{273E3581-29A8-4C05-A6DB-C23DF3B339FB}">
    <text>2024.07.12 vienas pasirašytas kitas paliktas žadėjo atsiūsti</text>
  </threadedComment>
  <threadedComment ref="AA202" dT="2024-07-12T10:26:31.38" personId="{516D2C5B-D67D-464E-9C67-108D937F77CE}" id="{D451A014-C44A-40BC-997C-BA2C007C52B8}" parentId="{273E3581-29A8-4C05-A6DB-C23DF3B339FB}">
    <text>901/0193:150.
Lilija Butkevičienė +37068710266
Jonas Butkevičius  +37068681947</text>
  </threadedComment>
  <threadedComment ref="AA202" dT="2024-07-30T10:20:05.81" personId="{516D2C5B-D67D-464E-9C67-108D937F77CE}" id="{CE200C50-EEAD-4B69-91E9-3F5C5291119D}" parentId="{273E3581-29A8-4C05-A6DB-C23DF3B339FB}">
    <text>2024.07.30 gautas Lilijos sutikimas</text>
  </threadedComment>
  <threadedComment ref="AB202" dT="2024-05-29T09:44:01.58" personId="{516D2C5B-D67D-464E-9C67-108D937F77CE}" id="{A287DB63-653B-4C85-84D2-CC60AE3DD7D5}">
    <text>2024.05.29 pateikta</text>
  </threadedComment>
  <threadedComment ref="AB202" dT="2024-06-06T13:52:10.33" personId="{516D2C5B-D67D-464E-9C67-108D937F77CE}" id="{8B693746-E6D7-4972-9CA8-CE9E94E61C48}" parentId="{A287DB63-653B-4C85-84D2-CC60AE3DD7D5}">
    <text>2024.06.04 nesuderino</text>
  </threadedComment>
  <threadedComment ref="AB202" dT="2024-06-06T13:52:26.02" personId="{516D2C5B-D67D-464E-9C67-108D937F77CE}" id="{4E8F86CE-D1ED-4B5A-B910-D0F867055914}" parentId="{A287DB63-653B-4C85-84D2-CC60AE3DD7D5}">
    <text>2024.06.06 Pateikėme naujus sprendinius</text>
  </threadedComment>
  <threadedComment ref="AB202" dT="2024-06-10T08:54:56.57" personId="{516D2C5B-D67D-464E-9C67-108D937F77CE}" id="{E27EC0C9-EF53-4B22-8905-57ADDFE393BE}" parentId="{A287DB63-653B-4C85-84D2-CC60AE3DD7D5}">
    <text>2024.06.10 suderinio</text>
  </threadedComment>
  <threadedComment ref="AE202" dT="2024-05-29T09:44:22.65" personId="{516D2C5B-D67D-464E-9C67-108D937F77CE}" id="{783FCEB5-99FD-46F3-AC90-A7A02F3E5B42}">
    <text>2024.05.29 pateikta</text>
  </threadedComment>
  <threadedComment ref="AE202" dT="2024-06-03T09:10:33.00" personId="{516D2C5B-D67D-464E-9C67-108D937F77CE}" id="{943985EE-621C-4DB7-8D16-208EB0C73B01}" parentId="{783FCEB5-99FD-46F3-AC90-A7A02F3E5B42}">
    <text>2024.06.03 suderinta</text>
  </threadedComment>
  <threadedComment ref="AE202" dT="2024-06-10T08:57:58.81" personId="{516D2C5B-D67D-464E-9C67-108D937F77CE}" id="{16C4FDD7-CA1C-4438-9852-A02BEEEDCD3D}" parentId="{783FCEB5-99FD-46F3-AC90-A7A02F3E5B42}">
    <text>2024.06.10 pateikta perderinti</text>
  </threadedComment>
  <threadedComment ref="AE202" dT="2024-06-12T04:21:56.47" personId="{516D2C5B-D67D-464E-9C67-108D937F77CE}" id="{64D1E7F4-CE2E-480B-A6AC-422DD7C29370}" parentId="{783FCEB5-99FD-46F3-AC90-A7A02F3E5B42}">
    <text>2024.06.11 suderinta</text>
  </threadedComment>
  <threadedComment ref="AF202" dT="2024-05-29T09:44:13.15" personId="{516D2C5B-D67D-464E-9C67-108D937F77CE}" id="{CC07F0D9-71F9-4800-8195-FE0B34DE07A3}">
    <text>2024.05.29 pateikta</text>
  </threadedComment>
  <threadedComment ref="AF202" dT="2024-06-03T09:09:47.81" personId="{516D2C5B-D67D-464E-9C67-108D937F77CE}" id="{592328F4-B88C-4DDC-A20F-9298455CFAB4}" parentId="{CC07F0D9-71F9-4800-8195-FE0B34DE07A3}">
    <text>2024.05.31 suderinta</text>
  </threadedComment>
  <threadedComment ref="AF202" dT="2024-06-10T08:58:06.47" personId="{516D2C5B-D67D-464E-9C67-108D937F77CE}" id="{12638C9F-5838-49C1-8854-EDB9F37DFEAF}" parentId="{CC07F0D9-71F9-4800-8195-FE0B34DE07A3}">
    <text>2024.06.10 pateikta perderinti</text>
  </threadedComment>
  <threadedComment ref="AF202" dT="2024-06-20T06:17:42.56" personId="{516D2C5B-D67D-464E-9C67-108D937F77CE}" id="{6327F55D-A309-4E60-BACE-F13BD0112484}" parentId="{CC07F0D9-71F9-4800-8195-FE0B34DE07A3}">
    <text xml:space="preserve">2024.06.13 suderino
</text>
  </threadedComment>
  <threadedComment ref="AH202" dT="2024-07-11T07:29:21.60" personId="{516D2C5B-D67D-464E-9C67-108D937F77CE}" id="{A1AA0268-ACCB-41BF-B96F-1264D97041DA}">
    <text xml:space="preserve">2024-06-28 pateikta į geoportal 
(SAV-319665) 319665 </text>
  </threadedComment>
  <threadedComment ref="AH202" dT="2024-08-12T07:30:03.25" personId="{516D2C5B-D67D-464E-9C67-108D937F77CE}" id="{5D616541-92DD-46F2-AB85-C6297DA1619C}" parentId="{A1AA0268-ACCB-41BF-B96F-1264D97041DA}">
    <text>2024.08.06 gauta</text>
  </threadedComment>
  <threadedComment ref="E203" dT="2024-05-27T13:25:04.34" personId="{275467A3-C35B-408D-BC09-980133BF36D1}" id="{06A5194E-7B08-455A-B1C5-7C12918EB15F}">
    <text>Reikia daryti</text>
  </threadedComment>
  <threadedComment ref="K203" dT="2024-09-18T06:37:50.77" personId="{1AA69E5B-B443-4881-BBB8-C2908FF681E9}" id="{F9F40A4B-7966-48F9-B400-6C8B2C93D750}">
    <text>Pateiktas servitutas savivaldybei</text>
  </threadedComment>
  <threadedComment ref="K203" dT="2024-09-19T05:20:57.45" personId="{275467A3-C35B-408D-BC09-980133BF36D1}" id="{7B871F44-1F00-40F5-8031-D041C191D26D}" parentId="{F9F40A4B-7966-48F9-B400-6C8B2C93D750}">
    <text>Rengia bylą Tautvydas</text>
  </threadedComment>
  <threadedComment ref="K203" dT="2024-09-20T06:21:22.59" personId="{1AA69E5B-B443-4881-BBB8-C2908FF681E9}" id="{5341A9A1-2040-4BA2-AD5D-1658E5153B44}" parentId="{F9F40A4B-7966-48F9-B400-6C8B2C93D750}">
    <text>Pateiktas projektas</text>
  </threadedComment>
  <threadedComment ref="K203" dT="2024-09-24T11:44:35.96" personId="{1AA69E5B-B443-4881-BBB8-C2908FF681E9}" id="{6C7664F3-ADC2-4A45-A238-EE788778C342}" parentId="{F9F40A4B-7966-48F9-B400-6C8B2C93D750}">
    <text>Tautvydas taiso pastabas</text>
  </threadedComment>
  <threadedComment ref="K203" dT="2024-09-25T05:29:50.42" personId="{1AA69E5B-B443-4881-BBB8-C2908FF681E9}" id="{B97B7BB7-E95D-4ED6-B92E-5C3E7291CDB2}" parentId="{F9F40A4B-7966-48F9-B400-6C8B2C93D750}">
    <text>Truksta SUVA ir servituto, kitos pastabos pataisytos</text>
  </threadedComment>
  <threadedComment ref="K203" dT="2024-09-30T06:19:20.25" personId="{275467A3-C35B-408D-BC09-980133BF36D1}" id="{289ED42B-FCAB-4046-AC07-B0B52A5F2212}" parentId="{F9F40A4B-7966-48F9-B400-6C8B2C93D750}">
    <text>SUVA vėluoja 4d.d.</text>
  </threadedComment>
  <threadedComment ref="K203" dT="2024-10-04T11:09:13.55" personId="{275467A3-C35B-408D-BC09-980133BF36D1}" id="{C06B21F3-367D-497D-9D56-ADD15AF9E10D}" parentId="{F9F40A4B-7966-48F9-B400-6C8B2C93D750}">
    <text>SUVA gautas laukiam SERVITUTO</text>
  </threadedComment>
  <threadedComment ref="K203" dT="2024-10-14T05:32:22.41" personId="{1AA69E5B-B443-4881-BBB8-C2908FF681E9}" id="{3312A579-EAE0-4D0B-9EC8-00ABE6CBBABE}" parentId="{F9F40A4B-7966-48F9-B400-6C8B2C93D750}">
    <text>Servitutas pateiktas notarei</text>
  </threadedComment>
  <threadedComment ref="K203" dT="2024-10-14T11:32:05.71" personId="{1AA69E5B-B443-4881-BBB8-C2908FF681E9}" id="{CA74EAFD-6C40-4A1E-BD81-459F3C5B52DA}" parentId="{F9F40A4B-7966-48F9-B400-6C8B2C93D750}">
    <text>Pateiktas projektas po pastabų</text>
  </threadedComment>
  <threadedComment ref="K203" dT="2024-10-18T09:26:36.87" personId="{1AA69E5B-B443-4881-BBB8-C2908FF681E9}" id="{B51F80C2-29B0-4103-96A1-AF0F55C32B06}" parentId="{F9F40A4B-7966-48F9-B400-6C8B2C93D750}">
    <text>Pateiktas projektas po pastabu, servitutai pasirasyti</text>
  </threadedComment>
  <threadedComment ref="O203" dT="2024-06-06T07:25:03.86" personId="{516D2C5B-D67D-464E-9C67-108D937F77CE}" id="{2D1492C2-E766-4D73-9CDB-BEC2C97AAFC4}">
    <text>2024.06.06 Įkelktas pratesimas dėl KPD</text>
  </threadedComment>
  <threadedComment ref="O203" dT="2024-07-06T09:26:35.31" personId="{BE325DBA-77AE-420F-8593-D19695A72820}" id="{2AC32C19-EA6A-4DCE-8F46-C2CB244A421B}" parentId="{2D1492C2-E766-4D73-9CDB-BEC2C97AAFC4}">
    <text>07 06 pratęsimas dėl servituto</text>
  </threadedComment>
  <threadedComment ref="O203" dT="2024-08-06T12:36:00.71" personId="{516D2C5B-D67D-464E-9C67-108D937F77CE}" id="{3BDC442A-E053-4D25-847A-083DC2DB6EB6}" parentId="{2D1492C2-E766-4D73-9CDB-BEC2C97AAFC4}">
    <text>2024.08.06 Įkeltas pratesimas</text>
  </threadedComment>
  <threadedComment ref="O203" dT="2024-09-10T06:42:48.11" personId="{516D2C5B-D67D-464E-9C67-108D937F77CE}" id="{2D5DB4A4-26FF-4E69-90DA-381C1CEFFDD5}" parentId="{2D1492C2-E766-4D73-9CDB-BEC2C97AAFC4}">
    <text>2024.09.10 Pateiktas pratesimas</text>
  </threadedComment>
  <threadedComment ref="Q203" dT="2024-06-10T09:49:59.36" personId="{516D2C5B-D67D-464E-9C67-108D937F77CE}" id="{D799BEC4-E5FA-4295-8DBE-277169349787}">
    <text>2024.06.07</text>
  </threadedComment>
  <threadedComment ref="X203" dT="2024-06-06T07:26:11.52" personId="{516D2C5B-D67D-464E-9C67-108D937F77CE}" id="{6CD1D588-C581-4DB2-B031-C44328A9CA07}">
    <text>2024.06.06 Pateikti pirminiai</text>
  </threadedComment>
  <threadedComment ref="X203" dT="2024-08-07T05:10:32.25" personId="{516D2C5B-D67D-464E-9C67-108D937F77CE}" id="{42AD747E-BA96-41A0-9046-269826A142F6}" parentId="{6CD1D588-C581-4DB2-B031-C44328A9CA07}">
    <text>2024.08.07 Ikelti pirminiai po pastabų</text>
  </threadedComment>
  <threadedComment ref="X203" dT="2024-09-10T05:04:30.93" personId="{516D2C5B-D67D-464E-9C67-108D937F77CE}" id="{C0731D00-A413-49A7-A73A-83785B7CC4B1}" parentId="{6CD1D588-C581-4DB2-B031-C44328A9CA07}">
    <text>2024.08.12 suderinta</text>
  </threadedComment>
  <threadedComment ref="Y203" dT="2024-05-21T10:22:11.75" personId="{516D2C5B-D67D-464E-9C67-108D937F77CE}" id="{69D03DE5-62FE-48CD-8760-6C863DE70F2E}">
    <text>2024.05.20 Gauta</text>
  </threadedComment>
  <threadedComment ref="Z203" dT="2024-06-28T05:44:36.12" personId="{516D2C5B-D67D-464E-9C67-108D937F77CE}" id="{3917AEBE-3824-4BCF-9E77-490519105D54}">
    <text>2024.06.28 pateikta  vaidulekom@gmail.com</text>
  </threadedComment>
  <threadedComment ref="Z203" dT="2024-08-12T04:22:35.47" personId="{516D2C5B-D67D-464E-9C67-108D937F77CE}" id="{487A9ECF-6DB5-4828-8D67-16D439EF739A}" parentId="{3917AEBE-3824-4BCF-9E77-490519105D54}">
    <text>2024.07.10 suderino</text>
  </threadedComment>
  <threadedComment ref="AB203" dT="2024-06-28T05:39:34.97" personId="{516D2C5B-D67D-464E-9C67-108D937F77CE}" id="{A4842886-07D3-45AD-8919-F44E070CDCEB}">
    <text>2024.06.28 pateikta</text>
  </threadedComment>
  <threadedComment ref="AB203" dT="2024-07-05T07:42:03.36" personId="{516D2C5B-D67D-464E-9C67-108D937F77CE}" id="{9F56495D-70B2-411F-9FC0-F3B6BEE5122C}" parentId="{A4842886-07D3-45AD-8919-F44E070CDCEB}">
    <text>2024.07.03 suderino</text>
  </threadedComment>
  <threadedComment ref="AE203" dT="2024-06-28T05:40:12.10" personId="{516D2C5B-D67D-464E-9C67-108D937F77CE}" id="{88708697-26FE-4DF7-824A-F6E1D395B977}">
    <text>2024.06.28 pateikta</text>
  </threadedComment>
  <threadedComment ref="AE203" dT="2024-07-02T14:02:17.14" personId="{516D2C5B-D67D-464E-9C67-108D937F77CE}" id="{15A6A5B4-36C0-4E45-BF41-CD8EA56BB82C}" parentId="{88708697-26FE-4DF7-824A-F6E1D395B977}">
    <text>2024.07.02 suderinta</text>
  </threadedComment>
  <threadedComment ref="AF203" dT="2024-06-28T05:40:17.37" personId="{516D2C5B-D67D-464E-9C67-108D937F77CE}" id="{5B5BFBE4-AB07-4795-9A8A-17E67ADEA220}">
    <text>2024.06.28 pateikta</text>
  </threadedComment>
  <threadedComment ref="AF203" dT="2024-08-06T11:40:48.99" personId="{516D2C5B-D67D-464E-9C67-108D937F77CE}" id="{302F5348-806D-4F17-B970-38F569D72BBD}" parentId="{5B5BFBE4-AB07-4795-9A8A-17E67ADEA220}">
    <text>2024.07.03</text>
  </threadedComment>
  <threadedComment ref="AH203" dT="2024-09-10T05:50:03.28" personId="{516D2C5B-D67D-464E-9C67-108D937F77CE}" id="{20A3DF96-AB10-46FC-A479-02B58925D36C}">
    <text>2024.09.10 pateikta 327729  (SAV-327729)</text>
  </threadedComment>
  <threadedComment ref="AJ203" dT="2024-06-28T05:40:28.58" personId="{516D2C5B-D67D-464E-9C67-108D937F77CE}" id="{6CF5ED27-9C01-4468-B230-C52947B74284}">
    <text>2024.06.28 pateikta</text>
  </threadedComment>
  <threadedComment ref="AJ203" dT="2024-07-18T09:24:25.46" personId="{516D2C5B-D67D-464E-9C67-108D937F77CE}" id="{6F09B98C-8C0A-4849-B2BA-C64CE9BBDEEE}" parentId="{6CF5ED27-9C01-4468-B230-C52947B74284}">
    <text xml:space="preserve">2024.07.18 nurodė pastabas užsiklausėm aukščių
</text>
  </threadedComment>
  <threadedComment ref="AJ203" dT="2024-08-08T05:06:37.91" personId="{516D2C5B-D67D-464E-9C67-108D937F77CE}" id="{02C7E4E9-185E-455B-B849-EE5E3A8796AE}" parentId="{6CF5ED27-9C01-4468-B230-C52947B74284}">
    <text>2024.08.08 pateikta po pastabų</text>
  </threadedComment>
  <threadedComment ref="AJ203" dT="2024-08-12T04:21:13.41" personId="{516D2C5B-D67D-464E-9C67-108D937F77CE}" id="{EFFB5AF4-3593-4239-A962-7B60CD859FD3}" parentId="{6CF5ED27-9C01-4468-B230-C52947B74284}">
    <text>2024.08.09 suderinta</text>
  </threadedComment>
  <threadedComment ref="AK203" dT="2024-06-06T07:29:03.94" personId="{516D2C5B-D67D-464E-9C67-108D937F77CE}" id="{A6318D97-A5CA-40E4-93B9-0F4EF1C06897}">
    <text>Su KMSA</text>
  </threadedComment>
  <threadedComment ref="AK203" dT="2024-10-14T05:32:34.98" personId="{1AA69E5B-B443-4881-BBB8-C2908FF681E9}" id="{DA59A4AE-BF3A-47EF-BEBE-00D03A39A108}" parentId="{A6318D97-A5CA-40E4-93B9-0F4EF1C06897}">
    <text>Pateikta notarei</text>
  </threadedComment>
  <threadedComment ref="AK203" dT="2024-10-18T09:26:53.34" personId="{1AA69E5B-B443-4881-BBB8-C2908FF681E9}" id="{AC00EE9B-E813-4A70-B46C-72BC432A8309}" parentId="{A6318D97-A5CA-40E4-93B9-0F4EF1C06897}">
    <text>Pasirasomi 10.16</text>
  </threadedComment>
  <threadedComment ref="AN203" dT="2024-06-28T05:40:51.00" personId="{516D2C5B-D67D-464E-9C67-108D937F77CE}" id="{DB57C6C8-C02D-4497-8800-8172BCC80C1E}">
    <text>2024.06.28 pateikta</text>
  </threadedComment>
  <threadedComment ref="AN203" dT="2024-07-10T07:32:10.49" personId="{516D2C5B-D67D-464E-9C67-108D937F77CE}" id="{35F34B2E-EBDF-4FDF-BF09-38869E964ED2}" parentId="{DB57C6C8-C02D-4497-8800-8172BCC80C1E}">
    <text>2024.07.10 pakartota</text>
  </threadedComment>
  <threadedComment ref="AN203" dT="2024-07-17T06:28:38.95" personId="{516D2C5B-D67D-464E-9C67-108D937F77CE}" id="{8B78737E-83E4-4511-A45E-1E11495B64E4}" parentId="{DB57C6C8-C02D-4497-8800-8172BCC80C1E}">
    <text>2024.07.16 suderino su pastaba:
Pastaba: numatomi vykdyti žemės judinimo darbai kultūros paveldo objekto, 
Kauno tvirtovės Žemųjų Šančių karinio miestelio pietinės dalies pastatų komplekso (unikalus kodas Kultūros vertybių registre 26902), teritorijoje. Tarp A. Juozapavičiaus pr. ir pastato, adresu A. Juozapavičiaus pr. 48, Kauno m., yra kultūros paveldo objekto vertingoji savybė – medžių eilė. Vykdant darbus privaloma užtikrinti, kad nebūtų padaryta žala kultūros paveldo objekto vertingajai savybei.</text>
  </threadedComment>
  <threadedComment ref="K204" dT="2024-09-17T06:49:19.16" personId="{275467A3-C35B-408D-BC09-980133BF36D1}" id="{6EB03155-449A-4F2E-BDB3-AE37D7843186}">
    <text>Eimutis daro bylą</text>
  </threadedComment>
  <threadedComment ref="K204" dT="2024-09-17T14:55:19.59" personId="{1AA69E5B-B443-4881-BBB8-C2908FF681E9}" id="{3B59D8AB-9CB9-4EF2-A219-E49120A8B35D}" parentId="{6EB03155-449A-4F2E-BDB3-AE37D7843186}">
    <text>Pateiktas projektas</text>
  </threadedComment>
  <threadedComment ref="K204" dT="2024-09-19T07:44:23.43" personId="{1AA69E5B-B443-4881-BBB8-C2908FF681E9}" id="{75C7741F-2E50-4414-8B80-B283F6D4556F}" parentId="{6EB03155-449A-4F2E-BDB3-AE37D7843186}">
    <text>Projektas patvirtintas, zyma pas Paulina</text>
  </threadedComment>
  <threadedComment ref="K204" dT="2024-09-19T11:12:20.97" personId="{1AA69E5B-B443-4881-BBB8-C2908FF681E9}" id="{9BDC4D81-AA49-4FDE-BE8F-5F6048C5ECB3}" parentId="{6EB03155-449A-4F2E-BDB3-AE37D7843186}">
    <text>Pateikta del termino pratesimo</text>
  </threadedComment>
  <threadedComment ref="O204" dT="2024-07-08T10:30:15.80" personId="{516D2C5B-D67D-464E-9C67-108D937F77CE}" id="{44A5E1FC-FDA2-41FD-BEB0-27E14F2A9870}">
    <text>2024.07.08 Įkeltas pratesimas dėl SUVA</text>
  </threadedComment>
  <threadedComment ref="O204" dT="2024-08-07T13:02:31.10" personId="{516D2C5B-D67D-464E-9C67-108D937F77CE}" id="{71918C2E-FD47-4CFE-84D4-09B1DB11EF69}" parentId="{44A5E1FC-FDA2-41FD-BEB0-27E14F2A9870}">
    <text>2024.08.07 Įkeltas pratesimas dėl SUVA</text>
  </threadedComment>
  <threadedComment ref="U204" dT="2024-07-11T13:06:22.42" personId="{516D2C5B-D67D-464E-9C67-108D937F77CE}" id="{0834B742-4997-4A42-A0F8-98F96896C28A}">
    <text>2024.07.11 pateiktas</text>
  </threadedComment>
  <threadedComment ref="X204" dT="2024-07-08T07:48:24.52" personId="{516D2C5B-D67D-464E-9C67-108D937F77CE}" id="{55C97243-45D0-4E0B-A7FD-AAFA91B74E31}">
    <text>2024.07.08 pateikta po pastabų</text>
  </threadedComment>
  <threadedComment ref="X204" dT="2024-07-11T05:29:01.76" personId="{516D2C5B-D67D-464E-9C67-108D937F77CE}" id="{AEBB6ECF-329F-4669-9E22-AAF97D5A44D5}" parentId="{55C97243-45D0-4E0B-A7FD-AAFA91B74E31}">
    <text>2024.07.09 Suderino su pastabomis. Pastabos pataisytos</text>
  </threadedComment>
  <threadedComment ref="Z204" dT="2024-07-11T13:06:58.50" personId="{516D2C5B-D67D-464E-9C67-108D937F77CE}" id="{FC039AB4-8B82-4D6D-9446-A9F576C5B07D}">
    <text>2024.07.11 pateikta</text>
  </threadedComment>
  <threadedComment ref="Z204" dT="2024-07-18T10:28:50.20" personId="{55F09792-7EBE-44EF-852C-B87121DE160C}" id="{FC4E1510-0B00-41DD-A7AB-BB6EB1E9538F}" parentId="{FC039AB4-8B82-4D6D-9446-A9F576C5B07D}">
    <text>07-16 gauta</text>
  </threadedComment>
  <threadedComment ref="AB204" dT="2024-07-08T08:03:12.06" personId="{516D2C5B-D67D-464E-9C67-108D937F77CE}" id="{9A9D445F-62EC-440D-B313-0F4BA1683222}">
    <text>2024.07.03 pateikta
2024.07.08 suderino</text>
  </threadedComment>
  <threadedComment ref="AE204" dT="2024-07-08T08:02:29.93" personId="{516D2C5B-D67D-464E-9C67-108D937F77CE}" id="{9EA84C59-50AB-4200-8480-79CD70D30BF6}">
    <text>2024.07.03 pateikta</text>
  </threadedComment>
  <threadedComment ref="AE204" dT="2024-07-08T13:44:34.11" personId="{516D2C5B-D67D-464E-9C67-108D937F77CE}" id="{763159BA-EEF0-465D-9ED4-2837B51E2D0A}" parentId="{9EA84C59-50AB-4200-8480-79CD70D30BF6}">
    <text>2024.07.08 suderino</text>
  </threadedComment>
  <threadedComment ref="AF204" dT="2024-07-08T08:02:25.71" personId="{516D2C5B-D67D-464E-9C67-108D937F77CE}" id="{20186D6B-A022-485C-890F-C113407E5A17}">
    <text>2024.07.03 pateikta</text>
  </threadedComment>
  <threadedComment ref="AF204" dT="2024-07-18T10:26:52.46" personId="{55F09792-7EBE-44EF-852C-B87121DE160C}" id="{44D796BF-460B-48BD-BC21-C26F40478F81}" parentId="{20186D6B-A022-485C-890F-C113407E5A17}">
    <text>07-18 gauta</text>
  </threadedComment>
  <threadedComment ref="AH204" dT="2024-07-23T05:35:18.91" personId="{516D2C5B-D67D-464E-9C67-108D937F77CE}" id="{B62C7019-11EF-4EF9-9024-3183896A365F}">
    <text>2024.07.23 pateikta 322325 (SAV-322325 )</text>
  </threadedComment>
  <threadedComment ref="K205" dT="2024-06-10T10:25:18.30" personId="{516D2C5B-D67D-464E-9C67-108D937F77CE}" id="{24CF9D7D-BA76-4A82-9ACB-7AED3AD6F29A}">
    <text>2024.06.10 Pateikta info dėl skydų fasade</text>
  </threadedComment>
  <threadedComment ref="K205" dT="2024-09-16T07:03:31.71" personId="{275467A3-C35B-408D-BC09-980133BF36D1}" id="{0D6F7646-7695-44E1-A4EE-82F972E6DA44}" parentId="{24CF9D7D-BA76-4A82-9ACB-7AED3AD6F29A}">
    <text>Kokia situacija su servitutu ? Ar galima formuoti bylą ?</text>
  </threadedComment>
  <threadedComment ref="K205" dT="2024-09-17T08:09:57.91" personId="{516D2C5B-D67D-464E-9C67-108D937F77CE}" id="{FA88E0FA-DE6E-4F60-A7BE-81330D42143B}" parentId="{24CF9D7D-BA76-4A82-9ACB-7AED3AD6F29A}">
    <text>SB pateikti eso pasirašyti. Dar reikia suderinti su kitų sklypų savininkais. Kolkas derinta tik su garažų bendrija</text>
  </threadedComment>
  <threadedComment ref="K205" dT="2024-09-17T15:24:45.59" personId="{1AA69E5B-B443-4881-BBB8-C2908FF681E9}" id="{D2E74396-0D40-436F-8B47-D799C56ABB45}" parentId="{24CF9D7D-BA76-4A82-9ACB-7AED3AD6F29A}">
    <text xml:space="preserve">DOVYDAS ZAGURSKAS +37060672658 </text>
  </threadedComment>
  <threadedComment ref="K205" dT="2024-09-23T12:36:08.96" personId="{275467A3-C35B-408D-BC09-980133BF36D1}" id="{161E1141-DA72-4689-85B0-66D7F7A09FD1}" parentId="{24CF9D7D-BA76-4A82-9ACB-7AED3AD6F29A}">
    <text>Pateiktas SB ir planas Dovydui. Laukiam ATS</text>
  </threadedComment>
  <threadedComment ref="K205" dT="2024-09-30T07:50:18.44" personId="{275467A3-C35B-408D-BC09-980133BF36D1}" id="{A25AB365-8900-409A-8DE2-FB7B5B3F1EAC}" parentId="{24CF9D7D-BA76-4A82-9ACB-7AED3AD6F29A}">
    <text>Gytis taiso pirminių pastabas</text>
  </threadedComment>
  <threadedComment ref="K205" dT="2024-10-02T05:14:39.09" personId="{275467A3-C35B-408D-BC09-980133BF36D1}" id="{BADCB9C2-C983-453E-8FD8-0E2CE6893D18}" parentId="{24CF9D7D-BA76-4A82-9ACB-7AED3AD6F29A}">
    <text>Perduoti pirminiai TIVI</text>
  </threadedComment>
  <threadedComment ref="K205" dT="2024-10-04T10:50:29.99" personId="{B1C403DD-D624-4B2E-A4CE-E1329F3AF8BA}" id="{2FB5E89D-C6E9-4ED5-BABA-4F8A19FB95A1}" parentId="{24CF9D7D-BA76-4A82-9ACB-7AED3AD6F29A}">
    <text xml:space="preserve">Paskambinau Vainorui, siųstas laiškas 08-08, tačiau nerado laiško pas save išsiųsta perderinti, kabo klausimai dėl servitutų </text>
  </threadedComment>
  <threadedComment ref="K205" dT="2024-10-04T10:56:58.69" personId="{B1C403DD-D624-4B2E-A4CE-E1329F3AF8BA}" id="{79D753A4-6CAD-4DBE-9327-E0B23CC7B1F3}" parentId="{24CF9D7D-BA76-4A82-9ACB-7AED3AD6F29A}">
    <text>Iš ESO SB gauti pasirašyti</text>
  </threadedComment>
  <threadedComment ref="K205" dT="2024-10-14T11:15:36.15" personId="{275467A3-C35B-408D-BC09-980133BF36D1}" id="{C060BE4A-3731-438F-AD97-2891D3F81CEA}" parentId="{24CF9D7D-BA76-4A82-9ACB-7AED3AD6F29A}">
    <text>Eimutis servitutai + KPD</text>
  </threadedComment>
  <threadedComment ref="K205" dT="2024-10-14T12:49:58.43" personId="{B1C403DD-D624-4B2E-A4CE-E1329F3AF8BA}" id="{34197AC0-ACC0-4F0A-92AB-8F32A2D067EA}" parentId="{24CF9D7D-BA76-4A82-9ACB-7AED3AD6F29A}">
    <text>Servitutai išsiųsti į ESO</text>
  </threadedComment>
  <threadedComment ref="K205" dT="2024-10-16T05:45:08.87" personId="{B1C403DD-D624-4B2E-A4CE-E1329F3AF8BA}" id="{921F7CDC-F61B-45F1-B13B-685A9AA52200}" parentId="{24CF9D7D-BA76-4A82-9ACB-7AED3AD6F29A}">
    <text>Gauti ESO pasirašyti servitutai</text>
  </threadedComment>
  <threadedComment ref="K205" dT="2024-10-21T06:46:37.25" personId="{275467A3-C35B-408D-BC09-980133BF36D1}" id="{62E907ED-CDD6-4046-B125-D624A62C1D55}" parentId="{24CF9D7D-BA76-4A82-9ACB-7AED3AD6F29A}">
    <text>Klientas informuos ar tinka nuaja KS/KAS vieta</text>
  </threadedComment>
  <threadedComment ref="K205" dT="2024-11-04T13:24:58.43" personId="{275467A3-C35B-408D-BC09-980133BF36D1}" id="{A3C2E3A0-3374-49BD-815D-97EC14632633}" parentId="{24CF9D7D-BA76-4A82-9ACB-7AED3AD6F29A}">
    <text>Arnas Keičia spintos vietą ( Eimutis pateikė informciją)</text>
  </threadedComment>
  <threadedComment ref="K205" dT="2024-11-18T06:26:34.41" personId="{BF5C2520-4838-4933-8C2C-E9E069B8079F}" id="{5D4EC2F1-12BD-4F12-86F0-A93036399FB5}" parentId="{24CF9D7D-BA76-4A82-9ACB-7AED3AD6F29A}">
    <text>Dar nepriėjau, planas šios savaitės pirmoj pusėj praspręst klausimus.</text>
  </threadedComment>
  <threadedComment ref="K205" dT="2024-11-25T10:15:29.75" personId="{BF5C2520-4838-4933-8C2C-E9E069B8079F}" id="{489D8BC8-317C-477B-B42A-F06A78E249ED}" parentId="{24CF9D7D-BA76-4A82-9ACB-7AED3AD6F29A}">
    <text>Pateikti sprendiniai klientui ir visų susijusių sąlygų klientams suderinti</text>
  </threadedComment>
  <threadedComment ref="K205" dT="2024-12-02T15:12:43.16" personId="{BF5C2520-4838-4933-8C2C-E9E069B8079F}" id="{A10E18C3-51FF-41A5-A871-ECA24499E5F8}" parentId="{24CF9D7D-BA76-4A82-9ACB-7AED3AD6F29A}">
    <text>Su nauja KAS vieta nesutiko sklypo (kuriame projektuojamas KAS) nuomininkas. Info perduota ESO su klausimu ar sklypo nuomininkas gali neleisti statyti KAS. Kitų variantų spintos vietai nebėra.</text>
  </threadedComment>
  <threadedComment ref="K205" dT="2024-12-09T05:59:13.13" personId="{BF5C2520-4838-4933-8C2C-E9E069B8079F}" id="{DB9EC091-02BD-4B9C-8232-1E6D8F73FCFF}" parentId="{24CF9D7D-BA76-4A82-9ACB-7AED3AD6F29A}">
    <text>ESO sprendžia problemą (?)</text>
  </threadedComment>
  <threadedComment ref="K205" dT="2024-12-21T06:15:26.55" personId="{275467A3-C35B-408D-BC09-980133BF36D1}" id="{91CB9AA0-DA74-43A4-BB4F-7CCDCDF25377}" parentId="{24CF9D7D-BA76-4A82-9ACB-7AED3AD6F29A}">
    <text>Ar atlikti kokie veiksmai pagal 12-16 ESO TIVIS komentarą ?</text>
  </threadedComment>
  <threadedComment ref="K205" dT="2024-12-23T06:23:47.81" personId="{BF5C2520-4838-4933-8C2C-E9E069B8079F}" id="{12428DCB-9DA8-459E-AE31-DA6CB2D32696}" parentId="{24CF9D7D-BA76-4A82-9ACB-7AED3AD6F29A}">
    <text>12-19 bendrauta su klientu, kad pasikalbėtų su garažų bendrija dėl spintos vietų pagal senus ir naujus sprendinius.</text>
  </threadedComment>
  <threadedComment ref="K205" dT="2024-12-23T13:12:27.96" personId="{BF5C2520-4838-4933-8C2C-E9E069B8079F}" id="{6BE3C823-FA77-4047-8BEF-BF74614400FB}" parentId="{24CF9D7D-BA76-4A82-9ACB-7AED3AD6F29A}">
    <text>Susisiekė klientas, su bendrija susitarti nepavyksta, yra viena išeitis, bet neaišku ar įmanomi tokie skydo matmenys, užklausiau Vaičiulio.</text>
  </threadedComment>
  <threadedComment ref="K205" dT="2025-01-06T06:02:00.93" personId="{BF5C2520-4838-4933-8C2C-E9E069B8079F}" id="{7E8CCE48-C0AF-40F4-8C10-C2CBA973801C}" parentId="{24CF9D7D-BA76-4A82-9ACB-7AED3AD6F29A}">
    <text>Skydas įmanomas mažesnių matmenų, vyksime į vietą pasimatuoti angą tarp langų.</text>
  </threadedComment>
  <threadedComment ref="K205" dT="2025-01-20T05:42:55.66" personId="{BF5C2520-4838-4933-8C2C-E9E069B8079F}" id="{F254A0AC-6DD4-40FF-B5E6-3A9361EC944A}" parentId="{24CF9D7D-BA76-4A82-9ACB-7AED3AD6F29A}">
    <text>Kolkas atviras klausimas, nes klientas galvoja skydą projektuotis laiptinėje. Ši idėja perduota PV, sakė padaryti įmanoma, pašnekės su zoniniu, kad įvetintų tą laiptinę. Dar pabandysiu ir suorganizuot šią sav susitikimą objekte su klientu ir garažų bendrija, gal netyčia pavyks išspręsti kažką.</text>
  </threadedComment>
  <threadedComment ref="K205" dT="2025-02-03T08:47:14.61" personId="{BF5C2520-4838-4933-8C2C-E9E069B8079F}" id="{37CED5FA-B303-41C1-8A8C-53ED393E3D53}" parentId="{24CF9D7D-BA76-4A82-9ACB-7AED3AD6F29A}">
    <text>Klientas greičiausiai rengsis statybinės dalies projektą nišai ir keisime esamus KS į naują KS/KAS. 02-03 buvau su Znutu vietoj pasižiūrėt situaciją ir pasimatuot kaip telpa spinta. Niuansu yra, bet tūrėtų pasidaryti.</text>
  </threadedComment>
  <threadedComment ref="K205" dT="2025-02-10T14:34:09.32" personId="{BF5C2520-4838-4933-8C2C-E9E069B8079F}" id="{7891D5F2-89D2-42A3-9320-E3E45AB56511}" parentId="{24CF9D7D-BA76-4A82-9ACB-7AED3AD6F29A}">
    <text>Pateikti sprendiniai ESO 02-07</text>
  </threadedComment>
  <threadedComment ref="K205" dT="2025-02-18T06:18:05.63" personId="{BF5C2520-4838-4933-8C2C-E9E069B8079F}" id="{6713A69E-0D47-489F-9CDC-A728E904A91A}" parentId="{24CF9D7D-BA76-4A82-9ACB-7AED3AD6F29A}">
    <text>ESO sprendinius suderino, klientui ir susijusių paraiškų klientam išsiųsta derinti praeitą sav., ten procesai vyksta netūrėtų strigti. Gytis turi išsiųsti informacinius (2), institucijom pateikta 02-18</text>
  </threadedComment>
  <threadedComment ref="K205" dT="2025-02-25T11:34:19.33" personId="{BF5C2520-4838-4933-8C2C-E9E069B8079F}" id="{9C3772E7-57CA-4FCC-ADF5-656A3BC6CDEF}" parentId="{24CF9D7D-BA76-4A82-9ACB-7AED3AD6F29A}">
    <text>Trūksta KPD ir vieno iš klientų.</text>
  </threadedComment>
  <threadedComment ref="K205" dT="2025-03-03T06:10:51.03" personId="{BF5C2520-4838-4933-8C2C-E9E069B8079F}" id="{68AAB26A-8D25-4071-8424-6102D9CEA520}" parentId="{24CF9D7D-BA76-4A82-9ACB-7AED3AD6F29A}">
    <text>Trūksta KPD</text>
  </threadedComment>
  <threadedComment ref="K205" dT="2025-03-26T05:48:53.08" personId="{BF5C2520-4838-4933-8C2C-E9E069B8079F}" id="{D7E0BAED-A6D1-4027-A829-D2F7880071F6}" parentId="{24CF9D7D-BA76-4A82-9ACB-7AED3AD6F29A}">
    <text>KPD pateikė pastabas, 03-20 pateikta po pastabų</text>
  </threadedComment>
  <threadedComment ref="K205" dT="2025-03-26T12:06:53.78" personId="{BF941DBC-49BC-4D35-B639-EC5DED99621C}" id="{00527AB4-0BAB-429B-951D-B2A34CD65FA6}" parentId="{24CF9D7D-BA76-4A82-9ACB-7AED3AD6F29A}">
    <text>Parengta byla</text>
  </threadedComment>
  <threadedComment ref="K205" dT="2025-03-26T15:01:00.04" personId="{BF5C2520-4838-4933-8C2C-E9E069B8079F}" id="{DEC8A025-1741-4338-9722-D7EBD29A4DC9}" parentId="{24CF9D7D-BA76-4A82-9ACB-7AED3AD6F29A}">
    <text>Pateikta byla</text>
  </threadedComment>
  <threadedComment ref="O205" dT="2024-06-06T07:46:27.89" personId="{516D2C5B-D67D-464E-9C67-108D937F77CE}" id="{3075FDD0-F1C3-43BB-A066-92B2E095001A}">
    <text>2024.06.06 Įkelktas pratesimas dėl KPD</text>
  </threadedComment>
  <threadedComment ref="O205" dT="2024-07-08T12:05:49.51" personId="{516D2C5B-D67D-464E-9C67-108D937F77CE}" id="{B058E28D-B8B6-42E0-A40B-97E057614019}" parentId="{3075FDD0-F1C3-43BB-A066-92B2E095001A}">
    <text>2024.07.08 įkeltas pratesimas tipo su nuomininkais derinam</text>
  </threadedComment>
  <threadedComment ref="O205" dT="2024-08-08T11:49:00.88" personId="{516D2C5B-D67D-464E-9C67-108D937F77CE}" id="{CBCB1232-30A6-4287-B58D-4B8AA94C4B92}" parentId="{3075FDD0-F1C3-43BB-A066-92B2E095001A}">
    <text>2024.08.08 įkeltas pratesimas</text>
  </threadedComment>
  <threadedComment ref="O205" dT="2024-09-19T13:02:18.78" personId="{516D2C5B-D67D-464E-9C67-108D937F77CE}" id="{5AE47682-FBBE-4810-914A-7F08542D5095}" parentId="{3075FDD0-F1C3-43BB-A066-92B2E095001A}">
    <text>2024.09.19 Įkeltas pratęsimas</text>
  </threadedComment>
  <threadedComment ref="Q205" dT="2024-06-10T09:44:45.15" personId="{516D2C5B-D67D-464E-9C67-108D937F77CE}" id="{5DF9B718-C44F-4C9F-BF0B-83DD74B46B91}">
    <text>2024.06.07</text>
  </threadedComment>
  <threadedComment ref="X205" dT="2024-08-08T10:56:05.14" personId="{516D2C5B-D67D-464E-9C67-108D937F77CE}" id="{E230DAEE-D16F-401D-9346-1D1A5F6CF48C}">
    <text>2024.08.08 pateikta</text>
  </threadedComment>
  <threadedComment ref="X205" dT="2024-09-25T11:51:15.33" personId="{516D2C5B-D67D-464E-9C67-108D937F77CE}" id="{A910CFA7-D148-41CF-A68C-A7DABD691129}" parentId="{E230DAEE-D16F-401D-9346-1D1A5F6CF48C}">
    <text>2024.09.25 Įkelta po pastabų</text>
  </threadedComment>
  <threadedComment ref="Z205" dT="2024-08-08T11:04:51.50" personId="{516D2C5B-D67D-464E-9C67-108D937F77CE}" id="{E4910653-8A0C-4535-A748-2357F1F539D5}">
    <text>204.08.08 pateikta  stankeviciusredas@gmail.com</text>
  </threadedComment>
  <threadedComment ref="Z205" dT="2024-08-19T04:57:05.36" personId="{516D2C5B-D67D-464E-9C67-108D937F77CE}" id="{0BF422E3-A193-4365-B06B-E5C45E1EB11E}" parentId="{E4910653-8A0C-4535-A748-2357F1F539D5}">
    <text>2024.08.14 suderinta</text>
  </threadedComment>
  <threadedComment ref="AB205" dT="2024-08-08T11:05:04.98" personId="{516D2C5B-D67D-464E-9C67-108D937F77CE}" id="{A96463FD-6850-42E2-9BEA-11C59D7B1FF9}">
    <text xml:space="preserve">2024.08.08 pateikta
</text>
  </threadedComment>
  <threadedComment ref="AB205" dT="2024-10-14T06:17:34.51" personId="{BF941DBC-49BC-4D35-B639-EC5DED99621C}" id="{77327AE4-C6B5-4EA8-889D-E122D33EEAF7}" parentId="{A96463FD-6850-42E2-9BEA-11C59D7B1FF9}">
    <text>10.14 suderinta</text>
  </threadedComment>
  <threadedComment ref="AE205" dT="2024-08-08T11:05:17.82" personId="{516D2C5B-D67D-464E-9C67-108D937F77CE}" id="{738A98B0-1FFA-4B5E-BCDD-1DDC64D06215}">
    <text>2024.08.08 pateikta</text>
  </threadedComment>
  <threadedComment ref="AE205" dT="2024-08-13T10:29:23.20" personId="{516D2C5B-D67D-464E-9C67-108D937F77CE}" id="{EA587A05-7531-45C0-93EC-E30B405D7628}" parentId="{738A98B0-1FFA-4B5E-BCDD-1DDC64D06215}">
    <text>2024.08.13 suderinta</text>
  </threadedComment>
  <threadedComment ref="AF205" dT="2024-08-08T11:05:23.71" personId="{516D2C5B-D67D-464E-9C67-108D937F77CE}" id="{EBAF0D73-3A1C-4680-BC80-1072792C5EE6}">
    <text>2024.08.08 pateikta</text>
  </threadedComment>
  <threadedComment ref="AF205" dT="2024-08-08T12:10:16.31" personId="{516D2C5B-D67D-464E-9C67-108D937F77CE}" id="{946EB4E8-2593-49D1-8912-B51C344CA65A}" parentId="{EBAF0D73-3A1C-4680-BC80-1072792C5EE6}">
    <text xml:space="preserve">Gavo
</text>
  </threadedComment>
  <threadedComment ref="AF205" dT="2024-08-13T10:30:41.67" personId="{516D2C5B-D67D-464E-9C67-108D937F77CE}" id="{6F17EB1D-AF80-40E9-B2CA-671075EA15D7}" parentId="{EBAF0D73-3A1C-4680-BC80-1072792C5EE6}">
    <text>2024.08.13 suderino</text>
  </threadedComment>
  <threadedComment ref="AJ205" dT="2024-08-08T11:05:40.68" personId="{516D2C5B-D67D-464E-9C67-108D937F77CE}" id="{0A23DC3D-2989-4534-9ADB-E4858CBDDFFE}">
    <text>2024.08.08 pateikta</text>
  </threadedComment>
  <threadedComment ref="AJ205" dT="2024-08-21T04:09:31.25" personId="{516D2C5B-D67D-464E-9C67-108D937F77CE}" id="{321AEC96-3030-44E8-A315-361AA5FCE8AE}" parentId="{0A23DC3D-2989-4534-9ADB-E4858CBDDFFE}">
    <text>2024.08.20 suderinta</text>
  </threadedComment>
  <threadedComment ref="AK205" dT="2024-09-19T10:50:01.52" personId="{516D2C5B-D67D-464E-9C67-108D937F77CE}" id="{E9BC6D63-E261-4B51-9893-9531C5B2C159}">
    <text xml:space="preserve"> DOVYDAS ZAGURSKAS +37060672658 </text>
  </threadedComment>
  <threadedComment ref="AK205" dT="2024-10-18T06:35:25.31" personId="{B1C403DD-D624-4B2E-A4CE-E1329F3AF8BA}" id="{4F0F0F2E-03A4-4386-813E-E6A506294BB4}" parentId="{E9BC6D63-E261-4B51-9893-9531C5B2C159}">
    <text xml:space="preserve"> 4400-3862-8345 - išsiųstą į 375-oji daugiabučio namo savininkų bendrijos pirmininkui pasirašyti SB, Lietuvos samariečių bendrijos Kauno skyrius informavo: Pasirašysime tik kai bus gautas raštas iš miesto savivaldybės, kad yra reikalingas jų pritarimas;
 4400-4917-1546 - nuomininkų pritarimai gauti;
 4400-5973-2013 - bendrasavininkai nepritaria;</text>
  </threadedComment>
  <threadedComment ref="AN205" dT="2024-08-08T11:38:28.66" personId="{516D2C5B-D67D-464E-9C67-108D937F77CE}" id="{426984AA-28F7-4040-BD3D-852186C8FDB1}">
    <text>2024.08.08 pateikta</text>
  </threadedComment>
  <threadedComment ref="AN205" dT="2024-08-08T12:10:05.22" personId="{516D2C5B-D67D-464E-9C67-108D937F77CE}" id="{87F17930-B30B-4CA8-8A92-EBAE8A5DE732}" parentId="{426984AA-28F7-4040-BD3D-852186C8FDB1}">
    <text>gavo</text>
  </threadedComment>
  <threadedComment ref="AN205" dT="2024-10-14T11:15:22.98" personId="{275467A3-C35B-408D-BC09-980133BF36D1}" id="{65E20B49-C775-46D4-A460-8E7D0D98EF2A}" parentId="{426984AA-28F7-4040-BD3D-852186C8FDB1}">
    <text>2024-10-07 pateikta pakartotinai</text>
  </threadedComment>
  <threadedComment ref="K206" dT="2024-09-19T05:22:37.39" personId="{275467A3-C35B-408D-BC09-980133BF36D1}" id="{7C7462FA-1B04-4694-BBD9-3D891D77F80A}">
    <text>Gytis rengia sprendinius</text>
  </threadedComment>
  <threadedComment ref="K206" dT="2024-09-19T13:07:06.44" personId="{1AA69E5B-B443-4881-BBB8-C2908FF681E9}" id="{6828E4B4-E143-4FDA-93AA-8CA6581AD20B}" parentId="{7C7462FA-1B04-4694-BBD9-3D891D77F80A}">
    <text>Pateikti pirminiai</text>
  </threadedComment>
  <threadedComment ref="K206" dT="2024-09-23T06:05:35.64" personId="{275467A3-C35B-408D-BC09-980133BF36D1}" id="{486CBFEA-9C90-4739-B8B6-C90693F09EA3}" parentId="{7C7462FA-1B04-4694-BBD9-3D891D77F80A}">
    <text>Gytis taiso pastabas pirminių</text>
  </threadedComment>
  <threadedComment ref="K206" dT="2024-09-30T04:46:54.79" personId="{1AA69E5B-B443-4881-BBB8-C2908FF681E9}" id="{50099B78-9463-4DB7-939D-F49B73B3100D}" parentId="{7C7462FA-1B04-4694-BBD9-3D891D77F80A}">
    <text>Klientas nori nukelti termina</text>
  </threadedComment>
  <threadedComment ref="K206" dT="2024-10-23T04:21:02.53" personId="{BF941DBC-49BC-4D35-B639-EC5DED99621C}" id="{E1D0825B-E14F-468C-A3BD-065075717369}" parentId="{7C7462FA-1B04-4694-BBD9-3D891D77F80A}">
    <text>Pasirašytas kliento pratesimas.</text>
  </threadedComment>
  <threadedComment ref="K206" dT="2025-01-20T05:38:24.38" personId="{275467A3-C35B-408D-BC09-980133BF36D1}" id="{1D70FB4C-E06E-4D69-93D1-333E7C3CDBB6}" parentId="{7C7462FA-1B04-4694-BBD9-3D891D77F80A}">
    <text>Gytis tikslina su klientu ar galima pilnai rengti projektą</text>
  </threadedComment>
  <threadedComment ref="K206" dT="2025-01-21T11:56:50.05" personId="{BF941DBC-49BC-4D35-B639-EC5DED99621C}" id="{91D55626-76EB-44ED-93A5-5ABB980BDED0}" parentId="{7C7462FA-1B04-4694-BBD9-3D891D77F80A}">
    <text>Susisiekiau su užsakovu, atsiųs pageidaujama KAS vietą</text>
  </threadedComment>
  <threadedComment ref="K206" dT="2025-01-27T10:36:48.22" personId="{275467A3-C35B-408D-BC09-980133BF36D1}" id="{F155E689-EDFF-4588-B579-F2242AED9637}" parentId="{7C7462FA-1B04-4694-BBD9-3D891D77F80A}">
    <text>Laukiam info iš užsakovo</text>
  </threadedComment>
  <threadedComment ref="K206" dT="2025-01-27T10:36:51.67" personId="{BF941DBC-49BC-4D35-B639-EC5DED99621C}" id="{DA3C5955-8B3A-4EED-8173-9CAEF53A57E8}" parentId="{7C7462FA-1B04-4694-BBD9-3D891D77F80A}">
    <text>Skambinu užsakovui paklaust kada atsiųs vietą</text>
  </threadedComment>
  <threadedComment ref="K206" dT="2025-01-28T11:08:13.73" personId="{BF941DBC-49BC-4D35-B639-EC5DED99621C}" id="{97885473-6F78-42E3-BB95-DE523A1A4E57}" parentId="{7C7462FA-1B04-4694-BBD9-3D891D77F80A}">
    <text>Parengti pirminiai</text>
  </threadedComment>
  <threadedComment ref="K206" dT="2025-01-31T12:14:22.95" personId="{BF941DBC-49BC-4D35-B639-EC5DED99621C}" id="{6793BEB9-627D-413C-A154-0009D6A9F389}" parentId="{7C7462FA-1B04-4694-BBD9-3D891D77F80A}">
    <text>01.31 pateikta derint</text>
  </threadedComment>
  <threadedComment ref="K206" dT="2025-02-11T06:13:57.68" personId="{BF941DBC-49BC-4D35-B639-EC5DED99621C}" id="{D4A4DDAC-DC58-436E-87E8-4FD1D97E7DFA}" parentId="{7C7462FA-1B04-4694-BBD9-3D891D77F80A}">
    <text>02.10 pateikta SUVA</text>
  </threadedComment>
  <threadedComment ref="K206" dT="2025-02-17T05:51:27.44" personId="{BF941DBC-49BC-4D35-B639-EC5DED99621C}" id="{CD932FEB-9BED-4A27-86A8-8AB0876631D2}" parentId="{7C7462FA-1B04-4694-BBD9-3D891D77F80A}">
    <text>Paruošta byla, užsakovas AZ sutikimą atsiųs 02.19</text>
  </threadedComment>
  <threadedComment ref="K206" dT="2025-02-18T06:22:16.94" personId="{BF5C2520-4838-4933-8C2C-E9E069B8079F}" id="{40388780-D5A3-435D-AC14-E68CD9BD4F3C}" parentId="{7C7462FA-1B04-4694-BBD9-3D891D77F80A}">
    <text>@Gytis Kazakevičius pataisyk spintos spalvą sprendiniuose pagal atnaujintas TS</text>
    <mentions>
      <mention mentionpersonId="{261CABE5-07DA-45AC-BB0C-61EF5D6C7C4B}" mentionId="{F8056257-AF67-4835-A40E-F746F3BCE78B}" startIndex="0" length="19"/>
    </mentions>
  </threadedComment>
  <threadedComment ref="K206" dT="2025-02-20T08:38:04.65" personId="{BF941DBC-49BC-4D35-B639-EC5DED99621C}" id="{CD72DADC-3B45-42F2-A1F5-AA0EAB73DBE9}" parentId="{7C7462FA-1B04-4694-BBD9-3D891D77F80A}">
    <text>Parengta pilna byla</text>
  </threadedComment>
  <threadedComment ref="K206" dT="2025-02-21T15:11:29.02" personId="{BF5C2520-4838-4933-8C2C-E9E069B8079F}" id="{68AF1329-CD0F-4220-B7BC-4C27EB601D88}" parentId="{7C7462FA-1B04-4694-BBD9-3D891D77F80A}">
    <text>Projektas pateiktas</text>
  </threadedComment>
  <threadedComment ref="K206" dT="2025-02-25T10:41:24.95" personId="{BF941DBC-49BC-4D35-B639-EC5DED99621C}" id="{75555D7E-E53A-47C0-A296-C5FD28C32F20}" parentId="{7C7462FA-1B04-4694-BBD9-3D891D77F80A}">
    <text>02-25 gautos bylos pastabos, laukiam SUVA, užsakovas turi atsiųst pataisytus sutikimus.</text>
  </threadedComment>
  <threadedComment ref="K206" dT="2025-03-03T06:12:32.65" personId="{BF5C2520-4838-4933-8C2C-E9E069B8079F}" id="{0FD30328-E899-4777-999A-DFE5A666450A}" parentId="{7C7462FA-1B04-4694-BBD9-3D891D77F80A}">
    <text>Trūksta SUVA</text>
  </threadedComment>
  <threadedComment ref="K206" dT="2025-03-06T06:52:28.64" personId="{BF941DBC-49BC-4D35-B639-EC5DED99621C}" id="{EF34B6A6-8EA6-461C-B2A8-663EE581E1ED}" parentId="{7C7462FA-1B04-4694-BBD9-3D891D77F80A}">
    <text>Gauta SUVA</text>
  </threadedComment>
  <threadedComment ref="K206" dT="2025-03-10T09:51:10.34" personId="{BF5C2520-4838-4933-8C2C-E9E069B8079F}" id="{B2961FAA-0162-4FF3-A0D6-BDF9F83EF74A}" parentId="{7C7462FA-1B04-4694-BBD9-3D891D77F80A}">
    <text>Pateiktos pastabos bylai Gyčiui (iš mano pusės)</text>
  </threadedComment>
  <threadedComment ref="O206" dT="2024-06-14T11:51:09.15" personId="{516D2C5B-D67D-464E-9C67-108D937F77CE}" id="{1F4A0B36-222D-4381-AA4C-529B5BB3B753}">
    <text>2024.06.14 įkeltas pratesimas dėl Vainoro</text>
  </threadedComment>
  <threadedComment ref="O206" dT="2024-07-15T07:34:52.83" personId="{516D2C5B-D67D-464E-9C67-108D937F77CE}" id="{E05C4E9F-8EC0-4B6A-84FD-E4E1255747FE}" parentId="{1F4A0B36-222D-4381-AA4C-529B5BB3B753}">
    <text>2024.07.15 įkeltas pratesimas</text>
  </threadedComment>
  <threadedComment ref="O206" dT="2024-08-12T08:33:24.18" personId="{516D2C5B-D67D-464E-9C67-108D937F77CE}" id="{C3F5796D-4453-40CD-8AD9-E2EDA336D202}" parentId="{1F4A0B36-222D-4381-AA4C-529B5BB3B753}">
    <text>2024.08.12  įkeltas pratesimas</text>
  </threadedComment>
  <threadedComment ref="O206" dT="2024-09-25T05:38:31.55" personId="{516D2C5B-D67D-464E-9C67-108D937F77CE}" id="{598CE233-5CE7-42F8-8743-851C570B866C}" parentId="{1F4A0B36-222D-4381-AA4C-529B5BB3B753}">
    <text>2024.09.25 Įkeltas pratesimas</text>
  </threadedComment>
  <threadedComment ref="Z206" dT="2024-09-27T12:03:40.54" personId="{BF941DBC-49BC-4D35-B639-EC5DED99621C}" id="{27AC0F1C-08F2-4FDD-8292-75268D22012A}">
    <text>09.27 pateikta 'arnas.dudonis@gmail.com'</text>
    <extLst>
      <x:ext xmlns:xltc2="http://schemas.microsoft.com/office/spreadsheetml/2020/threadedcomments2" uri="{F7C98A9C-CBB3-438F-8F68-D28B6AF4A901}">
        <xltc2:checksum>2253858567</xltc2:checksum>
        <xltc2:hyperlink startIndex="16" length="23" url="arnas.dudonis@gmail.com"/>
      </x:ext>
    </extLst>
  </threadedComment>
  <threadedComment ref="AB206" dT="2024-09-27T12:03:51.48" personId="{BF941DBC-49BC-4D35-B639-EC5DED99621C}" id="{A28DD519-F416-4198-A3D2-66D416F3AFAB}">
    <text xml:space="preserve">09.27 pateikta
</text>
  </threadedComment>
  <threadedComment ref="AB206" dT="2024-10-01T07:11:23.20" personId="{BF941DBC-49BC-4D35-B639-EC5DED99621C}" id="{238DFE46-2192-487A-980F-918DFE7083F6}" parentId="{A28DD519-F416-4198-A3D2-66D416F3AFAB}">
    <text>10.01 gautos pastabos, atsakyta.</text>
  </threadedComment>
  <threadedComment ref="AE206" dT="2024-09-27T12:03:51.48" personId="{BF941DBC-49BC-4D35-B639-EC5DED99621C}" id="{2AAF330D-92E5-4F73-AD01-1E2987ACE343}">
    <text xml:space="preserve">09.27 pateikta
</text>
  </threadedComment>
  <threadedComment ref="AE206" dT="2024-10-23T07:34:41.99" personId="{BF941DBC-49BC-4D35-B639-EC5DED99621C}" id="{DE81EBC9-A83B-46A3-A702-B44605698E5D}" parentId="{2AAF330D-92E5-4F73-AD01-1E2987ACE343}">
    <text>10.23 suderinta</text>
  </threadedComment>
  <threadedComment ref="AF206" dT="2024-09-27T12:03:51.48" personId="{BF941DBC-49BC-4D35-B639-EC5DED99621C}" id="{17710762-8D41-429C-AC9F-81700E4B6997}">
    <text xml:space="preserve">09.27 pateikta
</text>
  </threadedComment>
  <threadedComment ref="AF206" dT="2024-10-07T04:21:22.22" personId="{BF941DBC-49BC-4D35-B639-EC5DED99621C}" id="{D8414980-0052-4753-AA81-1FD69BF8E986}" parentId="{17710762-8D41-429C-AC9F-81700E4B6997}">
    <text>10.04 suderinta</text>
  </threadedComment>
  <threadedComment ref="AH206" dT="2025-02-10T08:42:10.03" personId="{BF941DBC-49BC-4D35-B639-EC5DED99621C}" id="{8C73762B-61A8-4EFE-BCEA-D740239BA0E9}">
    <text>2025.02.10
SAV-346407</text>
  </threadedComment>
  <threadedComment ref="K207" dT="2024-09-16T07:11:30.99" personId="{275467A3-C35B-408D-BC09-980133BF36D1}" id="{A9A34921-2F5C-4086-ADF7-7D907E8809AE}">
    <text>Paskaičiuoti sąmatą ar telpam į 75k</text>
  </threadedComment>
  <threadedComment ref="K207" dT="2024-09-30T15:44:17.70" personId="{275467A3-C35B-408D-BC09-980133BF36D1}" id="{9D92ABC7-7FF1-4B72-A100-5FF2FB9A517C}" parentId="{A9A34921-2F5C-4086-ADF7-7D907E8809AE}">
    <text>Perduota Eimučiui</text>
  </threadedComment>
  <threadedComment ref="O207" dT="2024-06-15T08:05:41.77" personId="{516D2C5B-D67D-464E-9C67-108D937F77CE}" id="{D6051E49-E37D-4979-9E04-1E765A0AD030}">
    <text>2024.06.15 įkeltas pratesimas</text>
  </threadedComment>
  <threadedComment ref="O207" dT="2024-07-18T07:01:53.42" personId="{516D2C5B-D67D-464E-9C67-108D937F77CE}" id="{AF723595-A566-471B-9AB7-1D9305F0DE6D}" parentId="{D6051E49-E37D-4979-9E04-1E765A0AD030}">
    <text>2024.07.18 įkeltas pratesimas</text>
  </threadedComment>
  <threadedComment ref="O207" dT="2024-08-14T07:33:41.60" personId="{516D2C5B-D67D-464E-9C67-108D937F77CE}" id="{2E675191-D53A-4A0F-B568-2727B886A750}" parentId="{D6051E49-E37D-4979-9E04-1E765A0AD030}">
    <text xml:space="preserve">2024.08.14 įkeltas pratesimas
</text>
  </threadedComment>
  <threadedComment ref="O207" dT="2024-09-26T04:31:27.49" personId="{516D2C5B-D67D-464E-9C67-108D937F77CE}" id="{FA01CACA-A694-48C6-AE6A-3CEC43813A7E}" parentId="{D6051E49-E37D-4979-9E04-1E765A0AD030}">
    <text>2024.09.26 Įkeltas pratęsimas</text>
  </threadedComment>
  <threadedComment ref="K208" dT="2024-05-16T11:59:22.06" personId="{0B5E25C4-20CF-4DA7-ADE6-E1EA480AA876}" id="{364E25AA-6BF0-4583-8C4A-E5370BB17B7D}">
    <text>Ar galite patikslinti kiek yra apskaitų pakabintų ant spintos KS-3158?</text>
  </threadedComment>
  <threadedComment ref="K208" dT="2024-09-18T15:04:58.02" personId="{1AA69E5B-B443-4881-BBB8-C2908FF681E9}" id="{AEB965DE-A70F-4C43-9D12-B07CFF956681}" parentId="{364E25AA-6BF0-4583-8C4A-E5370BB17B7D}">
    <text>Eimutis daro byla</text>
  </threadedComment>
  <threadedComment ref="K208" dT="2024-09-20T13:12:31.86" personId="{1AA69E5B-B443-4881-BBB8-C2908FF681E9}" id="{F7BEE671-303A-444D-95C3-081E6BB90F57}" parentId="{364E25AA-6BF0-4583-8C4A-E5370BB17B7D}">
    <text>Pateiktas projektas</text>
  </threadedComment>
  <threadedComment ref="O208" dT="2024-06-20T13:03:31.98" personId="{516D2C5B-D67D-464E-9C67-108D937F77CE}" id="{0C825758-54C3-404A-86D1-DE4F24F25280}">
    <text>2024.06.20 įkeltas pratesimas</text>
  </threadedComment>
  <threadedComment ref="O208" dT="2024-07-19T04:46:54.47" personId="{516D2C5B-D67D-464E-9C67-108D937F77CE}" id="{B70FD5EB-40A3-43F8-8DE2-2764F647C8EE}" parentId="{0C825758-54C3-404A-86D1-DE4F24F25280}">
    <text>2024.07.19  įkeltas pratesimas</text>
  </threadedComment>
  <threadedComment ref="O208" dT="2024-08-23T11:52:39.70" personId="{516D2C5B-D67D-464E-9C67-108D937F77CE}" id="{D02CAB9A-24A5-4784-9DC9-49D3512D7666}" parentId="{0C825758-54C3-404A-86D1-DE4F24F25280}">
    <text>2024.08.23  įkeltas pratesimas</text>
  </threadedComment>
  <threadedComment ref="O208" dT="2024-09-24T05:08:08.43" personId="{516D2C5B-D67D-464E-9C67-108D937F77CE}" id="{32F98852-DC71-4020-B8E4-C4C5F9DAEB7B}" parentId="{0C825758-54C3-404A-86D1-DE4F24F25280}">
    <text>2024.09.24 įkeltas pratęsimas</text>
  </threadedComment>
  <threadedComment ref="X208" dT="2024-06-21T07:50:35.47" personId="{516D2C5B-D67D-464E-9C67-108D937F77CE}" id="{32E9BF37-CE4C-4337-AD97-8F6CAF259BB4}">
    <text>2024.06.21 įkielti pirminiai</text>
  </threadedComment>
  <threadedComment ref="X208" dT="2024-07-11T07:50:11.02" personId="{516D2C5B-D67D-464E-9C67-108D937F77CE}" id="{53C61A3D-038F-480A-9C71-C99D67592D8B}" parentId="{32E9BF37-CE4C-4337-AD97-8F6CAF259BB4}">
    <text>2024.07.11 pateikta po pastabų</text>
  </threadedComment>
  <threadedComment ref="X208" dT="2024-07-15T10:10:13.15" personId="{516D2C5B-D67D-464E-9C67-108D937F77CE}" id="{FB929DB1-F573-459D-A2D2-C5A5A6C27E8E}" parentId="{32E9BF37-CE4C-4337-AD97-8F6CAF259BB4}">
    <text xml:space="preserve">2024.07.12 suderinta
</text>
  </threadedComment>
  <threadedComment ref="AN208" dT="2024-06-21T07:54:41.52" personId="{516D2C5B-D67D-464E-9C67-108D937F77CE}" id="{42BF05BB-618D-4089-8304-E4BD8B9C3A53}">
    <text xml:space="preserve">2024.06.21 pateikta </text>
  </threadedComment>
  <threadedComment ref="AN208" dT="2024-07-10T07:30:10.64" personId="{516D2C5B-D67D-464E-9C67-108D937F77CE}" id="{23F4E23B-812F-4419-AAEF-6BD26E987BD4}" parentId="{42BF05BB-618D-4089-8304-E4BD8B9C3A53}">
    <text>2024.07.10 kartota</text>
  </threadedComment>
  <threadedComment ref="AN208" dT="2024-07-19T04:25:56.65" personId="{516D2C5B-D67D-464E-9C67-108D937F77CE}" id="{3A376DA7-F469-453C-B135-97D037DF502B}" parentId="{42BF05BB-618D-4089-8304-E4BD8B9C3A53}">
    <text>2024.07.12 gavome atsakyma kad derina bet kabelius negalime montuoti ant fasado</text>
  </threadedComment>
  <threadedComment ref="K209" dT="2024-09-16T07:15:21.03" personId="{275467A3-C35B-408D-BC09-980133BF36D1}" id="{017E3B58-76C2-4F4F-8BEC-62E47F3F2F72}">
    <text>Kokia situacija su spintos derinimu sklype. Kas pdaryta ?</text>
  </threadedComment>
  <threadedComment ref="K209" dT="2024-09-17T08:00:01.48" personId="{516D2C5B-D67D-464E-9C67-108D937F77CE}" id="{21013370-F91F-4C16-8EA6-9992EE25661C}" parentId="{017E3B58-76C2-4F4F-8BEC-62E47F3F2F72}">
    <text xml:space="preserve"> žmonių dėl apskaitos iškėlimo neradome. Reikia siųsti informacinius. Ten išvis niekas beveik negyvena</text>
  </threadedComment>
  <threadedComment ref="K209" dT="2024-09-20T06:40:26.06" personId="{275467A3-C35B-408D-BC09-980133BF36D1}" id="{6958871C-F827-4032-8E8C-7E79DDFCE89B}" parentId="{017E3B58-76C2-4F4F-8BEC-62E47F3F2F72}">
    <text xml:space="preserve">Tautvydas siunčia informacinius
</text>
  </threadedComment>
  <threadedComment ref="K209" dT="2024-09-26T10:03:41.73" personId="{1AA69E5B-B443-4881-BBB8-C2908FF681E9}" id="{F454BFE0-2E00-4780-8988-E916A43F4E16}" parentId="{017E3B58-76C2-4F4F-8BEC-62E47F3F2F72}">
    <text>Pateiktas projektas be SUVA</text>
  </threadedComment>
  <threadedComment ref="K209" dT="2024-09-30T06:22:30.78" personId="{275467A3-C35B-408D-BC09-980133BF36D1}" id="{76907DAA-368A-41AF-9F62-B05208A02C10}" parentId="{017E3B58-76C2-4F4F-8BEC-62E47F3F2F72}">
    <text>Yra suva, reikia taisyti kitas pastabas ir teikti projektą.</text>
  </threadedComment>
  <threadedComment ref="K209" dT="2024-10-01T15:38:29.44" personId="{275467A3-C35B-408D-BC09-980133BF36D1}" id="{D4271D2B-213C-4259-A347-C226ECD5CED0}" parentId="{017E3B58-76C2-4F4F-8BEC-62E47F3F2F72}">
    <text>Pateikta po pastabų</text>
  </threadedComment>
  <threadedComment ref="K209" dT="2024-10-04T08:22:31.27" personId="{275467A3-C35B-408D-BC09-980133BF36D1}" id="{C810AE76-4446-49B9-88A9-6A45A0A42BD0}" parentId="{017E3B58-76C2-4F4F-8BEC-62E47F3F2F72}">
    <text>Taiso pastabas</text>
  </threadedComment>
  <threadedComment ref="K209" dT="2024-10-07T09:42:48.45" personId="{B1C403DD-D624-4B2E-A4CE-E1329F3AF8BA}" id="{CF010C20-3060-4C66-B627-C8ABA8336107}" parentId="{017E3B58-76C2-4F4F-8BEC-62E47F3F2F72}">
    <text>Pateiktas po pastabų projektas</text>
  </threadedComment>
  <threadedComment ref="K209" dT="2024-10-09T10:51:38.91" personId="{1AA69E5B-B443-4881-BBB8-C2908FF681E9}" id="{E9EDE7A1-7072-4487-8CC1-F158C711C048}" parentId="{017E3B58-76C2-4F4F-8BEC-62E47F3F2F72}">
    <text>Pateiktas po pastabų projektas</text>
  </threadedComment>
  <threadedComment ref="O209" dT="2024-06-20T12:10:09.31" personId="{516D2C5B-D67D-464E-9C67-108D937F77CE}" id="{39E6F90C-F3E6-4462-A421-33B1F4CAF164}">
    <text>2024.06.20 įkeltas pratesimas</text>
  </threadedComment>
  <threadedComment ref="O209" dT="2024-07-22T12:55:33.51" personId="{516D2C5B-D67D-464E-9C67-108D937F77CE}" id="{6BC6C3FB-9C70-4D4E-AA89-49C9A38468BC}" parentId="{39E6F90C-F3E6-4462-A421-33B1F4CAF164}">
    <text>2024.07.22 Įkeltas pratresimas</text>
  </threadedComment>
  <threadedComment ref="O209" dT="2024-08-21T05:32:20.58" personId="{516D2C5B-D67D-464E-9C67-108D937F77CE}" id="{76388401-FECC-4E0A-8A5B-CDAF7983A0D8}" parentId="{39E6F90C-F3E6-4462-A421-33B1F4CAF164}">
    <text>2024.08.21 Įkeltas pratresima</text>
  </threadedComment>
  <threadedComment ref="X209" dT="2024-06-20T11:34:14.38" personId="{516D2C5B-D67D-464E-9C67-108D937F77CE}" id="{F820D3E9-7B75-41D0-9C7C-5350087CB1D7}">
    <text>2024.06.20 Pateikta</text>
  </threadedComment>
  <threadedComment ref="X209" dT="2024-06-26T13:31:15.92" personId="{516D2C5B-D67D-464E-9C67-108D937F77CE}" id="{10C14889-4B20-4316-9DDC-8590DD486B0D}" parentId="{F820D3E9-7B75-41D0-9C7C-5350087CB1D7}">
    <text>2024.06.26 pateikta po pastabų</text>
  </threadedComment>
  <threadedComment ref="X209" dT="2024-06-28T04:30:05.18" personId="{516D2C5B-D67D-464E-9C67-108D937F77CE}" id="{ABBF6E9F-83BA-4AC7-BBE9-46655458D9E9}" parentId="{F820D3E9-7B75-41D0-9C7C-5350087CB1D7}">
    <text>2024.06.27 suderino</text>
  </threadedComment>
  <threadedComment ref="AB209" dT="2024-06-20T12:15:22.99" personId="{516D2C5B-D67D-464E-9C67-108D937F77CE}" id="{75571684-0CD6-439E-951D-DA95DEC4E2D8}">
    <text>2024.06.20 Pateikta</text>
  </threadedComment>
  <threadedComment ref="AB209" dT="2024-06-21T05:55:12.72" personId="{516D2C5B-D67D-464E-9C67-108D937F77CE}" id="{0AEA3BA8-FA33-4277-AC18-872C646C389C}" parentId="{75571684-0CD6-439E-951D-DA95DEC4E2D8}">
    <text>2024.06.21 Vainoras nederina</text>
  </threadedComment>
  <threadedComment ref="AB209" dT="2024-06-21T08:02:43.56" personId="{516D2C5B-D67D-464E-9C67-108D937F77CE}" id="{CF158E0D-16EF-43DA-BE14-F3F554176E5C}" parentId="{75571684-0CD6-439E-951D-DA95DEC4E2D8}">
    <text>2024.06.21 pateiktra po pastabų</text>
  </threadedComment>
  <threadedComment ref="AB209" dT="2024-06-26T13:12:23.36" personId="{516D2C5B-D67D-464E-9C67-108D937F77CE}" id="{E2F2BB58-6B20-4EE5-B059-00EBEE3AA388}" parentId="{75571684-0CD6-439E-951D-DA95DEC4E2D8}">
    <text>2024.06.26 suderinta</text>
  </threadedComment>
  <threadedComment ref="AE209" dT="2024-07-16T10:46:54.19" personId="{516D2C5B-D67D-464E-9C67-108D937F77CE}" id="{C4D009AA-6C22-4E3B-B108-5330D022110A}">
    <text>2024.07.16 pateikta</text>
  </threadedComment>
  <threadedComment ref="AE209" dT="2024-07-19T08:01:18.33" personId="{516D2C5B-D67D-464E-9C67-108D937F77CE}" id="{401C662C-D7C3-472F-81C4-6C2236493D1E}" parentId="{C4D009AA-6C22-4E3B-B108-5330D022110A}">
    <text>2024.07.19 suderino</text>
  </threadedComment>
  <threadedComment ref="AF209" dT="2024-07-16T10:46:49.50" personId="{516D2C5B-D67D-464E-9C67-108D937F77CE}" id="{8E966D2F-944A-48BE-8821-1C0D4706866C}">
    <text>2024.07.16 pateikta</text>
  </threadedComment>
  <threadedComment ref="AF209" dT="2024-08-12T06:29:36.98" personId="{516D2C5B-D67D-464E-9C67-108D937F77CE}" id="{A03598B0-AAA1-4D32-B8F3-14364C5119EB}" parentId="{8E966D2F-944A-48BE-8821-1C0D4706866C}">
    <text>2024.07.30 Gautos pastabos</text>
  </threadedComment>
  <threadedComment ref="AF209" dT="2024-08-12T06:31:25.64" personId="{516D2C5B-D67D-464E-9C67-108D937F77CE}" id="{3B7E4FF5-EE7D-4944-B7BC-4A8DE37166AD}" parentId="{8E966D2F-944A-48BE-8821-1C0D4706866C}">
    <text>2024.08.12 pateikta po pastabų</text>
  </threadedComment>
  <threadedComment ref="AF209" dT="2024-08-14T10:04:35.51" personId="{516D2C5B-D67D-464E-9C67-108D937F77CE}" id="{D52C0673-A9BE-453A-BE08-02F9D48A1638}" parentId="{8E966D2F-944A-48BE-8821-1C0D4706866C}">
    <text>2024.08.14 suderinta</text>
  </threadedComment>
  <threadedComment ref="AH209" dT="2024-08-21T05:22:11.10" personId="{516D2C5B-D67D-464E-9C67-108D937F77CE}" id="{2D5F5FB4-1DF6-44AA-88B0-DDD468479B52}">
    <text>2024.08.21 pateikta 325411 (SAV-325411 )</text>
  </threadedComment>
  <threadedComment ref="K210" dT="2024-09-17T06:49:47.73" personId="{275467A3-C35B-408D-BC09-980133BF36D1}" id="{B2136E09-77D8-4A69-B6D3-D19C2B229F74}">
    <text>Eimutis daro bylą</text>
  </threadedComment>
  <threadedComment ref="K210" dT="2024-09-18T09:36:10.80" personId="{1AA69E5B-B443-4881-BBB8-C2908FF681E9}" id="{1AF66E7B-6528-4608-A091-A749B6456F9D}" parentId="{B2136E09-77D8-4A69-B6D3-D19C2B229F74}">
    <text>Pateiktas projketas</text>
  </threadedComment>
  <threadedComment ref="K210" dT="2024-09-19T15:19:26.87" personId="{1AA69E5B-B443-4881-BBB8-C2908FF681E9}" id="{7BF5ECFB-EE5D-4FA5-BFD4-15D67790612F}" parentId="{B2136E09-77D8-4A69-B6D3-D19C2B229F74}">
    <text>Pateiktas projektas po pastabu</text>
  </threadedComment>
  <threadedComment ref="K210" dT="2024-09-23T06:40:36.59" personId="{275467A3-C35B-408D-BC09-980133BF36D1}" id="{B4567881-AC76-461E-8ADC-3C9E691078CC}" parentId="{B2136E09-77D8-4A69-B6D3-D19C2B229F74}">
    <text>09-23 pateiks po pastabų</text>
  </threadedComment>
  <threadedComment ref="O210" dT="2024-06-20T11:25:12.55" personId="{516D2C5B-D67D-464E-9C67-108D937F77CE}" id="{B5DF0316-A308-4E38-8C4D-DA5597ABFD32}">
    <text>2024.06.20 įkeltas pratesimas</text>
  </threadedComment>
  <threadedComment ref="O210" dT="2024-07-22T13:12:08.24" personId="{516D2C5B-D67D-464E-9C67-108D937F77CE}" id="{A8687551-236A-4FF4-949E-9DB822F6DABA}" parentId="{B5DF0316-A308-4E38-8C4D-DA5597ABFD32}">
    <text>2024.07.22 įkeltas pratesimas</text>
  </threadedComment>
  <threadedComment ref="O210" dT="2024-08-23T11:37:33.89" personId="{516D2C5B-D67D-464E-9C67-108D937F77CE}" id="{B282564D-2498-4EEF-9887-2079118DAEF4}" parentId="{B5DF0316-A308-4E38-8C4D-DA5597ABFD32}">
    <text>2024.08.23 Įkeltas pratesimas</text>
  </threadedComment>
  <threadedComment ref="X210" dT="2024-07-09T10:19:22.81" personId="{516D2C5B-D67D-464E-9C67-108D937F77CE}" id="{D56597AE-E5B1-482D-BD1A-7A4C4CC37548}">
    <text>2024.07.09 pateikti pirminiai</text>
  </threadedComment>
  <threadedComment ref="Z210" dT="2024-07-09T10:01:01.03" personId="{09BE7D98-4DE0-4A95-BE21-8CDFB976921C}" id="{4C0E42C9-B326-4D59-89DA-93931080B176}">
    <text>2024.07.09 pateikta</text>
  </threadedComment>
  <threadedComment ref="AA210" dT="2024-07-09T10:01:59.11" personId="{09BE7D98-4DE0-4A95-BE21-8CDFB976921C}" id="{DCBBD488-65E9-463F-B76C-87086EA2B5BA}">
    <text>2024.07.09 pateikta</text>
  </threadedComment>
  <threadedComment ref="AB210" dT="2024-07-09T10:01:01.03" personId="{09BE7D98-4DE0-4A95-BE21-8CDFB976921C}" id="{DFA9DAF4-9012-4B2E-B454-7CCC6A4BA97A}">
    <text>2024.07.09 pateikta</text>
  </threadedComment>
  <threadedComment ref="AE210" dT="2024-07-09T10:01:01.03" personId="{09BE7D98-4DE0-4A95-BE21-8CDFB976921C}" id="{38EB7816-EC9F-4ED9-8B38-7E89A9BF1DB6}">
    <text>2024.07.09 pateikta</text>
  </threadedComment>
  <threadedComment ref="AF210" dT="2024-07-09T10:01:01.03" personId="{09BE7D98-4DE0-4A95-BE21-8CDFB976921C}" id="{D52D5240-9140-49BC-9410-64B56E4C7137}">
    <text>2024.07.09 pateikta</text>
  </threadedComment>
  <threadedComment ref="AH210" dT="2024-07-18T05:31:48.53" personId="{516D2C5B-D67D-464E-9C67-108D937F77CE}" id="{371D0DC1-43BA-4AC1-B3DA-9A2DC4D9470E}">
    <text>2024.07.18 pateikta 321780 (SAV-321780 )</text>
  </threadedComment>
  <threadedComment ref="K211" dT="2024-09-18T15:06:04.65" personId="{1AA69E5B-B443-4881-BBB8-C2908FF681E9}" id="{9D90D652-BC04-430E-84FF-41B0457EBD1C}">
    <text>Eimutis daro byla</text>
  </threadedComment>
  <threadedComment ref="K211" dT="2024-09-20T06:24:06.02" personId="{1AA69E5B-B443-4881-BBB8-C2908FF681E9}" id="{F3DBE85C-B2A9-41D0-9DF2-8305BC63AAE5}" parentId="{9D90D652-BC04-430E-84FF-41B0457EBD1C}">
    <text>Pateiktas projektas</text>
  </threadedComment>
  <threadedComment ref="K211" dT="2024-09-30T06:23:27.66" personId="{275467A3-C35B-408D-BC09-980133BF36D1}" id="{DE97CF34-4FBD-40E9-9275-2FFFE8A1AC8D}" parentId="{9D90D652-BC04-430E-84FF-41B0457EBD1C}">
    <text>Taisyti pastabas</text>
  </threadedComment>
  <threadedComment ref="K211" dT="2024-10-04T11:11:35.29" personId="{275467A3-C35B-408D-BC09-980133BF36D1}" id="{2C045BD5-1D3D-4E66-A533-399F72FF3858}" parentId="{9D90D652-BC04-430E-84FF-41B0457EBD1C}">
    <text>Turi pateikti į TIVĮ</text>
  </threadedComment>
  <threadedComment ref="K211" dT="2024-10-07T07:56:24.93" personId="{275467A3-C35B-408D-BC09-980133BF36D1}" id="{8890D0CC-8E2E-4A3D-B7CF-02BDEB59127F}" parentId="{9D90D652-BC04-430E-84FF-41B0457EBD1C}">
    <text>Pateiktas projektas po pastabų</text>
  </threadedComment>
  <threadedComment ref="K211" dT="2024-10-08T05:23:35.85" personId="{275467A3-C35B-408D-BC09-980133BF36D1}" id="{66B3BEBE-6286-4E97-A22D-8709E0A4AE39}" parentId="{9D90D652-BC04-430E-84FF-41B0457EBD1C}">
    <text>Gautos pastabos dėl sutikimų</text>
  </threadedComment>
  <threadedComment ref="K211" dT="2024-10-09T13:04:40.99" personId="{1AA69E5B-B443-4881-BBB8-C2908FF681E9}" id="{B084987C-CCCC-4A70-B8F2-1C8C321618F0}" parentId="{9D90D652-BC04-430E-84FF-41B0457EBD1C}">
    <text>Pateiktas projektas po pastabu</text>
  </threadedComment>
  <threadedComment ref="O211" dT="2024-06-21T09:01:45.46" personId="{516D2C5B-D67D-464E-9C67-108D937F77CE}" id="{5C946FB6-E63B-4CAF-B513-EC68D7042231}">
    <text>2024.06.21 Įkeltas pratesimas. Primeluota dėl dangų</text>
  </threadedComment>
  <threadedComment ref="O211" dT="2024-07-23T08:11:47.47" personId="{516D2C5B-D67D-464E-9C67-108D937F77CE}" id="{4866B451-5E6A-41C0-8D7D-296607B60E52}" parentId="{5C946FB6-E63B-4CAF-B513-EC68D7042231}">
    <text>2024.07.23 įkeltas pratesimas</text>
  </threadedComment>
  <threadedComment ref="O211" dT="2024-08-27T14:00:52.47" personId="{516D2C5B-D67D-464E-9C67-108D937F77CE}" id="{CE4D7997-9E10-4D17-BD00-B4D1E6E3502B}" parentId="{5C946FB6-E63B-4CAF-B513-EC68D7042231}">
    <text>2024.08.27 įkeltas pratesimas</text>
  </threadedComment>
  <threadedComment ref="X211" dT="2024-06-21T08:49:12.62" personId="{516D2C5B-D67D-464E-9C67-108D937F77CE}" id="{F44A6A1B-AA02-44BC-ADA4-1026D2E5B005}">
    <text>2024.06.21 Įkelti pirminai</text>
  </threadedComment>
  <threadedComment ref="X211" dT="2024-07-09T10:29:00.54" personId="{516D2C5B-D67D-464E-9C67-108D937F77CE}" id="{2193510E-7F2A-46E9-AD69-5A2004CDFD42}" parentId="{F44A6A1B-AA02-44BC-ADA4-1026D2E5B005}">
    <text xml:space="preserve">2024.06.25  Prie skaičiavimų pridėti I tr. j. Kliento prijungimo vietoje ir linijos pabaigoje. Schemoje nurodyti transformatoriaus galingumą, įtampas, jungimo grupę. Pastabose brėžinyje aprašyti ne visi taškai tarp kurių klojamos KL sklypuose ar nesuformuotuose sklypuose. Pastabose ir brėžinyje taip pat turi būti nurodomi unikalūs sklypų Nr. KAS-1 montuojama už tvoros? KAS-1 turi būti įrengiama laisvai klientui ir Bendrovei prieinamoje vietoje, išorinėje sklypo ribos pusėje (sklypų sandūroje). </text>
  </threadedComment>
  <threadedComment ref="X211" dT="2024-07-09T12:09:51.59" personId="{516D2C5B-D67D-464E-9C67-108D937F77CE}" id="{0916C948-B11E-4F62-85B6-420DD82C2BB3}" parentId="{F44A6A1B-AA02-44BC-ADA4-1026D2E5B005}">
    <text>2024.07.09  Įkelkta po pastabų</text>
  </threadedComment>
  <threadedComment ref="X211" dT="2024-07-10T11:47:38.86" personId="{516D2C5B-D67D-464E-9C67-108D937F77CE}" id="{9974B1B2-DC51-4628-B2B5-9F37CC083D92}" parentId="{F44A6A1B-AA02-44BC-ADA4-1026D2E5B005}">
    <text>2024.07.10 pateikta vėl</text>
  </threadedComment>
  <threadedComment ref="X211" dT="2024-07-15T10:13:06.20" personId="{516D2C5B-D67D-464E-9C67-108D937F77CE}" id="{A8EA8F5F-E032-4F3E-B487-50C4ED4147EA}" parentId="{F44A6A1B-AA02-44BC-ADA4-1026D2E5B005}">
    <text xml:space="preserve">2024.07.12 suderinti pirminiai
</text>
  </threadedComment>
  <threadedComment ref="AH211" dT="2024-07-16T07:41:40.58" personId="{09BE7D98-4DE0-4A95-BE21-8CDFB976921C}" id="{6F8CD0DE-5A04-48A1-B707-29336208830D}">
    <text xml:space="preserve">07-16 321465 </text>
  </threadedComment>
  <threadedComment ref="AH211" dT="2024-07-23T07:52:55.74" personId="{516D2C5B-D67D-464E-9C67-108D937F77CE}" id="{3D3B41B8-44B2-44D0-B132-321C543E3FE3}" parentId="{6F8CD0DE-5A04-48A1-B707-29336208830D}">
    <text>2024.07.23 322383 pateikta iš naujo</text>
  </threadedComment>
  <threadedComment ref="K212" dT="2024-09-16T07:20:27.10" personId="{275467A3-C35B-408D-BC09-980133BF36D1}" id="{88407AC0-3FC5-479A-8548-44F48F14A24C}">
    <text>Kur vainoro pastabos, ką taisyti ? Ko dar trūksta</text>
  </threadedComment>
  <threadedComment ref="K212" dT="2024-09-16T21:48:05.81" personId="{516D2C5B-D67D-464E-9C67-108D937F77CE}" id="{6CFED664-5119-4D4D-9FFC-C6240D21D9F7}" parentId="{88407AC0-3FC5-479A-8548-44F48F14A24C}">
    <text>Pateikiau Gyčiui ir tave prikabinau</text>
  </threadedComment>
  <threadedComment ref="K212" dT="2024-09-17T06:56:41.27" personId="{275467A3-C35B-408D-BC09-980133BF36D1}" id="{63FD60A8-7A5D-410A-B070-65AEF3EC9344}" parentId="{88407AC0-3FC5-479A-8548-44F48F14A24C}">
    <text>Gytis rengia pjūvius Vainorui</text>
  </threadedComment>
  <threadedComment ref="K212" dT="2024-09-18T04:24:38.08" personId="{1AA69E5B-B443-4881-BBB8-C2908FF681E9}" id="{ABEC6A63-6A0A-4BA9-A8F6-5D39008BBA2F}" parentId="{88407AC0-3FC5-479A-8548-44F48F14A24C}">
    <text>Pateikta vainorui po pastabu</text>
  </threadedComment>
  <threadedComment ref="K212" dT="2024-09-30T09:45:51.89" personId="{275467A3-C35B-408D-BC09-980133BF36D1}" id="{EB3B03B0-F45F-418A-9C51-01177169C85F}" parentId="{88407AC0-3FC5-479A-8548-44F48F14A24C}">
    <text>Eimutis daro bylą pateikimui BE SUVA</text>
  </threadedComment>
  <threadedComment ref="K212" dT="2024-09-30T14:59:22.22" personId="{1AA69E5B-B443-4881-BBB8-C2908FF681E9}" id="{3611210C-254E-4057-BDF1-E07EE7200262}" parentId="{88407AC0-3FC5-479A-8548-44F48F14A24C}">
    <text>Pateiktas projektas</text>
  </threadedComment>
  <threadedComment ref="O212" dT="2024-06-21T09:38:08.16" personId="{516D2C5B-D67D-464E-9C67-108D937F77CE}" id="{862A7D4F-016B-4108-B009-4793EB4ECD3E}">
    <text>2024.06.21 Įkeltas pratesimas. Primeluota dėl dangų</text>
  </threadedComment>
  <threadedComment ref="O212" dT="2024-07-26T06:50:33.34" personId="{516D2C5B-D67D-464E-9C67-108D937F77CE}" id="{54967C4A-359F-47F9-863B-BF35EFD3CDD9}" parentId="{862A7D4F-016B-4108-B009-4793EB4ECD3E}">
    <text>2024.07.26 užsakovo raštu pratestas</text>
  </threadedComment>
  <threadedComment ref="O212" dT="2024-08-28T13:32:25.73" personId="{516D2C5B-D67D-464E-9C67-108D937F77CE}" id="{40C66417-5226-4C66-B4A2-D44186A163D0}" parentId="{862A7D4F-016B-4108-B009-4793EB4ECD3E}">
    <text>2024.08.28 įkeltas pratesimas</text>
  </threadedComment>
  <threadedComment ref="X212" dT="2024-08-21T13:48:57.28" personId="{516D2C5B-D67D-464E-9C67-108D937F77CE}" id="{10E00342-9765-4367-A5F0-D0BC0B0686A1}">
    <text>2024.08.21 pateikta</text>
  </threadedComment>
  <threadedComment ref="X212" dT="2024-08-28T13:13:08.19" personId="{516D2C5B-D67D-464E-9C67-108D937F77CE}" id="{3D242345-D097-4336-8746-5A0F40E1A90B}" parentId="{10E00342-9765-4367-A5F0-D0BC0B0686A1}">
    <text>2024.08.23 suderinta</text>
  </threadedComment>
  <threadedComment ref="Z212" dT="2024-08-21T13:49:48.56" personId="{516D2C5B-D67D-464E-9C67-108D937F77CE}" id="{7E90B073-66B5-4DFB-8789-516EF319F5BC}">
    <text>2024.08.21 pateikta  sigrida123@gmail.com</text>
  </threadedComment>
  <threadedComment ref="Z212" dT="2024-08-28T13:15:15.41" personId="{516D2C5B-D67D-464E-9C67-108D937F77CE}" id="{86643509-EB94-47BE-AF17-F73863231021}" parentId="{7E90B073-66B5-4DFB-8789-516EF319F5BC}">
    <text>Suderinta 2024.08.22</text>
  </threadedComment>
  <threadedComment ref="AB212" dT="2024-08-21T13:49:03.60" personId="{516D2C5B-D67D-464E-9C67-108D937F77CE}" id="{9FA14D4A-DE2A-49D2-AD48-88828920A960}">
    <text>2024.08.21 pateikta</text>
  </threadedComment>
  <threadedComment ref="AB212" dT="2024-08-28T13:16:37.97" personId="{516D2C5B-D67D-464E-9C67-108D937F77CE}" id="{F0D5D1A1-961E-4088-998A-2ADE02269BA6}" parentId="{9FA14D4A-DE2A-49D2-AD48-88828920A960}">
    <text>2024.08.23 pateikė pastabas</text>
  </threadedComment>
  <threadedComment ref="AB212" dT="2024-09-18T04:10:07.43" personId="{BF941DBC-49BC-4D35-B639-EC5DED99621C}" id="{62010CC4-DDB5-4F9C-9788-334557B53168}" parentId="{9FA14D4A-DE2A-49D2-AD48-88828920A960}">
    <text>2024.09.18 pateikta po pastabų</text>
  </threadedComment>
  <threadedComment ref="AB212" dT="2024-09-24T12:47:10.20" personId="{BF941DBC-49BC-4D35-B639-EC5DED99621C}" id="{693D9D54-6E9E-45AB-B7EC-84BADCBDF6FE}" parentId="{9FA14D4A-DE2A-49D2-AD48-88828920A960}">
    <text>2024.09.24 suderinta</text>
  </threadedComment>
  <threadedComment ref="AE212" dT="2024-08-21T13:49:09.52" personId="{516D2C5B-D67D-464E-9C67-108D937F77CE}" id="{B2D42A04-036D-4108-A035-167F3D9F9F53}">
    <text>2024.08.21 pateikta</text>
  </threadedComment>
  <threadedComment ref="AE212" dT="2024-08-22T05:50:17.54" personId="{516D2C5B-D67D-464E-9C67-108D937F77CE}" id="{019170F2-6B93-4D66-B5C3-C4DC185943D8}" parentId="{B2D42A04-036D-4108-A035-167F3D9F9F53}">
    <text xml:space="preserve">2024.08.22 suderinta
</text>
  </threadedComment>
  <threadedComment ref="AF212" dT="2024-08-21T13:49:14.54" personId="{516D2C5B-D67D-464E-9C67-108D937F77CE}" id="{86121E6E-8F24-4D2A-95B1-B60C6E0DDE61}">
    <text>2024.08.21 pateikta</text>
  </threadedComment>
  <threadedComment ref="AF212" dT="2024-08-26T04:22:10.43" personId="{516D2C5B-D67D-464E-9C67-108D937F77CE}" id="{E21B79D3-0873-4891-9AB8-4A26AC501938}" parentId="{86121E6E-8F24-4D2A-95B1-B60C6E0DDE61}">
    <text>2024.08.23 suderinta</text>
  </threadedComment>
  <threadedComment ref="AH212" dT="2024-09-30T05:09:52.62" personId="{BF941DBC-49BC-4D35-B639-EC5DED99621C}" id="{6E03909B-AFED-4A1C-A9EE-C9CE02D5272C}">
    <text xml:space="preserve">09.30. 
330433 </text>
  </threadedComment>
  <threadedComment ref="AJ212" dT="2024-08-21T13:49:23.96" personId="{516D2C5B-D67D-464E-9C67-108D937F77CE}" id="{03A46060-A262-4641-92EC-30CABC8F5848}">
    <text>2024.08.21 pateikta</text>
  </threadedComment>
  <threadedComment ref="AJ212" dT="2024-08-29T09:48:03.60" personId="{516D2C5B-D67D-464E-9C67-108D937F77CE}" id="{A13489D8-CA27-4095-8727-8E2DCFC37D73}" parentId="{03A46060-A262-4641-92EC-30CABC8F5848}">
    <text>2024.08.28 suderino</text>
  </threadedComment>
  <threadedComment ref="K213" dT="2024-05-17T06:26:11.71" personId="{4F58D8C9-2F20-4908-935A-6A7925D99F28}" id="{FEC214F3-E13C-4F9C-8D2B-6EEF304C2C08}">
    <text>Simonzenčiui parašyta dėl atvado</text>
  </threadedComment>
  <threadedComment ref="K213" dT="2024-05-21T09:26:58.62" personId="{516D2C5B-D67D-464E-9C67-108D937F77CE}" id="{9D3E3796-E2A2-4AA9-B226-7C08E1F2747D}" parentId="{FEC214F3-E13C-4F9C-8D2B-6EEF304C2C08}">
    <text>2024.05.21 pateiktas situacijos planas, dėl sąlygų keitimo</text>
  </threadedComment>
  <threadedComment ref="K213" dT="2024-09-17T06:50:06.88" personId="{275467A3-C35B-408D-BC09-980133BF36D1}" id="{2551A63D-2335-47E4-B90D-47C2854619A1}" parentId="{FEC214F3-E13C-4F9C-8D2B-6EEF304C2C08}">
    <text xml:space="preserve">Eimutis daro bylą
</text>
  </threadedComment>
  <threadedComment ref="K213" dT="2024-09-18T13:22:11.42" personId="{1AA69E5B-B443-4881-BBB8-C2908FF681E9}" id="{E0AB744D-8558-417B-873C-81984CA90057}" parentId="{FEC214F3-E13C-4F9C-8D2B-6EEF304C2C08}">
    <text>Pateiktas projektas</text>
  </threadedComment>
  <threadedComment ref="K213" dT="2024-09-19T15:25:37.98" personId="{1AA69E5B-B443-4881-BBB8-C2908FF681E9}" id="{EFA40AC4-850C-45B1-AD1E-A9CBE64EB0AE}" parentId="{FEC214F3-E13C-4F9C-8D2B-6EEF304C2C08}">
    <text>Pateiktas projektas po pastabu</text>
  </threadedComment>
  <threadedComment ref="O213" dT="2024-06-21T10:20:19.79" personId="{516D2C5B-D67D-464E-9C67-108D937F77CE}" id="{D3288705-A666-489F-AA8F-53041AAB54AF}">
    <text>2024.06.21 Įkeltas pratesimas</text>
  </threadedComment>
  <threadedComment ref="O213" dT="2024-08-28T13:47:19.88" personId="{516D2C5B-D67D-464E-9C67-108D937F77CE}" id="{B79A9A38-8454-4482-A5A7-5A50A385A699}" parentId="{D3288705-A666-489F-AA8F-53041AAB54AF}">
    <text>2024.08.28 įkeltas pratesimas</text>
  </threadedComment>
  <threadedComment ref="X213" dT="2024-06-17T06:26:45.54" personId="{516D2C5B-D67D-464E-9C67-108D937F77CE}" id="{8AD4ACD8-DA42-48BE-9DE3-DABCEAA1A9E4}">
    <text>2024.06.17 Pateikta</text>
  </threadedComment>
  <threadedComment ref="X213" dT="2024-07-11T06:25:17.35" personId="{516D2C5B-D67D-464E-9C67-108D937F77CE}" id="{49233514-DAAC-4DB6-9903-3824C37EDF64}" parentId="{8AD4ACD8-DA42-48BE-9DE3-DABCEAA1A9E4}">
    <text xml:space="preserve">
Jolita Aleknienė 2024-06-19 11:07:56 (Pirminis derinimas: Grąžinamų dokumentų tipas: Visi dokumentai)
Schemą papildykite L-200 prijungimo gr. MT-69 fragmentu ar MT-69 schema. Pridėkite skaičiavimus prie KAS-1 ir L-200 iki linijos galo.
</text>
  </threadedComment>
  <threadedComment ref="X213" dT="2024-07-11T12:50:59.09" personId="{516D2C5B-D67D-464E-9C67-108D937F77CE}" id="{770DCB0B-D996-427E-9B42-C13EDC387B16}" parentId="{8AD4ACD8-DA42-48BE-9DE3-DABCEAA1A9E4}">
    <text>2024.07.11 Pateikta po pastabų</text>
  </threadedComment>
  <threadedComment ref="X213" dT="2024-07-15T12:12:22.55" personId="{516D2C5B-D67D-464E-9C67-108D937F77CE}" id="{296B6D73-3742-439C-A702-209880EB48BE}" parentId="{8AD4ACD8-DA42-48BE-9DE3-DABCEAA1A9E4}">
    <text xml:space="preserve">2024.07.12 gautos pastabos
</text>
  </threadedComment>
  <threadedComment ref="X213" dT="2024-07-17T06:24:09.89" personId="{516D2C5B-D67D-464E-9C67-108D937F77CE}" id="{CD42C1C1-2439-44A1-9F25-9B4207F13EF0}" parentId="{8AD4ACD8-DA42-48BE-9DE3-DABCEAA1A9E4}">
    <text>2024.07.17 pateikta po pastabų</text>
  </threadedComment>
  <threadedComment ref="X213" dT="2024-07-18T04:48:33.63" personId="{516D2C5B-D67D-464E-9C67-108D937F77CE}" id="{049CAECA-8D20-471A-A60B-060AD73EC3BB}" parentId="{8AD4ACD8-DA42-48BE-9DE3-DABCEAA1A9E4}">
    <text xml:space="preserve">2024.07.17 suderino
</text>
  </threadedComment>
  <threadedComment ref="Z213" dT="2024-06-17T06:27:01.69" personId="{516D2C5B-D67D-464E-9C67-108D937F77CE}" id="{96F9CD31-F285-4342-86B9-8F50214A157D}">
    <text>2024.06.17 Pateikta  likarvelyte@gmail.com</text>
  </threadedComment>
  <threadedComment ref="Z213" dT="2024-06-27T13:47:02.24" personId="{516D2C5B-D67D-464E-9C67-108D937F77CE}" id="{FD0CEC59-9630-4C4D-8BD1-33639DF1E057}" parentId="{96F9CD31-F285-4342-86B9-8F50214A157D}">
    <text>2024.06.26 Suderino, bet reikės perderinti.</text>
  </threadedComment>
  <threadedComment ref="Z213" dT="2024-07-17T06:20:27.46" personId="{516D2C5B-D67D-464E-9C67-108D937F77CE}" id="{197E5970-268C-4DAD-89B2-9B6989140E41}" parentId="{96F9CD31-F285-4342-86B9-8F50214A157D}">
    <text>2024.07.17 priminta suderinti</text>
  </threadedComment>
  <threadedComment ref="Z213" dT="2024-07-18T05:45:49.12" personId="{516D2C5B-D67D-464E-9C67-108D937F77CE}" id="{5F32B1BA-A554-44A6-96C2-A6AF35932009}" parentId="{96F9CD31-F285-4342-86B9-8F50214A157D}">
    <text>2024.07.17 Gautas perderinimas</text>
  </threadedComment>
  <threadedComment ref="AB213" dT="2024-06-17T06:26:32.23" personId="{516D2C5B-D67D-464E-9C67-108D937F77CE}" id="{1C380350-11BE-4DB0-B75A-F02FEDF326D3}">
    <text>2024.06.17 Pateikta</text>
  </threadedComment>
  <threadedComment ref="AB213" dT="2024-06-18T06:24:46.76" personId="{516D2C5B-D67D-464E-9C67-108D937F77CE}" id="{EF95A575-816D-4CCD-8CA9-4797D70EE4EE}" parentId="{1C380350-11BE-4DB0-B75A-F02FEDF326D3}">
    <text>2024.06.18 Apskaitos spintą statyti ant sklypo ir valstybinės žemės ribos 50/50</text>
  </threadedComment>
  <threadedComment ref="AB213" dT="2024-07-09T06:49:08.86" personId="{516D2C5B-D67D-464E-9C67-108D937F77CE}" id="{7F076795-A3B6-4148-98D6-5B68D921EC0E}" parentId="{1C380350-11BE-4DB0-B75A-F02FEDF326D3}">
    <text>2024.07.09 Pateikta pakartotinai</text>
  </threadedComment>
  <threadedComment ref="AB213" dT="2024-07-12T05:15:02.39" personId="{516D2C5B-D67D-464E-9C67-108D937F77CE}" id="{6DCF2F19-3F15-4F36-AC70-BCDC3E122788}" parentId="{1C380350-11BE-4DB0-B75A-F02FEDF326D3}">
    <text xml:space="preserve">2024.07.12 suderinta
</text>
  </threadedComment>
  <threadedComment ref="AE213" dT="2024-06-17T06:26:26.97" personId="{516D2C5B-D67D-464E-9C67-108D937F77CE}" id="{D946A98A-7BF3-4DB3-99E3-D13EF5A1FDF6}">
    <text>2024.06.17 Pateikta</text>
  </threadedComment>
  <threadedComment ref="AE213" dT="2024-06-20T04:41:57.13" personId="{516D2C5B-D67D-464E-9C67-108D937F77CE}" id="{5FF13342-B429-40BB-9814-3C7DC4CF6C14}" parentId="{D946A98A-7BF3-4DB3-99E3-D13EF5A1FDF6}">
    <text>2024.06.19 suderino bet keisis KAS vieta</text>
  </threadedComment>
  <threadedComment ref="AF213" dT="2024-06-17T06:26:23.47" personId="{516D2C5B-D67D-464E-9C67-108D937F77CE}" id="{3D727237-5EE6-4C09-BF2E-4165D89D43A4}">
    <text>2024.06.17 Pateikta</text>
  </threadedComment>
  <threadedComment ref="AF213" dT="2024-06-20T04:38:37.73" personId="{516D2C5B-D67D-464E-9C67-108D937F77CE}" id="{171A7D88-A70C-496C-905A-C390070C407D}" parentId="{3D727237-5EE6-4C09-BF2E-4165D89D43A4}">
    <text>2024.06.19 suderino bet keisis KAS vieta</text>
  </threadedComment>
  <threadedComment ref="AH213" dT="2024-07-18T05:44:13.25" personId="{516D2C5B-D67D-464E-9C67-108D937F77CE}" id="{7EA6BC44-FE23-4908-9D66-874E6C82E57E}">
    <text>2024.07.18 pateikta 321786 (SAV-321786 )</text>
  </threadedComment>
  <threadedComment ref="AH213" dT="2024-09-14T11:47:40.97" personId="{516D2C5B-D67D-464E-9C67-108D937F77CE}" id="{2075E844-CFCD-469D-B1ED-77A304A7BF70}" parentId="{7EA6BC44-FE23-4908-9D66-874E6C82E57E}">
    <text>2024.09.09 gautas sutikimas</text>
  </threadedComment>
  <threadedComment ref="AN213" dT="2024-06-17T06:22:28.45" personId="{516D2C5B-D67D-464E-9C67-108D937F77CE}" id="{E645EC2A-9FA2-485A-9B0C-3DBE38C23938}">
    <text>2024.06.17 Pateikta</text>
  </threadedComment>
  <threadedComment ref="AN213" dT="2024-07-10T06:53:03.18" personId="{516D2C5B-D67D-464E-9C67-108D937F77CE}" id="{59EF82DB-0FB1-4BB0-9C14-90E2AAA83414}" parentId="{E645EC2A-9FA2-485A-9B0C-3DBE38C23938}">
    <text>2024.07.10 kartota</text>
  </threadedComment>
  <threadedComment ref="AN213" dT="2024-07-17T06:16:30.19" personId="{516D2C5B-D67D-464E-9C67-108D937F77CE}" id="{5738DF1D-F4D6-4679-A64D-42341CBA09DC}" parentId="{E645EC2A-9FA2-485A-9B0C-3DBE38C23938}">
    <text>2024.07.16 suderinta</text>
  </threadedComment>
  <threadedComment ref="K214" dT="2024-09-16T07:21:41.91" personId="{275467A3-C35B-408D-BC09-980133BF36D1}" id="{50CAE786-8D04-459A-8775-8710D5CDC3FE}">
    <text>Kokia situacija su kauno energija ?</text>
  </threadedComment>
  <threadedComment ref="K214" dT="2024-09-16T21:43:30.42" personId="{516D2C5B-D67D-464E-9C67-108D937F77CE}" id="{E61A2C6B-F791-4836-AF00-DE2E4459914A}" parentId="{50CAE786-8D04-459A-8775-8710D5CDC3FE}">
    <text>Pakartojai laišką ir tave pridėjau</text>
  </threadedComment>
  <threadedComment ref="K214" dT="2024-09-23T12:44:27.02" personId="{275467A3-C35B-408D-BC09-980133BF36D1}" id="{9D7EA4D1-C64D-4F26-B047-B97DFFE94DE6}" parentId="{50CAE786-8D04-459A-8775-8710D5CDC3FE}">
    <text>Pateikta SUVA 09-23</text>
  </threadedComment>
  <threadedComment ref="K214" dT="2024-09-25T09:13:58.06" personId="{1AA69E5B-B443-4881-BBB8-C2908FF681E9}" id="{28FAF17A-B23C-4509-9FAD-942B56DBEB6C}" parentId="{50CAE786-8D04-459A-8775-8710D5CDC3FE}">
    <text>Pateiktas projektas be SUVA</text>
  </threadedComment>
  <threadedComment ref="K214" dT="2024-09-30T06:26:13.80" personId="{275467A3-C35B-408D-BC09-980133BF36D1}" id="{D26CD84C-B068-4C76-B835-B304B5C84586}" parentId="{50CAE786-8D04-459A-8775-8710D5CDC3FE}">
    <text xml:space="preserve">Taisyti pastabas ir laukti SUVA (liko 5d.d.)
</text>
  </threadedComment>
  <threadedComment ref="K214" dT="2024-10-07T07:50:30.58" personId="{275467A3-C35B-408D-BC09-980133BF36D1}" id="{D9660548-9A3B-46D6-B94C-E85F262649CC}" parentId="{50CAE786-8D04-459A-8775-8710D5CDC3FE}">
    <text>SUVA 0d.d.</text>
  </threadedComment>
  <threadedComment ref="K214" dT="2024-10-18T04:22:39.08" personId="{B1C403DD-D624-4B2E-A4CE-E1329F3AF8BA}" id="{D54CC3D4-116C-42E2-88A4-BE2B215DF507}" parentId="{50CAE786-8D04-459A-8775-8710D5CDC3FE}">
    <text>Gautas SUVA 10-17</text>
  </threadedComment>
  <threadedComment ref="K214" dT="2024-10-21T06:59:17.72" personId="{275467A3-C35B-408D-BC09-980133BF36D1}" id="{4191D054-2AD5-43E3-9895-851F5ADF2E99}" parentId="{50CAE786-8D04-459A-8775-8710D5CDC3FE}">
    <text>Arnas turi pateikti projektą</text>
  </threadedComment>
  <threadedComment ref="K214" dT="2024-10-21T13:23:03.45" personId="{BF5C2520-4838-4933-8C2C-E9E069B8079F}" id="{188BF5A5-1B54-49EE-9644-559DC2C7C5F3}" parentId="{50CAE786-8D04-459A-8775-8710D5CDC3FE}">
    <text>Pateiktas projektas po pastabų</text>
  </threadedComment>
  <threadedComment ref="O214" dT="2024-06-21T11:26:51.31" personId="{516D2C5B-D67D-464E-9C67-108D937F77CE}" id="{7D67813C-88FF-49A6-B601-19CD8DBF63F1}">
    <text>2024.06.21 Įkeltas pratesimas primeluota</text>
  </threadedComment>
  <threadedComment ref="O214" dT="2024-07-25T05:05:40.80" personId="{516D2C5B-D67D-464E-9C67-108D937F77CE}" id="{B1E8F721-E424-46DA-99B9-87F459E734A2}" parentId="{7D67813C-88FF-49A6-B601-19CD8DBF63F1}">
    <text>2024.07.25 įkeltas pratesimas</text>
  </threadedComment>
  <threadedComment ref="O214" dT="2024-08-28T14:02:54.11" personId="{516D2C5B-D67D-464E-9C67-108D937F77CE}" id="{5323AA8F-974B-4B31-BFA4-EA9A62DD4624}" parentId="{7D67813C-88FF-49A6-B601-19CD8DBF63F1}">
    <text>2024.08.28 įkeltas pratesimas</text>
  </threadedComment>
  <threadedComment ref="O214" dT="2024-09-23T06:02:57.29" personId="{516D2C5B-D67D-464E-9C67-108D937F77CE}" id="{C0CA5D45-8A48-498B-AC5D-B48767503703}" parentId="{7D67813C-88FF-49A6-B601-19CD8DBF63F1}">
    <text>2024-09-23 Įkeltas pratesimas</text>
  </threadedComment>
  <threadedComment ref="AB214" dT="2024-09-17T07:29:25.51" personId="{516D2C5B-D67D-464E-9C67-108D937F77CE}" id="{3F3FE709-DCE3-4517-ABA2-E63A9135A363}">
    <text>Buvo suderinta bet pakartota Vainorui 2024.09.17</text>
  </threadedComment>
  <threadedComment ref="AB214" dT="2024-09-23T05:26:51.08" personId="{516D2C5B-D67D-464E-9C67-108D937F77CE}" id="{DADD1480-8A89-4846-A82A-037291461AFF}" parentId="{3F3FE709-DCE3-4517-ABA2-E63A9135A363}">
    <text>2024.09.23 gautas derinimas</text>
  </threadedComment>
  <threadedComment ref="AE214" dT="2024-07-16T04:29:54.98" personId="{09BE7D98-4DE0-4A95-BE21-8CDFB976921C}" id="{399E10A5-DE51-400B-9CDF-4213415E14E8}">
    <text>07-16 išsiųsta pakartotinai</text>
  </threadedComment>
  <threadedComment ref="AE214" dT="2024-07-29T12:45:50.03" personId="{516D2C5B-D67D-464E-9C67-108D937F77CE}" id="{5B7B7DC7-D417-438D-ADE8-070A4D0804FB}" parentId="{399E10A5-DE51-400B-9CDF-4213415E14E8}">
    <text>2024.07.29 suderino</text>
  </threadedComment>
  <threadedComment ref="AH214" dT="2024-09-23T05:52:31.86" personId="{516D2C5B-D67D-464E-9C67-108D937F77CE}" id="{FCC7EF4D-2F7E-4930-8EB0-473D9AFE97BE}">
    <text>2024.09.23 Pateikta 329398 (SAV-329398 )</text>
  </threadedComment>
  <threadedComment ref="AH214" dT="2024-10-14T11:14:19.72" personId="{275467A3-C35B-408D-BC09-980133BF36D1}" id="{C58B2F6F-234B-41FE-9D52-4CBCA10A90CE}" parentId="{FCC7EF4D-2F7E-4930-8EB0-473D9AFE97BE}">
    <text>Vėluoja 5d.d.</text>
  </threadedComment>
  <threadedComment ref="AJ214" dT="2024-07-16T04:29:49.50" personId="{09BE7D98-4DE0-4A95-BE21-8CDFB976921C}" id="{03F762D2-4427-41DE-B07B-942D9C834E88}">
    <text>07-16 išsiųsta pakartotinai</text>
  </threadedComment>
  <threadedComment ref="AJ214" dT="2024-08-12T06:07:33.42" personId="{516D2C5B-D67D-464E-9C67-108D937F77CE}" id="{955DBD81-A3AB-49D2-9EA9-773F8B7085A3}" parentId="{03F762D2-4427-41DE-B07B-942D9C834E88}">
    <text xml:space="preserve">2024.08.12 pakartota l.bliudziene@kaunoenergija.lt
</text>
    <extLst>
      <x:ext xmlns:xltc2="http://schemas.microsoft.com/office/spreadsheetml/2020/threadedcomments2" uri="{F7C98A9C-CBB3-438F-8F68-D28B6AF4A901}">
        <xltc2:checksum>3979428034</xltc2:checksum>
        <xltc2:hyperlink startIndex="21" length="29" url="mailto:l.bliudziene@kaunoenergija.lt"/>
      </x:ext>
    </extLst>
  </threadedComment>
  <threadedComment ref="AJ214" dT="2024-08-28T13:53:26.83" personId="{516D2C5B-D67D-464E-9C67-108D937F77CE}" id="{A8211F51-4647-44F2-9EB3-8C6B41579598}" parentId="{03F762D2-4427-41DE-B07B-942D9C834E88}">
    <text>2024.08.28 
Pakartota</text>
  </threadedComment>
  <threadedComment ref="AJ214" dT="2024-09-17T07:21:12.86" personId="{516D2C5B-D67D-464E-9C67-108D937F77CE}" id="{71D98467-074E-48A2-B7FF-C3AB74BCF951}" parentId="{03F762D2-4427-41DE-B07B-942D9C834E88}">
    <text>2024.09.17 suderinta</text>
  </threadedComment>
  <threadedComment ref="K215" dT="2024-09-16T07:24:58.72" personId="{275467A3-C35B-408D-BC09-980133BF36D1}" id="{45BC6D26-5F38-4D72-8AB0-616F97033F51}">
    <text>Kokia situacija su servitutu ar visa kita yra ?</text>
  </threadedComment>
  <threadedComment ref="K215" dT="2024-09-17T07:35:57.25" personId="{516D2C5B-D67D-464E-9C67-108D937F77CE}" id="{837D87A0-A0F3-4E27-B62C-248586BEBF91}" parentId="{45BC6D26-5F38-4D72-8AB0-616F97033F51}">
    <text>Reikia RAA skaičiuoti, kad ESO Pirminius pasitvirtinti. Priminiau vainorui apie derinimą</text>
  </threadedComment>
  <threadedComment ref="K215" dT="2024-09-17T07:43:53.90" personId="{516D2C5B-D67D-464E-9C67-108D937F77CE}" id="{5C6162AD-FF98-4D9C-A4F8-B2E4FC2DE535}" parentId="{45BC6D26-5F38-4D72-8AB0-616F97033F51}">
    <text>Žadėjo 24 dieną pasirašyti servitutą</text>
  </threadedComment>
  <threadedComment ref="K215" dT="2024-09-30T15:44:34.19" personId="{275467A3-C35B-408D-BC09-980133BF36D1}" id="{DF165E4D-49C0-4C9E-81BF-978382FF064A}" parentId="{45BC6D26-5F38-4D72-8AB0-616F97033F51}">
    <text>Laukiam Kosto kad užbaigti RAA.</text>
  </threadedComment>
  <threadedComment ref="K215" dT="2024-10-18T04:21:58.93" personId="{B1C403DD-D624-4B2E-A4CE-E1329F3AF8BA}" id="{76CE44B9-3C61-4BC6-96AE-71D2C0E60632}" parentId="{45BC6D26-5F38-4D72-8AB0-616F97033F51}">
    <text>10-17 gautas SUVA</text>
  </threadedComment>
  <threadedComment ref="K215" dT="2024-10-19T10:42:36.84" personId="{1AA69E5B-B443-4881-BBB8-C2908FF681E9}" id="{FF6DBE2D-061D-43C4-AD32-81D62B74B95E}" parentId="{45BC6D26-5F38-4D72-8AB0-616F97033F51}">
    <text>Pateikti pirminiai po pastabu</text>
  </threadedComment>
  <threadedComment ref="K215" dT="2024-11-11T13:22:43.47" personId="{1AA69E5B-B443-4881-BBB8-C2908FF681E9}" id="{5EAB9696-A81E-4398-892F-AC406FA2A5AE}" parentId="{45BC6D26-5F38-4D72-8AB0-616F97033F51}">
    <text>Vis dar laukiame pirminiu, parasytas priminimas</text>
  </threadedComment>
  <threadedComment ref="K215" dT="2024-12-21T06:18:04.03" personId="{275467A3-C35B-408D-BC09-980133BF36D1}" id="{4B4602BC-CFEE-4DB2-83E8-25207CC878D2}" parentId="{45BC6D26-5F38-4D72-8AB0-616F97033F51}">
    <text>Kokia situacija su RAA ?</text>
  </threadedComment>
  <threadedComment ref="K215" dT="2025-01-02T13:15:33.14" personId="{1AA69E5B-B443-4881-BBB8-C2908FF681E9}" id="{3F64DB63-8C30-4A7D-BB0C-CC733929E744}" parentId="{45BC6D26-5F38-4D72-8AB0-616F97033F51}">
    <text>Pateikti pirminiai, valciukas patvirtino RAA</text>
  </threadedComment>
  <threadedComment ref="O215" dT="2024-08-02T06:49:29.54" personId="{516D2C5B-D67D-464E-9C67-108D937F77CE}" id="{F7758AE8-E4AB-42CE-A02A-BBB8F432A59B}">
    <text>2024.08.02 įkeltas pratesimas</text>
  </threadedComment>
  <threadedComment ref="O215" dT="2024-09-20T11:33:44.95" personId="{516D2C5B-D67D-464E-9C67-108D937F77CE}" id="{6F32BEC4-72B3-43ED-B392-6006FA391500}" parentId="{F7758AE8-E4AB-42CE-A02A-BBB8F432A59B}">
    <text>2024.09.20 įkeltas pratęsimas</text>
  </threadedComment>
  <threadedComment ref="AB215" dT="2024-08-06T10:51:59.79" personId="{516D2C5B-D67D-464E-9C67-108D937F77CE}" id="{8391FAC6-B6EC-4E8C-B1FC-FD785D55586E}">
    <text>2024.08.06 pateikta</text>
  </threadedComment>
  <threadedComment ref="AB215" dT="2024-09-17T07:34:45.77" personId="{516D2C5B-D67D-464E-9C67-108D937F77CE}" id="{385FC774-71DB-4539-9D75-1C4EC331ADDA}" parentId="{8391FAC6-B6EC-4E8C-B1FC-FD785D55586E}">
    <text xml:space="preserve">2024.09.17 pakartota </text>
  </threadedComment>
  <threadedComment ref="AB215" dT="2024-09-23T12:34:25.00" personId="{516D2C5B-D67D-464E-9C67-108D937F77CE}" id="{55E9A644-C159-4482-BB88-516F09C02430}" parentId="{8391FAC6-B6EC-4E8C-B1FC-FD785D55586E}">
    <text>2024.09.23 suderino</text>
  </threadedComment>
  <threadedComment ref="AH215" dT="2024-09-25T07:49:29.12" personId="{516D2C5B-D67D-464E-9C67-108D937F77CE}" id="{3A3AFDD9-76EF-4160-A122-235BD0DE9057}">
    <text>2024.09.25 pateiktas NŽT 329851 (SAV-329851)</text>
  </threadedComment>
  <threadedComment ref="AH215" dT="2024-10-18T04:20:58.81" personId="{B1C403DD-D624-4B2E-A4CE-E1329F3AF8BA}" id="{BA578290-DD80-415D-96DE-EC8D271C6E28}" parentId="{3A3AFDD9-76EF-4160-A122-235BD0DE9057}">
    <text>Gautas 10-17</text>
  </threadedComment>
  <threadedComment ref="AK215" dT="2024-07-17T04:11:35.58" personId="{09BE7D98-4DE0-4A95-BE21-8CDFB976921C}" id="{3CE6C322-3F4F-4076-82DC-D597B7B5DEA6}">
    <text>07-16 įkeltas ESO pasirašyti</text>
  </threadedComment>
  <threadedComment ref="AK215" dT="2024-07-23T06:05:26.84" personId="{516D2C5B-D67D-464E-9C67-108D937F77CE}" id="{24436665-0CE6-4EA9-8FA3-B7903DDA668B}" parentId="{3CE6C322-3F4F-4076-82DC-D597B7B5DEA6}">
    <text>2024.07.17 pasirašė
2024.07.23 pateiktas kompensacijai</text>
  </threadedComment>
  <threadedComment ref="AK215" dT="2024-08-02T06:34:47.30" personId="{516D2C5B-D67D-464E-9C67-108D937F77CE}" id="{7396B175-7F37-4AA8-BB10-D14E9A27F5D7}" parentId="{3CE6C322-3F4F-4076-82DC-D597B7B5DEA6}">
    <text>2024.08.02 pateiktas kompensacijai dar kartą</text>
  </threadedComment>
  <threadedComment ref="AK215" dT="2024-08-06T09:30:16.16" personId="{516D2C5B-D67D-464E-9C67-108D937F77CE}" id="{6B9CAC36-9097-496A-BF50-7D620FA80198}" parentId="{3CE6C322-3F4F-4076-82DC-D597B7B5DEA6}">
    <text>2024.08.02 gautas aktas</text>
  </threadedComment>
  <threadedComment ref="AK215" dT="2024-08-06T10:29:12.72" personId="{516D2C5B-D67D-464E-9C67-108D937F77CE}" id="{A1CC6AE8-E0C3-4EC3-B988-9C458E9259AC}" parentId="{3CE6C322-3F4F-4076-82DC-D597B7B5DEA6}">
    <text xml:space="preserve">2024.08.06 SB perduotas notarams
</text>
  </threadedComment>
  <threadedComment ref="AK215" dT="2024-10-01T09:15:10.39" personId="{BF941DBC-49BC-4D35-B639-EC5DED99621C}" id="{F953DB9A-59E5-4481-BAE4-0832136E629C}" parentId="{3CE6C322-3F4F-4076-82DC-D597B7B5DEA6}">
    <text>10.01 pasirašytas</text>
  </threadedComment>
  <threadedComment ref="K216" dT="2024-09-16T07:26:16.15" personId="{275467A3-C35B-408D-BC09-980133BF36D1}" id="{4D4E5ABB-85D1-4439-ABB7-BEB1ACDB6B2A}">
    <text>Ar gavom info iš užsakovo dėl spintos vietos ?</text>
  </threadedComment>
  <threadedComment ref="K216" dT="2024-09-17T07:44:15.79" personId="{516D2C5B-D67D-464E-9C67-108D937F77CE}" id="{A94873F9-6403-4E38-A998-4C91C0D91060}" parentId="{4D4E5ABB-85D1-4439-ABB7-BEB1ACDB6B2A}">
    <text>negavome</text>
  </threadedComment>
  <threadedComment ref="K216" dT="2024-09-23T12:47:41.83" personId="{275467A3-C35B-408D-BC09-980133BF36D1}" id="{FD3529DE-F94E-43A2-BD98-E5F1F0874B15}" parentId="{4D4E5ABB-85D1-4439-ABB7-BEB1ACDB6B2A}">
    <text>Apskaitos vieta aiški, reikia daryti</text>
  </threadedComment>
  <threadedComment ref="K216" dT="2024-10-02T07:44:47.51" personId="{F5283759-9946-4865-A022-E520B30F9158}" id="{B9712CBA-B61E-47DA-B18E-7362CCA6E4A7}" parentId="{4D4E5ABB-85D1-4439-ABB7-BEB1ACDB6B2A}">
    <text>Apskaitos vieta neaiški. 10-02 bendravau su užsakovu tel nr. 069821129. Sakė laukia kitų pastato gyventojų. Jie ieškosi rangos, kas jiem atves kabelį nuo KAS viduj, jis prasives tuo pačiu ir nurodys apskaitos spintos vietą mums.</text>
  </threadedComment>
  <threadedComment ref="K216" dT="2024-10-07T07:51:21.80" personId="{275467A3-C35B-408D-BC09-980133BF36D1}" id="{8CF777EF-575E-41CE-BDCE-046CC17D5F92}" parentId="{4D4E5ABB-85D1-4439-ABB7-BEB1ACDB6B2A}">
    <text>Laukiam kol Užsakovas informuos kur stovės spinta</text>
  </threadedComment>
  <threadedComment ref="K216" dT="2024-10-14T11:32:55.24" personId="{F5283759-9946-4865-A022-E520B30F9158}" id="{F29AEFE0-840E-47EA-BBB2-84485ABA1AD3}" parentId="{4D4E5ABB-85D1-4439-ABB7-BEB1ACDB6B2A}">
    <text>10-14 skambinau, sakė 1-2sav turėtų būti aišku.</text>
  </threadedComment>
  <threadedComment ref="K216" dT="2024-10-28T08:56:01.62" personId="{F5283759-9946-4865-A022-E520B30F9158}" id="{98C3E5F7-410D-40CA-8853-A5641876C4E8}" parentId="{4D4E5ABB-85D1-4439-ABB7-BEB1ACDB6B2A}">
    <text>10-28 skambinau, sakė jau prasidėjo darbai, už savaitės sakė pateiks info paštu.</text>
  </threadedComment>
  <threadedComment ref="K216" dT="2024-11-11T05:23:06.50" personId="{F5283759-9946-4865-A022-E520B30F9158}" id="{6DEE097C-9E94-458D-A41E-56CC218572A1}" parentId="{4D4E5ABB-85D1-4439-ABB7-BEB1ACDB6B2A}">
    <text>11-08 pateikė ats apie spintos vietą. Šiandien gilinsiuos ir bandysim pateikt pirminius.</text>
  </threadedComment>
  <threadedComment ref="K216" dT="2024-11-13T05:15:47.85" personId="{F5283759-9946-4865-A022-E520B30F9158}" id="{2E150403-69FA-44CA-BD5A-F80E885FFAE9}" parentId="{4D4E5ABB-85D1-4439-ABB7-BEB1ACDB6B2A}">
    <text>11-12 pateikta užsakovui suderinimui.</text>
  </threadedComment>
  <threadedComment ref="K216" dT="2024-11-18T05:36:26.00" personId="{F5283759-9946-4865-A022-E520B30F9158}" id="{78E457D7-C0D2-4E09-9B14-7125B8745C4F}" parentId="{4D4E5ABB-85D1-4439-ABB7-BEB1ACDB6B2A}">
    <text>Iki trečiadienio (11-20) turi duot atsakymą.</text>
  </threadedComment>
  <threadedComment ref="K216" dT="2024-11-21T08:17:49.53" personId="{F5283759-9946-4865-A022-E520B30F9158}" id="{B47D097F-1E36-42E8-99DB-84F6D40EC4A4}" parentId="{4D4E5ABB-85D1-4439-ABB7-BEB1ACDB6B2A}">
    <text>11-21 davė atsakymą, kad tinka vieta.</text>
  </threadedComment>
  <threadedComment ref="K216" dT="2024-11-22T12:25:10.00" personId="{F5283759-9946-4865-A022-E520B30F9158}" id="{FCFAF586-D2E9-456F-B57E-2FA39DFBD68B}" parentId="{4D4E5ABB-85D1-4439-ABB7-BEB1ACDB6B2A}">
    <text>Pateikti pirminiai, išsiųsta derinti</text>
  </threadedComment>
  <threadedComment ref="K216" dT="2024-12-02T05:59:40.40" personId="{F5283759-9946-4865-A022-E520B30F9158}" id="{A50982E5-E92C-4178-867F-C03F5A26AA2C}" parentId="{4D4E5ABB-85D1-4439-ABB7-BEB1ACDB6B2A}">
    <text>Likęs Kauno energija sutikimas
Suva</text>
  </threadedComment>
  <threadedComment ref="K216" dT="2024-12-21T06:20:33.10" personId="{275467A3-C35B-408D-BC09-980133BF36D1}" id="{8C0153A3-08D1-4FEF-B4F9-F10B2EEA2FE4}" parentId="{4D4E5ABB-85D1-4439-ABB7-BEB1ACDB6B2A}">
    <text>Kokia situacija su KE ?</text>
  </threadedComment>
  <threadedComment ref="K216" dT="2024-12-23T05:13:51.79" personId="{F5283759-9946-4865-A022-E520B30F9158}" id="{D0B172C6-5828-4CBA-B1B2-6A2DE5CDE41F}" parentId="{4D4E5ABB-85D1-4439-ABB7-BEB1ACDB6B2A}">
    <text xml:space="preserve">Negautas, šiandien skambinsiu.
</text>
  </threadedComment>
  <threadedComment ref="K216" dT="2025-01-06T05:11:43.96" personId="{F5283759-9946-4865-A022-E520B30F9158}" id="{7524130F-5ABE-42B5-942F-40B80978A9CE}" parentId="{4D4E5ABB-85D1-4439-ABB7-BEB1ACDB6B2A}">
    <text>Tarp šventiniu laikotarpiu KE nekėlė, šiandien pasiskambinsiu.</text>
  </threadedComment>
  <threadedComment ref="K216" dT="2025-01-10T06:42:04.60" personId="{F5283759-9946-4865-A022-E520B30F9158}" id="{68E41168-8772-4C06-878A-C14CAA9F5249}" parentId="{4D4E5ABB-85D1-4439-ABB7-BEB1ACDB6B2A}">
    <text>Pateikta SUVA.
Paruošta pilna byla.</text>
  </threadedComment>
  <threadedComment ref="K216" dT="2025-01-13T12:45:55.50" personId="{BF5C2520-4838-4933-8C2C-E9E069B8079F}" id="{20BAE50A-DFD1-447D-811A-6DC2B3D26022}" parentId="{4D4E5ABB-85D1-4439-ABB7-BEB1ACDB6B2A}">
    <text>Pateikta byla be SUVA</text>
  </threadedComment>
  <threadedComment ref="K216" dT="2025-01-14T12:17:07.89" personId="{F5283759-9946-4865-A022-E520B30F9158}" id="{9D221757-07F6-4DE6-93B0-D5F42EC8EBE0}" parentId="{4D4E5ABB-85D1-4439-ABB7-BEB1ACDB6B2A}">
    <text>Buvo gauta pastabų. Pataisiau, likę gaut SUVA ir teiksim.</text>
  </threadedComment>
  <threadedComment ref="K216" dT="2025-01-27T10:38:20.25" personId="{275467A3-C35B-408D-BC09-980133BF36D1}" id="{D81DAEBC-2A1A-4B2E-A82D-5ECBBF8EB9E3}" parentId="{4D4E5ABB-85D1-4439-ABB7-BEB1ACDB6B2A}">
    <text>SUVA liko 1d.d.</text>
  </threadedComment>
  <threadedComment ref="K216" dT="2025-02-03T06:01:43.06" personId="{F5283759-9946-4865-A022-E520B30F9158}" id="{0CCF7231-F00C-4123-9FC9-A5773EBE2596}" parentId="{4D4E5ABB-85D1-4439-ABB7-BEB1ACDB6B2A}">
    <text>Pakoreguota byla, Arnas įkels</text>
  </threadedComment>
  <threadedComment ref="O216" dT="2024-07-26T12:53:42.46" personId="{516D2C5B-D67D-464E-9C67-108D937F77CE}" id="{30C1C1D9-5C9B-4AA5-B043-321EBBC05B7D}">
    <text>2024.07.26 įkeltas pratesimas</text>
  </threadedComment>
  <threadedComment ref="O216" dT="2024-08-29T09:40:37.39" personId="{516D2C5B-D67D-464E-9C67-108D937F77CE}" id="{A767C848-64CB-49FD-822D-5B651D8666B8}" parentId="{30C1C1D9-5C9B-4AA5-B043-321EBBC05B7D}">
    <text>2024.08.29 pratestas</text>
  </threadedComment>
  <threadedComment ref="Z216" dT="2024-11-21T08:19:52.50" personId="{F5283759-9946-4865-A022-E520B30F9158}" id="{1887C1CD-64EB-47DB-A3F2-C4672E0C60A3}">
    <text>11-21 pateikta</text>
  </threadedComment>
  <threadedComment ref="Z216" dT="2024-11-21T08:36:54.84" personId="{F5283759-9946-4865-A022-E520B30F9158}" id="{BAD7605E-D124-4B46-B51D-380D66334AD7}" parentId="{1887C1CD-64EB-47DB-A3F2-C4672E0C60A3}">
    <text>Suderinta 11-21</text>
  </threadedComment>
  <threadedComment ref="AB216" dT="2024-11-21T08:19:52.50" personId="{F5283759-9946-4865-A022-E520B30F9158}" id="{90143AED-6931-4A68-BD5B-700C4E30756A}">
    <text>11-21 pateikta</text>
  </threadedComment>
  <threadedComment ref="AB216" dT="2024-11-29T05:15:35.83" personId="{F5283759-9946-4865-A022-E520B30F9158}" id="{24C448AB-DC4D-44E0-B94F-00D10E3C9802}" parentId="{90143AED-6931-4A68-BD5B-700C4E30756A}">
    <text>11-28 suderinta</text>
  </threadedComment>
  <threadedComment ref="AE216" dT="2024-11-21T08:19:52.50" personId="{F5283759-9946-4865-A022-E520B30F9158}" id="{BECC1D17-130D-4DF5-9EF0-F19F5B65C3B4}">
    <text>11-21 pateikta</text>
  </threadedComment>
  <threadedComment ref="AE216" dT="2024-11-22T08:21:40.71" personId="{F5283759-9946-4865-A022-E520B30F9158}" id="{BF831227-B02C-4A92-8AAA-CFA10BB05728}" parentId="{BECC1D17-130D-4DF5-9EF0-F19F5B65C3B4}">
    <text>11-22 suderinta</text>
  </threadedComment>
  <threadedComment ref="AF216" dT="2024-11-21T08:19:52.50" personId="{F5283759-9946-4865-A022-E520B30F9158}" id="{FD9CB3A1-A8E0-4F34-A5C4-B1869035C247}">
    <text>11-21 pateikta</text>
  </threadedComment>
  <threadedComment ref="AF216" dT="2024-11-29T05:16:23.17" personId="{F5283759-9946-4865-A022-E520B30F9158}" id="{69B2FE05-055A-4FA5-9937-C9193985C58E}" parentId="{FD9CB3A1-A8E0-4F34-A5C4-B1869035C247}">
    <text>11-28 suderinta</text>
  </threadedComment>
  <threadedComment ref="AH216" dT="2025-01-10T05:29:42.31" personId="{F5283759-9946-4865-A022-E520B30F9158}" id="{BDA17259-4D1E-4308-BC4B-4112B4CF0794}">
    <text>342499 01-10</text>
  </threadedComment>
  <threadedComment ref="AH216" dT="2025-01-31T12:41:11.77" personId="{F5283759-9946-4865-A022-E520B30F9158}" id="{B9922524-402A-4384-916C-895DECDC07D1}" parentId="{BDA17259-4D1E-4308-BC4B-4112B4CF0794}">
    <text>01-31 gauta</text>
  </threadedComment>
  <threadedComment ref="AJ216" dT="2024-11-21T08:19:52.50" personId="{F5283759-9946-4865-A022-E520B30F9158}" id="{77D9462F-4D48-4418-86AE-D932B46062C2}">
    <text>11-21 pateikta</text>
  </threadedComment>
  <threadedComment ref="AJ216" dT="2024-12-04T08:48:12.74" personId="{F5283759-9946-4865-A022-E520B30F9158}" id="{013A71B0-3B81-45CF-8259-9C74DF86CEDE}" parentId="{77D9462F-4D48-4418-86AE-D932B46062C2}">
    <text>Prasileidau, nebuvau išsiuntęs pasirodo, išsiunčiau 12-04</text>
  </threadedComment>
  <threadedComment ref="AJ216" dT="2025-01-07T06:03:09.54" personId="{F5283759-9946-4865-A022-E520B30F9158}" id="{E960ABF4-920D-4744-833C-250472D55B90}" parentId="{77D9462F-4D48-4418-86AE-D932B46062C2}">
    <text xml:space="preserve">Turėjo pastabų, 01-07 pateikta atgal </text>
  </threadedComment>
  <threadedComment ref="AJ216" dT="2025-01-09T13:07:28.38" personId="{F5283759-9946-4865-A022-E520B30F9158}" id="{729065B8-FFF5-4099-B8CA-3ABC29212C8D}" parentId="{77D9462F-4D48-4418-86AE-D932B46062C2}">
    <text>01-09 suderinta</text>
  </threadedComment>
  <threadedComment ref="K217" dT="2024-09-17T06:50:24.46" personId="{275467A3-C35B-408D-BC09-980133BF36D1}" id="{EF6D7AC4-A937-41AA-A047-258B9298C017}">
    <text xml:space="preserve">Eimutis daro bylą
</text>
  </threadedComment>
  <threadedComment ref="K217" dT="2024-09-18T15:01:04.66" personId="{1AA69E5B-B443-4881-BBB8-C2908FF681E9}" id="{3621F24C-226E-4F2E-8638-02B0990CE1B3}" parentId="{EF6D7AC4-A937-41AA-A047-258B9298C017}">
    <text>Pateiktas projektas</text>
  </threadedComment>
  <threadedComment ref="K217" dT="2024-09-23T06:42:13.66" personId="{275467A3-C35B-408D-BC09-980133BF36D1}" id="{6FA28BCE-2058-4BFF-B1B4-AD0F49E37750}" parentId="{EF6D7AC4-A937-41AA-A047-258B9298C017}">
    <text>Taiso pastabas</text>
  </threadedComment>
  <threadedComment ref="O217" dT="2024-07-19T12:01:45.89" personId="{516D2C5B-D67D-464E-9C67-108D937F77CE}" id="{8CB813B8-CB4D-43DA-B441-0E28EEEF6BEE}">
    <text>2024.07.19 Įkeltas pratesimas</text>
  </threadedComment>
  <threadedComment ref="O217" dT="2024-08-12T07:48:39.68" personId="{516D2C5B-D67D-464E-9C67-108D937F77CE}" id="{40073DEA-3BE7-474C-A937-129CB70850CB}" parentId="{8CB813B8-CB4D-43DA-B441-0E28EEEF6BEE}">
    <text>2024.08.12 įkeltas pratesimas</text>
  </threadedComment>
  <threadedComment ref="O217" dT="2024-09-23T07:10:09.28" personId="{516D2C5B-D67D-464E-9C67-108D937F77CE}" id="{1B8FD861-913A-4366-BE44-65EF289948E2}" parentId="{8CB813B8-CB4D-43DA-B441-0E28EEEF6BEE}">
    <text>2024.09.23 Įkeltas pratesimas</text>
  </threadedComment>
  <threadedComment ref="Z217" dT="2024-07-11T05:24:12.43" personId="{09BE7D98-4DE0-4A95-BE21-8CDFB976921C}" id="{EC9C0B4E-C8A1-48EF-9B07-C62537242A50}">
    <text>Atostogauja iki 07-26</text>
  </threadedComment>
  <threadedComment ref="Z217" dT="2024-08-12T07:55:00.02" personId="{516D2C5B-D67D-464E-9C67-108D937F77CE}" id="{32EF5042-F270-4A7E-9493-47EE29FF8BBA}" parentId="{EC9C0B4E-C8A1-48EF-9B07-C62537242A50}">
    <text>2024.08.12 Pateikta pakartotinai  justas@jankauskas.eu</text>
  </threadedComment>
  <threadedComment ref="Z217" dT="2024-08-28T04:36:13.47" personId="{516D2C5B-D67D-464E-9C67-108D937F77CE}" id="{482A4611-7392-4C1C-9096-3BBD39C7B9A4}" parentId="{EC9C0B4E-C8A1-48EF-9B07-C62537242A50}">
    <text xml:space="preserve">2024.08.27 Gauta
</text>
  </threadedComment>
  <threadedComment ref="AA217" dT="2024-08-14T04:12:48.78" personId="{516D2C5B-D67D-464E-9C67-108D937F77CE}" id="{81A7DC59-5D33-4F6B-AF1B-CD6FE5048DAB}">
    <text xml:space="preserve">2024-08-14 paimtas
</text>
  </threadedComment>
  <threadedComment ref="AH217" dT="2024-07-23T05:46:17.44" personId="{516D2C5B-D67D-464E-9C67-108D937F77CE}" id="{6D1596C0-E92E-4FF9-9249-D2F13FF5EAB0}">
    <text>2024.07.23 pateikta 322328 (SAV-322328 )</text>
  </threadedComment>
  <threadedComment ref="AJ217" dT="2024-07-16T04:29:26.56" personId="{09BE7D98-4DE0-4A95-BE21-8CDFB976921C}" id="{0144FF9D-FFBD-4A9D-A327-73677A9A5A7E}">
    <text>07-16 išsiųsta pakartotinai</text>
  </threadedComment>
  <threadedComment ref="K218" dT="2024-09-16T07:27:36.32" personId="{275467A3-C35B-408D-BC09-980133BF36D1}" id="{6FCF6951-40D3-4A47-966C-524AB93C42DB}">
    <text>Kokia situacija su objektu ar išsiųsta derinti gavus naujas TS ?</text>
  </threadedComment>
  <threadedComment ref="K218" dT="2024-09-16T21:34:21.56" personId="{516D2C5B-D67D-464E-9C67-108D937F77CE}" id="{E95BF24F-6A68-42E6-9E13-02958607C87F}" parentId="{6FCF6951-40D3-4A47-966C-524AB93C42DB}">
    <text>Ne. Suderinta tik su užsakovu. Reikia perbraižyti pagal naujas sąlygas. Sąlygos įkeltos</text>
  </threadedComment>
  <threadedComment ref="K218" dT="2024-09-18T05:07:43.87" personId="{275467A3-C35B-408D-BC09-980133BF36D1}" id="{31F973EA-5F62-4102-B214-47BBAF0194B7}" parentId="{6FCF6951-40D3-4A47-966C-524AB93C42DB}">
    <text>Gytis perbraižo pagal naujas TS</text>
  </threadedComment>
  <threadedComment ref="K218" dT="2024-09-20T06:42:52.08" personId="{275467A3-C35B-408D-BC09-980133BF36D1}" id="{D3615845-9545-486E-AB0C-C9F23F04B218}" parentId="{6FCF6951-40D3-4A47-966C-524AB93C42DB}">
    <text>Gytis teiks institucijoms derinti</text>
  </threadedComment>
  <threadedComment ref="K218" dT="2024-09-23T10:58:05.83" personId="{1AA69E5B-B443-4881-BBB8-C2908FF681E9}" id="{2839B8AC-3CD7-4FB1-9F4C-2674B52AB64C}" parentId="{6FCF6951-40D3-4A47-966C-524AB93C42DB}">
    <text>Pateikti pirminiai</text>
  </threadedComment>
  <threadedComment ref="K218" dT="2024-09-30T08:03:07.36" personId="{275467A3-C35B-408D-BC09-980133BF36D1}" id="{059821B2-E892-4D54-8EFA-D4B36B800BF3}" parentId="{6FCF6951-40D3-4A47-966C-524AB93C42DB}">
    <text>Laukiam Vainoro deirnimo po pakeistų sprendinių</text>
  </threadedComment>
  <threadedComment ref="K218" dT="2024-10-07T08:05:22.37" personId="{275467A3-C35B-408D-BC09-980133BF36D1}" id="{A3ACDFB1-1D26-4785-B81A-D4D0E395D158}" parentId="{6FCF6951-40D3-4A47-966C-524AB93C42DB}">
    <text>Trūksta KPD ir SUVA</text>
  </threadedComment>
  <threadedComment ref="K218" dT="2024-11-04T05:19:12.50" personId="{BF941DBC-49BC-4D35-B639-EC5DED99621C}" id="{8021FAF3-E52B-4E1A-9D2B-BFE6B46A9F47}" parentId="{6FCF6951-40D3-4A47-966C-524AB93C42DB}">
    <text>Laukiam KPD</text>
  </threadedComment>
  <threadedComment ref="K218" dT="2024-11-05T08:42:17.04" personId="{BF941DBC-49BC-4D35-B639-EC5DED99621C}" id="{724F1945-DC0A-41CE-AF4B-7418F17A0E55}" parentId="{6FCF6951-40D3-4A47-966C-524AB93C42DB}">
    <text>Susisiekta su KPD, perduoti sprendiniai miesto paveldosaugos skyriui, turėtų suderinti iki 11.11</text>
  </threadedComment>
  <threadedComment ref="K218" dT="2024-11-11T13:25:22.50" personId="{1AA69E5B-B443-4881-BBB8-C2908FF681E9}" id="{03D20CAD-9BD3-4916-B6B3-C8E89E3D2CB0}" parentId="{6FCF6951-40D3-4A47-966C-524AB93C42DB}">
    <text>KPD nieko dar neatsiunte</text>
  </threadedComment>
  <threadedComment ref="K218" dT="2024-11-18T08:27:34.39" personId="{BF941DBC-49BC-4D35-B639-EC5DED99621C}" id="{945A8304-1E16-47E5-AF6A-5A9BA8FD11E5}" parentId="{6FCF6951-40D3-4A47-966C-524AB93C42DB}">
    <text>Susisiekiau su KPD, sakė pasidomės kodėl neturim dar atsakymo.</text>
  </threadedComment>
  <threadedComment ref="K218" dT="2024-11-20T12:51:37.71" personId="{BF941DBC-49BC-4D35-B639-EC5DED99621C}" id="{6CF19121-2EF9-4CF7-93FA-82F4A0CD1139}" parentId="{6FCF6951-40D3-4A47-966C-524AB93C42DB}">
    <text>Pateikta SUVA, paruošta byla</text>
  </threadedComment>
  <threadedComment ref="K218" dT="2024-11-25T05:45:48.49" personId="{BF941DBC-49BC-4D35-B639-EC5DED99621C}" id="{82C981FF-A152-4F41-9703-747847C8A9E2}" parentId="{6FCF6951-40D3-4A47-966C-524AB93C42DB}">
    <text>Paruošta byla be SUVA</text>
  </threadedComment>
  <threadedComment ref="K218" dT="2024-11-25T16:10:41.56" personId="{BF5C2520-4838-4933-8C2C-E9E069B8079F}" id="{B1928B53-EA1F-498C-B428-ADD1A83F0EC0}" parentId="{6FCF6951-40D3-4A47-966C-524AB93C42DB}">
    <text>Pateikta byla be SUVA</text>
  </threadedComment>
  <threadedComment ref="K218" dT="2024-12-20T10:54:46.38" personId="{BF5C2520-4838-4933-8C2C-E9E069B8079F}" id="{EC2CC4DF-CF86-4B85-A00D-40114AB4F921}" parentId="{6FCF6951-40D3-4A47-966C-524AB93C42DB}">
    <text>Pateikta byla su SUVA 12-19</text>
  </threadedComment>
  <threadedComment ref="K218" dT="2025-01-06T07:23:53.97" personId="{275467A3-C35B-408D-BC09-980133BF36D1}" id="{031CFF0D-0E57-4896-9B1C-AB8808196F86}" parentId="{6FCF6951-40D3-4A47-966C-524AB93C42DB}">
    <text>Taiso pastabas</text>
  </threadedComment>
  <threadedComment ref="O218" dT="2024-07-10T13:26:24.81" personId="{516D2C5B-D67D-464E-9C67-108D937F77CE}" id="{15F5A313-EB44-4A33-A547-CB0E111F8F60}">
    <text>2024.07.10 įkeltas pratesimas</text>
  </threadedComment>
  <threadedComment ref="O218" dT="2024-08-09T06:02:42.67" personId="{516D2C5B-D67D-464E-9C67-108D937F77CE}" id="{4E3469CD-7A4D-4DCB-8054-E6D816A73C00}" parentId="{15F5A313-EB44-4A33-A547-CB0E111F8F60}">
    <text>2024.08.09 įkeltas pratesimas</text>
  </threadedComment>
  <threadedComment ref="O218" dT="2024-09-23T05:24:40.13" personId="{516D2C5B-D67D-464E-9C67-108D937F77CE}" id="{DBF2052C-1D2C-4D54-AD12-20DF2F17F8A2}" parentId="{15F5A313-EB44-4A33-A547-CB0E111F8F60}">
    <text>2024.09.23 Įkeltas pratęsimas</text>
  </threadedComment>
  <threadedComment ref="Z218" dT="2024-08-09T05:43:43.80" personId="{516D2C5B-D67D-464E-9C67-108D937F77CE}" id="{CD0B757F-C77D-474B-B12E-BE0B511FB8B7}">
    <text>2024.08.09 pateikta  algbiex@gmail.com</text>
  </threadedComment>
  <threadedComment ref="Z218" dT="2024-08-12T04:15:50.62" personId="{516D2C5B-D67D-464E-9C67-108D937F77CE}" id="{92609F73-02D0-4DFD-AC9A-BEB8724AC6E0}" parentId="{CD0B757F-C77D-474B-B12E-BE0B511FB8B7}">
    <text>2024.08.09</text>
  </threadedComment>
  <threadedComment ref="AB218" dT="2024-09-20T07:46:35.11" personId="{BF941DBC-49BC-4D35-B639-EC5DED99621C}" id="{0F870D7F-20E8-4084-84C9-B7F09B870E7D}">
    <text xml:space="preserve">2024.09.20 pateikta
</text>
  </threadedComment>
  <threadedComment ref="AB218" dT="2024-09-24T07:49:13.10" personId="{BF941DBC-49BC-4D35-B639-EC5DED99621C}" id="{EC282DA1-3690-4923-897A-86F8B8285D77}" parentId="{0F870D7F-20E8-4084-84C9-B7F09B870E7D}">
    <text>2024.09.24 gautos pastabos ir išsiųsta pataisytas</text>
  </threadedComment>
  <threadedComment ref="AB218" dT="2024-09-25T09:32:40.17" personId="{BF941DBC-49BC-4D35-B639-EC5DED99621C}" id="{D05CCF2E-A888-415F-86AD-717E6485D361}" parentId="{0F870D7F-20E8-4084-84C9-B7F09B870E7D}">
    <text>2024.09.23 Neleidžia ardyti kelio
2024.09.24 pateikta pakeitus sprendinius</text>
  </threadedComment>
  <threadedComment ref="AB218" dT="2024-09-26T06:47:49.39" personId="{BF941DBC-49BC-4D35-B639-EC5DED99621C}" id="{E98787EA-F4D6-4288-9098-0E42E5CB0963}" parentId="{0F870D7F-20E8-4084-84C9-B7F09B870E7D}">
    <text/>
  </threadedComment>
  <threadedComment ref="AB218" dT="2024-10-02T12:30:56.98" personId="{BF941DBC-49BC-4D35-B639-EC5DED99621C}" id="{27CA563B-77E9-470E-810C-8F6EDDCD52A5}" parentId="{0F870D7F-20E8-4084-84C9-B7F09B870E7D}">
    <text>10.02 suderinta</text>
  </threadedComment>
  <threadedComment ref="AE218" dT="2024-09-20T07:46:35.11" personId="{BF941DBC-49BC-4D35-B639-EC5DED99621C}" id="{69A98546-835A-4769-9484-B6FB6AED225E}">
    <text xml:space="preserve">2024.09.20 pateikta
</text>
  </threadedComment>
  <threadedComment ref="AE218" dT="2024-10-03T07:19:19.38" personId="{BF941DBC-49BC-4D35-B639-EC5DED99621C}" id="{56A544F0-814C-40F5-B575-411E7BA89B25}" parentId="{69A98546-835A-4769-9484-B6FB6AED225E}">
    <text>10.03 suderinta</text>
  </threadedComment>
  <threadedComment ref="AF218" dT="2024-09-20T07:46:35.11" personId="{BF941DBC-49BC-4D35-B639-EC5DED99621C}" id="{0B897AC6-D812-4286-B5C8-E1B20B848BEA}">
    <text xml:space="preserve">2024.09.20 pateikta
</text>
  </threadedComment>
  <threadedComment ref="AF218" dT="2024-09-26T10:30:37.47" personId="{BF941DBC-49BC-4D35-B639-EC5DED99621C}" id="{FB2B9F61-6327-4E53-8EC1-131D5CC4669F}" parentId="{0B897AC6-D812-4286-B5C8-E1B20B848BEA}">
    <text>09.25 suderinta</text>
  </threadedComment>
  <threadedComment ref="AH218" dT="2024-11-19T13:51:07.08" personId="{BF941DBC-49BC-4D35-B639-EC5DED99621C}" id="{8E00BEDA-E9C3-4009-B60A-199442CC77D7}">
    <text>11.19
SAV-337054</text>
  </threadedComment>
  <threadedComment ref="AJ218" dT="2024-09-20T07:46:35.11" personId="{BF941DBC-49BC-4D35-B639-EC5DED99621C}" id="{7E6DD767-5D63-48D4-9654-F5943BBCC753}">
    <text xml:space="preserve">2024.09.20 pateikta
</text>
  </threadedComment>
  <threadedComment ref="AJ218" dT="2024-09-20T11:54:14.24" personId="{BF941DBC-49BC-4D35-B639-EC5DED99621C}" id="{4D2D677B-5509-4C10-8943-45C78077D681}" parentId="{7E6DD767-5D63-48D4-9654-F5943BBCC753}">
    <text>2024.09.20 suderinta</text>
  </threadedComment>
  <threadedComment ref="AN218" dT="2024-09-23T05:56:31.89" personId="{BF941DBC-49BC-4D35-B639-EC5DED99621C}" id="{39C7961E-A99F-44F7-9A56-8A2C8CE1BF79}">
    <text>2024.09.23 pateikta</text>
  </threadedComment>
  <threadedComment ref="AN218" dT="2024-09-23T07:14:31.12" personId="{BF941DBC-49BC-4D35-B639-EC5DED99621C}" id="{091115AE-BBCD-43EC-A36A-59A8ADA3ECC1}" parentId="{39C7961E-A99F-44F7-9A56-8A2C8CE1BF79}">
    <text>2024.09.23 gavo</text>
  </threadedComment>
  <threadedComment ref="AN218" dT="2024-10-24T10:32:13.70" personId="{BF941DBC-49BC-4D35-B639-EC5DED99621C}" id="{77AAC0B6-FA33-4049-8CBD-B9FC9270BAE3}" parentId="{39C7961E-A99F-44F7-9A56-8A2C8CE1BF79}">
    <text>10.24 priminta</text>
  </threadedComment>
  <threadedComment ref="AN218" dT="2024-11-05T05:22:36.46" personId="{BF941DBC-49BC-4D35-B639-EC5DED99621C}" id="{3AC533E8-168A-4D27-97E4-63E5D53D9A3A}" parentId="{39C7961E-A99F-44F7-9A56-8A2C8CE1BF79}">
    <text>11.04 kalbėta telefonu, pasimetė mūsų laiškas, po to atrado, perdavė tikrinimui</text>
  </threadedComment>
  <threadedComment ref="K219" dT="2024-09-16T07:29:05.78" personId="{275467A3-C35B-408D-BC09-980133BF36D1}" id="{4C5125F0-9B40-47A9-989D-F53397673D23}">
    <text>Ar gautas ligoninės pritarimas ?</text>
  </threadedComment>
  <threadedComment ref="K219" dT="2024-09-16T21:24:06.92" personId="{516D2C5B-D67D-464E-9C67-108D937F77CE}" id="{CB78C793-F6C3-4855-B6E0-E65B51C3A61C}" parentId="{4C5125F0-9B40-47A9-989D-F53397673D23}">
    <text>negautas</text>
  </threadedComment>
  <threadedComment ref="K219" dT="2024-09-17T06:53:57.06" personId="{275467A3-C35B-408D-BC09-980133BF36D1}" id="{70158451-4340-43D0-9A44-0896BB9C8056}" parentId="{4C5125F0-9B40-47A9-989D-F53397673D23}">
    <text>Ar siųsta jiems kažkas ?</text>
  </threadedComment>
  <threadedComment ref="K219" dT="2024-09-17T07:57:15.99" personId="{516D2C5B-D67D-464E-9C67-108D937F77CE}" id="{1AC1AF4D-11E2-4CF2-AECA-A0A1287F83B2}" parentId="{4C5125F0-9B40-47A9-989D-F53397673D23}">
    <text>Taip permečiau tau laiška</text>
  </threadedComment>
  <threadedComment ref="K219" dT="2024-10-07T09:46:27.94" personId="{B1C403DD-D624-4B2E-A4CE-E1329F3AF8BA}" id="{08FB84EF-58E6-4DD4-A425-FC02332A7942}" parentId="{4C5125F0-9B40-47A9-989D-F53397673D23}">
    <text>O buvo siųsta derinti sklypo 
 4400-5333-3361 bendrasavininkams dėl servituto pritarimo? Nes laiškų nerandu</text>
  </threadedComment>
  <threadedComment ref="K219" dT="2024-10-14T11:38:26.10" personId="{275467A3-C35B-408D-BC09-980133BF36D1}" id="{F2B6EF86-74A3-4FA4-80DE-445894FEF6D1}" parentId="{4C5125F0-9B40-47A9-989D-F53397673D23}">
    <text>Eimutis derina su sklp. Bendrasavininkiais dėl servituto</text>
  </threadedComment>
  <threadedComment ref="K219" dT="2024-10-18T09:44:09.20" personId="{B1C403DD-D624-4B2E-A4CE-E1329F3AF8BA}" id="{41D79B5C-3128-4F8C-835C-8973011D19C1}" parentId="{4C5125F0-9B40-47A9-989D-F53397673D23}">
    <text>Reik paskambint pirmadieni po pietu į kauno ligoninė dėl servituto pasirašymo klausimų</text>
  </threadedComment>
  <threadedComment ref="K219" dT="2024-11-04T16:46:07.51" personId="{BF5C2520-4838-4933-8C2C-E9E069B8079F}" id="{EA38991A-BC85-4D22-B2B3-D4B1408656E8}" parentId="{4C5125F0-9B40-47A9-989D-F53397673D23}">
    <text>Įkelti servitutai ESO pasirašymui</text>
  </threadedComment>
  <threadedComment ref="K219" dT="2024-11-05T07:34:14.08" personId="{BF941DBC-49BC-4D35-B639-EC5DED99621C}" id="{1C74CBB9-CA8D-44FD-B43F-D724EE041D9D}" parentId="{4C5125F0-9B40-47A9-989D-F53397673D23}">
    <text>Pateikti servitutai sklypų nuomininkams. Laukiama kontaktų dėl derinimo su 3 sklypu (11savininkų)</text>
  </threadedComment>
  <threadedComment ref="K219" dT="2024-11-11T05:23:55.32" personId="{BF941DBC-49BC-4D35-B639-EC5DED99621C}" id="{1CB945AD-E5FB-4EF9-A851-5293278613B1}" parentId="{4C5125F0-9B40-47A9-989D-F53397673D23}">
    <text>Įkelti servitutai ESO pasirašyt</text>
  </threadedComment>
  <threadedComment ref="K219" dT="2024-11-18T08:58:41.21" personId="{275467A3-C35B-408D-BC09-980133BF36D1}" id="{37B77E11-F4A7-45E4-8B70-9D4F7F05F9C0}" parentId="{4C5125F0-9B40-47A9-989D-F53397673D23}">
    <text>Pateikti Gyčiui pasirašyti servitutai</text>
  </threadedComment>
  <threadedComment ref="K219" dT="2024-11-18T10:01:40.73" personId="{BF941DBC-49BC-4D35-B639-EC5DED99621C}" id="{28E758DA-89FC-41F6-B0EF-4E1016AFF88F}" parentId="{4C5125F0-9B40-47A9-989D-F53397673D23}">
    <text>Servitutai pateikti kompensacijai</text>
  </threadedComment>
  <threadedComment ref="K219" dT="2024-11-25T05:46:46.73" personId="{BF941DBC-49BC-4D35-B639-EC5DED99621C}" id="{C1D2AC69-3699-4E9C-8281-D07CCA8A608B}" parentId="{4C5125F0-9B40-47A9-989D-F53397673D23}">
    <text>Kompensacijos gautos, vienas sklypas suderintas, likęs dar vienas</text>
  </threadedComment>
  <threadedComment ref="K219" dT="2024-11-28T05:27:39.56" personId="{BF941DBC-49BC-4D35-B639-EC5DED99621C}" id="{3FC838B7-41E3-4DB0-A1B7-C01D8D7588AE}" parentId="{4C5125F0-9B40-47A9-989D-F53397673D23}">
    <text>Perduota Arnui dėl kito sklypo nederinimo</text>
  </threadedComment>
  <threadedComment ref="K219" dT="2024-12-04T08:13:30.70" personId="{BF941DBC-49BC-4D35-B639-EC5DED99621C}" id="{0C6507E9-1B30-44F6-AE0E-BFE0D5875558}" parentId="{4C5125F0-9B40-47A9-989D-F53397673D23}">
    <text>Išsiųstas servitutas savivaldybei</text>
  </threadedComment>
  <threadedComment ref="K219" dT="2025-01-06T05:26:25.82" personId="{BF941DBC-49BC-4D35-B639-EC5DED99621C}" id="{8CDA48DE-5C85-4C2B-8788-B6D063F1CF38}" parentId="{4C5125F0-9B40-47A9-989D-F53397673D23}">
    <text>Surinkta AZ sutikimai, paklausta ESO ar užteks tiek, servitutas atmestas, savivaldybė nori pilnos kompensacijos.</text>
  </threadedComment>
  <threadedComment ref="K219" dT="2025-01-06T05:58:57.00" personId="{BF5C2520-4838-4933-8C2C-E9E069B8079F}" id="{3E770D0A-1613-4781-B42A-4CF5388EE92B}" parentId="{4C5125F0-9B40-47A9-989D-F53397673D23}">
    <text>Parašytas komentaras į TIVIS</text>
  </threadedComment>
  <threadedComment ref="K219" dT="2025-01-06T07:26:28.04" personId="{275467A3-C35B-408D-BC09-980133BF36D1}" id="{D38DF62E-F7ED-4B95-BC49-12E150D53881}" parentId="{4C5125F0-9B40-47A9-989D-F53397673D23}">
    <text>ESO turi sumokėti KMS už senas AZ. Laukiam ats iš ESO</text>
  </threadedComment>
  <threadedComment ref="K219" dT="2025-01-08T10:23:08.09" personId="{BF941DBC-49BC-4D35-B639-EC5DED99621C}" id="{581E0F45-57E5-4EB0-BDE6-A5EA2A944937}" parentId="{4C5125F0-9B40-47A9-989D-F53397673D23}">
    <text>Laukiam ats iš eso dėl senų AZ, taip pat dėl tolimesnių veiksmų su sutikimais.</text>
  </threadedComment>
  <threadedComment ref="K219" dT="2025-01-23T06:34:47.72" personId="{BF5C2520-4838-4933-8C2C-E9E069B8079F}" id="{3F6DD8C3-8FF6-4D82-8617-92EB1FDD7B96}" parentId="{4C5125F0-9B40-47A9-989D-F53397673D23}">
    <text>Pateikta byla be servituto</text>
  </threadedComment>
  <threadedComment ref="K219" dT="2025-01-27T10:37:10.88" personId="{BF941DBC-49BC-4D35-B639-EC5DED99621C}" id="{5F75D281-B838-461E-9C56-B8FF27CA502E}" parentId="{4C5125F0-9B40-47A9-989D-F53397673D23}">
    <text>Pastabos dėl informacinių įteikimo, perduota Arnui</text>
  </threadedComment>
  <threadedComment ref="K219" dT="2025-01-28T11:08:29.71" personId="{BF941DBC-49BC-4D35-B639-EC5DED99621C}" id="{A84F3EA1-9706-4401-ABD4-5518F51C39AC}" parentId="{4C5125F0-9B40-47A9-989D-F53397673D23}">
    <text>Parengtas servitutas geomatininke.</text>
  </threadedComment>
  <threadedComment ref="K219" dT="2025-02-03T07:24:29.46" personId="{BF941DBC-49BC-4D35-B639-EC5DED99621C}" id="{B4283E78-5BF7-42E0-8BF4-15B7D13604E5}" parentId="{4C5125F0-9B40-47A9-989D-F53397673D23}">
    <text>Pateikta kompensacijai</text>
  </threadedComment>
  <threadedComment ref="K219" dT="2025-02-05T05:41:37.20" personId="{BF941DBC-49BC-4D35-B639-EC5DED99621C}" id="{AA4E7CE6-A538-4A18-9DAB-F76499187E70}" parentId="{4C5125F0-9B40-47A9-989D-F53397673D23}">
    <text>Servitutas išsiųstas į savivaldybę</text>
  </threadedComment>
  <threadedComment ref="K219" dT="2025-02-10T05:37:30.88" personId="{BF941DBC-49BC-4D35-B639-EC5DED99621C}" id="{5D8227BF-5E81-4B12-856A-5BFB385A38BF}" parentId="{4C5125F0-9B40-47A9-989D-F53397673D23}">
    <text>Gauta pastaba kad servituto planai turi būti su ortofoto. 02.10 išsiųstas savivaldybei.</text>
  </threadedComment>
  <threadedComment ref="K219" dT="2025-02-11T13:51:39.54" personId="{BF941DBC-49BC-4D35-B639-EC5DED99621C}" id="{699D2894-52AF-4280-86A5-C4B3BBED1190}" parentId="{4C5125F0-9B40-47A9-989D-F53397673D23}">
    <text>02.11 išsiųsta Turto bankui, globos namams, ir negalios centrui servitutas.</text>
  </threadedComment>
  <threadedComment ref="K219" dT="2025-02-25T10:46:43.30" personId="{BF941DBC-49BC-4D35-B639-EC5DED99621C}" id="{41E72B56-BE97-407B-855B-A65B939A7734}" parentId="{4C5125F0-9B40-47A9-989D-F53397673D23}">
    <text xml:space="preserve">Turto banko ir globos namų atsakymą gavom. Globos namams skambinau, bet nieks neatsiliepia. </text>
  </threadedComment>
  <threadedComment ref="K219" dT="2025-02-27T10:54:39.68" personId="{BF941DBC-49BC-4D35-B639-EC5DED99621C}" id="{18315C14-57DB-48BD-8884-7EC9A48F64D5}" parentId="{4C5125F0-9B40-47A9-989D-F53397673D23}">
    <text>Vija centras suderins tik nuo kovo 10d.</text>
  </threadedComment>
  <threadedComment ref="K219" dT="2025-03-17T06:50:26.80" personId="{BF941DBC-49BC-4D35-B639-EC5DED99621C}" id="{CD562DAB-DFF9-49AE-8727-7F380006F674}" parentId="{4C5125F0-9B40-47A9-989D-F53397673D23}">
    <text>Pateikta savivaldybei servituto derinimai su naudotojais.</text>
  </threadedComment>
  <threadedComment ref="K219" dT="2025-04-01T09:24:05.39" personId="{BF941DBC-49BC-4D35-B639-EC5DED99621C}" id="{88DC0D27-9207-4299-9D74-A49E47203B55}" parentId="{4C5125F0-9B40-47A9-989D-F53397673D23}">
    <text>Servitutą sustabdė savivaldybės teisininkė, reikia ligoninės atstovų įgaliojimų. Pateikiau ligoninei 04-01, pasiskambinus sakė, kad eilės tvarka išnagrinės per pora savaičių.</text>
  </threadedComment>
  <threadedComment ref="K219" dT="2025-04-07T10:21:31.96" personId="{BF941DBC-49BC-4D35-B639-EC5DED99621C}" id="{41C544BB-819F-4DCF-BD34-2A03BD7E9339}" parentId="{4C5125F0-9B40-47A9-989D-F53397673D23}">
    <text>04.04 pateikiau servitutą savivaldybei su klinikų direktorės parašu</text>
  </threadedComment>
  <threadedComment ref="K219" dT="2025-04-10T04:55:54.57" personId="{BF941DBC-49BC-4D35-B639-EC5DED99621C}" id="{5B392C75-3294-4426-9D41-923E8294D0F6}" parentId="{4C5125F0-9B40-47A9-989D-F53397673D23}">
    <text xml:space="preserve">04-15 kompensacijos kopija bus įkelta į tivį.
</text>
  </threadedComment>
  <threadedComment ref="O219" dT="2024-07-23T09:21:43.84" personId="{516D2C5B-D67D-464E-9C67-108D937F77CE}" id="{9861FC9E-E1AB-4139-9EBF-626D72FAA562}">
    <text>2024.07.23 įkeltas pratesimas</text>
  </threadedComment>
  <threadedComment ref="O219" dT="2024-08-23T11:25:54.10" personId="{516D2C5B-D67D-464E-9C67-108D937F77CE}" id="{218EF013-35CE-4AA5-B30C-77189D1B7469}" parentId="{9861FC9E-E1AB-4139-9EBF-626D72FAA562}">
    <text>2024.08.23 Įkeltas pratyesimas</text>
  </threadedComment>
  <threadedComment ref="X219" dT="2024-07-08T13:57:02.58" personId="{516D2C5B-D67D-464E-9C67-108D937F77CE}" id="{875F6AED-2786-4D33-AEAE-EF4EA9B9E45D}">
    <text>2024.07.08 įkelkta po pastabų</text>
  </threadedComment>
  <threadedComment ref="X219" dT="2024-07-11T07:49:14.39" personId="{516D2C5B-D67D-464E-9C67-108D937F77CE}" id="{2DBA3367-92C0-4169-A40A-719445564352}" parentId="{875F6AED-2786-4D33-AEAE-EF4EA9B9E45D}">
    <text>2024.07.09 pastabos gautos
2024.07.11 pateikta po pastabų</text>
  </threadedComment>
  <threadedComment ref="X219" dT="2024-07-11T12:45:10.74" personId="{516D2C5B-D67D-464E-9C67-108D937F77CE}" id="{069FD40B-4D1B-46A8-9E9C-9E240ABEA752}" parentId="{875F6AED-2786-4D33-AEAE-EF4EA9B9E45D}">
    <text>2024.07.11 suderinta</text>
  </threadedComment>
  <threadedComment ref="AB219" dT="2024-12-03T13:10:00.76" personId="{BF941DBC-49BC-4D35-B639-EC5DED99621C}" id="{451AC9A6-2DE1-4A4D-B016-7135D73981BB}">
    <text>12.03 pateikta</text>
  </threadedComment>
  <threadedComment ref="AB219" dT="2024-12-06T06:12:38.20" personId="{BF941DBC-49BC-4D35-B639-EC5DED99621C}" id="{7397F396-B1CE-440D-8BD3-42B8E3572D03}" parentId="{451AC9A6-2DE1-4A4D-B016-7135D73981BB}">
    <text>12.06 suderinta</text>
  </threadedComment>
  <threadedComment ref="AN219" dT="2024-08-12T06:50:39.65" personId="{516D2C5B-D67D-464E-9C67-108D937F77CE}" id="{6459FB7D-F8F5-413B-8816-3C11401676A9}">
    <text>2024.08.07 suderinta</text>
  </threadedComment>
  <threadedComment ref="E220" dT="2024-09-05T04:29:21.46" personId="{516D2C5B-D67D-464E-9C67-108D937F77CE}" id="{3EEA1B15-8AF4-4CF9-8406-6F4D2739A02C}">
    <text>2024.08.21 Pateiktas projektas
2024.08.23 pateikti įkainiai</text>
  </threadedComment>
  <threadedComment ref="K220" dT="2024-09-05T04:29:53.79" personId="{516D2C5B-D67D-464E-9C67-108D937F77CE}" id="{A40D7653-33E1-4F05-9FD4-A32509DA8138}">
    <text>2024.07.16 Topo užsakymas perduotastomui.
Darom dabar ant MP, reiks pakeisim.
2024.07.16 Pateikti pirminiai
2024.07.17 Pateikta institucijoms
2024.07.23 Užsakyta topo
KPD atmetė (Reikia aprašo) (2024.07.23 pakartota)
2024.08.02 Gauta topo galima sukeisti</text>
  </threadedComment>
  <threadedComment ref="O220" dT="2024-07-23T10:25:45.74" personId="{516D2C5B-D67D-464E-9C67-108D937F77CE}" id="{E5E491C3-89E2-49B6-A483-316DAE80BBFA}">
    <text>2024.07.23 įkeltas pratesimas</text>
  </threadedComment>
  <threadedComment ref="O220" dT="2024-08-21T07:28:43.55" personId="{516D2C5B-D67D-464E-9C67-108D937F77CE}" id="{67B28435-604A-46AD-B3C5-A4278F916D6D}" parentId="{E5E491C3-89E2-49B6-A483-316DAE80BBFA}">
    <text>2024.08.21 Įkeltas pratesimas</text>
  </threadedComment>
  <threadedComment ref="X220" dT="2024-07-16T12:22:09.53" personId="{516D2C5B-D67D-464E-9C67-108D937F77CE}" id="{8593B528-5D73-4E4C-8F36-6CF3461F8C24}">
    <text>2024.07.16 pateikti pirminiai</text>
  </threadedComment>
  <threadedComment ref="X220" dT="2024-07-23T10:13:32.91" personId="{516D2C5B-D67D-464E-9C67-108D937F77CE}" id="{46BA0519-DAAD-4D6D-B918-A6AF3C21ED2E}" parentId="{8593B528-5D73-4E4C-8F36-6CF3461F8C24}">
    <text>2024.07.23 įkelta po pastabų</text>
  </threadedComment>
  <threadedComment ref="X220" dT="2024-07-26T04:04:30.82" personId="{516D2C5B-D67D-464E-9C67-108D937F77CE}" id="{458DB663-11CB-497B-9375-7F3A53610B99}" parentId="{8593B528-5D73-4E4C-8F36-6CF3461F8C24}">
    <text xml:space="preserve">2024.07.24 suderino
</text>
  </threadedComment>
  <threadedComment ref="Z220" dT="2024-07-26T04:09:04.61" personId="{516D2C5B-D67D-464E-9C67-108D937F77CE}" id="{DCA940D3-1021-4A85-93D2-0A15F5832FFC}">
    <text>2024.07.26 Užsakovui pateikta</text>
  </threadedComment>
  <threadedComment ref="Z220" dT="2024-07-29T12:45:31.84" personId="{516D2C5B-D67D-464E-9C67-108D937F77CE}" id="{6519BECB-789E-4D72-87E2-7BCBBF532029}" parentId="{DCA940D3-1021-4A85-93D2-0A15F5832FFC}">
    <text xml:space="preserve">2024.07.29 suderino
</text>
  </threadedComment>
  <threadedComment ref="AB220" dT="2024-07-17T11:06:10.63" personId="{516D2C5B-D67D-464E-9C67-108D937F77CE}" id="{C0945AC5-5913-4C59-B76E-C3918BA73D99}">
    <text>2024.07.17 pateikta</text>
  </threadedComment>
  <threadedComment ref="AE220" dT="2024-07-17T11:06:06.10" personId="{516D2C5B-D67D-464E-9C67-108D937F77CE}" id="{BEB0AE9E-6CC2-4B2C-B19C-754C0136A202}">
    <text>2024.07.17 pateikta</text>
  </threadedComment>
  <threadedComment ref="AE220" dT="2024-07-19T07:59:36.54" personId="{516D2C5B-D67D-464E-9C67-108D937F77CE}" id="{7F6189A5-263A-4C9D-8E3E-348BFD2AF6DD}" parentId="{BEB0AE9E-6CC2-4B2C-B19C-754C0136A202}">
    <text xml:space="preserve">2024.07.19 suderino
</text>
  </threadedComment>
  <threadedComment ref="AF220" dT="2024-07-17T11:05:59.89" personId="{516D2C5B-D67D-464E-9C67-108D937F77CE}" id="{F4E04B86-B7E2-4DCC-9D1C-00A8AC0D1AA6}">
    <text>2024.07.17 pateikta</text>
  </threadedComment>
  <threadedComment ref="AF220" dT="2024-07-24T12:18:16.05" personId="{516D2C5B-D67D-464E-9C67-108D937F77CE}" id="{9E241421-B7E0-449D-A3D2-BB4F433BDD41}" parentId="{F4E04B86-B7E2-4DCC-9D1C-00A8AC0D1AA6}">
    <text>2024.07.24 suderino</text>
  </threadedComment>
  <threadedComment ref="AJ220" dT="2024-07-17T11:05:51.01" personId="{516D2C5B-D67D-464E-9C67-108D937F77CE}" id="{1681C3D8-EAE0-457C-BFD1-1CE7F0277914}">
    <text>2024.07.17 pateikta</text>
  </threadedComment>
  <threadedComment ref="AJ220" dT="2024-08-23T06:53:43.76" personId="{516D2C5B-D67D-464E-9C67-108D937F77CE}" id="{63FE372C-12CA-4646-96CE-EDEF85E0048F}" parentId="{1681C3D8-EAE0-457C-BFD1-1CE7F0277914}">
    <text>2024.08.22 suderinta</text>
  </threadedComment>
  <threadedComment ref="AN220" dT="2024-07-16T18:15:04.29" personId="{516D2C5B-D67D-464E-9C67-108D937F77CE}" id="{8D883EFB-5760-4C47-8EC5-6FA1A243E03A}">
    <text xml:space="preserve">2024.07.16 pateikta
</text>
  </threadedComment>
  <threadedComment ref="AN220" dT="2024-07-17T06:53:48.71" personId="{516D2C5B-D67D-464E-9C67-108D937F77CE}" id="{1FA56FFF-5C4E-4364-B8AF-57C87C5F2F5D}" parentId="{8D883EFB-5760-4C47-8EC5-6FA1A243E03A}">
    <text>2024.07.17 pakartota</text>
  </threadedComment>
  <threadedComment ref="AN220" dT="2024-07-19T07:59:15.74" personId="{516D2C5B-D67D-464E-9C67-108D937F77CE}" id="{39CA7BCC-9712-43F3-A772-D18177339E02}" parentId="{8D883EFB-5760-4C47-8EC5-6FA1A243E03A}">
    <text>2024.07.19 pateikė augustas</text>
  </threadedComment>
  <threadedComment ref="AN220" dT="2024-07-23T06:48:52.04" personId="{516D2C5B-D67D-464E-9C67-108D937F77CE}" id="{7E7303B8-80AB-40BD-8523-CD0A72B71CD4}" parentId="{8D883EFB-5760-4C47-8EC5-6FA1A243E03A}">
    <text xml:space="preserve">2024.07.23 atmetė
</text>
  </threadedComment>
  <threadedComment ref="AN220" dT="2024-07-23T11:07:32.33" personId="{516D2C5B-D67D-464E-9C67-108D937F77CE}" id="{38716A22-1DD9-45AF-AFEA-CAA667558FB7}" parentId="{8D883EFB-5760-4C47-8EC5-6FA1A243E03A}">
    <text>2024.07.23 pakartota</text>
  </threadedComment>
  <threadedComment ref="AN220" dT="2024-08-02T06:06:28.46" personId="{516D2C5B-D67D-464E-9C67-108D937F77CE}" id="{00F4654F-0C8F-488A-A1C0-C93A42EEE86A}" parentId="{8D883EFB-5760-4C47-8EC5-6FA1A243E03A}">
    <text>2024.08.02 pakartota</text>
  </threadedComment>
  <threadedComment ref="AN220" dT="2024-08-28T07:54:25.89" personId="{516D2C5B-D67D-464E-9C67-108D937F77CE}" id="{24AB6944-B97C-41B5-9C7C-1B14DAF8D90C}" parentId="{8D883EFB-5760-4C47-8EC5-6FA1A243E03A}">
    <text>2024.08.28 Pakartota po pastabų</text>
  </threadedComment>
  <threadedComment ref="AN220" dT="2024-09-04T05:25:55.61" personId="{516D2C5B-D67D-464E-9C67-108D937F77CE}" id="{741C0803-9537-416A-BD2F-98F1F4309AD0}" parentId="{8D883EFB-5760-4C47-8EC5-6FA1A243E03A}">
    <text>2024.09.04 pateikta dar karta</text>
  </threadedComment>
  <threadedComment ref="AN220" dT="2024-09-05T04:28:33.45" personId="{516D2C5B-D67D-464E-9C67-108D937F77CE}" id="{9267930A-C0AE-4415-B5A5-3BFA589C5DBE}" parentId="{8D883EFB-5760-4C47-8EC5-6FA1A243E03A}">
    <text>2024.09.05 Gautas KPD derinimas</text>
  </threadedComment>
  <threadedComment ref="K221" dT="2024-09-18T15:22:44.16" personId="{1AA69E5B-B443-4881-BBB8-C2908FF681E9}" id="{B0707BD2-8C9B-4458-91D5-4E199F7A31A5}">
    <text>Pateikti pirminiai</text>
  </threadedComment>
  <threadedComment ref="K221" dT="2024-09-18T15:25:27.13" personId="{1AA69E5B-B443-4881-BBB8-C2908FF681E9}" id="{7EA5E000-3278-4FA9-AAFE-EB51B3C7924C}" parentId="{B0707BD2-8C9B-4458-91D5-4E199F7A31A5}">
    <text>Ka darom del 34 LR nuomininku?</text>
  </threadedComment>
  <threadedComment ref="K221" dT="2024-09-19T05:29:57.87" personId="{275467A3-C35B-408D-BC09-980133BF36D1}" id="{9D757C9B-E638-4401-9755-5C3B51CF58FD}" parentId="{B0707BD2-8C9B-4458-91D5-4E199F7A31A5}">
    <text>Kostas taiso trasą ir siunčia informacinius</text>
  </threadedComment>
  <threadedComment ref="K221" dT="2024-09-20T06:43:30.07" personId="{275467A3-C35B-408D-BC09-980133BF36D1}" id="{0F53C063-2015-489F-83E2-32A204EFABC9}" parentId="{B0707BD2-8C9B-4458-91D5-4E199F7A31A5}">
    <text>Tautvydas daro informacinius</text>
  </threadedComment>
  <threadedComment ref="K221" dT="2024-09-30T09:53:16.99" personId="{275467A3-C35B-408D-BC09-980133BF36D1}" id="{C4D5DDCE-3512-4BAA-B04D-40E1AAADA2C6}" parentId="{B0707BD2-8C9B-4458-91D5-4E199F7A31A5}">
    <text>Laukiam KPD derinimo</text>
  </threadedComment>
  <threadedComment ref="K221" dT="2024-10-21T07:07:19.09" personId="{275467A3-C35B-408D-BC09-980133BF36D1}" id="{DB95A0F9-E6FF-4586-9266-AF0F15317F5B}" parentId="{B0707BD2-8C9B-4458-91D5-4E199F7A31A5}">
    <text>Laukiam SUVA</text>
  </threadedComment>
  <threadedComment ref="K221" dT="2024-11-11T13:24:37.95" personId="{1AA69E5B-B443-4881-BBB8-C2908FF681E9}" id="{1E52127C-CB98-445B-A840-E66A846EFD03}" parentId="{B0707BD2-8C9B-4458-91D5-4E199F7A31A5}">
    <text xml:space="preserve">Reikia rengti byla, SUVA (vėluojama 8 d.d.) </text>
  </threadedComment>
  <threadedComment ref="K221" dT="2024-11-18T05:28:30.30" personId="{BF941DBC-49BC-4D35-B639-EC5DED99621C}" id="{7F629222-5A8D-4B78-8208-14D3FD9D45F8}" parentId="{B0707BD2-8C9B-4458-91D5-4E199F7A31A5}">
    <text>Parengta byla</text>
  </threadedComment>
  <threadedComment ref="K221" dT="2024-11-18T12:58:45.27" personId="{BF5C2520-4838-4933-8C2C-E9E069B8079F}" id="{8ABD6EAF-0B1C-4571-BFB7-F0CE2C74F40A}" parentId="{B0707BD2-8C9B-4458-91D5-4E199F7A31A5}">
    <text>Pateikta byla</text>
  </threadedComment>
  <threadedComment ref="K221" dT="2024-11-19T05:20:48.12" personId="{275467A3-C35B-408D-BC09-980133BF36D1}" id="{A008AAAC-D13A-46D4-A77D-0E0D1F44AF4C}" parentId="{B0707BD2-8C9B-4458-91D5-4E199F7A31A5}">
    <text>SUVA gautas</text>
  </threadedComment>
  <threadedComment ref="K221" dT="2024-11-22T05:41:48.06" personId="{BF941DBC-49BC-4D35-B639-EC5DED99621C}" id="{65140A7C-91C7-4AB1-9D15-686C3A2EFE48}" parentId="{B0707BD2-8C9B-4458-91D5-4E199F7A31A5}">
    <text>Pateikta servitutas kompensacijai 11.22</text>
  </threadedComment>
  <threadedComment ref="K221" dT="2024-11-28T05:21:18.72" personId="{BF941DBC-49BC-4D35-B639-EC5DED99621C}" id="{202B5DBB-7737-4A6F-A939-FCD5B5416494}" parentId="{B0707BD2-8C9B-4458-91D5-4E199F7A31A5}">
    <text>11.27 pateiktas servitutas savivaldybei</text>
  </threadedComment>
  <threadedComment ref="K221" dT="2024-12-23T05:49:01.44" personId="{BF5C2520-4838-4933-8C2C-E9E069B8079F}" id="{25D8C8C3-ED3A-40AA-A989-4AF4817708D7}" parentId="{B0707BD2-8C9B-4458-91D5-4E199F7A31A5}">
    <text>Gavus servituto derinimą, kelti byla su garantiniu raštu.</text>
  </threadedComment>
  <threadedComment ref="K221" dT="2025-01-06T11:50:13.79" personId="{BF941DBC-49BC-4D35-B639-EC5DED99621C}" id="{83F3CC70-32DE-448C-8221-3DF0B7FF782D}" parentId="{B0707BD2-8C9B-4458-91D5-4E199F7A31A5}">
    <text>Savivaldybė informavo, kad servitutas jau pas juos sistemoj, atsakymą turėtumėm šią savaitę gaut.</text>
  </threadedComment>
  <threadedComment ref="K221" dT="2025-01-09T11:56:02.99" personId="{BF941DBC-49BC-4D35-B639-EC5DED99621C}" id="{BC074E23-820F-465F-8B21-2696022297E5}" parentId="{B0707BD2-8C9B-4458-91D5-4E199F7A31A5}">
    <text>Gautas savivaldybės atsakymas, išsiunčiau notaram, bet atsiuntė raštą dėl naujos tvarkos servitutų teikimo.</text>
  </threadedComment>
  <threadedComment ref="K221" dT="2025-01-27T10:37:30.58" personId="{BF941DBC-49BC-4D35-B639-EC5DED99621C}" id="{62A34ECC-2AEA-4433-AC2D-EF6FC32C6528}" parentId="{B0707BD2-8C9B-4458-91D5-4E199F7A31A5}">
    <text>Rengiamas servitutas geomatininke</text>
  </threadedComment>
  <threadedComment ref="K221" dT="2025-01-27T10:39:18.70" personId="{275467A3-C35B-408D-BC09-980133BF36D1}" id="{0C60D96A-12B6-4E64-83FB-5294CEF53D1C}" parentId="{B0707BD2-8C9B-4458-91D5-4E199F7A31A5}">
    <text>01-27 pateiks per geomatininką Gytis</text>
  </threadedComment>
  <threadedComment ref="K221" dT="2025-01-27T11:11:15.42" personId="{BF941DBC-49BC-4D35-B639-EC5DED99621C}" id="{64F03EC5-46E2-4CAB-8269-DCC6C2A6EA42}" parentId="{B0707BD2-8C9B-4458-91D5-4E199F7A31A5}">
    <text>01.27 pateikta notaram</text>
  </threadedComment>
  <threadedComment ref="K221" dT="2025-02-18T06:22:51.90" personId="{BF5C2520-4838-4933-8C2C-E9E069B8079F}" id="{CEC4AD35-2D79-4D3A-8D11-B091D80CD345}" parentId="{B0707BD2-8C9B-4458-91D5-4E199F7A31A5}">
    <text>@Gytis Kazakevičius kada pasirašymas?</text>
    <mentions>
      <mention mentionpersonId="{261CABE5-07DA-45AC-BB0C-61EF5D6C7C4B}" mentionId="{7759D79A-C7E5-494D-BC1F-6F6E17E36871}" startIndex="0" length="19"/>
    </mentions>
  </threadedComment>
  <threadedComment ref="K221" dT="2025-02-24T07:26:06.89" personId="{BF941DBC-49BC-4D35-B639-EC5DED99621C}" id="{2AE3CC38-75F1-4C78-8120-849936B9A274}" parentId="{B0707BD2-8C9B-4458-91D5-4E199F7A31A5}">
    <text>03.05 15h pasirašymas</text>
  </threadedComment>
  <threadedComment ref="O221" dT="2024-07-29T07:59:18.81" personId="{516D2C5B-D67D-464E-9C67-108D937F77CE}" id="{40F54050-2E2C-471D-922A-BB14CF235984}">
    <text>2024.07.29 įkeltas pratesimas</text>
  </threadedComment>
  <threadedComment ref="O221" dT="2024-08-28T12:28:46.82" personId="{516D2C5B-D67D-464E-9C67-108D937F77CE}" id="{AAFD7CF8-79AD-4F8C-B919-5E571C8D5A2D}" parentId="{40F54050-2E2C-471D-922A-BB14CF235984}">
    <text>2024.08.28 įkeltas pratesimas</text>
  </threadedComment>
  <threadedComment ref="X221" dT="2024-08-28T13:33:06.29" personId="{516D2C5B-D67D-464E-9C67-108D937F77CE}" id="{A0E49365-D5A4-466F-A049-E3ACF3653501}">
    <text>2024.08.28 Pateikta</text>
  </threadedComment>
  <threadedComment ref="Z221" dT="2024-08-28T12:07:26.90" personId="{516D2C5B-D67D-464E-9C67-108D937F77CE}" id="{BD93C335-AF3D-4874-93EE-126382C6A044}">
    <text>2024.08.28 Pateikta  pirkimai@kmn.lt</text>
  </threadedComment>
  <threadedComment ref="Z221" dT="2024-09-24T11:27:19.04" personId="{516D2C5B-D67D-464E-9C67-108D937F77CE}" id="{DFD91407-EBDB-402E-949A-FDC84075E982}" parentId="{BD93C335-AF3D-4874-93EE-126382C6A044}">
    <text>Užsakovė Simona 862278274</text>
  </threadedComment>
  <threadedComment ref="AB221" dT="2024-09-04T04:33:51.51" personId="{516D2C5B-D67D-464E-9C67-108D937F77CE}" id="{553F525F-07CE-4493-8F39-5F4395B8285D}">
    <text>2024.08.28 Pateikta 
2024.09.03 suderinta</text>
  </threadedComment>
  <threadedComment ref="AE221" dT="2024-08-28T12:07:56.36" personId="{516D2C5B-D67D-464E-9C67-108D937F77CE}" id="{E5D330E4-1C5E-49B3-99C2-38046F5B0DFE}">
    <text xml:space="preserve">2024.08.28 Pateikta </text>
  </threadedComment>
  <threadedComment ref="AE221" dT="2024-08-29T09:54:37.45" personId="{516D2C5B-D67D-464E-9C67-108D937F77CE}" id="{4BF8576B-92F3-4E7A-8384-97B850580F89}" parentId="{E5D330E4-1C5E-49B3-99C2-38046F5B0DFE}">
    <text>2024.08.29 suderino</text>
  </threadedComment>
  <threadedComment ref="AF221" dT="2024-08-28T12:08:05.18" personId="{516D2C5B-D67D-464E-9C67-108D937F77CE}" id="{F16544DA-C7F6-43D2-81EB-46516A121D78}">
    <text xml:space="preserve">2024.08.28 Pateikta </text>
  </threadedComment>
  <threadedComment ref="AF221" dT="2024-09-04T04:35:05.88" personId="{516D2C5B-D67D-464E-9C67-108D937F77CE}" id="{9DE8C5F5-02DC-41BC-8EE7-B408A38BEFCF}" parentId="{F16544DA-C7F6-43D2-81EB-46516A121D78}">
    <text>2024.09.03 suderinta</text>
  </threadedComment>
  <threadedComment ref="AH221" dT="2024-10-15T11:40:57.98" personId="{BF941DBC-49BC-4D35-B639-EC5DED99621C}" id="{C3080990-A3AC-4319-94DC-86FA0C24F42E}">
    <text xml:space="preserve">10.15 
SAV-332624 </text>
  </threadedComment>
  <threadedComment ref="AJ221" dT="2024-08-28T12:08:30.72" personId="{516D2C5B-D67D-464E-9C67-108D937F77CE}" id="{26A4AF15-ABAF-4889-82C0-0EB939A43CE2}">
    <text xml:space="preserve">2024.08.28 Pateikta </text>
  </threadedComment>
  <threadedComment ref="AJ221" dT="2024-09-24T07:53:21.88" personId="{516D2C5B-D67D-464E-9C67-108D937F77CE}" id="{92A7395B-0C8E-419C-9A6F-493619FED6CA}" parentId="{26A4AF15-ABAF-4889-82C0-0EB939A43CE2}">
    <text>2024.09.24 pakartota</text>
  </threadedComment>
  <threadedComment ref="AJ221" dT="2024-09-24T11:32:59.60" personId="{516D2C5B-D67D-464E-9C67-108D937F77CE}" id="{1E088C9F-683A-4963-8CBF-7BED6DEB4992}" parentId="{26A4AF15-ABAF-4889-82C0-0EB939A43CE2}">
    <text xml:space="preserve">2024.09.24 suderino
</text>
  </threadedComment>
  <threadedComment ref="AN221" dT="2024-09-23T06:48:01.53" personId="{BF941DBC-49BC-4D35-B639-EC5DED99621C}" id="{946AAF2D-BA2D-45DE-BB38-F7B01F7C23E6}">
    <text>2024.09.23 pateikta</text>
  </threadedComment>
  <threadedComment ref="AN221" dT="2024-09-23T07:29:11.11" personId="{BF941DBC-49BC-4D35-B639-EC5DED99621C}" id="{79EC5598-0E4C-4563-B07B-0CCED22AA513}" parentId="{946AAF2D-BA2D-45DE-BB38-F7B01F7C23E6}">
    <text>2024.09.23 gavo</text>
  </threadedComment>
  <threadedComment ref="AN221" dT="2024-10-12T09:51:55.22" personId="{1AA69E5B-B443-4881-BBB8-C2908FF681E9}" id="{58689D9A-685E-495B-8AAE-DF8DD7D0315B}" parentId="{946AAF2D-BA2D-45DE-BB38-F7B01F7C23E6}">
    <text>*Uzregistruota 09.23</text>
  </threadedComment>
  <threadedComment ref="AN221" dT="2024-10-15T10:35:58.74" personId="{BF941DBC-49BC-4D35-B639-EC5DED99621C}" id="{11075E55-59B7-4C05-9CC3-A38B1767A348}" parentId="{946AAF2D-BA2D-45DE-BB38-F7B01F7C23E6}">
    <text>10.15 suderinta</text>
  </threadedComment>
  <threadedComment ref="K222" dT="2024-09-16T07:58:56.74" personId="{275467A3-C35B-408D-BC09-980133BF36D1}" id="{2A1D100A-4AB3-4D2D-A593-89FE6741E45E}">
    <text>Ar pateikta KPD ?</text>
  </threadedComment>
  <threadedComment ref="K222" dT="2024-09-16T21:22:21.02" personId="{516D2C5B-D67D-464E-9C67-108D937F77CE}" id="{72812073-FE70-47A1-8F72-DC6C3D4D4006}" parentId="{2A1D100A-4AB3-4D2D-A593-89FE6741E45E}">
    <text>ne</text>
  </threadedComment>
  <threadedComment ref="K222" dT="2024-09-18T15:37:20.93" personId="{1AA69E5B-B443-4881-BBB8-C2908FF681E9}" id="{3C756D96-FC6B-4B74-81B3-FFFC0598B36D}" parentId="{2A1D100A-4AB3-4D2D-A593-89FE6741E45E}">
    <text>Pateikti pirminiai po pastabu</text>
  </threadedComment>
  <threadedComment ref="K222" dT="2024-09-18T15:39:01.38" personId="{1AA69E5B-B443-4881-BBB8-C2908FF681E9}" id="{4534D6F7-8C7A-4AF4-854E-3F31CB63A870}" parentId="{2A1D100A-4AB3-4D2D-A593-89FE6741E45E}">
    <text>Pateikta KPD</text>
  </threadedComment>
  <threadedComment ref="K222" dT="2024-10-12T09:56:35.13" personId="{1AA69E5B-B443-4881-BBB8-C2908FF681E9}" id="{115F7680-F9C3-49DA-9F52-B1683511073E}" parentId="{2A1D100A-4AB3-4D2D-A593-89FE6741E45E}">
    <text>Servitutai? Trasos keitimas?</text>
  </threadedComment>
  <threadedComment ref="K222" dT="2024-10-17T10:02:28.71" personId="{BF941DBC-49BC-4D35-B639-EC5DED99621C}" id="{76653D8B-7D74-441D-A55D-1F4141230B17}" parentId="{2A1D100A-4AB3-4D2D-A593-89FE6741E45E}">
    <text>10.17 su 1901-0178-0017 savininke kalbėta, sakė atsiųs sutikimą iki 10.21</text>
  </threadedComment>
  <threadedComment ref="K222" dT="2024-10-21T07:11:57.13" personId="{275467A3-C35B-408D-BC09-980133BF36D1}" id="{BC168946-7F78-4A97-B9F5-C489E4CF7CEF}" parentId="{2A1D100A-4AB3-4D2D-A593-89FE6741E45E}">
    <text>Neatsiuntė derinimo, Gytis skambina</text>
  </threadedComment>
  <threadedComment ref="K222" dT="2024-10-21T07:36:39.91" personId="{BF941DBC-49BC-4D35-B639-EC5DED99621C}" id="{FE8A10A2-5CE7-41B0-B4E0-0809E34225B9}" parentId="{2A1D100A-4AB3-4D2D-A593-89FE6741E45E}">
    <text>Atsiuntė AZ derinimą.</text>
  </threadedComment>
  <threadedComment ref="K222" dT="2024-10-28T08:21:08.05" personId="{275467A3-C35B-408D-BC09-980133BF36D1}" id="{4A357218-9132-4834-8CE8-8FB9D05D91CB}" parentId="{2A1D100A-4AB3-4D2D-A593-89FE6741E45E}">
    <text>Laukiam Vainoro derinimo, po to bus teikiami servitutai</text>
  </threadedComment>
  <threadedComment ref="K222" dT="2024-10-30T09:01:37.96" personId="{65DA027D-5C49-4EE2-A34F-BC2FA0C6B7F3}" id="{DEA91439-D66F-4A6D-B7D7-5D96EBDBF8B2}" parentId="{2A1D100A-4AB3-4D2D-A593-89FE6741E45E}">
    <text>Rengiu servitutą</text>
  </threadedComment>
  <threadedComment ref="K222" dT="2024-10-31T15:11:38.55" personId="{BF5C2520-4838-4933-8C2C-E9E069B8079F}" id="{BE5CA985-B56E-47E7-A73E-C3CCFCE697E8}" parentId="{2A1D100A-4AB3-4D2D-A593-89FE6741E45E}">
    <text>Pateiktas servitutas ESO</text>
  </threadedComment>
  <threadedComment ref="K222" dT="2024-11-04T05:20:28.34" personId="{BF941DBC-49BC-4D35-B639-EC5DED99621C}" id="{B663570C-2FCF-4B05-B2B1-6E65A14EECBF}" parentId="{2A1D100A-4AB3-4D2D-A593-89FE6741E45E}">
    <text>11.04 važiuoju užsakovo parašo</text>
  </threadedComment>
  <threadedComment ref="K222" dT="2024-11-11T13:32:49.65" personId="{1AA69E5B-B443-4881-BBB8-C2908FF681E9}" id="{87646DAA-6F7D-4CDA-A3A0-40D56E35FB01}" parentId="{2A1D100A-4AB3-4D2D-A593-89FE6741E45E}">
    <text>SUVA liko 3dd, Laukiam kompensacijos, teiksim servituta KMS, kita servituta reikia derint su zmonem</text>
  </threadedComment>
  <threadedComment ref="K222" dT="2024-11-18T05:29:22.41" personId="{BF941DBC-49BC-4D35-B639-EC5DED99621C}" id="{6F72B2BF-EBCC-448B-BC21-8372F354FB80}" parentId="{2A1D100A-4AB3-4D2D-A593-89FE6741E45E}">
    <text>Pateiktas servitutas ESO</text>
  </threadedComment>
  <threadedComment ref="K222" dT="2024-11-19T06:56:29.76" personId="{BF941DBC-49BC-4D35-B639-EC5DED99621C}" id="{B0978A72-5698-4DAB-B43C-BE60DC99E13A}" parentId="{2A1D100A-4AB3-4D2D-A593-89FE6741E45E}">
    <text>Pateiktas servitutas kompensacijai</text>
  </threadedComment>
  <threadedComment ref="K222" dT="2024-11-21T08:47:28.53" personId="{BF941DBC-49BC-4D35-B639-EC5DED99621C}" id="{169277A2-5A10-40A6-8DEE-F9205B2013D8}" parentId="{2A1D100A-4AB3-4D2D-A593-89FE6741E45E}">
    <text>11.21 pateiktas servitutas savivaldybei</text>
  </threadedComment>
  <threadedComment ref="K222" dT="2024-12-04T08:14:00.79" personId="{BF941DBC-49BC-4D35-B639-EC5DED99621C}" id="{B22E7954-849F-45F6-91F5-D02A26B74A19}" parentId="{2A1D100A-4AB3-4D2D-A593-89FE6741E45E}">
    <text>Savivaldybė atmetė servituto pasirašymą 12.04</text>
  </threadedComment>
  <threadedComment ref="K222" dT="2024-12-11T08:03:55.92" personId="{BF941DBC-49BC-4D35-B639-EC5DED99621C}" id="{BCA2FDF4-188E-48A6-A193-DE7CB8B6BBC6}" parentId="{2A1D100A-4AB3-4D2D-A593-89FE6741E45E}">
    <text>Pateikta 2 pastatų savininkam 12-09, kitiem 12-11</text>
  </threadedComment>
  <threadedComment ref="K222" dT="2024-12-18T11:50:04.72" personId="{BF941DBC-49BC-4D35-B639-EC5DED99621C}" id="{489E2B4A-9196-45A1-8E15-45F1030CCA0A}" parentId="{2A1D100A-4AB3-4D2D-A593-89FE6741E45E}">
    <text>12-18 pateiktas servitutas savivaldybei</text>
  </threadedComment>
  <threadedComment ref="K222" dT="2025-01-06T06:50:05.96" personId="{BF941DBC-49BC-4D35-B639-EC5DED99621C}" id="{7EEBB494-3CF9-4D30-8FB6-5A0D1E848FC4}" parentId="{2A1D100A-4AB3-4D2D-A593-89FE6741E45E}">
    <text>01.03 skambino iš savivaldybės, gausim raštą, trūksta savininkų parašų.</text>
  </threadedComment>
  <threadedComment ref="K222" dT="2025-01-08T08:12:59.58" personId="{BF941DBC-49BC-4D35-B639-EC5DED99621C}" id="{F5878321-8BCC-4D53-9FBF-6E4F566290CC}" parentId="{2A1D100A-4AB3-4D2D-A593-89FE6741E45E}">
    <text>Atmetė servitutą, reikia papildomų derinimų.</text>
  </threadedComment>
  <threadedComment ref="K222" dT="2025-01-09T11:55:17.28" personId="{BF941DBC-49BC-4D35-B639-EC5DED99621C}" id="{97FD3A20-BF7E-43E1-B2DF-BBEE07AC0222}" parentId="{2A1D100A-4AB3-4D2D-A593-89FE6741E45E}">
    <text>01.09 išsiųsta Turto bankui servitutas pasirašyt</text>
  </threadedComment>
  <threadedComment ref="K222" dT="2025-01-23T07:26:36.15" personId="{BF941DBC-49BC-4D35-B639-EC5DED99621C}" id="{7A56EC70-634E-4E38-9C1F-1AE19E64C32C}" parentId="{2A1D100A-4AB3-4D2D-A593-89FE6741E45E}">
    <text>01.23 skambinau į Turto banką, sakė terminas 20d.d. Prašymas nagrinėjamas. Nagrinėja Simona Strazdienė +37065975201</text>
  </threadedComment>
  <threadedComment ref="K222" dT="2025-01-24T14:23:21.16" personId="{BF5C2520-4838-4933-8C2C-E9E069B8079F}" id="{7CFF78C0-7DE9-4B5F-813D-B0FB0033AB16}" parentId="{2A1D100A-4AB3-4D2D-A593-89FE6741E45E}">
    <text>Kodėl neteikiam bylos? Ko trūksta (be servituto)?</text>
  </threadedComment>
  <threadedComment ref="K222" dT="2025-01-27T10:37:42.57" personId="{BF941DBC-49BC-4D35-B639-EC5DED99621C}" id="{77BB083D-7222-4227-9B54-EDB2B3471921}" parentId="{2A1D100A-4AB3-4D2D-A593-89FE6741E45E}">
    <text>Parengta pilna byla</text>
  </threadedComment>
  <threadedComment ref="K222" dT="2025-01-27T12:01:15.94" personId="{275467A3-C35B-408D-BC09-980133BF36D1}" id="{914A5B3B-C176-4909-9E24-3737EF6C911B}" parentId="{2A1D100A-4AB3-4D2D-A593-89FE6741E45E}">
    <text xml:space="preserve">01-27 teiksim bylą be servituto. </text>
  </threadedComment>
  <threadedComment ref="K222" dT="2025-01-27T13:43:17.56" personId="{BF5C2520-4838-4933-8C2C-E9E069B8079F}" id="{6EA149FF-041C-49CC-9B5A-B6BB8A408EBB}" parentId="{2A1D100A-4AB3-4D2D-A593-89FE6741E45E}">
    <text>Išsiunčiau dar Znutui, kad pasižiūrėtų trasą, nes man ten atrodo, kad bus reikalų</text>
  </threadedComment>
  <threadedComment ref="K222" dT="2025-02-10T14:43:40.95" personId="{BF5C2520-4838-4933-8C2C-E9E069B8079F}" id="{EE73BBBE-691D-4AC3-89CE-9F3D853C9E40}" parentId="{2A1D100A-4AB3-4D2D-A593-89FE6741E45E}">
    <text>Projektas patvirtintas, bet dar nepasirašytas servitutas. Servitutas pateiktas ESO.</text>
  </threadedComment>
  <threadedComment ref="K222" dT="2025-02-11T13:43:55.92" personId="{BF941DBC-49BC-4D35-B639-EC5DED99621C}" id="{A84A7EAC-54D9-46AC-B0CD-4B7EAA17F4B3}" parentId="{2A1D100A-4AB3-4D2D-A593-89FE6741E45E}">
    <text>02.11 Servitutas pateiktas savivaldybei</text>
  </threadedComment>
  <threadedComment ref="K222" dT="2025-02-13T11:47:55.74" personId="{BF941DBC-49BC-4D35-B639-EC5DED99621C}" id="{846A3965-3C7C-484C-B9FD-A35B6DFF8C75}" parentId="{2A1D100A-4AB3-4D2D-A593-89FE6741E45E}">
    <text xml:space="preserve">Atmetė servitutą, trūksta dar derinimų.
</text>
  </threadedComment>
  <threadedComment ref="K222" dT="2025-02-18T06:24:12.21" personId="{BF5C2520-4838-4933-8C2C-E9E069B8079F}" id="{FA18C3F2-1F1A-49C1-A5B2-53B31E735D91}" parentId="{2A1D100A-4AB3-4D2D-A593-89FE6741E45E}">
    <text>Trūkstamų asmenų kontaktai perduoti. @Gytis Kazakevičius ar jau bandei susisiekti?</text>
    <mentions>
      <mention mentionpersonId="{261CABE5-07DA-45AC-BB0C-61EF5D6C7C4B}" mentionId="{962AE73A-8E27-469B-AEB0-5A5EA54FAD2C}" startIndex="37" length="19"/>
    </mentions>
  </threadedComment>
  <threadedComment ref="K222" dT="2025-02-19T12:46:25.30" personId="{BF941DBC-49BC-4D35-B639-EC5DED99621C}" id="{7D806606-6CB2-4C54-BBF5-E35F4CA4F3DE}" parentId="{2A1D100A-4AB3-4D2D-A593-89FE6741E45E}">
    <text>02.20 išsiųsti informaciniai, 03.06 galima teikt savivaldybei</text>
  </threadedComment>
  <threadedComment ref="K222" dT="2025-03-06T06:24:32.22" personId="{BF941DBC-49BC-4D35-B639-EC5DED99621C}" id="{B165E852-8081-4473-9F1E-344C2952770D}" parentId="{2A1D100A-4AB3-4D2D-A593-89FE6741E45E}">
    <text>03.06 Giedrei Genienei pateiktas prašymas</text>
  </threadedComment>
  <threadedComment ref="K222" dT="2025-04-04T11:17:44.41" personId="{BF941DBC-49BC-4D35-B639-EC5DED99621C}" id="{7B370D79-939F-4565-8B86-DCA4EDAEAB09}" parentId="{2A1D100A-4AB3-4D2D-A593-89FE6741E45E}">
    <text>04.08 pavedimo kopija bus įkelta į Tivis</text>
  </threadedComment>
  <threadedComment ref="K222" dT="2025-04-17T04:08:32.44" personId="{BF941DBC-49BC-4D35-B639-EC5DED99621C}" id="{088315D9-A142-4A9D-8030-3A724A55F8FF}" parentId="{2A1D100A-4AB3-4D2D-A593-89FE6741E45E}">
    <text>2025-04-29  13.00-13.30 pasirašymas</text>
  </threadedComment>
  <threadedComment ref="O222" dT="2024-07-08T10:01:22.93" personId="{516D2C5B-D67D-464E-9C67-108D937F77CE}" id="{B0F1C3D4-7C1C-4A75-A52B-998AC5DEE1DF}">
    <text>2024.07.08 pratestra dėl KPD</text>
  </threadedComment>
  <threadedComment ref="O222" dT="2024-07-29T07:18:52.01" personId="{516D2C5B-D67D-464E-9C67-108D937F77CE}" id="{3AEEFF01-0C39-4FA1-A8CA-32BAF853309B}" parentId="{B0F1C3D4-7C1C-4A75-A52B-998AC5DEE1DF}">
    <text>2024.07.29 įkeltas pratesimas (primeluota kad derinam su sklypo savininkais)</text>
  </threadedComment>
  <threadedComment ref="O222" dT="2024-08-30T06:01:43.42" personId="{516D2C5B-D67D-464E-9C67-108D937F77CE}" id="{D421358F-CAAD-499D-A73B-BFEBDD62A564}" parentId="{B0F1C3D4-7C1C-4A75-A52B-998AC5DEE1DF}">
    <text>2024.08.30 Įkeltas pratesimas</text>
  </threadedComment>
  <threadedComment ref="Q222" dT="2024-06-10T09:50:26.43" personId="{516D2C5B-D67D-464E-9C67-108D937F77CE}" id="{81B70045-301C-45DE-BF65-DD4C6F7915ED}">
    <text>2024.06.07</text>
  </threadedComment>
  <threadedComment ref="X222" dT="2024-08-06T13:11:20.12" personId="{516D2C5B-D67D-464E-9C67-108D937F77CE}" id="{CA2BAB0C-E0FD-49CA-AAB3-3B3FEECE96DF}">
    <text>2024.08.06 Įkelti pirminai</text>
  </threadedComment>
  <threadedComment ref="X222" dT="2024-08-30T05:46:41.51" personId="{516D2C5B-D67D-464E-9C67-108D937F77CE}" id="{0EB6F0D3-639E-4D60-8045-7D1A7F2C71E4}" parentId="{CA2BAB0C-E0FD-49CA-AAB3-3B3FEECE96DF}">
    <text>2024.08.07 gautos pastabos
2024.08.30 Pateikta po pastabų</text>
  </threadedComment>
  <threadedComment ref="Z222" dT="2024-08-30T05:48:41.96" personId="{516D2C5B-D67D-464E-9C67-108D937F77CE}" id="{A339E451-E7DF-43ED-AFD2-E94BC89EF1B9}">
    <text>2024.08.30 pateikta
 dalia.cesnaviciene@gmail.com</text>
  </threadedComment>
  <threadedComment ref="AB222" dT="2024-08-30T05:48:49.78" personId="{516D2C5B-D67D-464E-9C67-108D937F77CE}" id="{EC45801A-6905-42E5-BF4B-833CEFA0A7E8}">
    <text>2024.08.30 pateikta</text>
  </threadedComment>
  <threadedComment ref="AB222" dT="2024-09-06T05:40:25.93" personId="{516D2C5B-D67D-464E-9C67-108D937F77CE}" id="{6AC51486-C534-4784-8280-FD6AE84CD733}" parentId="{EC45801A-6905-42E5-BF4B-833CEFA0A7E8}">
    <text>2024.09.04 suderino</text>
  </threadedComment>
  <threadedComment ref="AB222" dT="2024-10-30T07:52:24.69" personId="{BF941DBC-49BC-4D35-B639-EC5DED99621C}" id="{FD0A8AFF-D5D3-4272-A033-0DB3CD584359}" parentId="{EC45801A-6905-42E5-BF4B-833CEFA0A7E8}">
    <text>10.29 suderinta</text>
  </threadedComment>
  <threadedComment ref="AE222" dT="2024-08-30T05:48:56.76" personId="{516D2C5B-D67D-464E-9C67-108D937F77CE}" id="{B4FAA429-693A-4096-A0D4-1C9A52C2289A}">
    <text>2024.08.30 pateikta</text>
  </threadedComment>
  <threadedComment ref="AE222" dT="2024-09-03T09:06:37.48" personId="{516D2C5B-D67D-464E-9C67-108D937F77CE}" id="{C47E1569-B8A7-49FB-94CF-7662F642F893}" parentId="{B4FAA429-693A-4096-A0D4-1C9A52C2289A}">
    <text xml:space="preserve">2024.09.03 suderino
</text>
  </threadedComment>
  <threadedComment ref="AF222" dT="2024-08-30T05:49:02.68" personId="{516D2C5B-D67D-464E-9C67-108D937F77CE}" id="{A4312C71-B49F-492D-BFAB-04BB4AEC3525}">
    <text>2024.08.30 pateikta</text>
  </threadedComment>
  <threadedComment ref="AF222" dT="2024-09-06T05:41:49.84" personId="{516D2C5B-D67D-464E-9C67-108D937F77CE}" id="{7A949EEA-764E-411F-9CF1-0A57EC54467C}" parentId="{A4312C71-B49F-492D-BFAB-04BB4AEC3525}">
    <text>2024.09.04 suderino</text>
  </threadedComment>
  <threadedComment ref="AH222" dT="2024-10-30T08:45:13.93" personId="{BF941DBC-49BC-4D35-B639-EC5DED99621C}" id="{C8138E09-A967-47CC-83C7-11532862EC55}">
    <text>10.30
SAV-334594</text>
  </threadedComment>
  <threadedComment ref="AH222" dT="2024-11-28T05:26:25.44" personId="{BF941DBC-49BC-4D35-B639-EC5DED99621C}" id="{F1387F51-2D67-4B56-96AA-6D624F0C31AC}" parentId="{C8138E09-A967-47CC-83C7-11532862EC55}">
    <text>11.27 
SAV-338075</text>
  </threadedComment>
  <threadedComment ref="AJ222" dT="2024-08-30T05:49:08.02" personId="{516D2C5B-D67D-464E-9C67-108D937F77CE}" id="{6747787D-CF79-47FA-8B15-2C9B6AADEBE9}">
    <text>2024.08.30 pateikta</text>
  </threadedComment>
  <threadedComment ref="AJ222" dT="2024-09-24T11:27:36.75" personId="{516D2C5B-D67D-464E-9C67-108D937F77CE}" id="{FAD1A704-8BB1-47A4-8983-6E298C2D8536}" parentId="{6747787D-CF79-47FA-8B15-2C9B6AADEBE9}">
    <text>2024.09.24 Pateikta po pastabų</text>
  </threadedComment>
  <threadedComment ref="AJ222" dT="2024-10-22T07:08:11.58" personId="{BF941DBC-49BC-4D35-B639-EC5DED99621C}" id="{02FE110A-5F25-4FB2-B39F-2810EA560FED}" parentId="{6747787D-CF79-47FA-8B15-2C9B6AADEBE9}">
    <text>10.22 suderinta</text>
  </threadedComment>
  <threadedComment ref="AN222" dT="2024-09-24T08:00:21.02" personId="{1AA69E5B-B443-4881-BBB8-C2908FF681E9}" id="{761DA223-AA7D-4DFA-9931-92C76099D4DD}">
    <text>09.18 pateikta KPD</text>
  </threadedComment>
  <threadedComment ref="O223" dT="2024-07-08T09:34:59.50" personId="{516D2C5B-D67D-464E-9C67-108D937F77CE}" id="{48E2DF4B-8D90-4E70-B82F-7ABDA3DA66CC}">
    <text>2024.07.08 pratestra dėl servituto primeluota</text>
  </threadedComment>
  <threadedComment ref="O223" dT="2024-08-06T11:26:09.12" personId="{516D2C5B-D67D-464E-9C67-108D937F77CE}" id="{D5D14114-B833-4BC3-93B2-B1A1B5AF7F6B}" parentId="{48E2DF4B-8D90-4E70-B82F-7ABDA3DA66CC}">
    <text xml:space="preserve">2024.08.06 pratestra dėl servituto </text>
  </threadedComment>
  <threadedComment ref="K224" dT="2024-09-16T09:16:27.65" personId="{275467A3-C35B-408D-BC09-980133BF36D1}" id="{482AF240-8B97-4955-88DD-090C2B35E17A}">
    <text>Ar užsakovas atsiuntė derinimą ?</text>
  </threadedComment>
  <threadedComment ref="K224" dT="2024-09-16T21:21:08.41" personId="{516D2C5B-D67D-464E-9C67-108D937F77CE}" id="{7E9FBD48-8CF7-40FE-B757-40EAC83D2802}" parentId="{482AF240-8B97-4955-88DD-090C2B35E17A}">
    <text xml:space="preserve">Užsakovas atsakė&gt; Dėkoju, projektą gavome. Kai tik tūrėsiu patvirtinimą, kad tinkams-atsisiųsiu
Dar nieko negavome
</text>
  </threadedComment>
  <threadedComment ref="K224" dT="2024-10-07T10:31:53.17" personId="{275467A3-C35B-408D-BC09-980133BF36D1}" id="{A123D786-FB47-41A3-AF0C-83CE767A9DBE}" parentId="{482AF240-8B97-4955-88DD-090C2B35E17A}">
    <text>Iki 10-10turi pateikti sutikimą</text>
  </threadedComment>
  <threadedComment ref="K224" dT="2024-11-04T13:07:21.22" personId="{275467A3-C35B-408D-BC09-980133BF36D1}" id="{37BD558D-C1AF-4AC0-BA3D-FBE21A7D992F}" parentId="{482AF240-8B97-4955-88DD-090C2B35E17A}">
    <text>Gytis derina su institucijomis</text>
  </threadedComment>
  <threadedComment ref="K224" dT="2024-11-12T05:43:21.21" personId="{1AA69E5B-B443-4881-BBB8-C2908FF681E9}" id="{B7B97DA4-A256-44B9-8A93-4E74328543AF}" parentId="{482AF240-8B97-4955-88DD-090C2B35E17A}">
    <text>Ne visi derinimai gauti, servitutas nedarytas</text>
  </threadedComment>
  <threadedComment ref="K224" dT="2024-11-18T05:29:48.06" personId="{BF941DBC-49BC-4D35-B639-EC5DED99621C}" id="{DE87CC12-6A1D-491A-AD33-9B8F06876928}" parentId="{482AF240-8B97-4955-88DD-090C2B35E17A}">
    <text>Parengtas servitutas, laukiam likusių derinimų</text>
  </threadedComment>
  <threadedComment ref="K224" dT="2024-11-19T12:19:28.18" personId="{BF941DBC-49BC-4D35-B639-EC5DED99621C}" id="{ABBA5721-A3BC-4B48-A321-59AD3E9E9FDF}" parentId="{482AF240-8B97-4955-88DD-090C2B35E17A}">
    <text>11.19 Gauti derinimai, SUVA pateikta, ESO pasirašymui servitutai pateikti</text>
  </threadedComment>
  <threadedComment ref="K224" dT="2024-11-21T10:47:57.15" personId="{BF941DBC-49BC-4D35-B639-EC5DED99621C}" id="{144C6158-EF17-4C32-AA3D-F945A0D506E2}" parentId="{482AF240-8B97-4955-88DD-090C2B35E17A}">
    <text>11.21 pateikta kompensacijai</text>
  </threadedComment>
  <threadedComment ref="K224" dT="2024-11-25T05:47:28.57" personId="{BF941DBC-49BC-4D35-B639-EC5DED99621C}" id="{5E910D50-EC5A-4AC9-9698-B61D30F8562D}" parentId="{482AF240-8B97-4955-88DD-090C2B35E17A}">
    <text>11.25 pateiktas servitutas nuomininkams</text>
  </threadedComment>
  <threadedComment ref="K224" dT="2024-11-25T16:32:11.04" personId="{BF5C2520-4838-4933-8C2C-E9E069B8079F}" id="{A799E449-6943-4B71-8F4F-DCF122442081}" parentId="{482AF240-8B97-4955-88DD-090C2B35E17A}">
    <text>Pateikta byla</text>
  </threadedComment>
  <threadedComment ref="K224" dT="2024-11-29T07:38:11.76" personId="{BF941DBC-49BC-4D35-B639-EC5DED99621C}" id="{FD8EDFB3-BA46-4574-845A-BEC2C55DCCD6}" parentId="{482AF240-8B97-4955-88DD-090C2B35E17A}">
    <text>Sklypo nuomininkai servitutinį brėžinį kelią į savo vidaus sistemą, todėl patvirtinimas gali užtrukti iki 10 d.d.</text>
  </threadedComment>
  <threadedComment ref="K224" dT="2024-12-09T05:40:22.43" personId="{BF941DBC-49BC-4D35-B639-EC5DED99621C}" id="{6B4BA9C6-13DC-4472-BA1B-24767FC76DEA}" parentId="{482AF240-8B97-4955-88DD-090C2B35E17A}">
    <text>12.05 susisiekiau, sakė nesupranta kur užstrigo, pasižiūrės ir informuos</text>
  </threadedComment>
  <threadedComment ref="K224" dT="2024-12-11T07:35:27.36" personId="{BF941DBC-49BC-4D35-B639-EC5DED99621C}" id="{FBE02221-B16A-49D7-8B92-37D3BC1AB5E8}" parentId="{482AF240-8B97-4955-88DD-090C2B35E17A}">
    <text>12.11 susisiekta, sakė strigo statybų priežiūros žmogų.</text>
  </threadedComment>
  <threadedComment ref="K224" dT="2024-12-11T11:40:52.67" personId="{BF941DBC-49BC-4D35-B639-EC5DED99621C}" id="{7D54CFC8-73B4-4ECB-8DF0-E438CD0EEA8A}" parentId="{482AF240-8B97-4955-88DD-090C2B35E17A}">
    <text>12.11 servitutas pateiktas savivaldybei</text>
  </threadedComment>
  <threadedComment ref="K224" dT="2024-12-19T06:38:54.15" personId="{BF941DBC-49BC-4D35-B639-EC5DED99621C}" id="{CC958092-5A35-435E-9960-A8F814D90622}" parentId="{482AF240-8B97-4955-88DD-090C2B35E17A}">
    <text>Gauta SUVA, servitutas išsiųstas savivaldybei</text>
  </threadedComment>
  <threadedComment ref="K224" dT="2025-01-15T07:26:19.84" personId="{BF941DBC-49BC-4D35-B639-EC5DED99621C}" id="{E0A29186-0FCC-46DB-BA27-27F7C62A0D80}" parentId="{482AF240-8B97-4955-88DD-090C2B35E17A}">
    <text>Savivaldybė susisiekė dėl servituto, visi dokai geri, reikia tik pateikt geomatininke sugeneruota brėžinį. Laikinai uždeda užklausa kaip laukiama. +37065230903</text>
  </threadedComment>
  <threadedComment ref="K224" dT="2025-01-27T10:38:09.16" personId="{BF941DBC-49BC-4D35-B639-EC5DED99621C}" id="{A49F0B1D-1340-4EDB-9EFD-3A58EC515AC6}" parentId="{482AF240-8B97-4955-88DD-090C2B35E17A}">
    <text>Rengiamas servitutas geomatininke.</text>
  </threadedComment>
  <threadedComment ref="K224" dT="2025-01-27T13:11:57.60" personId="{BF941DBC-49BC-4D35-B639-EC5DED99621C}" id="{AB189F3C-5557-4400-A511-70EDA88B9C7E}" parentId="{482AF240-8B97-4955-88DD-090C2B35E17A}">
    <text>Servitutas pateiktas savivaldybei</text>
  </threadedComment>
  <threadedComment ref="K224" dT="2025-02-11T07:47:08.17" personId="{BF941DBC-49BC-4D35-B639-EC5DED99621C}" id="{AC4E633E-0894-4193-8F1F-6B16AC43E5E6}" parentId="{482AF240-8B97-4955-88DD-090C2B35E17A}">
    <text>Skambinau į savivaldybę, gavo dokus, dar net nepriskirta niekam, 20dd terminą turi.</text>
  </threadedComment>
  <threadedComment ref="K224" dT="2025-02-18T10:17:59.38" personId="{BF941DBC-49BC-4D35-B639-EC5DED99621C}" id="{FBB2149B-234C-4F89-B64A-6F2144B376DC}" parentId="{482AF240-8B97-4955-88DD-090C2B35E17A}">
    <text>02.18 savivaldybė nagrinės servitutą, kitoj savaitėj gausim atsakymą.</text>
  </threadedComment>
  <threadedComment ref="K224" dT="2025-02-26T12:13:26.11" personId="{BF941DBC-49BC-4D35-B639-EC5DED99621C}" id="{14AB7452-EDBF-4B09-B3DE-2585D237B97C}" parentId="{482AF240-8B97-4955-88DD-090C2B35E17A}">
    <text>02.26 Pateikta notaram</text>
  </threadedComment>
  <threadedComment ref="K224" dT="2025-03-03T09:46:38.33" personId="{BF941DBC-49BC-4D35-B639-EC5DED99621C}" id="{E0E90BB0-8493-4070-A5B0-FA31FF6F78D8}" parentId="{482AF240-8B97-4955-88DD-090C2B35E17A}">
    <text>03-13 10:30 pasirašymas</text>
  </threadedComment>
  <threadedComment ref="O224" dT="2024-07-08T13:12:55.25" personId="{516D2C5B-D67D-464E-9C67-108D937F77CE}" id="{AB53878A-2056-48CB-8C46-0E16CB5CF4DD}">
    <text xml:space="preserve">2024.07.08 įkeltas pratesimas primeluota dėl dangų
</text>
  </threadedComment>
  <threadedComment ref="O224" dT="2024-08-06T09:20:35.81" personId="{516D2C5B-D67D-464E-9C67-108D937F77CE}" id="{DBC1CC93-2AEC-4EF0-AA92-4826EF0C343C}" parentId="{AB53878A-2056-48CB-8C46-0E16CB5CF4DD}">
    <text>2024.08.06 Įkeltas pratesimas</text>
  </threadedComment>
  <threadedComment ref="O224" dT="2024-09-19T09:20:16.11" personId="{516D2C5B-D67D-464E-9C67-108D937F77CE}" id="{23AEE9A2-42C7-46A6-BB31-774FD9A71281}" parentId="{AB53878A-2056-48CB-8C46-0E16CB5CF4DD}">
    <text>2024.09.19 įkeltas pratęsimas</text>
  </threadedComment>
  <threadedComment ref="X224" dT="2024-07-16T05:27:34.96" personId="{516D2C5B-D67D-464E-9C67-108D937F77CE}" id="{547A0CFC-B67C-4AA4-A22D-0E3B67B84302}">
    <text>2024.07.16 pateikti pirminiai</text>
  </threadedComment>
  <threadedComment ref="X224" dT="2024-07-29T05:12:43.91" personId="{516D2C5B-D67D-464E-9C67-108D937F77CE}" id="{5EBDEE6C-3C4E-4C04-8D94-DD41C2A5E7B2}" parentId="{547A0CFC-B67C-4AA4-A22D-0E3B67B84302}">
    <text>2024-07-18 pastabos
2024.07.29 pateikta po pastabų</text>
  </threadedComment>
  <threadedComment ref="X224" dT="2024-07-30T13:03:09.34" personId="{516D2C5B-D67D-464E-9C67-108D937F77CE}" id="{6A216B8A-ABDC-43C0-BB76-C34D44ABE63F}" parentId="{547A0CFC-B67C-4AA4-A22D-0E3B67B84302}">
    <text>2024.07.30 suderinta</text>
  </threadedComment>
  <threadedComment ref="Z224" dT="2024-07-16T12:23:53.30" personId="{516D2C5B-D67D-464E-9C67-108D937F77CE}" id="{D9C68E74-816E-4796-80B0-16BD042326E7}">
    <text>Pateikteikė karolis 2024.07.15</text>
  </threadedComment>
  <threadedComment ref="Z224" dT="2024-07-29T05:12:04.34" personId="{516D2C5B-D67D-464E-9C67-108D937F77CE}" id="{964D072B-E66A-4FEC-90C1-8CD14084DA90}" parentId="{D9C68E74-816E-4796-80B0-16BD042326E7}">
    <text xml:space="preserve">2024.07.26: Negalime patvirtinti projekto, nes iškilo keletas klausimų dėl esamo seno įvado. Ribų akte rodomas senas alyvinis kabelis, nors esančioje elektros skydinėje yra įvestas naujas kebelis (čia kalbama apie vieną iš įvadų). Buvo pateikta užklausa „ESO“. Inžinierius tūrėtu atvykti 2024-07-29 apžiūrėti. 
</text>
  </threadedComment>
  <threadedComment ref="Z224" dT="2024-07-30T13:03:30.63" personId="{516D2C5B-D67D-464E-9C67-108D937F77CE}" id="{95454B59-1AD0-4226-B3CF-BDDFF4F6D8E8}" parentId="{D9C68E74-816E-4796-80B0-16BD042326E7}">
    <text>2024.07.30 Pateikta užsakovui</text>
  </threadedComment>
  <threadedComment ref="Z224" dT="2024-08-02T04:55:49.32" personId="{516D2C5B-D67D-464E-9C67-108D937F77CE}" id="{31FE6061-80A7-42E4-AE6E-FEA81682E3F4}" parentId="{D9C68E74-816E-4796-80B0-16BD042326E7}">
    <text>2024.07.31</text>
  </threadedComment>
  <threadedComment ref="Z224" dT="2024-08-12T04:48:37.41" personId="{516D2C5B-D67D-464E-9C67-108D937F77CE}" id="{7715D014-A88B-4F99-8511-5F498120FDE7}" parentId="{D9C68E74-816E-4796-80B0-16BD042326E7}">
    <text>2024.08.008 atsiuntė kita vietą</text>
  </threadedComment>
  <threadedComment ref="Z224" dT="2024-09-06T05:34:05.94" personId="{516D2C5B-D67D-464E-9C67-108D937F77CE}" id="{A7D93F27-1BC9-45D6-92A3-280D9845329A}" parentId="{D9C68E74-816E-4796-80B0-16BD042326E7}">
    <text>2024.09.02 pateikti nauji sprendiniai</text>
  </threadedComment>
  <threadedComment ref="Z224" dT="2024-09-06T05:34:48.78" personId="{516D2C5B-D67D-464E-9C67-108D937F77CE}" id="{7D8F3B5D-ACFB-4B4D-8EC1-EB0871170479}" parentId="{D9C68E74-816E-4796-80B0-16BD042326E7}">
    <text>2024.09.05 užsakovas informavo kad arimiausiu laiku patvirtins KAS vietą</text>
  </threadedComment>
  <threadedComment ref="AB224" dT="2024-11-11T05:19:02.85" personId="{BF941DBC-49BC-4D35-B639-EC5DED99621C}" id="{58621876-66E3-49C3-98DB-767A9051F872}">
    <text>11.04 pateikta</text>
  </threadedComment>
  <threadedComment ref="AB224" dT="2024-11-11T05:19:20.68" personId="{BF941DBC-49BC-4D35-B639-EC5DED99621C}" id="{11A0B380-6FB9-48C6-A285-A3EBA8E80768}" parentId="{58621876-66E3-49C3-98DB-767A9051F872}">
    <text>11.08 gauta</text>
  </threadedComment>
  <threadedComment ref="AE224" dT="2024-11-11T05:19:02.85" personId="{BF941DBC-49BC-4D35-B639-EC5DED99621C}" id="{718D1F68-B716-4255-8E23-5E465C9F0FCB}">
    <text>11.04 pateikta</text>
  </threadedComment>
  <threadedComment ref="AE224" dT="2024-11-11T11:00:13.89" personId="{BF941DBC-49BC-4D35-B639-EC5DED99621C}" id="{B9AC5464-0E6C-4F29-B58E-5A6D0092131F}" parentId="{718D1F68-B716-4255-8E23-5E465C9F0FCB}">
    <text>11.11 suderinta</text>
  </threadedComment>
  <threadedComment ref="AF224" dT="2024-11-11T05:19:02.85" personId="{BF941DBC-49BC-4D35-B639-EC5DED99621C}" id="{34E1E047-44E8-4E32-AF61-A911C9EC964B}">
    <text>11.04 pateikta</text>
  </threadedComment>
  <threadedComment ref="AH224" dT="2024-11-19T12:16:18.59" personId="{BF941DBC-49BC-4D35-B639-EC5DED99621C}" id="{21E2A467-A0DE-46E2-BD87-70630289E02D}">
    <text xml:space="preserve">11.19
SAV-337015 </text>
  </threadedComment>
  <threadedComment ref="AJ224" dT="2024-11-11T05:19:02.85" personId="{BF941DBC-49BC-4D35-B639-EC5DED99621C}" id="{B54D0435-45D3-42D5-9ECD-E3E9BBA2D1B8}">
    <text>11.04 pateikta</text>
  </threadedComment>
  <threadedComment ref="AJ224" dT="2024-11-19T08:32:56.23" personId="{BF941DBC-49BC-4D35-B639-EC5DED99621C}" id="{9B9467E5-5C55-4A3B-8B0C-40A3ACAEA84C}" parentId="{B54D0435-45D3-42D5-9ECD-E3E9BBA2D1B8}">
    <text>11.19 priminta</text>
  </threadedComment>
  <threadedComment ref="AK224" dT="2024-12-11T12:45:10.84" personId="{BF941DBC-49BC-4D35-B639-EC5DED99621C}" id="{B11C4F96-A317-4CF3-948C-F67D2CC8EE19}">
    <text xml:space="preserve">Reg.data 2024-12-11, Reg. Nr. R12-9619.
</text>
  </threadedComment>
  <threadedComment ref="K225" dT="2024-09-18T13:30:31.63" personId="{1AA69E5B-B443-4881-BBB8-C2908FF681E9}" id="{AACECE9A-DC89-4070-9E5D-4DF2DD2D2D0F}">
    <text>Pateikti pirminiai po pastabu</text>
  </threadedComment>
  <threadedComment ref="K225" dT="2024-09-20T05:47:21.62" personId="{275467A3-C35B-408D-BC09-980133BF36D1}" id="{CD09D000-0954-45A0-B957-7961BDD2B46B}" parentId="{AACECE9A-DC89-4070-9E5D-4DF2DD2D2D0F}">
    <text>Pirminiai patvirtinti</text>
  </threadedComment>
  <threadedComment ref="K225" dT="2024-09-30T13:25:54.07" personId="{275467A3-C35B-408D-BC09-980133BF36D1}" id="{947C996C-EDB1-4F7D-B499-DAE22D9A218A}" parentId="{AACECE9A-DC89-4070-9E5D-4DF2DD2D2D0F}">
    <text>Derinama su institucijomis</text>
  </threadedComment>
  <threadedComment ref="K225" dT="2024-10-07T08:16:05.60" personId="{275467A3-C35B-408D-BC09-980133BF36D1}" id="{FB82DD92-B3F3-4E5F-A659-5562D32ACC4D}" parentId="{AACECE9A-DC89-4070-9E5D-4DF2DD2D2D0F}">
    <text>Gytis skambina Telia + KPD</text>
  </threadedComment>
  <threadedComment ref="K225" dT="2024-10-14T11:33:44.79" personId="{275467A3-C35B-408D-BC09-980133BF36D1}" id="{6C7583C3-1C62-41B6-88D6-4718A9181FD6}" parentId="{AACECE9A-DC89-4070-9E5D-4DF2DD2D2D0F}">
    <text>Lauykiam KPD</text>
  </threadedComment>
  <threadedComment ref="K225" dT="2024-10-21T07:20:18.38" personId="{275467A3-C35B-408D-BC09-980133BF36D1}" id="{D4564E79-534A-4D3C-8F62-3AA71A5E3C0F}" parentId="{AACECE9A-DC89-4070-9E5D-4DF2DD2D2D0F}">
    <text>Laukiam SUVA</text>
  </threadedComment>
  <threadedComment ref="K225" dT="2024-11-04T05:22:04.67" personId="{BF941DBC-49BC-4D35-B639-EC5DED99621C}" id="{54165168-7C46-44B2-952F-5D3B53C2F2DA}" parentId="{AACECE9A-DC89-4070-9E5D-4DF2DD2D2D0F}">
    <text>Laukiam SUVA</text>
  </threadedComment>
  <threadedComment ref="K225" dT="2024-11-08T09:03:06.76" personId="{275467A3-C35B-408D-BC09-980133BF36D1}" id="{F4397AAD-8817-4BF3-9133-02B5F1300742}" parentId="{AACECE9A-DC89-4070-9E5D-4DF2DD2D2D0F}">
    <text xml:space="preserve">Teikiam bylą be SUVA. </text>
  </threadedComment>
  <threadedComment ref="K225" dT="2024-11-14T19:26:11.74" personId="{BF5C2520-4838-4933-8C2C-E9E069B8079F}" id="{CB040D4B-0F76-4572-BA9C-3B7E4BC919EB}" parentId="{AACECE9A-DC89-4070-9E5D-4DF2DD2D2D0F}">
    <text>Pateikta byla</text>
  </threadedComment>
  <threadedComment ref="K225" dT="2024-11-18T05:40:30.11" personId="{BF941DBC-49BC-4D35-B639-EC5DED99621C}" id="{E5C1800B-245A-4547-8DBF-53D67BBB209A}" parentId="{AACECE9A-DC89-4070-9E5D-4DF2DD2D2D0F}">
    <text>Ištaisytos bylos pastabos</text>
  </threadedComment>
  <threadedComment ref="K225" dT="2024-11-19T05:19:49.69" personId="{275467A3-C35B-408D-BC09-980133BF36D1}" id="{2D0AA30B-2643-4414-B052-FB42AA7B68C3}" parentId="{AACECE9A-DC89-4070-9E5D-4DF2DD2D2D0F}">
    <text>SUVA gautas teikiam pilną bylą</text>
  </threadedComment>
  <threadedComment ref="O225" dT="2024-07-11T07:54:03.81" personId="{516D2C5B-D67D-464E-9C67-108D937F77CE}" id="{A8053B23-41EC-42D2-9E0D-CD23FC75DECE}">
    <text>2024.07.11 įkeltas pratesimas</text>
  </threadedComment>
  <threadedComment ref="O225" dT="2024-08-12T12:09:10.35" personId="{516D2C5B-D67D-464E-9C67-108D937F77CE}" id="{B761B392-0267-4D43-872C-F2A7CB28E143}" parentId="{A8053B23-41EC-42D2-9E0D-CD23FC75DECE}">
    <text xml:space="preserve">2024.08.12 Įkeltas pratesimas
</text>
  </threadedComment>
  <threadedComment ref="O225" dT="2024-09-19T07:49:33.42" personId="{516D2C5B-D67D-464E-9C67-108D937F77CE}" id="{6E28D6E9-A9D6-4090-AF8B-EBB401D2ADF8}" parentId="{A8053B23-41EC-42D2-9E0D-CD23FC75DECE}">
    <text>2024.09.19 Įkeltas pratesimas</text>
  </threadedComment>
  <threadedComment ref="Z225" dT="2024-08-12T12:03:54.39" personId="{516D2C5B-D67D-464E-9C67-108D937F77CE}" id="{EF0ADC49-370B-46B7-8198-81A08B28A66B}">
    <text>2024.08.12 E paštu užklausta vietos  info@santermita.lt</text>
  </threadedComment>
  <threadedComment ref="Z225" dT="2024-09-26T10:58:11.48" personId="{BF941DBC-49BC-4D35-B639-EC5DED99621C}" id="{8D290BBC-23B2-4BF9-97E8-CF980DA6A149}" parentId="{EF0ADC49-370B-46B7-8198-81A08B28A66B}">
    <text>2024.09.26 pateikta</text>
  </threadedComment>
  <threadedComment ref="Z225" dT="2024-09-30T11:38:16.22" personId="{BF941DBC-49BC-4D35-B639-EC5DED99621C}" id="{8834BDB0-9B54-4FEE-8502-AD0D44D5466A}" parentId="{EF0ADC49-370B-46B7-8198-81A08B28A66B}">
    <text xml:space="preserve">09.30 suderinta
</text>
  </threadedComment>
  <threadedComment ref="AB225" dT="2024-09-13T11:25:55.80" personId="{BF941DBC-49BC-4D35-B639-EC5DED99621C}" id="{72CCC1DE-2B06-4DBE-B260-FAAB6D62D263}">
    <text>2024.09.13 pateikta</text>
  </threadedComment>
  <threadedComment ref="AB225" dT="2024-09-19T12:30:23.01" personId="{BF941DBC-49BC-4D35-B639-EC5DED99621C}" id="{A91162F7-DA33-4E87-A8E6-1715D3D8C21D}" parentId="{72CCC1DE-2B06-4DBE-B260-FAAB6D62D263}">
    <text>2024.09.19 suderinta</text>
  </threadedComment>
  <threadedComment ref="AE225" dT="2024-09-13T11:25:55.80" personId="{BF941DBC-49BC-4D35-B639-EC5DED99621C}" id="{93E7B239-B2DD-405F-9986-0616F9CB1654}">
    <text>2024.09.13 pateikta</text>
  </threadedComment>
  <threadedComment ref="AE225" dT="2024-10-01T09:28:02.77" personId="{BF941DBC-49BC-4D35-B639-EC5DED99621C}" id="{89DA92DC-7703-4980-9760-FA0932350A0B}" parentId="{93E7B239-B2DD-405F-9986-0616F9CB1654}">
    <text xml:space="preserve">10.01 suderinta
</text>
  </threadedComment>
  <threadedComment ref="AF225" dT="2024-09-13T11:25:55.80" personId="{BF941DBC-49BC-4D35-B639-EC5DED99621C}" id="{496360CD-DBE7-4B98-A83C-B60781410832}">
    <text>2024.09.13 pateikta</text>
  </threadedComment>
  <threadedComment ref="AF225" dT="2024-09-23T04:16:37.79" personId="{BF941DBC-49BC-4D35-B639-EC5DED99621C}" id="{EAC53803-7225-4C85-B7B9-973D30B57D6E}" parentId="{496360CD-DBE7-4B98-A83C-B60781410832}">
    <text>2024.09.20 gautos pastabos</text>
  </threadedComment>
  <threadedComment ref="AF225" dT="2024-09-23T04:16:49.54" personId="{BF941DBC-49BC-4D35-B639-EC5DED99621C}" id="{0D830B29-0332-4574-9725-F21BD1FDC32C}" parentId="{496360CD-DBE7-4B98-A83C-B60781410832}">
    <text>2024.09.23 pateikta po pastabų</text>
  </threadedComment>
  <threadedComment ref="AF225" dT="2024-09-27T04:36:40.45" personId="{BF941DBC-49BC-4D35-B639-EC5DED99621C}" id="{4ED525B8-E6DB-4633-8B38-64FFF400FCE7}" parentId="{496360CD-DBE7-4B98-A83C-B60781410832}">
    <text>09.26 gauta pastabos</text>
  </threadedComment>
  <threadedComment ref="AF225" dT="2024-09-27T04:36:48.00" personId="{BF941DBC-49BC-4D35-B639-EC5DED99621C}" id="{98786852-A55D-4859-925B-2F3EDE64DF3B}" parentId="{496360CD-DBE7-4B98-A83C-B60781410832}">
    <text>09.27 pateikta po pastabų</text>
  </threadedComment>
  <threadedComment ref="AF225" dT="2024-10-10T09:19:47.35" personId="{BF941DBC-49BC-4D35-B639-EC5DED99621C}" id="{EC69D6A8-99CF-4D91-B171-601016F2922A}" parentId="{496360CD-DBE7-4B98-A83C-B60781410832}">
    <text>10.10 suderinta</text>
  </threadedComment>
  <threadedComment ref="AH225" dT="2024-10-16T12:13:05.22" personId="{BF941DBC-49BC-4D35-B639-EC5DED99621C}" id="{DCC95275-0C70-45CB-AA3E-DCA7B50944A4}">
    <text xml:space="preserve">10.16
SAV-332809 </text>
  </threadedComment>
  <threadedComment ref="AJ225" dT="2024-09-13T11:25:55.80" personId="{BF941DBC-49BC-4D35-B639-EC5DED99621C}" id="{3B777A2B-0D04-4657-9C53-BECE32E3A9A7}">
    <text>2024.09.13 pateikta</text>
  </threadedComment>
  <threadedComment ref="AJ225" dT="2024-09-26T04:08:50.03" personId="{BF941DBC-49BC-4D35-B639-EC5DED99621C}" id="{7F1E4E9F-ECC6-4B68-B0A4-1A25E25AE0B0}" parentId="{3B777A2B-0D04-4657-9C53-BECE32E3A9A7}">
    <text xml:space="preserve">09.25 suderinta
</text>
  </threadedComment>
  <threadedComment ref="AN225" dT="2024-09-19T07:32:20.11" personId="{516D2C5B-D67D-464E-9C67-108D937F77CE}" id="{4D80FAAC-B788-4477-BBE6-4A52355FCC9B}">
    <text xml:space="preserve">2024.09.19 pateikta </text>
  </threadedComment>
  <threadedComment ref="AN225" dT="2024-10-07T10:17:11.02" personId="{516D2C5B-D67D-464E-9C67-108D937F77CE}" id="{A65ABBE6-4B9F-4799-BD40-E947E3E65517}" parentId="{4D80FAAC-B788-4477-BBE6-4A52355FCC9B}">
    <text>Atostogauja iki 10-07</text>
  </threadedComment>
  <threadedComment ref="K226" dT="2024-09-16T09:18:32.59" personId="{275467A3-C35B-408D-BC09-980133BF36D1}" id="{DD4205FD-0A8C-4557-8DB2-1F3FAA2795D6}">
    <text>Ar esam gavę sutikimą iš sklypų savininkų ?</text>
  </threadedComment>
  <threadedComment ref="K226" dT="2024-09-16T21:14:25.75" personId="{516D2C5B-D67D-464E-9C67-108D937F77CE}" id="{16099AAC-A79F-4D77-A2D8-A6AC527E5051}" parentId="{DD4205FD-0A8C-4557-8DB2-1F3FAA2795D6}">
    <text>Savivaldėbė pateikė atsakymą kad reikia papildomos info, permečiau laišką, o kito sklypo savininkas pasiuntė nachui, sako mes statom. Permečiau laišką</text>
  </threadedComment>
  <threadedComment ref="K226" dT="2024-09-20T06:46:30.82" personId="{275467A3-C35B-408D-BC09-980133BF36D1}" id="{B0CD7019-0FB4-48EF-8B69-2E80673AE70A}" parentId="{DD4205FD-0A8C-4557-8DB2-1F3FAA2795D6}">
    <text>Perduota ESO PV, kad paragintų sklp. Sav.</text>
  </threadedComment>
  <threadedComment ref="K226" dT="2024-09-30T10:31:58.28" personId="{275467A3-C35B-408D-BC09-980133BF36D1}" id="{05EA459D-4877-47AE-8EFA-BF4DC145D752}" parentId="{DD4205FD-0A8C-4557-8DB2-1F3FAA2795D6}">
    <text>Laukiam iš sklypo sav. Sudeirnimo dėl trasos arba nepritarimo.</text>
  </threadedComment>
  <threadedComment ref="K226" dT="2024-10-07T08:25:39.31" personId="{275467A3-C35B-408D-BC09-980133BF36D1}" id="{AB4B5C81-6D0C-4679-A02F-6582C773954F}" parentId="{DD4205FD-0A8C-4557-8DB2-1F3FAA2795D6}">
    <text>ESO TURI PAKEISTI TS</text>
  </threadedComment>
  <threadedComment ref="K226" dT="2024-10-28T07:24:25.98" personId="{1AA69E5B-B443-4881-BBB8-C2908FF681E9}" id="{D595502E-5E41-4076-9851-3F457F28C3AC}" parentId="{DD4205FD-0A8C-4557-8DB2-1F3FAA2795D6}">
    <text>Pakeisto TS</text>
  </threadedComment>
  <threadedComment ref="K226" dT="2024-10-29T07:07:33.74" personId="{F5283759-9946-4865-A022-E520B30F9158}" id="{761123E7-BA69-4BE7-A6DA-74BBE4BD5089}" parentId="{DD4205FD-0A8C-4557-8DB2-1F3FAA2795D6}">
    <text>10-29 nusiunčiau preliminarius sprendinius Vainorui, jei sakys, kad ok, važiuosim į vietą pasižiūrėt kaip ten kas ir reikės užsisakyti topo. Bet turbūt, kad Vainorui netiks toks sprendinys.</text>
  </threadedComment>
  <threadedComment ref="K226" dT="2024-11-04T08:35:29.77" personId="{F5283759-9946-4865-A022-E520B30F9158}" id="{DF452210-ABAF-42BC-9928-7D5DEB8C5F73}" parentId="{DD4205FD-0A8C-4557-8DB2-1F3FAA2795D6}">
    <text>Vainoras sakė ok,  reik užsakyti topo.</text>
  </threadedComment>
  <threadedComment ref="K226" dT="2024-11-04T13:57:55.67" personId="{275467A3-C35B-408D-BC09-980133BF36D1}" id="{48B124D3-C991-475C-8663-2FF18BC48022}" parentId="{DD4205FD-0A8C-4557-8DB2-1F3FAA2795D6}">
    <text>Užsakyta Egidijus 11-04</text>
  </threadedComment>
  <threadedComment ref="K226" dT="2024-11-11T05:28:15.83" personId="{275467A3-C35B-408D-BC09-980133BF36D1}" id="{BE2A1878-467B-4ACD-A4E2-C6D7A64F6071}" parentId="{DD4205FD-0A8C-4557-8DB2-1F3FAA2795D6}">
    <text>Įkelta topo</text>
  </threadedComment>
  <threadedComment ref="K226" dT="2024-11-13T08:54:36.75" personId="{F5283759-9946-4865-A022-E520B30F9158}" id="{253769E7-340C-4508-87D1-36E5A3BCACD1}" parentId="{DD4205FD-0A8C-4557-8DB2-1F3FAA2795D6}">
    <text>Parašiau laišką Gailiūnui dėl esamų vamzdžių Laisvės al.</text>
  </threadedComment>
  <threadedComment ref="K226" dT="2024-11-18T05:36:53.81" personId="{F5283759-9946-4865-A022-E520B30F9158}" id="{106C4A55-1F04-4D50-A73C-AE9A095FAE7C}" parentId="{DD4205FD-0A8C-4557-8DB2-1F3FAA2795D6}">
    <text>11-18d skambinsiuos Znutui, pasitarsiu dėl važiavimo į vietą.</text>
  </threadedComment>
  <threadedComment ref="K226" dT="2024-11-18T14:51:01.41" personId="{F5283759-9946-4865-A022-E520B30F9158}" id="{5B358930-875C-49BF-BB63-D5175F2E2121}" parentId="{DD4205FD-0A8C-4557-8DB2-1F3FAA2795D6}">
    <text>Znutas sakė duos žinot, kada galim važiuot iki vietos.</text>
  </threadedComment>
  <threadedComment ref="K226" dT="2024-11-19T13:41:04.32" personId="{F5283759-9946-4865-A022-E520B30F9158}" id="{B0C694BC-912C-45EC-A916-CB4D5EE634C7}" parentId="{DD4205FD-0A8C-4557-8DB2-1F3FAA2795D6}">
    <text>Geriausiu atveju pavyks nuvažiuot kitą sav. (nuo 25d)</text>
  </threadedComment>
  <threadedComment ref="K226" dT="2024-11-22T11:58:24.76" personId="{BF5C2520-4838-4933-8C2C-E9E069B8079F}" id="{D2B3A766-E29D-45B2-9803-60B70C1A0699}" parentId="{DD4205FD-0A8C-4557-8DB2-1F3FAA2795D6}">
    <text>Pateikta pirminiams</text>
  </threadedComment>
  <threadedComment ref="K226" dT="2024-12-02T06:00:04.45" personId="{F5283759-9946-4865-A022-E520B30F9158}" id="{35227C35-86C4-441B-BA9B-D929BC3F65F4}" parentId="{DD4205FD-0A8C-4557-8DB2-1F3FAA2795D6}">
    <text>Gautos pirminių pastabos. Bet kol su Znutu nenuvažiavom, netaisau.</text>
  </threadedComment>
  <threadedComment ref="K226" dT="2025-01-06T05:12:01.98" personId="{F5283759-9946-4865-A022-E520B30F9158}" id="{33EDD4EC-D88E-4546-A94E-F31FD173134C}" parentId="{DD4205FD-0A8C-4557-8DB2-1F3FAA2795D6}">
    <text>Tarsiuos su Znutu kada galim nuvažiuot</text>
  </threadedComment>
  <threadedComment ref="K226" dT="2025-01-07T08:17:43.82" personId="{BF5C2520-4838-4933-8C2C-E9E069B8079F}" id="{58ADF3A2-F263-4582-8E5F-EB9398D50F93}" parentId="{DD4205FD-0A8C-4557-8DB2-1F3FAA2795D6}">
    <text>Pateikta pirminiai po pastabų</text>
  </threadedComment>
  <threadedComment ref="K226" dT="2025-01-17T07:57:58.12" personId="{F5283759-9946-4865-A022-E520B30F9158}" id="{34F791C0-20A9-49BA-82D0-B1F03F454B31}" parentId="{DD4205FD-0A8C-4557-8DB2-1F3FAA2795D6}">
    <text xml:space="preserve">KE 01-10 parašė kad reik važiuot į vietą.
01-15 buvau vietoj, pateikiau pjūvi ir sprendinius.
</text>
  </threadedComment>
  <threadedComment ref="K226" dT="2025-01-27T08:23:41.22" personId="{F5283759-9946-4865-A022-E520B30F9158}" id="{3AEAF415-92A8-4266-96D0-572624F767C2}" parentId="{DD4205FD-0A8C-4557-8DB2-1F3FAA2795D6}">
    <text>Šiandien pasuksiu KE
Likę servitutai ir SUVA</text>
  </threadedComment>
  <threadedComment ref="K226" dT="2025-01-27T13:55:37.15" personId="{F5283759-9946-4865-A022-E520B30F9158}" id="{607F6490-48E0-4D40-93A2-6EA3F006DA61}" parentId="{DD4205FD-0A8C-4557-8DB2-1F3FAA2795D6}">
    <text>KE suderino.
01-28 pateiksiu SUVA ir likę bus servitutai</text>
  </threadedComment>
  <threadedComment ref="K226" dT="2025-01-29T14:00:42.72" personId="{F5283759-9946-4865-A022-E520B30F9158}" id="{0358F4B0-062B-4907-921D-B947C055F42D}" parentId="{DD4205FD-0A8C-4557-8DB2-1F3FAA2795D6}">
    <text>01-29 pateikta SUVA, likę servitutai (5vnt.)</text>
  </threadedComment>
  <threadedComment ref="K226" dT="2025-02-03T08:54:57.25" personId="{F5283759-9946-4865-A022-E520B30F9158}" id="{368E444C-975B-4C0B-8123-E1AC38E99416}" parentId="{DD4205FD-0A8C-4557-8DB2-1F3FAA2795D6}">
    <text>Servitutai padaryti per geomatininką (Arnas sukels į TIVI)</text>
  </threadedComment>
  <threadedComment ref="K226" dT="2025-02-10T12:28:54.58" personId="{F5283759-9946-4865-A022-E520B30F9158}" id="{109EFC75-999A-4C89-A39C-DBF4EC2E2D8B}" parentId="{DD4205FD-0A8C-4557-8DB2-1F3FAA2795D6}">
    <text>Servitutai pateikti kompensacijai</text>
  </threadedComment>
  <threadedComment ref="K226" dT="2025-02-13T05:26:04.73" personId="{F5283759-9946-4865-A022-E520B30F9158}" id="{AF66EF38-3E2C-4D49-8AB0-7A5D5901E9B9}" parentId="{DD4205FD-0A8C-4557-8DB2-1F3FAA2795D6}">
    <text>Gautos kompensacijos</text>
  </threadedComment>
  <threadedComment ref="K226" dT="2025-02-18T09:44:39.76" personId="{BF5C2520-4838-4933-8C2C-E9E069B8079F}" id="{1B912BE0-B3E9-42DD-9308-62C7F28E312F}" parentId="{DD4205FD-0A8C-4557-8DB2-1F3FAA2795D6}">
    <text>@Augustas Motiejūnas tai kas šiuo metu vyksta? Būtų gerai, kad nestovėtų pas tave tas kamuolys ilgai.</text>
    <mentions>
      <mention mentionpersonId="{182DB1AE-E541-4B58-A02B-106B4190BB4B}" mentionId="{A2568D6B-9AC7-44EA-BEF4-162A4CCC18E5}" startIndex="0" length="20"/>
    </mentions>
  </threadedComment>
  <threadedComment ref="K226" dT="2025-02-25T10:38:59.46" personId="{F5283759-9946-4865-A022-E520B30F9158}" id="{CAECF1EA-C791-4F27-A3EF-3CCAA03DDA11}" parentId="{DD4205FD-0A8C-4557-8DB2-1F3FAA2795D6}">
    <text>Reiks kažkurią dieną sėst ir atsikapstyt tuos NTRC, daug ten tų savininkų ir tada bandyt skambinėtis.</text>
  </threadedComment>
  <threadedComment ref="K226" dT="2025-03-10T07:27:34.44" personId="{F5283759-9946-4865-A022-E520B30F9158}" id="{CCA377DF-98FD-4C3D-B0AD-C5D839471D3F}" parentId="{DD4205FD-0A8C-4557-8DB2-1F3FAA2795D6}">
    <text xml:space="preserve">Šią savaitę prieisiu ir surašysiu Arnui dėl servitutų derinimų (su kiek žmonių reik suderint) </text>
  </threadedComment>
  <threadedComment ref="K226" dT="2025-04-08T12:13:22.79" personId="{BF5C2520-4838-4933-8C2C-E9E069B8079F}" id="{6A52CB23-46F1-425A-B5C5-DCC8716E01E1}" parentId="{DD4205FD-0A8C-4557-8DB2-1F3FAA2795D6}">
    <text>Laukiam 04-15, siųsim informacinius dėl servitutų</text>
  </threadedComment>
  <threadedComment ref="K226" dT="2025-04-11T11:59:26.62" personId="{F5283759-9946-4865-A022-E520B30F9158}" id="{B7DD3394-F0FB-414E-953F-775F5BD38337}" parentId="{DD4205FD-0A8C-4557-8DB2-1F3FAA2795D6}">
    <text>Išsiųsta užsakovui principinė 04-11, šnekėta su juo, perspėta dėl servitutų.</text>
  </threadedComment>
  <threadedComment ref="K226" dT="2025-04-16T10:04:30.50" personId="{F5283759-9946-4865-A022-E520B30F9158}" id="{8A6B8430-A9EC-41F2-8AF9-257CDE1B71B8}" parentId="{DD4205FD-0A8C-4557-8DB2-1F3FAA2795D6}">
    <text>Pradėti derint servitutai</text>
  </threadedComment>
  <threadedComment ref="K226" dT="2025-05-09T07:17:22.20" personId="{BF5C2520-4838-4933-8C2C-E9E069B8079F}" id="{29B2070F-9EA6-4D2C-A223-CC57196A89F8}" parentId="{DD4205FD-0A8C-4557-8DB2-1F3FAA2795D6}">
    <text>Augustai, kitos savaitės pradžioje planuokis nuvažiuot į sklypo savininkės deklaruotą gyv. Vietą aptarti klausimus, jeigu sunku susikalbėti, prašyk giminaičių kontaktų reikia išspręsti užsitęsusį klausimą. Ieškok sklypų nuomininkų, kadangi jų ne vienas ir ne du, tai gal kažkas nesutiks ir tuom pasibaigs tas derinimas. Paskirk pusdienį, kad išjudinti objektą.</text>
  </threadedComment>
  <threadedComment ref="K226" dT="2025-05-16T11:28:30.49" personId="{BF5C2520-4838-4933-8C2C-E9E069B8079F}" id="{71F63F9B-CA5C-40FF-A0FF-42650BDE0B0C}" parentId="{DD4205FD-0A8C-4557-8DB2-1F3FAA2795D6}">
    <text>Dingo sklypo savininkė. Perdaviau info ESO, kad keistų TS</text>
  </threadedComment>
  <threadedComment ref="K226" dT="2025-05-21T10:10:08.00" personId="{BF5C2520-4838-4933-8C2C-E9E069B8079F}" id="{234C9E7A-4851-4AD0-8262-7388312442C3}" parentId="{DD4205FD-0A8C-4557-8DB2-1F3FAA2795D6}">
    <text>Yra naujos TS, reikia topo</text>
  </threadedComment>
  <threadedComment ref="K226" dT="2025-06-16T11:09:28.47" personId="{BF5C2520-4838-4933-8C2C-E9E069B8079F}" id="{106CAA3C-184B-4A0B-B416-D7EDB2EABFD3}" parentId="{DD4205FD-0A8C-4557-8DB2-1F3FAA2795D6}">
    <text>Pateikti nauji sprendiniai ESO</text>
  </threadedComment>
  <threadedComment ref="K226" dT="2025-06-20T07:49:39.74" personId="{BF5C2520-4838-4933-8C2C-E9E069B8079F}" id="{9F056904-64B0-439A-8EAD-A5E1843D003B}" parentId="{DD4205FD-0A8C-4557-8DB2-1F3FAA2795D6}">
    <text>ESO suderinta, pateikta institucijoms</text>
  </threadedComment>
  <threadedComment ref="K226" dT="2025-07-14T06:32:20.85" personId="{BF5C2520-4838-4933-8C2C-E9E069B8079F}" id="{C559E3F6-39D0-4AA9-B0DD-C9F17F5C1A2A}" parentId="{DD4205FD-0A8C-4557-8DB2-1F3FAA2795D6}">
    <text>Trūksta KE</text>
  </threadedComment>
  <threadedComment ref="K226" dT="2025-07-17T05:53:22.33" personId="{BF5C2520-4838-4933-8C2C-E9E069B8079F}" id="{41B092F5-21C9-407B-94FD-8B53E6B13A06}" parentId="{DD4205FD-0A8C-4557-8DB2-1F3FAA2795D6}">
    <text>Trūksta KE, derinami servitutai</text>
  </threadedComment>
  <threadedComment ref="K226" dT="2025-07-21T05:38:27.81" personId="{BF5C2520-4838-4933-8C2C-E9E069B8079F}" id="{7C23F4F3-DC69-4B0B-ABC6-F7CE84993F6D}" parentId="{DD4205FD-0A8C-4557-8DB2-1F3FAA2795D6}">
    <text>Romuva prašo patikslinti kasimo zonas, perduota statybai, kad įvertintų esamų vamzdžių panaudojimo galimybes ir patikslintų ar nereikės daugiau ardymo nei buvo numatyta.</text>
  </threadedComment>
  <threadedComment ref="K226" dT="2025-07-28T07:14:23.40" personId="{BF5C2520-4838-4933-8C2C-E9E069B8079F}" id="{90E49779-1120-4EF7-ACB9-8787A8E59692}" parentId="{DD4205FD-0A8C-4557-8DB2-1F3FAA2795D6}">
    <text>07-22 pateikta papildyta info sklypo nuomininkui (Romuva)</text>
  </threadedComment>
  <threadedComment ref="K226" dT="2025-09-09T05:07:12.35" personId="{BF5C2520-4838-4933-8C2C-E9E069B8079F}" id="{B7C3C3EF-70C1-43B6-9E5C-3E35AE18B35A}" parentId="{DD4205FD-0A8C-4557-8DB2-1F3FAA2795D6}">
    <text>Dar vis trūksta servituto derinimo.</text>
  </threadedComment>
  <threadedComment ref="K226" dT="2025-09-29T04:57:42.55" personId="{BF5C2520-4838-4933-8C2C-E9E069B8079F}" id="{91D68B8C-E952-4C3F-AB05-8B15EA4D7268}" parentId="{DD4205FD-0A8C-4557-8DB2-1F3FAA2795D6}">
    <text>Servitutas pateiktas savivaldybei 09-16</text>
  </threadedComment>
  <threadedComment ref="K226" dT="2025-10-29T13:11:26.86" personId="{BF5C2520-4838-4933-8C2C-E9E069B8079F}" id="{D9AC6C97-B3F6-42C8-A30C-9F21FAC7433E}" parentId="{DD4205FD-0A8C-4557-8DB2-1F3FAA2795D6}">
    <text>Likę tik servituto ir SUVA klausimai</text>
  </threadedComment>
  <threadedComment ref="K226" dT="2025-11-26T11:43:27.25" personId="{BF941DBC-49BC-4D35-B639-EC5DED99621C}" id="{3DBCA466-6BBD-4AC5-BE22-17F7754E1CAE}" parentId="{DD4205FD-0A8C-4557-8DB2-1F3FAA2795D6}">
    <text>2025-11-26 pateikti servitutai notaram</text>
  </threadedComment>
  <threadedComment ref="K226" dT="2025-12-17T05:58:25.34" personId="{BF941DBC-49BC-4D35-B639-EC5DED99621C}" id="{A5B34878-540F-4025-BB52-C17BDDAB5A3F}" parentId="{DD4205FD-0A8C-4557-8DB2-1F3FAA2795D6}">
    <text>Projektavimo įkainį įsivertint ant naujos sutarties, paleistas objektas darbams. Perduota Vaidai.</text>
  </threadedComment>
  <threadedComment ref="O226" dT="2024-07-19T12:36:51.03" personId="{516D2C5B-D67D-464E-9C67-108D937F77CE}" id="{4674AD62-A433-4158-9B87-912E303B1C2E}">
    <text>2024.07.19 Įkeltas pratesimas</text>
  </threadedComment>
  <threadedComment ref="O226" dT="2024-08-14T07:26:41.42" personId="{516D2C5B-D67D-464E-9C67-108D937F77CE}" id="{AC515141-36FC-43FC-8D78-03752CB2BFF5}" parentId="{4674AD62-A433-4158-9B87-912E303B1C2E}">
    <text>2024.08.14 Įkeltas pratesimas</text>
  </threadedComment>
  <threadedComment ref="O226" dT="2024-09-25T05:23:41.72" personId="{516D2C5B-D67D-464E-9C67-108D937F77CE}" id="{6FDDDA8A-4E3F-49A1-BF74-A21DD800DA74}" parentId="{4674AD62-A433-4158-9B87-912E303B1C2E}">
    <text>2024.09.25 pateiktas pratęsimas</text>
  </threadedComment>
  <threadedComment ref="AB226" dT="2024-11-19T13:40:36.12" personId="{F5283759-9946-4865-A022-E520B30F9158}" id="{7963AE42-74E4-4CF9-8C1D-49290C24806B}">
    <text>11-19 išsiųsta</text>
  </threadedComment>
  <threadedComment ref="AB226" dT="2024-11-26T14:58:29.39" personId="{F5283759-9946-4865-A022-E520B30F9158}" id="{FF00DF96-8C8D-448B-9451-FFFD9E8725C7}" parentId="{7963AE42-74E4-4CF9-8C1D-49290C24806B}">
    <text>11-26 suderinta</text>
  </threadedComment>
  <threadedComment ref="AE226" dT="2024-11-19T13:40:36.12" personId="{F5283759-9946-4865-A022-E520B30F9158}" id="{1D8ADF99-AFC6-46F4-91FF-B7B0BE815C7F}">
    <text>11-19 išsiųsta</text>
  </threadedComment>
  <threadedComment ref="AF226" dT="2024-11-19T13:40:36.12" personId="{F5283759-9946-4865-A022-E520B30F9158}" id="{FFE32A2C-7B36-45EE-8DAF-EDC6FC5F320E}">
    <text>11-19 išsiųsta</text>
  </threadedComment>
  <threadedComment ref="AF226" dT="2024-11-27T13:27:10.41" personId="{F5283759-9946-4865-A022-E520B30F9158}" id="{1E12875E-3A14-4CB7-9454-D4C4BDC15C2F}" parentId="{FFE32A2C-7B36-45EE-8DAF-EDC6FC5F320E}">
    <text>11-27 suderinta</text>
  </threadedComment>
  <threadedComment ref="AH226" dT="2025-10-02T06:16:01.61" personId="{BF5C2520-4838-4933-8C2C-E9E069B8079F}" id="{3B4AE131-10B6-4624-9CF3-4AF7999F6D16}">
    <text>25SUT-10917</text>
  </threadedComment>
  <threadedComment ref="AJ226" dT="2024-11-19T13:40:36.12" personId="{F5283759-9946-4865-A022-E520B30F9158}" id="{5F225658-EB36-4EC7-A635-1A64FCCF1F91}">
    <text>11-19 išsiųsta</text>
  </threadedComment>
  <threadedComment ref="AJ226" dT="2025-01-08T10:11:00.90" personId="{F5283759-9946-4865-A022-E520B30F9158}" id="{68970A70-C6F8-432B-9E09-EA995C84721F}" parentId="{5F225658-EB36-4EC7-A635-1A64FCCF1F91}">
    <text>01-06 gautos pastabos, nusiųsta atgal</text>
  </threadedComment>
  <threadedComment ref="AJ226" dT="2025-01-10T06:20:10.80" personId="{F5283759-9946-4865-A022-E520B30F9158}" id="{72BBA439-6C3A-4B34-894F-863096814D6D}" parentId="{5F225658-EB36-4EC7-A635-1A64FCCF1F91}">
    <text>09 gautos pastabos, 01-10 pateikta atgal</text>
  </threadedComment>
  <threadedComment ref="AJ226" dT="2025-01-15T13:41:13.42" personId="{F5283759-9946-4865-A022-E520B30F9158}" id="{14CC2619-F331-4E60-809A-197B28CD8ABA}" parentId="{5F225658-EB36-4EC7-A635-1A64FCCF1F91}">
    <text>01-10 parašė kad reik važiuot į vietą.
01-15 buvau vietoj, pateikiau pjūvi ir sprendinius.</text>
  </threadedComment>
  <threadedComment ref="AJ226" dT="2025-01-27T13:10:50.83" personId="{F5283759-9946-4865-A022-E520B30F9158}" id="{4FD1EFD3-5172-4D88-B26C-CD29E427F89F}" parentId="{5F225658-EB36-4EC7-A635-1A64FCCF1F91}">
    <text>Šiandien turi atsiųsti</text>
  </threadedComment>
  <threadedComment ref="AJ226" dT="2025-01-27T13:55:12.20" personId="{F5283759-9946-4865-A022-E520B30F9158}" id="{67A53EC0-7CBD-426C-A072-7FDB552BC5CA}" parentId="{5F225658-EB36-4EC7-A635-1A64FCCF1F91}">
    <text>01-27 gauta</text>
  </threadedComment>
  <threadedComment ref="AN226" dT="2024-11-19T13:40:36.12" personId="{F5283759-9946-4865-A022-E520B30F9158}" id="{0D52EB4B-7394-4B5C-BD87-40DA38208D04}">
    <text>11-19 išsiųsta</text>
  </threadedComment>
  <threadedComment ref="AN226" dT="2024-11-29T12:20:49.48" personId="{F5283759-9946-4865-A022-E520B30F9158}" id="{9D017014-D76D-43A1-956A-E88752E06BDF}" parentId="{0D52EB4B-7394-4B5C-BD87-40DA38208D04}">
    <text>11-29 suderinta</text>
  </threadedComment>
  <threadedComment ref="O227" dT="2024-07-24T06:00:39.59" personId="{516D2C5B-D67D-464E-9C67-108D937F77CE}" id="{A146A39F-8115-4104-BD1E-ACA9570C3147}">
    <text>2024.07.24 įkeltas pratyesimas (Primeluota kad su užsakovu nepavyko susisiekti)</text>
  </threadedComment>
  <threadedComment ref="O227" dT="2024-08-21T13:28:09.95" personId="{516D2C5B-D67D-464E-9C67-108D937F77CE}" id="{07A37F80-D661-4642-B63B-DDBBFB83D6D3}" parentId="{A146A39F-8115-4104-BD1E-ACA9570C3147}">
    <text xml:space="preserve">2024.08.21 įkeltas pratesimas </text>
  </threadedComment>
  <threadedComment ref="X227" dT="2024-07-24T05:31:03.87" personId="{516D2C5B-D67D-464E-9C67-108D937F77CE}" id="{5F81C484-F5E5-4617-8451-EA1A57CFAF77}">
    <text>2024.07.24</text>
  </threadedComment>
  <threadedComment ref="X227" dT="2024-07-29T04:29:19.81" personId="{516D2C5B-D67D-464E-9C67-108D937F77CE}" id="{BDE50B28-688C-4966-961E-04467BE560B6}" parentId="{5F81C484-F5E5-4617-8451-EA1A57CFAF77}">
    <text>2024.07.26 pastabos gautos</text>
  </threadedComment>
  <threadedComment ref="X227" dT="2024-07-29T04:50:13.94" personId="{516D2C5B-D67D-464E-9C67-108D937F77CE}" id="{93279218-6FB6-4BA6-A8E0-14F6E7D59F85}" parentId="{5F81C484-F5E5-4617-8451-EA1A57CFAF77}">
    <text>2024.07.29 pakartota po pastabų</text>
  </threadedComment>
  <threadedComment ref="X227" dT="2024-07-31T09:56:13.81" personId="{516D2C5B-D67D-464E-9C67-108D937F77CE}" id="{B495D20F-7875-4A94-932C-0A21ED0B22D0}" parentId="{5F81C484-F5E5-4617-8451-EA1A57CFAF77}">
    <text>2024.07.29 suderinta</text>
  </threadedComment>
  <threadedComment ref="Z227" dT="2024-07-24T05:40:45.52" personId="{516D2C5B-D67D-464E-9C67-108D937F77CE}" id="{DEF01280-6C37-4D8A-BCAC-13BB43F9E4FD}">
    <text>2024.07.24 pateikta</text>
  </threadedComment>
  <threadedComment ref="Z227" dT="2024-08-08T06:19:51.75" personId="{516D2C5B-D67D-464E-9C67-108D937F77CE}" id="{E178FACB-D5A3-4A67-A647-AE289F2A7347}" parentId="{DEF01280-6C37-4D8A-BCAC-13BB43F9E4FD}">
    <text>2024.07.25 gautas užsakovo derinimas</text>
  </threadedComment>
  <threadedComment ref="AB227" dT="2024-08-08T06:28:42.51" personId="{516D2C5B-D67D-464E-9C67-108D937F77CE}" id="{7F1EBB0E-CFE6-4BF9-A7F1-15A1470D6365}">
    <text xml:space="preserve">2024.08.08 pateikta Vainorui
</text>
  </threadedComment>
  <threadedComment ref="AF227" dT="2024-08-28T05:55:40.92" personId="{516D2C5B-D67D-464E-9C67-108D937F77CE}" id="{C8E88EDA-D1C9-42D4-97A0-435232A5969E}">
    <text>2024.08.28 pateikta</text>
  </threadedComment>
  <threadedComment ref="K228" dT="2024-09-20T05:52:00.30" personId="{275467A3-C35B-408D-BC09-980133BF36D1}" id="{9DCDF56C-C211-499F-BFAB-57B97851CCF2}">
    <text>Yra pasiūlymas dėl TS keitimo, ar žiūrėta ?</text>
  </threadedComment>
  <threadedComment ref="K228" dT="2024-10-07T08:28:38.36" personId="{275467A3-C35B-408D-BC09-980133BF36D1}" id="{3EA44454-DE44-44F0-8B8D-1CAD4FF94316}" parentId="{9DCDF56C-C211-499F-BFAB-57B97851CCF2}">
    <text>Perduota Eimučiui pažiūrėti</text>
  </threadedComment>
  <threadedComment ref="K228" dT="2024-10-14T09:29:11.30" personId="{275467A3-C35B-408D-BC09-980133BF36D1}" id="{0F399769-A21F-441D-A21E-070EFF44E42A}" parentId="{9DCDF56C-C211-499F-BFAB-57B97851CCF2}">
    <text>Pateikta Vainorui vizualizacija</text>
  </threadedComment>
  <threadedComment ref="K228" dT="2024-10-21T12:33:48.54" personId="{1AA69E5B-B443-4881-BBB8-C2908FF681E9}" id="{CE833218-E5CE-4547-894A-4AB51CE5CD34}" parentId="{9DCDF56C-C211-499F-BFAB-57B97851CCF2}">
    <text>Derinama su pastato savininku, vainoras derins jei suderins pastato savininkas</text>
  </threadedComment>
  <threadedComment ref="K228" dT="2024-11-04T06:38:52.37" personId="{65DA027D-5C49-4EE2-A34F-BC2FA0C6B7F3}" id="{1E4FDFC5-785D-4B7E-BA0A-8A24DEED9DF4}" parentId="{9DCDF56C-C211-499F-BFAB-57B97851CCF2}">
    <text>Susisiekta su savininku., laukiama atsakymo</text>
  </threadedComment>
  <threadedComment ref="K228" dT="2024-11-11T05:23:56.00" personId="{65DA027D-5C49-4EE2-A34F-BC2FA0C6B7F3}" id="{91DE521F-1CA4-43CB-88DF-7F31D956E482}" parentId="{9DCDF56C-C211-499F-BFAB-57B97851CCF2}">
    <text>Reikia nuvažiuoti į objektą ir pažiūrėt ar tikrai reikia naujos spintos</text>
  </threadedComment>
  <threadedComment ref="K228" dT="2024-11-18T09:16:46.02" personId="{275467A3-C35B-408D-BC09-980133BF36D1}" id="{250CDAAD-888C-480B-9534-AE3EBAEC268F}" parentId="{9DCDF56C-C211-499F-BFAB-57B97851CCF2}">
    <text>11-18 Tautvydas vyksta į vietą dėl spintos</text>
  </threadedComment>
  <threadedComment ref="K228" dT="2024-11-25T05:14:34.16" personId="{65DA027D-5C49-4EE2-A34F-BC2FA0C6B7F3}" id="{086BB662-4B0E-45EA-90A4-A7233F0AE5FF}" parentId="{9DCDF56C-C211-499F-BFAB-57B97851CCF2}">
    <text>Parašytas komentaras į TIVIS dėl esamų rezervinių apskaitos vietų</text>
  </threadedComment>
  <threadedComment ref="O228" dT="2024-07-22T13:54:50.07" personId="{516D2C5B-D67D-464E-9C67-108D937F77CE}" id="{2D7D9E78-C7DE-40D5-9D08-08FC0D2BE7B3}">
    <text>2024.07.22 Įkeltas pratesimas</text>
  </threadedComment>
  <threadedComment ref="O228" dT="2024-08-23T11:43:59.29" personId="{516D2C5B-D67D-464E-9C67-108D937F77CE}" id="{93F58E80-0E51-4AAE-914D-57321A7D960F}" parentId="{2D7D9E78-C7DE-40D5-9D08-08FC0D2BE7B3}">
    <text>2024.08.21 Įkeltas pratyesimas</text>
  </threadedComment>
  <threadedComment ref="K229" dT="2024-09-16T09:32:14.25" personId="{275467A3-C35B-408D-BC09-980133BF36D1}" id="{735BD1AE-E50A-4A22-BBAE-4258E480FE5E}">
    <text>Taisomos pirminių pastabos- Gytis</text>
  </threadedComment>
  <threadedComment ref="K229" dT="2024-09-16T12:17:32.91" personId="{1AA69E5B-B443-4881-BBB8-C2908FF681E9}" id="{C7D367A4-9EFA-449A-BD4B-0C4720660646}" parentId="{735BD1AE-E50A-4A22-BBAE-4258E480FE5E}">
    <text>Pateikti pirminiai po pastabu</text>
  </threadedComment>
  <threadedComment ref="K229" dT="2024-09-20T06:49:40.61" personId="{275467A3-C35B-408D-BC09-980133BF36D1}" id="{671B0E31-9743-4CF5-BE7F-2C6A7FCDC0B9}" parentId="{735BD1AE-E50A-4A22-BBAE-4258E480FE5E}">
    <text>Teikti SUVA</text>
  </threadedComment>
  <threadedComment ref="K229" dT="2024-09-20T13:13:18.59" personId="{1AA69E5B-B443-4881-BBB8-C2908FF681E9}" id="{53785889-D915-4CE9-BF38-33C4F83E71C4}" parentId="{735BD1AE-E50A-4A22-BBAE-4258E480FE5E}">
    <text>SUVA pateikta</text>
  </threadedComment>
  <threadedComment ref="K229" dT="2024-09-30T09:54:59.92" personId="{275467A3-C35B-408D-BC09-980133BF36D1}" id="{0BD57E61-7D78-4FB0-86E7-FEE3403A85FF}" parentId="{735BD1AE-E50A-4A22-BBAE-4258E480FE5E}">
    <text xml:space="preserve">Laukiam KPD </text>
  </threadedComment>
  <threadedComment ref="K229" dT="2024-10-21T07:27:22.43" personId="{275467A3-C35B-408D-BC09-980133BF36D1}" id="{9615DA39-6571-42A2-A739-E20954E86B7F}" parentId="{735BD1AE-E50A-4A22-BBAE-4258E480FE5E}">
    <text>Gytis daro bylą</text>
  </threadedComment>
  <threadedComment ref="K229" dT="2024-10-21T11:50:24.77" personId="{275467A3-C35B-408D-BC09-980133BF36D1}" id="{2BE54379-ABB7-4166-953E-752DE4644E3C}" parentId="{735BD1AE-E50A-4A22-BBAE-4258E480FE5E}">
    <text>Pateikta byla</text>
  </threadedComment>
  <threadedComment ref="K229" dT="2024-10-24T13:59:48.28" personId="{BF5C2520-4838-4933-8C2C-E9E069B8079F}" id="{D6BB88FD-5C44-4B55-B4AB-90DC2024B124}" parentId="{735BD1AE-E50A-4A22-BBAE-4258E480FE5E}">
    <text>Pateikta byla po pastabų</text>
  </threadedComment>
  <threadedComment ref="O229" dT="2024-07-25T14:25:23.00" personId="{516D2C5B-D67D-464E-9C67-108D937F77CE}" id="{48B2802C-6099-40B3-866F-8CC5BD073C3A}">
    <text>2024.07.25 įkeltas pratesimas primeluota dėl dangų</text>
  </threadedComment>
  <threadedComment ref="O229" dT="2024-08-27T13:37:26.51" personId="{516D2C5B-D67D-464E-9C67-108D937F77CE}" id="{B58B1F95-CEAE-4AD6-916C-E98919D45EA9}" parentId="{48B2802C-6099-40B3-866F-8CC5BD073C3A}">
    <text>2024.08.27 įkeltas pratesimas</text>
  </threadedComment>
  <threadedComment ref="X229" dT="2024-09-09T04:20:56.21" personId="{516D2C5B-D67D-464E-9C67-108D937F77CE}" id="{CEA2DAD6-A3BE-4F2E-A802-B8C085A6D67D}">
    <text>2024.09.09 Įkelti pirminiai</text>
  </threadedComment>
  <threadedComment ref="Z229" dT="2024-09-09T06:25:46.22" personId="{BF941DBC-49BC-4D35-B639-EC5DED99621C}" id="{BFBCA5C7-7C37-4449-9983-FA96F8F2FCDC}">
    <text>Pateikta 2024.09.09 
jolanta.dumciene@inbox.lt</text>
    <extLst>
      <x:ext xmlns:xltc2="http://schemas.microsoft.com/office/spreadsheetml/2020/threadedcomments2" uri="{F7C98A9C-CBB3-438F-8F68-D28B6AF4A901}">
        <xltc2:checksum>1588510835</xltc2:checksum>
        <xltc2:hyperlink startIndex="21" length="25" url="jolanta.dumciene@inbox.lt"/>
      </x:ext>
    </extLst>
  </threadedComment>
  <threadedComment ref="Z229" dT="2024-09-20T11:52:10.97" personId="{BF941DBC-49BC-4D35-B639-EC5DED99621C}" id="{9D3D235A-C164-41EC-B3A8-336C5650C413}" parentId="{BFBCA5C7-7C37-4449-9983-FA96F8F2FCDC}">
    <text>2024.09.20 suderinta</text>
  </threadedComment>
  <threadedComment ref="AB229" dT="2024-09-09T05:02:38.68" personId="{BF941DBC-49BC-4D35-B639-EC5DED99621C}" id="{F6FE59E5-C0DC-4034-B7CC-B7D68B599815}">
    <text>2024.09.09 pateikta</text>
  </threadedComment>
  <threadedComment ref="AB229" dT="2024-09-16T05:01:53.58" personId="{BF941DBC-49BC-4D35-B639-EC5DED99621C}" id="{BE47B84F-3628-4AA0-8337-AAED5792B59E}" parentId="{F6FE59E5-C0DC-4034-B7CC-B7D68B599815}">
    <text>2024.09.16 suderinta</text>
  </threadedComment>
  <threadedComment ref="AE229" dT="2024-09-09T05:03:10.07" personId="{BF941DBC-49BC-4D35-B639-EC5DED99621C}" id="{304A3EA1-03E6-4622-9981-3451D42F529F}">
    <text xml:space="preserve">2024.09.09 pateikta
</text>
  </threadedComment>
  <threadedComment ref="AE229" dT="2024-09-17T11:49:37.83" personId="{BF941DBC-49BC-4D35-B639-EC5DED99621C}" id="{8A4619DE-75DC-48A0-83F7-29AE8F5713A1}" parentId="{304A3EA1-03E6-4622-9981-3451D42F529F}">
    <text xml:space="preserve">2024.09.17 suderinta
</text>
  </threadedComment>
  <threadedComment ref="AF229" dT="2024-09-13T04:07:43.63" personId="{BF941DBC-49BC-4D35-B639-EC5DED99621C}" id="{B0F66714-532C-404E-B92B-51A7CEE747EF}">
    <text xml:space="preserve">2024.09.12 suderinta
</text>
  </threadedComment>
  <threadedComment ref="AH229" dT="2024-09-20T07:24:12.03" personId="{BF941DBC-49BC-4D35-B639-EC5DED99621C}" id="{C7B9923D-B345-4208-810C-3442504142C4}">
    <text>Nr. 329248</text>
  </threadedComment>
  <threadedComment ref="AH229" dT="2024-10-18T04:24:15.36" personId="{B1C403DD-D624-4B2E-A4CE-E1329F3AF8BA}" id="{02B96935-FF44-4F75-BC76-E338B5E00D18}" parentId="{C7B9923D-B345-4208-810C-3442504142C4}">
    <text>Gautas 10-17</text>
  </threadedComment>
  <threadedComment ref="AJ229" dT="2024-09-09T05:03:19.59" personId="{BF941DBC-49BC-4D35-B639-EC5DED99621C}" id="{3DFE56FD-42E2-42F8-ACE4-8434125C7CF9}">
    <text xml:space="preserve">2024.09.09 pateikta
</text>
  </threadedComment>
  <threadedComment ref="AJ229" dT="2024-09-18T05:59:25.68" personId="{BF941DBC-49BC-4D35-B639-EC5DED99621C}" id="{32E8C7E4-82FD-43A1-A867-3C8A31313994}" parentId="{3DFE56FD-42E2-42F8-ACE4-8434125C7CF9}">
    <text xml:space="preserve">2024.09.18 suderinta
</text>
  </threadedComment>
  <threadedComment ref="K230" dT="2024-09-16T09:34:17.52" personId="{275467A3-C35B-408D-BC09-980133BF36D1}" id="{D796592F-410F-41C4-9861-5EBD857ADE9D}">
    <text>Gytis taiso pirminius</text>
  </threadedComment>
  <threadedComment ref="K230" dT="2024-09-16T09:34:28.92" personId="{275467A3-C35B-408D-BC09-980133BF36D1}" id="{D78597D9-B4AA-44E8-A7B8-7B79D5999485}" parentId="{D796592F-410F-41C4-9861-5EBD857ADE9D}">
    <text>Ar susisiekta su užsakovu VYTAI ?</text>
  </threadedComment>
  <threadedComment ref="K230" dT="2024-09-16T21:12:55.56" personId="{516D2C5B-D67D-464E-9C67-108D937F77CE}" id="{43034230-6865-48E1-A080-2D8A6D24C694}" parentId="{D796592F-410F-41C4-9861-5EBD857ADE9D}">
    <text>ne</text>
  </threadedComment>
  <threadedComment ref="K230" dT="2024-09-17T10:37:53.87" personId="{1AA69E5B-B443-4881-BBB8-C2908FF681E9}" id="{C14D5808-208C-4D57-A608-ADF659298C7E}" parentId="{D796592F-410F-41C4-9861-5EBD857ADE9D}">
    <text>Pateikti pirminiai po pastabu</text>
  </threadedComment>
  <threadedComment ref="K230" dT="2024-09-18T04:25:06.52" personId="{1AA69E5B-B443-4881-BBB8-C2908FF681E9}" id="{EB40C08B-44F4-48EC-9621-48DF6792D9BB}" parentId="{D796592F-410F-41C4-9861-5EBD857ADE9D}">
    <text>Pateikta SUVA</text>
  </threadedComment>
  <threadedComment ref="K230" dT="2024-09-30T08:05:54.45" personId="{275467A3-C35B-408D-BC09-980133BF36D1}" id="{41ACB445-906B-47BF-A238-3F77C159402C}" parentId="{D796592F-410F-41C4-9861-5EBD857ADE9D}">
    <text>Tautvydas formuos bylą pateikimui į TIVĮ be SUVA</text>
  </threadedComment>
  <threadedComment ref="K230" dT="2024-09-30T15:51:29.81" personId="{1AA69E5B-B443-4881-BBB8-C2908FF681E9}" id="{5B757B91-82D6-4373-AEDF-B0E5B9D11BA3}" parentId="{D796592F-410F-41C4-9861-5EBD857ADE9D}">
    <text>Pateiktas projektas</text>
  </threadedComment>
  <threadedComment ref="K230" dT="2024-10-04T11:14:53.47" personId="{275467A3-C35B-408D-BC09-980133BF36D1}" id="{BE38D80F-F03C-4911-A08C-6B7542BE21DB}" parentId="{D796592F-410F-41C4-9861-5EBD857ADE9D}">
    <text>Gytis taiso pastabas. Eimutis turi sukelti projektą.</text>
  </threadedComment>
  <threadedComment ref="K230" dT="2024-10-08T05:47:44.56" personId="{275467A3-C35B-408D-BC09-980133BF36D1}" id="{589586CD-BE4E-4E2D-8A1A-BEFBCA035B6A}" parentId="{D796592F-410F-41C4-9861-5EBD857ADE9D}">
    <text>Pateiktas projektas be SUVA</text>
  </threadedComment>
  <threadedComment ref="K230" dT="2024-10-14T06:01:28.23" personId="{275467A3-C35B-408D-BC09-980133BF36D1}" id="{A1287AD4-B390-47EB-A794-96A6FC5865BD}" parentId="{D796592F-410F-41C4-9861-5EBD857ADE9D}">
    <text>10-14 pateiks pilną projektą</text>
  </threadedComment>
  <threadedComment ref="K230" dT="2024-10-14T11:19:41.73" personId="{1AA69E5B-B443-4881-BBB8-C2908FF681E9}" id="{F9BD3AC9-3693-4917-BAAA-37CBD6F5CCBD}" parentId="{D796592F-410F-41C4-9861-5EBD857ADE9D}">
    <text>Pateiktas projektas po pastabu</text>
  </threadedComment>
  <threadedComment ref="O230" dT="2024-07-23T12:13:31.40" personId="{516D2C5B-D67D-464E-9C67-108D937F77CE}" id="{9EAFD33E-9B59-4D8C-A6B4-62DE6D8BAA92}">
    <text>2024.07.23 įkieltas pratesimas primeluota dėl dangų</text>
  </threadedComment>
  <threadedComment ref="O230" dT="2024-08-28T09:37:43.69" personId="{516D2C5B-D67D-464E-9C67-108D937F77CE}" id="{FF0D915C-943C-45DE-B16D-579F06FAFF62}" parentId="{9EAFD33E-9B59-4D8C-A6B4-62DE6D8BAA92}">
    <text>2024.08.28 įkeltas pratesimas</text>
  </threadedComment>
  <threadedComment ref="X230" dT="2024-09-05T12:42:54.53" personId="{516D2C5B-D67D-464E-9C67-108D937F77CE}" id="{3D15636B-8644-46A4-AC19-D01E317F4EF0}">
    <text>2024.09.05</text>
  </threadedComment>
  <threadedComment ref="Z230" dT="2024-09-24T11:18:24.16" personId="{BF941DBC-49BC-4D35-B639-EC5DED99621C}" id="{868AA2BC-EDCF-4F6E-BFBB-4F483118F31E}">
    <text>09.24 suderinta</text>
  </threadedComment>
  <threadedComment ref="AB230" dT="2024-08-28T10:36:20.42" personId="{516D2C5B-D67D-464E-9C67-108D937F77CE}" id="{C6A2CB23-A715-4F2F-B4DA-E1744F904937}">
    <text>2024.08.28 pateikta</text>
  </threadedComment>
  <threadedComment ref="AB230" dT="2024-09-03T12:24:28.38" personId="{516D2C5B-D67D-464E-9C67-108D937F77CE}" id="{74ECCFCD-8A50-4BB6-B247-DBB5C8320402}" parentId="{C6A2CB23-A715-4F2F-B4DA-E1744F904937}">
    <text xml:space="preserve">2024.09.03 suderinta
</text>
  </threadedComment>
  <threadedComment ref="AE230" dT="2024-08-28T10:36:14.22" personId="{516D2C5B-D67D-464E-9C67-108D937F77CE}" id="{E5D4452F-7D66-4894-95AB-2E8382CE7D57}">
    <text>2024.08.28 pateikta</text>
  </threadedComment>
  <threadedComment ref="AE230" dT="2024-08-29T09:49:06.64" personId="{516D2C5B-D67D-464E-9C67-108D937F77CE}" id="{40751508-A429-4F5A-B050-A8A1BB4726A1}" parentId="{E5D4452F-7D66-4894-95AB-2E8382CE7D57}">
    <text>2024.08.28 suderinta</text>
  </threadedComment>
  <threadedComment ref="AF230" dT="2024-08-28T10:36:10.22" personId="{516D2C5B-D67D-464E-9C67-108D937F77CE}" id="{84891EA9-EB9A-4361-ACA0-2632AF3CAB77}">
    <text>2024.08.28 pateikta</text>
  </threadedComment>
  <threadedComment ref="AF230" dT="2024-09-04T04:31:15.61" personId="{516D2C5B-D67D-464E-9C67-108D937F77CE}" id="{03226394-A5A4-4015-8605-E7C0C3D69C69}" parentId="{84891EA9-EB9A-4361-ACA0-2632AF3CAB77}">
    <text>2024.09.03 suderinta</text>
  </threadedComment>
  <threadedComment ref="AH230" dT="2024-09-17T12:54:54.88" personId="{09BE7D98-4DE0-4A95-BE21-8CDFB976921C}" id="{AFCB01E7-DC3E-443C-AE3E-23C250A4A1BB}">
    <text>NŽT NR 328807 
2024-09-17 pateikta</text>
  </threadedComment>
  <threadedComment ref="AJ230" dT="2024-08-28T10:36:06.63" personId="{516D2C5B-D67D-464E-9C67-108D937F77CE}" id="{AFB9880E-59A0-4FD7-9144-FE77D29ADB02}">
    <text>2024.08.28 pateikta</text>
  </threadedComment>
  <threadedComment ref="AJ230" dT="2024-09-16T21:07:12.61" personId="{516D2C5B-D67D-464E-9C67-108D937F77CE}" id="{1C802DC7-4EE7-4551-9F63-36E7CA5BB780}" parentId="{AFB9880E-59A0-4FD7-9144-FE77D29ADB02}">
    <text>2024.09.06 suderino</text>
  </threadedComment>
  <threadedComment ref="K231" dT="2024-09-13T13:44:09.26" personId="{1AA69E5B-B443-4881-BBB8-C2908FF681E9}" id="{0B0AF893-15F3-4790-9B3F-935841E216A3}">
    <text>Reikia Gyciui nulekt pasifotkint esama skydeli ir parasyti komentara i TIVIS</text>
  </threadedComment>
  <threadedComment ref="K231" dT="2024-09-16T09:35:58.24" personId="{275467A3-C35B-408D-BC09-980133BF36D1}" id="{D172376B-9936-4EB8-925F-E3CE51254631}" parentId="{0B0AF893-15F3-4790-9B3F-935841E216A3}">
    <text>Kostas parašys komentarą dėl TS keitimo</text>
  </threadedComment>
  <threadedComment ref="K231" dT="2024-09-20T06:00:16.59" personId="{275467A3-C35B-408D-BC09-980133BF36D1}" id="{5C7712C0-D4D7-4097-BC96-0703A21759AF}" parentId="{0B0AF893-15F3-4790-9B3F-935841E216A3}">
    <text>Pateiktas komentaras ESO dėl TS keitimo</text>
  </threadedComment>
  <threadedComment ref="O231" dT="2024-07-26T07:10:49.11" personId="{516D2C5B-D67D-464E-9C67-108D937F77CE}" id="{78591E5E-2E5B-4F97-BC12-E7F61218DC11}">
    <text>2024.07.26 Įkeltas pratesimas (primeluota dėl dangų)</text>
  </threadedComment>
  <threadedComment ref="O231" dT="2024-08-30T11:10:32.20" personId="{516D2C5B-D67D-464E-9C67-108D937F77CE}" id="{F2F3AB59-9CE9-4660-9A72-015C6CD06C0E}" parentId="{78591E5E-2E5B-4F97-BC12-E7F61218DC11}">
    <text>2024.08.30 Įkeltas pratesimas</text>
  </threadedComment>
  <threadedComment ref="K232" dT="2024-09-16T09:40:06.06" personId="{275467A3-C35B-408D-BC09-980133BF36D1}" id="{F02C88BC-A250-45DD-A19D-5A006E9FE529}">
    <text>Gytis siunčia institucijoms derinti.</text>
  </threadedComment>
  <threadedComment ref="K232" dT="2024-09-16T09:40:24.91" personId="{275467A3-C35B-408D-BC09-980133BF36D1}" id="{3EC456DB-50DA-44C4-B32E-B91E82927F7D}" parentId="{F02C88BC-A250-45DD-A19D-5A006E9FE529}">
    <text>VYTAI kokia situacija su užsakovu ir lifto apskaita ? Ar galim toliau vykdyti objektą ?</text>
  </threadedComment>
  <threadedComment ref="K232" dT="2024-09-16T20:54:37.67" personId="{516D2C5B-D67D-464E-9C67-108D937F77CE}" id="{832C2661-EDF0-4CE2-8E99-513AAE5727A5}" parentId="{F02C88BC-A250-45DD-A19D-5A006E9FE529}">
    <text>Gytis viską žino. Jeigu užsakovas suderino judam toliau</text>
  </threadedComment>
  <threadedComment ref="K232" dT="2024-09-16T21:00:36.44" personId="{516D2C5B-D67D-464E-9C67-108D937F77CE}" id="{D7CCB24B-39FE-4F59-8237-901A45091F56}" parentId="{F02C88BC-A250-45DD-A19D-5A006E9FE529}">
    <text>Gautos ESO PASTABOS. Perdaviau Gyčiui</text>
  </threadedComment>
  <threadedComment ref="K232" dT="2024-09-17T06:59:07.68" personId="{275467A3-C35B-408D-BC09-980133BF36D1}" id="{082A41A1-4440-4B97-BB80-20EF2B2C32E3}" parentId="{F02C88BC-A250-45DD-A19D-5A006E9FE529}">
    <text>Gytis nieko nežino iki galo šitoj situacijoj, reikia su VYTU susėsti ir išsiaiškinti</text>
  </threadedComment>
  <threadedComment ref="K232" dT="2024-09-17T07:55:46.31" personId="{516D2C5B-D67D-464E-9C67-108D937F77CE}" id="{8B3F213C-D55E-4801-867A-48DA6943B35A}" parentId="{F02C88BC-A250-45DD-A19D-5A006E9FE529}">
    <text>Viskas gerai jau pateikta derinti. O kostas važiuos į vietą pasižiūrėti ar tilps saugikliai</text>
  </threadedComment>
  <threadedComment ref="K232" dT="2024-10-17T11:45:25.52" personId="{1AA69E5B-B443-4881-BBB8-C2908FF681E9}" id="{419AC85F-24EB-458F-A9ED-E38595481F85}" parentId="{F02C88BC-A250-45DD-A19D-5A006E9FE529}">
    <text>Informuotas ESO PV, kad truksta vietos skirstykloj, pasiulyta panaudoti Vytritos sprendinius, salygistai turi duoti atsakyma</text>
  </threadedComment>
  <threadedComment ref="K232" dT="2024-10-28T12:12:25.56" personId="{1AA69E5B-B443-4881-BBB8-C2908FF681E9}" id="{9872F378-60C2-4070-B4A2-7E613CD1CB7D}" parentId="{F02C88BC-A250-45DD-A19D-5A006E9FE529}">
    <text>Gautos pakoreguotos TS, reikia daryti pagal Vytritos paregta projekta</text>
  </threadedComment>
  <threadedComment ref="K232" dT="2024-11-11T05:24:51.46" personId="{65DA027D-5C49-4EE2-A34F-BC2FA0C6B7F3}" id="{DC279C12-93B6-4002-9566-AFF423CA2FBB}" parentId="{F02C88BC-A250-45DD-A19D-5A006E9FE529}">
    <text>Pasikeitė spintų skaičius, perderint su klientu jų vietą</text>
  </threadedComment>
  <threadedComment ref="K232" dT="2024-11-18T05:44:22.25" personId="{65DA027D-5C49-4EE2-A34F-BC2FA0C6B7F3}" id="{514C0B88-3CE2-4F51-8C60-2E825DBC9B66}" parentId="{F02C88BC-A250-45DD-A19D-5A006E9FE529}">
    <text>Nusiųsta derint institucijoms</text>
  </threadedComment>
  <threadedComment ref="K232" dT="2024-11-19T06:48:32.12" personId="{BF5C2520-4838-4933-8C2C-E9E069B8079F}" id="{60E413F3-C48D-4895-938C-5EA11B8D2145}" parentId="{F02C88BC-A250-45DD-A19D-5A006E9FE529}">
    <text>Pateikti pirminiai</text>
  </threadedComment>
  <threadedComment ref="K232" dT="2024-11-25T05:49:13.11" personId="{65DA027D-5C49-4EE2-A34F-BC2FA0C6B7F3}" id="{0F08D58C-1AAB-4E6D-9F7F-0FA62B83689B}" parentId="{F02C88BC-A250-45DD-A19D-5A006E9FE529}">
    <text>Taisomos pirminių pastabos, 11-25 važiuosiu į Tr-945 dėl KSB vizualizacijos</text>
  </threadedComment>
  <threadedComment ref="K232" dT="2024-11-27T06:05:55.19" personId="{65DA027D-5C49-4EE2-A34F-BC2FA0C6B7F3}" id="{A2A1B138-1E27-4BBF-A1F6-523FC3B2D148}" parentId="{F02C88BC-A250-45DD-A19D-5A006E9FE529}">
    <text>Laukiu kol ESO zoninis atsiųs TR-945 nuotraukas</text>
  </threadedComment>
  <threadedComment ref="K232" dT="2024-12-02T06:04:49.02" personId="{65DA027D-5C49-4EE2-A34F-BC2FA0C6B7F3}" id="{BE7ED486-40D7-4F01-92CB-1C5DB0AC3F8A}" parentId="{F02C88BC-A250-45DD-A19D-5A006E9FE529}">
    <text>Rengiamas šilumos tinklų kirtimo pjūvis</text>
  </threadedComment>
  <threadedComment ref="K232" dT="2024-12-21T06:24:44.30" personId="{275467A3-C35B-408D-BC09-980133BF36D1}" id="{482581F5-4C9B-4B64-97FA-89E971789DCE}" parentId="{F02C88BC-A250-45DD-A19D-5A006E9FE529}">
    <text>Kokia situacija su KE ?</text>
  </threadedComment>
  <threadedComment ref="K232" dT="2024-12-23T05:07:42.03" personId="{65DA027D-5C49-4EE2-A34F-BC2FA0C6B7F3}" id="{FC0F6FD0-058A-42CD-B585-C021D63828F3}" parentId="{F02C88BC-A250-45DD-A19D-5A006E9FE529}">
    <text>KE sprendinius suderino</text>
  </threadedComment>
  <threadedComment ref="K232" dT="2024-12-23T06:32:31.93" personId="{BF5C2520-4838-4933-8C2C-E9E069B8079F}" id="{845267EC-3017-4BFF-8669-B4333DF3ECBF}" parentId="{F02C88BC-A250-45DD-A19D-5A006E9FE529}">
    <text>Išsiunčiau 12-23 derinti kitoms institucijoms.</text>
  </threadedComment>
  <threadedComment ref="K232" dT="2025-01-09T05:31:35.76" personId="{65DA027D-5C49-4EE2-A34F-BC2FA0C6B7F3}" id="{E062AB51-F81B-47A2-9D60-F915C7BE14BB}" parentId="{F02C88BC-A250-45DD-A19D-5A006E9FE529}">
    <text>Pateikta suva 01.07; nusiųstas informacinis į kms; pateikta derint užsakovui ir pasirašyt sutikimą dėl AZ.</text>
  </threadedComment>
  <threadedComment ref="K232" dT="2025-01-16T08:50:40.72" personId="{BF5C2520-4838-4933-8C2C-E9E069B8079F}" id="{63D70082-11A7-4E69-882F-9502207755BB}" parentId="{F02C88BC-A250-45DD-A19D-5A006E9FE529}">
    <text>Sutikimas gautas</text>
  </threadedComment>
  <threadedComment ref="K232" dT="2025-01-16T09:01:16.31" personId="{BF5C2520-4838-4933-8C2C-E9E069B8079F}" id="{CD85C7CC-B475-4F0C-9DCE-C45293B3EEF3}" parentId="{F02C88BC-A250-45DD-A19D-5A006E9FE529}">
    <text>Pateikti pirminiai po pastabų</text>
  </threadedComment>
  <threadedComment ref="K232" dT="2025-01-21T14:25:45.89" personId="{BF5C2520-4838-4933-8C2C-E9E069B8079F}" id="{07D5E1B0-FA4C-4352-AB49-727300CF1921}" parentId="{F02C88BC-A250-45DD-A19D-5A006E9FE529}">
    <text>Pateikti pirminiai po pastabų</text>
  </threadedComment>
  <threadedComment ref="K232" dT="2025-01-23T13:31:07.13" personId="{BF5C2520-4838-4933-8C2C-E9E069B8079F}" id="{D24E2605-3680-4E31-9106-BD27D2A79724}" parentId="{F02C88BC-A250-45DD-A19D-5A006E9FE529}">
    <text>Pateikti pirminiai po pastabų</text>
  </threadedComment>
  <threadedComment ref="K232" dT="2025-01-27T10:42:53.28" personId="{275467A3-C35B-408D-BC09-980133BF36D1}" id="{F567A939-0184-49D8-B008-1A9B92617A49}" parentId="{F02C88BC-A250-45DD-A19D-5A006E9FE529}">
    <text>Taiso pastabas Gytis</text>
  </threadedComment>
  <threadedComment ref="K232" dT="2025-01-28T10:38:58.71" personId="{BF5C2520-4838-4933-8C2C-E9E069B8079F}" id="{7D10D54F-5824-4898-B93A-42B9D2C64D8B}" parentId="{F02C88BC-A250-45DD-A19D-5A006E9FE529}">
    <text>Gauta SUVA</text>
  </threadedComment>
  <threadedComment ref="K232" dT="2025-02-06T09:02:03.17" personId="{BF5C2520-4838-4933-8C2C-E9E069B8079F}" id="{D8D03E84-33FC-4971-AF87-5EB95D3110F2}" parentId="{F02C88BC-A250-45DD-A19D-5A006E9FE529}">
    <text>Pateiktas projektas tvirtinimui</text>
  </threadedComment>
  <threadedComment ref="K232" dT="2025-02-11T12:19:06.64" personId="{BF5C2520-4838-4933-8C2C-E9E069B8079F}" id="{21B74C68-E8B6-413E-BE89-16FCE85215F0}" parentId="{F02C88BC-A250-45DD-A19D-5A006E9FE529}">
    <text>Pateiktas po pastabų</text>
  </threadedComment>
  <threadedComment ref="O232" dT="2024-07-24T14:09:11.07" personId="{516D2C5B-D67D-464E-9C67-108D937F77CE}" id="{BE9D71B2-75FF-4E2E-8325-CCA1FD825139}">
    <text>2024.07.24 Įkeltas pratesimas</text>
  </threadedComment>
  <threadedComment ref="O232" dT="2024-08-27T13:22:41.23" personId="{516D2C5B-D67D-464E-9C67-108D937F77CE}" id="{209E8D1F-6D13-4AE6-A7AA-4507A1D69188}" parentId="{BE9D71B2-75FF-4E2E-8325-CCA1FD825139}">
    <text>2024.08.27 įkeltas pratesimas</text>
  </threadedComment>
  <threadedComment ref="U232" dT="2025-01-06T12:05:48.00" personId="{65DA027D-5C49-4EE2-A34F-BC2FA0C6B7F3}" id="{5AC0D359-85F4-4286-A2CF-197C8D5380AF}">
    <text>Išsiųstas į KMS 01.06</text>
  </threadedComment>
  <threadedComment ref="X232" dT="2024-09-10T09:41:41.99" personId="{516D2C5B-D67D-464E-9C67-108D937F77CE}" id="{67F27E44-095D-4D49-8058-C51D9598600F}">
    <text>2024.09.10 pateikta</text>
  </threadedComment>
  <threadedComment ref="Z232" dT="2024-09-10T11:26:32.31" personId="{BF941DBC-49BC-4D35-B639-EC5DED99621C}" id="{87EEF359-6FC8-4C57-83AA-D9096FFFF7E1}">
    <text>2024.09.10 pateikta 
a.petretis@agili.lt
gvaclovas@gmail.com</text>
    <extLst>
      <x:ext xmlns:xltc2="http://schemas.microsoft.com/office/spreadsheetml/2020/threadedcomments2" uri="{F7C98A9C-CBB3-438F-8F68-D28B6AF4A901}">
        <xltc2:checksum>1065567292</xltc2:checksum>
        <xltc2:hyperlink startIndex="21" length="19" url="mailto:a.petretis@agili.lt"/>
        <xltc2:hyperlink startIndex="41" length="19" url="mailto:gvaclovas@gmail.com"/>
      </x:ext>
    </extLst>
  </threadedComment>
  <threadedComment ref="Z232" dT="2024-09-11T09:08:30.92" personId="{BF941DBC-49BC-4D35-B639-EC5DED99621C}" id="{C72C5D6F-A6C7-4F46-A375-8322DAE6972D}" parentId="{87EEF359-6FC8-4C57-83AA-D9096FFFF7E1}">
    <text>2024.09.11 suderinta</text>
  </threadedComment>
  <threadedComment ref="AB232" dT="2024-09-16T12:49:24.67" personId="{BF941DBC-49BC-4D35-B639-EC5DED99621C}" id="{5DC1A3ED-575D-45DA-8738-C3C2B2365578}">
    <text>2024.09.16 pateikta</text>
  </threadedComment>
  <threadedComment ref="AB232" dT="2024-09-23T12:35:18.33" personId="{BF941DBC-49BC-4D35-B639-EC5DED99621C}" id="{1AEEE3A7-ABE2-4FE6-85DD-D54450FE45FD}" parentId="{5DC1A3ED-575D-45DA-8738-C3C2B2365578}">
    <text>2024.09.23 suderinta</text>
  </threadedComment>
  <threadedComment ref="AB232" dT="2024-11-12T12:14:09.87" personId="{65DA027D-5C49-4EE2-A34F-BC2FA0C6B7F3}" id="{DE194717-8215-48D6-AF98-BBD54C18B5F1}" parentId="{5DC1A3ED-575D-45DA-8738-C3C2B2365578}">
    <text>11,12 pateikta</text>
  </threadedComment>
  <threadedComment ref="AB232" dT="2025-01-06T11:25:11.90" personId="{65DA027D-5C49-4EE2-A34F-BC2FA0C6B7F3}" id="{B43765B2-2066-45F7-B122-EE67127CB465}" parentId="{5DC1A3ED-575D-45DA-8738-C3C2B2365578}">
    <text>Suderinta 12.30</text>
  </threadedComment>
  <threadedComment ref="AE232" dT="2024-09-16T12:49:24.67" personId="{BF941DBC-49BC-4D35-B639-EC5DED99621C}" id="{0A23F24B-5C87-47C0-B697-1A568CEB6361}">
    <text>2024.09.16 pateikta</text>
  </threadedComment>
  <threadedComment ref="AE232" dT="2024-10-11T11:38:20.18" personId="{BF941DBC-49BC-4D35-B639-EC5DED99621C}" id="{1A0F2999-56B5-473B-B19D-C5A761AF4AA2}" parentId="{0A23F24B-5C87-47C0-B697-1A568CEB6361}">
    <text>10.11 suderinta</text>
  </threadedComment>
  <threadedComment ref="AE232" dT="2024-11-12T12:14:26.86" personId="{65DA027D-5C49-4EE2-A34F-BC2FA0C6B7F3}" id="{DC486A39-BB90-4440-A63F-A36602A160F9}" parentId="{0A23F24B-5C87-47C0-B697-1A568CEB6361}">
    <text>11,12 pateikta</text>
  </threadedComment>
  <threadedComment ref="AE232" dT="2024-11-22T09:06:32.40" personId="{65DA027D-5C49-4EE2-A34F-BC2FA0C6B7F3}" id="{54949CCA-B433-4B46-A167-9125BF5E9B4A}" parentId="{0A23F24B-5C87-47C0-B697-1A568CEB6361}">
    <text>Suderinta 11.14</text>
  </threadedComment>
  <threadedComment ref="AE232" dT="2025-01-06T11:25:52.34" personId="{65DA027D-5C49-4EE2-A34F-BC2FA0C6B7F3}" id="{44BA495A-664C-45B6-BD67-F2E158D2A53D}" parentId="{0A23F24B-5C87-47C0-B697-1A568CEB6361}">
    <text>Suderinta 12.27</text>
  </threadedComment>
  <threadedComment ref="AF232" dT="2024-09-16T12:49:24.67" personId="{BF941DBC-49BC-4D35-B639-EC5DED99621C}" id="{F45EDB7D-88AC-4A20-AB86-A9DB1646F397}">
    <text>2024.09.16 pateikta</text>
  </threadedComment>
  <threadedComment ref="AF232" dT="2024-09-30T08:44:11.72" personId="{BF941DBC-49BC-4D35-B639-EC5DED99621C}" id="{4BE341CF-0203-4AB8-92BE-2458355183D2}" parentId="{F45EDB7D-88AC-4A20-AB86-A9DB1646F397}">
    <text>09.30 suderinta</text>
  </threadedComment>
  <threadedComment ref="AF232" dT="2024-11-12T12:14:41.22" personId="{65DA027D-5C49-4EE2-A34F-BC2FA0C6B7F3}" id="{55A3204E-371E-43A8-BDF3-2A7C027E4DEF}" parentId="{F45EDB7D-88AC-4A20-AB86-A9DB1646F397}">
    <text>11,12 pateikta</text>
  </threadedComment>
  <threadedComment ref="AF232" dT="2024-11-22T09:06:17.28" personId="{65DA027D-5C49-4EE2-A34F-BC2FA0C6B7F3}" id="{9F3DA53B-D145-4CF7-9188-7BE7A7630F4C}" parentId="{F45EDB7D-88AC-4A20-AB86-A9DB1646F397}">
    <text>suderinta 11.21</text>
  </threadedComment>
  <threadedComment ref="AF232" dT="2025-01-07T11:48:53.39" personId="{65DA027D-5C49-4EE2-A34F-BC2FA0C6B7F3}" id="{EFB0FC78-4854-49D0-9716-76D8AE1E13CE}" parentId="{F45EDB7D-88AC-4A20-AB86-A9DB1646F397}">
    <text>Suderinta 2025.01.07</text>
  </threadedComment>
  <threadedComment ref="AH232" dT="2025-01-07T14:35:15.29" personId="{65DA027D-5C49-4EE2-A34F-BC2FA0C6B7F3}" id="{B4498EDD-0148-4472-9D04-283D69497057}">
    <text>01.07 342141</text>
  </threadedComment>
  <threadedComment ref="AJ232" dT="2024-09-16T12:49:24.67" personId="{BF941DBC-49BC-4D35-B639-EC5DED99621C}" id="{F1253C34-B88B-4551-9F74-2047C38D3762}">
    <text>2024.09.16 pateikta</text>
  </threadedComment>
  <threadedComment ref="AJ232" dT="2024-11-12T12:14:57.83" personId="{65DA027D-5C49-4EE2-A34F-BC2FA0C6B7F3}" id="{1EA805C7-2A05-4178-9CA5-5F5475E2BCEC}" parentId="{F1253C34-B88B-4551-9F74-2047C38D3762}">
    <text>11,12 pateikta</text>
  </threadedComment>
  <threadedComment ref="AJ232" dT="2025-01-06T11:24:26.68" personId="{65DA027D-5C49-4EE2-A34F-BC2FA0C6B7F3}" id="{D5FC68CA-EE12-4819-A741-345FFAF83F66}" parentId="{F1253C34-B88B-4551-9F74-2047C38D3762}">
    <text>Suderinta 12.20</text>
  </threadedComment>
  <threadedComment ref="K233" dT="2024-10-07T08:35:46.57" personId="{275467A3-C35B-408D-BC09-980133BF36D1}" id="{71F84AEA-5CB7-4913-800A-AFBE70212B7C}">
    <text>Darom pirminius</text>
  </threadedComment>
  <threadedComment ref="K233" dT="2024-10-21T09:14:23.04" personId="{275467A3-C35B-408D-BC09-980133BF36D1}" id="{9595AD11-2726-4CDA-A995-831073FEDFFB}" parentId="{71F84AEA-5CB7-4913-800A-AFBE70212B7C}">
    <text>Pateikti pirminiai</text>
  </threadedComment>
  <threadedComment ref="K233" dT="2024-10-28T12:13:41.72" personId="{1AA69E5B-B443-4881-BBB8-C2908FF681E9}" id="{1FC9207D-B754-4A08-8DDC-8ACAE7E95035}" parentId="{71F84AEA-5CB7-4913-800A-AFBE70212B7C}">
    <text>Taisomi pirminiai sprendiniai, pateikta institucijoms ir LIDL suderinti</text>
  </threadedComment>
  <threadedComment ref="K233" dT="2024-11-04T05:22:47.36" personId="{BF941DBC-49BC-4D35-B639-EC5DED99621C}" id="{F15382CE-6B39-4FA8-8D44-F3EDF209B95A}" parentId="{71F84AEA-5CB7-4913-800A-AFBE70212B7C}">
    <text>Susisiekt su LIDL dėl sprendimo</text>
  </threadedComment>
  <threadedComment ref="K233" dT="2024-11-05T08:39:46.37" personId="{BF5C2520-4838-4933-8C2C-E9E069B8079F}" id="{8998F2E2-8D79-4C57-9E38-09ED91337AD7}" parentId="{71F84AEA-5CB7-4913-800A-AFBE70212B7C}">
    <text>Parašytas laiškas šaligatvio projektuotojam dėl troleibusų stulpų vietų</text>
  </threadedComment>
  <threadedComment ref="K233" dT="2024-11-07T08:03:54.51" personId="{BF941DBC-49BC-4D35-B639-EC5DED99621C}" id="{D2236F39-09F9-4EB2-9ED8-2A1889307992}" parentId="{71F84AEA-5CB7-4913-800A-AFBE70212B7C}">
    <text>Pateikti pirminiai</text>
  </threadedComment>
  <threadedComment ref="K233" dT="2024-11-08T09:31:42.52" personId="{275467A3-C35B-408D-BC09-980133BF36D1}" id="{CED9CD64-92B8-48B4-B87A-8086377F968B}" parentId="{71F84AEA-5CB7-4913-800A-AFBE70212B7C}">
    <text>Taiso pastabas</text>
  </threadedComment>
  <threadedComment ref="K233" dT="2024-11-11T05:24:56.29" personId="{BF941DBC-49BC-4D35-B639-EC5DED99621C}" id="{E81618B9-5D42-4C35-8393-19D21BDF1A87}" parentId="{71F84AEA-5CB7-4913-800A-AFBE70212B7C}">
    <text>Ištaisytos pastabos</text>
  </threadedComment>
  <threadedComment ref="K233" dT="2024-11-18T05:39:49.49" personId="{BF941DBC-49BC-4D35-B639-EC5DED99621C}" id="{1CFE44EC-D52A-4CFF-9FE6-AEB2D1D3C2A1}" parentId="{71F84AEA-5CB7-4913-800A-AFBE70212B7C}">
    <text>11.15 pateikta Telia po pastabų</text>
  </threadedComment>
  <threadedComment ref="K233" dT="2024-11-21T11:03:43.21" personId="{BF941DBC-49BC-4D35-B639-EC5DED99621C}" id="{729D816C-30D3-4905-8D39-E3BF415306F4}" parentId="{71F84AEA-5CB7-4913-800A-AFBE70212B7C}">
    <text>Įkelta SUVA, ruošiama byla, laukiam užsakovo derinimo.</text>
  </threadedComment>
  <threadedComment ref="K233" dT="2024-11-25T05:47:52.29" personId="{BF941DBC-49BC-4D35-B639-EC5DED99621C}" id="{3941B966-5553-41F1-96EB-1D072093567F}" parentId="{71F84AEA-5CB7-4913-800A-AFBE70212B7C}">
    <text>Gautas užsakovo derinimas, paruošta pilna byla be SUVA</text>
  </threadedComment>
  <threadedComment ref="K233" dT="2024-11-26T14:34:59.47" personId="{BF5C2520-4838-4933-8C2C-E9E069B8079F}" id="{B060A594-5983-4A35-B97E-62739E37348A}" parentId="{71F84AEA-5CB7-4913-800A-AFBE70212B7C}">
    <text>Pateikta byla</text>
  </threadedComment>
  <threadedComment ref="K233" dT="2024-11-28T07:30:07.26" personId="{BF941DBC-49BC-4D35-B639-EC5DED99621C}" id="{686AB0E7-05F5-40F8-A2A8-9B4B8866B276}" parentId="{71F84AEA-5CB7-4913-800A-AFBE70212B7C}">
    <text>Išsiųstas informacinis, trūksta SUVA</text>
  </threadedComment>
  <threadedComment ref="K233" dT="2025-01-06T05:37:43.00" personId="{BF941DBC-49BC-4D35-B639-EC5DED99621C}" id="{65A8B68D-D6D8-4C05-AD1C-B893D56003F4}" parentId="{71F84AEA-5CB7-4913-800A-AFBE70212B7C}">
    <text>Paruošta pilna byla.</text>
  </threadedComment>
  <threadedComment ref="K233" dT="2025-01-07T15:32:23.31" personId="{BF5C2520-4838-4933-8C2C-E9E069B8079F}" id="{9F30E8A6-98BD-4C06-B9C3-2B24650AC727}" parentId="{71F84AEA-5CB7-4913-800A-AFBE70212B7C}">
    <text>Pateikta byla</text>
  </threadedComment>
  <threadedComment ref="K233" dT="2025-01-13T11:40:47.79" personId="{BF5C2520-4838-4933-8C2C-E9E069B8079F}" id="{E989D92A-375F-4BAD-8CF7-A66A169200EF}" parentId="{71F84AEA-5CB7-4913-800A-AFBE70212B7C}">
    <text>Pateikta byla po pastabų</text>
  </threadedComment>
  <threadedComment ref="O233" dT="2024-07-29T06:53:12.57" personId="{516D2C5B-D67D-464E-9C67-108D937F77CE}" id="{55258DF3-CAFD-4FFB-BC86-BC8CA12FD1A5}">
    <text>2024.07.29 Įkeltas pratesimas meluota dėl dangų</text>
  </threadedComment>
  <threadedComment ref="O233" dT="2024-08-30T11:18:00.33" personId="{516D2C5B-D67D-464E-9C67-108D937F77CE}" id="{63FD203F-A395-41A9-B40F-01297660D8F7}" parentId="{55258DF3-CAFD-4FFB-BC86-BC8CA12FD1A5}">
    <text>2024.08.30 Įkeltas pratesimas</text>
  </threadedComment>
  <threadedComment ref="Z233" dT="2024-11-21T10:40:13.59" personId="{BF941DBC-49BC-4D35-B639-EC5DED99621C}" id="{7C83C5FE-7391-4829-9812-734271A0B3F4}">
    <text>10.21 pateikta</text>
  </threadedComment>
  <threadedComment ref="AB233" dT="2024-10-21T06:01:28.05" personId="{BF941DBC-49BC-4D35-B639-EC5DED99621C}" id="{F6F04A5B-C357-494D-8552-88C1D31F52C3}">
    <text>10.21 pateikta</text>
  </threadedComment>
  <threadedComment ref="AB233" dT="2024-11-19T07:57:33.06" personId="{BF941DBC-49BC-4D35-B639-EC5DED99621C}" id="{EDD6EFA7-6BDD-4C8D-845B-F66F3ED177E5}" parentId="{F6F04A5B-C357-494D-8552-88C1D31F52C3}">
    <text>11.19 Vainoras atsakė, kad galioja senasis derinimas</text>
  </threadedComment>
  <threadedComment ref="AE233" dT="2024-10-21T06:01:28.05" personId="{BF941DBC-49BC-4D35-B639-EC5DED99621C}" id="{D3AEC099-E389-4B95-B81A-5E576929DA41}">
    <text>10.21 pateikta</text>
  </threadedComment>
  <threadedComment ref="AF233" dT="2024-10-21T06:01:28.05" personId="{BF941DBC-49BC-4D35-B639-EC5DED99621C}" id="{BA991F94-644C-40B1-B288-6A6CBEF6F42E}">
    <text>10.21 pateikta</text>
  </threadedComment>
  <threadedComment ref="AF233" dT="2024-11-19T07:59:43.56" personId="{BF941DBC-49BC-4D35-B639-EC5DED99621C}" id="{EAC433A5-1A0A-46BF-ADEB-D8C158366753}" parentId="{BA991F94-644C-40B1-B288-6A6CBEF6F42E}">
    <text>11.15 gautos telia pastabos</text>
  </threadedComment>
  <threadedComment ref="AF233" dT="2024-11-21T05:21:20.50" personId="{BF941DBC-49BC-4D35-B639-EC5DED99621C}" id="{29C0AF07-A9F4-486E-9C49-435CC2F3CB0B}" parentId="{BA991F94-644C-40B1-B288-6A6CBEF6F42E}">
    <text>11.20 suderinta</text>
  </threadedComment>
  <threadedComment ref="AH233" dT="2024-11-21T06:57:12.93" personId="{BF941DBC-49BC-4D35-B639-EC5DED99621C}" id="{D3E9F5B6-F278-45F6-8754-17DEAC935741}">
    <text xml:space="preserve">11.21
SAV-337292 </text>
  </threadedComment>
  <threadedComment ref="K234" dT="2024-09-20T07:26:31.40" personId="{275467A3-C35B-408D-BC09-980133BF36D1}" id="{EC639BC6-0233-4B07-B68E-3BDD274FE54F}">
    <text>Gytis turi padaryti skydo nuotraukas</text>
  </threadedComment>
  <threadedComment ref="K234" dT="2024-09-20T13:45:27.75" personId="{1AA69E5B-B443-4881-BBB8-C2908FF681E9}" id="{8DB65748-E2BD-4CFF-A041-02BB825994B5}" parentId="{EC639BC6-0233-4B07-B68E-3BDD274FE54F}">
    <text>Parasytas komentaras, kad spinta yra daugiabutyje</text>
  </threadedComment>
  <threadedComment ref="O234" dT="2024-07-26T10:24:02.81" personId="{516D2C5B-D67D-464E-9C67-108D937F77CE}" id="{C140F5A7-2022-4A9C-AAF1-C308773D9321}">
    <text>2024.07.26 įkeltas pratesimas (primeluota dėl derinimo su sklypo savininku)</text>
  </threadedComment>
  <threadedComment ref="O234" dT="2024-09-06T10:50:55.59" personId="{516D2C5B-D67D-464E-9C67-108D937F77CE}" id="{8D288186-F3BF-4293-A886-19F0FAAD3E1C}" parentId="{C140F5A7-2022-4A9C-AAF1-C308773D9321}">
    <text>2024.09.06 įkeltas pratesimas (primeluota dėl derinimo su sklypo savininku)</text>
  </threadedComment>
  <threadedComment ref="K235" dT="2024-09-16T09:49:40.90" personId="{275467A3-C35B-408D-BC09-980133BF36D1}" id="{757984A9-FE2A-477E-8637-DB9676BEA03C}">
    <text>ESO turi pakeisti TS</text>
  </threadedComment>
  <threadedComment ref="K235" dT="2024-09-19T15:51:39.55" personId="{1AA69E5B-B443-4881-BBB8-C2908FF681E9}" id="{BA91E0B0-C711-4B76-B515-BACA82F52652}" parentId="{757984A9-FE2A-477E-8637-DB9676BEA03C}">
    <text>Pakeistos salygos, reikia daryti</text>
  </threadedComment>
  <threadedComment ref="K235" dT="2024-09-24T04:45:07.33" personId="{1AA69E5B-B443-4881-BBB8-C2908FF681E9}" id="{7BCD93A5-DA43-42BC-8157-32D1E7500647}" parentId="{757984A9-FE2A-477E-8637-DB9676BEA03C}">
    <text>Daro augustas</text>
  </threadedComment>
  <threadedComment ref="K235" dT="2024-09-30T06:30:30.01" personId="{275467A3-C35B-408D-BC09-980133BF36D1}" id="{91455137-FAF6-4C2B-B141-BF3D3DBBE01C}" parentId="{757984A9-FE2A-477E-8637-DB9676BEA03C}">
    <text>Pateikta institucijoms</text>
  </threadedComment>
  <threadedComment ref="K235" dT="2024-10-03T09:27:31.22" personId="{F5283759-9946-4865-A022-E520B30F9158}" id="{2BB150FC-5618-4246-AA2C-614F6A524114}" parentId="{757984A9-FE2A-477E-8637-DB9676BEA03C}">
    <text>Tomas parašė į TIVĮ dėl kontaktų. Vainoras nori eit per sklypą, reik kontaktų ir bandysiu derinti.</text>
  </threadedComment>
  <threadedComment ref="K235" dT="2024-10-07T11:47:13.37" personId="{275467A3-C35B-408D-BC09-980133BF36D1}" id="{D59A6E51-E861-478C-AADC-982D07F1A26F}" parentId="{757984A9-FE2A-477E-8637-DB9676BEA03C}">
    <text>Derina su sklp. Sav. 10-08</text>
  </threadedComment>
  <threadedComment ref="K235" dT="2024-10-14T09:58:22.31" personId="{F5283759-9946-4865-A022-E520B30F9158}" id="{E52D7E1D-19FB-458E-BFE9-AA9691585333}" parentId="{757984A9-FE2A-477E-8637-DB9676BEA03C}">
    <text>Su savininku suderinta, derinama su institucijomis.</text>
  </threadedComment>
  <threadedComment ref="K235" dT="2024-10-28T08:43:01.31" personId="{275467A3-C35B-408D-BC09-980133BF36D1}" id="{8E3CB527-7D9E-4D69-976F-AC728ACB6688}" parentId="{757984A9-FE2A-477E-8637-DB9676BEA03C}">
    <text>Telia/SUVA/BYLA</text>
  </threadedComment>
  <threadedComment ref="K235" dT="2024-11-04T05:19:21.96" personId="{F5283759-9946-4865-A022-E520B30F9158}" id="{650DDDB4-60F3-44DB-8BC0-1318139D5C3E}" parentId="{757984A9-FE2A-477E-8637-DB9676BEA03C}">
    <text>10-31 gavau telia
Ruošiu pilną bylą ir šiandien pateiksiu SUVA</text>
  </threadedComment>
  <threadedComment ref="K235" dT="2024-11-04T10:59:49.56" personId="{F5283759-9946-4865-A022-E520B30F9158}" id="{A3CB6188-AA76-4A74-9A57-83E462EE8F1D}" parentId="{757984A9-FE2A-477E-8637-DB9676BEA03C}">
    <text>Pateikta SUVA, Arnas pateiks į TIVI pilną projektą.</text>
  </threadedComment>
  <threadedComment ref="K235" dT="2024-11-13T13:37:35.09" personId="{BF5C2520-4838-4933-8C2C-E9E069B8079F}" id="{4254B227-B51A-4FA6-A611-E8C42CF4FCC6}" parentId="{757984A9-FE2A-477E-8637-DB9676BEA03C}">
    <text>Pateikta byla</text>
  </threadedComment>
  <threadedComment ref="K235" dT="2024-11-18T05:37:21.77" personId="{F5283759-9946-4865-A022-E520B30F9158}" id="{1BC3CA45-7985-4656-BD48-C32F1D93A437}" parentId="{757984A9-FE2A-477E-8637-DB9676BEA03C}">
    <text>Arnas pateikė bylą. Likę sulaukt SUVA</text>
  </threadedComment>
  <threadedComment ref="K235" dT="2024-11-19T08:20:11.99" personId="{F5283759-9946-4865-A022-E520B30F9158}" id="{3893C190-56AB-4C18-981F-031FFE6B7DE0}" parentId="{757984A9-FE2A-477E-8637-DB9676BEA03C}">
    <text>Pataisytos pastabos pilno proj., likę gaut SUVA</text>
  </threadedComment>
  <threadedComment ref="K235" dT="2024-11-26T06:44:14.39" personId="{F5283759-9946-4865-A022-E520B30F9158}" id="{9ABAAD7C-17A9-418E-98F6-AC371FB8F2CA}" parentId="{757984A9-FE2A-477E-8637-DB9676BEA03C}">
    <text xml:space="preserve">Suformavo sklypą šalia trasos 11-07, ko pasekoje, atmetė SUVA. Atsirado servitutas su KMS. </text>
  </threadedComment>
  <threadedComment ref="K235" dT="2024-12-03T11:48:33.64" personId="{F5283759-9946-4865-A022-E520B30F9158}" id="{11CA0BF0-83A0-467B-880F-2D622F40EE68}" parentId="{757984A9-FE2A-477E-8637-DB9676BEA03C}">
    <text>ESO turi pasirašyti servitutą</text>
  </threadedComment>
  <threadedComment ref="K235" dT="2024-12-09T12:55:34.03" personId="{F5283759-9946-4865-A022-E520B30F9158}" id="{C43C3ED3-A99A-48C3-9CA5-10C85C1B86A1}" parentId="{757984A9-FE2A-477E-8637-DB9676BEA03C}">
    <text>Arnas parašęs priminimą į TIVĮ</text>
  </threadedComment>
  <threadedComment ref="K235" dT="2024-12-09T13:31:04.37" personId="{F5283759-9946-4865-A022-E520B30F9158}" id="{E467844A-5DBA-4A8C-8499-A3BC742660BE}" parentId="{757984A9-FE2A-477E-8637-DB9676BEA03C}">
    <text>Gavau pasirašytą servitutą iš TIVIO, 12-09d pateikta kompensacijai</text>
  </threadedComment>
  <threadedComment ref="K235" dT="2024-12-11T10:21:55.25" personId="{F5283759-9946-4865-A022-E520B30F9158}" id="{0B70C650-2016-4502-AFC2-BE5825195DC8}" parentId="{757984A9-FE2A-477E-8637-DB9676BEA03C}">
    <text>Gavau kompensaciją, išsiunčiau savivaldybei 12-11 pasirašymui.</text>
  </threadedComment>
  <threadedComment ref="K235" dT="2024-12-21T06:25:58.55" personId="{275467A3-C35B-408D-BC09-980133BF36D1}" id="{EADC809B-A64F-40EE-8414-CB489A1B760B}" parentId="{757984A9-FE2A-477E-8637-DB9676BEA03C}">
    <text>Kokia situacija su servitutu ?</text>
  </threadedComment>
  <threadedComment ref="K235" dT="2024-12-23T05:13:16.59" personId="{F5283759-9946-4865-A022-E520B30F9158}" id="{9F641786-E412-4EA7-994D-08B72319CCB8}" parentId="{757984A9-FE2A-477E-8637-DB9676BEA03C}">
    <text>12-11 pateikta savivaldybei (servitutas)</text>
  </threadedComment>
  <threadedComment ref="K235" dT="2025-01-06T05:12:23.63" personId="{F5283759-9946-4865-A022-E520B30F9158}" id="{12D59275-799C-4FAE-936F-F1CDB346BC6E}" parentId="{757984A9-FE2A-477E-8637-DB9676BEA03C}">
    <text>Gauta pastaba suderint su sklp. nuomininku. Šiom dienom skambinsiu (bendrijai)</text>
  </threadedComment>
  <threadedComment ref="K235" dT="2025-01-08T11:19:55.81" personId="{F5283759-9946-4865-A022-E520B30F9158}" id="{0C7817D2-C627-4C6F-89EA-F1279ADC4265}" parentId="{757984A9-FE2A-477E-8637-DB9676BEA03C}">
    <text>01-06 pateikta nuomininkui, sakė šiom dienom pasirašys</text>
  </threadedComment>
  <threadedComment ref="K235" dT="2025-01-17T07:41:18.78" personId="{F5283759-9946-4865-A022-E520B30F9158}" id="{828FF449-C29C-41B2-800E-6DB3B61650FB}" parentId="{757984A9-FE2A-477E-8637-DB9676BEA03C}">
    <text>01-17 skambinau, sakė neturėjo laiko prisijungt prie pašto. Šiom dienom pažiūrės.</text>
  </threadedComment>
  <threadedComment ref="K235" dT="2025-01-27T10:38:03.32" personId="{F5283759-9946-4865-A022-E520B30F9158}" id="{C8CB63C7-2641-4F28-ABA7-5677B31A80ED}" parentId="{757984A9-FE2A-477E-8637-DB9676BEA03C}">
    <text>Šiandien pasuksiu nuomininkui.</text>
  </threadedComment>
  <threadedComment ref="K235" dT="2025-01-27T10:45:10.49" personId="{275467A3-C35B-408D-BC09-980133BF36D1}" id="{DD16EE44-FCE4-4CD0-82EE-F3209FDACE01}" parentId="{757984A9-FE2A-477E-8637-DB9676BEA03C}">
    <text>Parašų neatsiuntė, Augustas skambina</text>
  </threadedComment>
  <threadedComment ref="K235" dT="2025-02-03T06:02:12.52" personId="{F5283759-9946-4865-A022-E520B30F9158}" id="{CBFF7B5B-EE22-4386-B1E2-C35FD7C10C6D}" parentId="{757984A9-FE2A-477E-8637-DB9676BEA03C}">
    <text>28d. Skambinau, nekėlė, šiandien pasuksiu vėl.</text>
  </threadedComment>
  <threadedComment ref="K235" dT="2025-02-03T07:45:00.83" personId="{F5283759-9946-4865-A022-E520B30F9158}" id="{340332BA-2472-4887-9266-B4DCAECF6C70}" parentId="{757984A9-FE2A-477E-8637-DB9676BEA03C}">
    <text>Šiandien skambinau sklp. nuomininkui, sakė šiandien vakare pasirašys. Jei nepasirašys, ryt vėl skambinu.</text>
  </threadedComment>
  <threadedComment ref="K235" dT="2025-02-03T08:55:03.39" personId="{F5283759-9946-4865-A022-E520B30F9158}" id="{718EC1F7-6FCF-4E22-B9E6-4343DEEC96C6}" parentId="{757984A9-FE2A-477E-8637-DB9676BEA03C}">
    <text>Servitutai padaryti per geomatininką (Arnas sukels į TIVI)</text>
  </threadedComment>
  <threadedComment ref="K235" dT="2025-02-05T13:12:06.76" personId="{F5283759-9946-4865-A022-E520B30F9158}" id="{0D018296-7A4A-484A-AD67-155DDE65F26E}" parentId="{757984A9-FE2A-477E-8637-DB9676BEA03C}">
    <text>Iš savivaldybės gavau raštą, kad pateikt per geomatininką ir suderint su nuomininku. Nuomininkas (bendrijos pirmininkas) nekėlė (šiandien skambinau). Skambinsiu ryt dar kartą.</text>
  </threadedComment>
  <threadedComment ref="K235" dT="2025-02-06T13:13:27.68" personId="{F5283759-9946-4865-A022-E520B30F9158}" id="{1AFE31F7-3C54-4D17-A065-392499B5E1DC}" parentId="{757984A9-FE2A-477E-8637-DB9676BEA03C}">
    <text>Nuomininkas nepritaria sprendiniams. Keičiam trasą, išsiunčiau 02-06 savivaldybei persiderint sprendinius, reiks ir su kitais, bet pradžiai reik gaut jų suderinimą dėl ardomo asfalto.</text>
  </threadedComment>
  <threadedComment ref="K235" dT="2025-02-17T05:20:55.96" personId="{F5283759-9946-4865-A022-E520B30F9158}" id="{C3EAD457-5004-4DF0-A1B8-33BC2B779397}" parentId="{757984A9-FE2A-477E-8637-DB9676BEA03C}">
    <text xml:space="preserve">Likę telios ir KE sutikimai. Tada SUVA ir pilna byla. </text>
  </threadedComment>
  <threadedComment ref="K235" dT="2025-02-18T06:28:55.66" personId="{BF5C2520-4838-4933-8C2C-E9E069B8079F}" id="{13E4BD2D-082F-4361-BEC2-D4628809E568}" parentId="{757984A9-FE2A-477E-8637-DB9676BEA03C}">
    <text>@Augustas Motiejūnas kai gausi derinimus, padaryk bylą, kelsim be SUVA</text>
    <mentions>
      <mention mentionpersonId="{182DB1AE-E541-4B58-A02B-106B4190BB4B}" mentionId="{33833D27-2121-4D29-836B-08DA0B5F006D}" startIndex="0" length="20"/>
    </mentions>
  </threadedComment>
  <threadedComment ref="K235" dT="2025-02-19T12:45:59.39" personId="{F5283759-9946-4865-A022-E520B30F9158}" id="{D68F49DE-922F-4DBB-ABF2-510E35A61F77}" parentId="{757984A9-FE2A-477E-8637-DB9676BEA03C}">
    <text>Arnas pateiks bylą. SUVA pateikta.</text>
  </threadedComment>
  <threadedComment ref="K235" dT="2025-02-24T07:06:42.78" personId="{BF5C2520-4838-4933-8C2C-E9E069B8079F}" id="{8BB7F402-42DB-4FAA-B8FB-EC4AD800E236}" parentId="{757984A9-FE2A-477E-8637-DB9676BEA03C}">
    <text>Pateikta byla</text>
  </threadedComment>
  <threadedComment ref="K235" dT="2025-02-26T13:11:24.52" personId="{F5283759-9946-4865-A022-E520B30F9158}" id="{E97998F3-4FAB-4C15-B74A-6C096FDFED3C}" parentId="{757984A9-FE2A-477E-8637-DB9676BEA03C}">
    <text>Buvo pastabų, pataisiau, Likę SUVA gaut.</text>
  </threadedComment>
  <threadedComment ref="K235" dT="2025-03-10T07:28:03.68" personId="{F5283759-9946-4865-A022-E520B30F9158}" id="{CD8B1E4B-D244-4DB5-AB17-E3DC3EE6AFBA}" parentId="{757984A9-FE2A-477E-8637-DB9676BEA03C}">
    <text>SUVA likę gaut</text>
  </threadedComment>
  <threadedComment ref="O235" dT="2024-08-02T12:39:55.35" personId="{516D2C5B-D67D-464E-9C67-108D937F77CE}" id="{279429C4-8753-4041-9B5E-2FFCAD4ACC64}">
    <text>2024.08.02 Įkeltas pratesimas (primeluota dėl dangų)</text>
  </threadedComment>
  <threadedComment ref="O235" dT="2024-09-20T11:49:11.68" personId="{516D2C5B-D67D-464E-9C67-108D937F77CE}" id="{869F3C63-14AB-497B-A77C-275CE769AB2B}" parentId="{279429C4-8753-4041-9B5E-2FFCAD4ACC64}">
    <text>2024.09.20 Įkeltas pratęsimas</text>
  </threadedComment>
  <threadedComment ref="X235" dT="2024-08-02T12:40:23.31" personId="{516D2C5B-D67D-464E-9C67-108D937F77CE}" id="{266E67EC-358C-4A18-B98A-AA9D000F02F2}">
    <text>2024.08.02 Įkelti pirminiai</text>
  </threadedComment>
  <threadedComment ref="X235" dT="2024-09-25T11:54:17.58" personId="{516D2C5B-D67D-464E-9C67-108D937F77CE}" id="{2B01D71A-A4F7-4056-8D6D-60A748BDF462}" parentId="{266E67EC-358C-4A18-B98A-AA9D000F02F2}">
    <text>204.09.25 patrvirtinta</text>
  </threadedComment>
  <threadedComment ref="AA235" dT="2024-10-09T04:12:45.15" personId="{F5283759-9946-4865-A022-E520B30F9158}" id="{B9619102-F1C0-46DE-9116-6EF5D452BD3F}">
    <text>10-08 suderinta</text>
  </threadedComment>
  <threadedComment ref="AB235" dT="2024-08-02T11:25:14.75" personId="{516D2C5B-D67D-464E-9C67-108D937F77CE}" id="{E49F1A1A-E082-43A5-9C33-40FF3D477DCA}">
    <text>2024.08.02 pateikta</text>
  </threadedComment>
  <threadedComment ref="AB235" dT="2024-08-02T11:32:07.22" personId="{516D2C5B-D67D-464E-9C67-108D937F77CE}" id="{EE05A8B1-CA77-4DD3-9FAA-FEDC8EA73549}" parentId="{E49F1A1A-E082-43A5-9C33-40FF3D477DCA}">
    <text xml:space="preserve">mts.isankstiniaiderinimai@kaunas.lt
</text>
    <extLst>
      <x:ext xmlns:xltc2="http://schemas.microsoft.com/office/spreadsheetml/2020/threadedcomments2" uri="{F7C98A9C-CBB3-438F-8F68-D28B6AF4A901}">
        <xltc2:checksum>566862695</xltc2:checksum>
        <xltc2:hyperlink startIndex="0" length="35" url="mailto:mts.isankstiniaiderinimai@kaunas.lt"/>
      </x:ext>
    </extLst>
  </threadedComment>
  <threadedComment ref="AB235" dT="2024-08-12T04:51:15.80" personId="{516D2C5B-D67D-464E-9C67-108D937F77CE}" id="{10CE9746-0B19-4763-AD15-8FCD9CA04E2C}" parentId="{E49F1A1A-E082-43A5-9C33-40FF3D477DCA}">
    <text>2024.08.06 suderino</text>
  </threadedComment>
  <threadedComment ref="AB235" dT="2024-09-30T04:59:00.08" personId="{F5283759-9946-4865-A022-E520B30F9158}" id="{DCE7F572-8357-4D2A-BB49-E1CFEE4519F9}" parentId="{E49F1A1A-E082-43A5-9C33-40FF3D477DCA}">
    <text xml:space="preserve">Pateikta po pakoreguotų sprendinių 09-30
</text>
  </threadedComment>
  <threadedComment ref="AB235" dT="2024-10-03T09:27:21.15" personId="{F5283759-9946-4865-A022-E520B30F9158}" id="{A4E2F4CB-C10B-489D-8F18-B8E42AE87E13}" parentId="{E49F1A1A-E082-43A5-9C33-40FF3D477DCA}">
    <text>Nederina Vainoras, aptart su Tomu.</text>
  </threadedComment>
  <threadedComment ref="AB235" dT="2024-10-08T10:51:35.20" personId="{F5283759-9946-4865-A022-E520B30F9158}" id="{FE071C18-BEEF-4A9C-BB63-CCAC6D25702E}" parentId="{E49F1A1A-E082-43A5-9C33-40FF3D477DCA}">
    <text>Nesuderino sprendinių. 
Išsiųsta po pastabų 10-08</text>
  </threadedComment>
  <threadedComment ref="AB235" dT="2024-10-16T04:20:12.31" personId="{F5283759-9946-4865-A022-E520B30F9158}" id="{5FA69AD2-72A9-447C-9DDF-E6385964F331}" parentId="{E49F1A1A-E082-43A5-9C33-40FF3D477DCA}">
    <text>10-15 suderinta</text>
  </threadedComment>
  <threadedComment ref="AB235" dT="2025-02-13T12:38:16.31" personId="{F5283759-9946-4865-A022-E520B30F9158}" id="{29052FCF-9B2D-4DC4-B1E0-746F981ED88E}" parentId="{E49F1A1A-E082-43A5-9C33-40FF3D477DCA}">
    <text>Per nauja suderinta nes keitėsi trasa 02-13</text>
  </threadedComment>
  <threadedComment ref="AE235" dT="2024-08-02T11:25:24.52" personId="{516D2C5B-D67D-464E-9C67-108D937F77CE}" id="{E5016363-D14E-4D8E-80C3-226317D448C3}">
    <text xml:space="preserve">2024.08.02 pateikta
</text>
  </threadedComment>
  <threadedComment ref="AE235" dT="2024-09-30T04:58:37.57" personId="{F5283759-9946-4865-A022-E520B30F9158}" id="{341D7D58-79D7-448E-93B2-D279D813F328}" parentId="{E5016363-D14E-4D8E-80C3-226317D448C3}">
    <text>Pateikta po pakoreguotų sprendinių 09-30</text>
  </threadedComment>
  <threadedComment ref="AE235" dT="2024-10-01T10:28:00.54" personId="{F5283759-9946-4865-A022-E520B30F9158}" id="{7AC945D3-6187-4AC9-8694-520B9F044D99}" parentId="{E5016363-D14E-4D8E-80C3-226317D448C3}">
    <text>10-01 suderinta</text>
  </threadedComment>
  <threadedComment ref="AE235" dT="2024-10-08T10:51:50.42" personId="{F5283759-9946-4865-A022-E520B30F9158}" id="{910D44CA-AB51-47EC-8EA2-42889B73D278}" parentId="{E5016363-D14E-4D8E-80C3-226317D448C3}">
    <text>Išsiųsta po pakoreguotų sprendinių 10-08</text>
  </threadedComment>
  <threadedComment ref="AE235" dT="2024-10-16T04:20:20.14" personId="{F5283759-9946-4865-A022-E520B30F9158}" id="{8CEA23F4-27E8-41AE-94EA-11FAA1F17F6B}" parentId="{E5016363-D14E-4D8E-80C3-226317D448C3}">
    <text>10-11 suderinta</text>
  </threadedComment>
  <threadedComment ref="AE235" dT="2025-02-13T12:38:43.53" personId="{F5283759-9946-4865-A022-E520B30F9158}" id="{5CBDCD3A-B30C-4BA4-8D33-1E7F5004C4B8}" parentId="{E5016363-D14E-4D8E-80C3-226317D448C3}">
    <text>Išsiųsta dėl pasikeitusios trasos 02-13</text>
  </threadedComment>
  <threadedComment ref="AE235" dT="2025-02-14T07:38:02.74" personId="{F5283759-9946-4865-A022-E520B30F9158}" id="{306FAC0B-9E33-4542-B89C-796FAEC07243}" parentId="{E5016363-D14E-4D8E-80C3-226317D448C3}">
    <text>02-13</text>
  </threadedComment>
  <threadedComment ref="AF235" dT="2024-08-02T11:25:37.03" personId="{516D2C5B-D67D-464E-9C67-108D937F77CE}" id="{FF6A511C-EAAF-4357-9168-6646807E29F0}">
    <text>2024.08.02 pateikta</text>
  </threadedComment>
  <threadedComment ref="AF235" dT="2024-08-12T04:52:49.68" personId="{516D2C5B-D67D-464E-9C67-108D937F77CE}" id="{8C88E0F7-D90F-44F4-85CF-ECE2F2CA897A}" parentId="{FF6A511C-EAAF-4357-9168-6646807E29F0}">
    <text>2024.08.06 suderinta</text>
  </threadedComment>
  <threadedComment ref="AF235" dT="2024-09-30T04:58:43.56" personId="{F5283759-9946-4865-A022-E520B30F9158}" id="{1180FC2E-AE01-42A0-BCCA-9D618A8F8EAA}" parentId="{FF6A511C-EAAF-4357-9168-6646807E29F0}">
    <text xml:space="preserve">Pateikta po pakoreguotų sprendinių 09-30
</text>
  </threadedComment>
  <threadedComment ref="AF235" dT="2024-10-08T10:52:07.74" personId="{F5283759-9946-4865-A022-E520B30F9158}" id="{84C0FC4F-ED28-4235-A05F-92E4D57B6F5C}" parentId="{FF6A511C-EAAF-4357-9168-6646807E29F0}">
    <text>Išsiųsta po pakoreguotų sprendinių 10-08</text>
  </threadedComment>
  <threadedComment ref="AF235" dT="2024-10-14T12:52:27.60" personId="{F5283759-9946-4865-A022-E520B30F9158}" id="{59BA172C-6228-480B-A312-2BD5F4BDA725}" parentId="{FF6A511C-EAAF-4357-9168-6646807E29F0}">
    <text>10-14 gavau pastabas, pateikiau po pastabų.</text>
  </threadedComment>
  <threadedComment ref="AF235" dT="2024-10-18T09:03:13.89" personId="{F5283759-9946-4865-A022-E520B30F9158}" id="{62E4459B-6838-409D-94B6-598D2FFF4D66}" parentId="{FF6A511C-EAAF-4357-9168-6646807E29F0}">
    <text>10-18 gauta pastabų, 10-18 išsiųsta po pastabų.</text>
  </threadedComment>
  <threadedComment ref="AF235" dT="2024-10-26T08:57:50.38" personId="{F5283759-9946-4865-A022-E520B30F9158}" id="{DDF85FE5-5C92-43AB-A36D-5E3FBD7DE216}" parentId="{FF6A511C-EAAF-4357-9168-6646807E29F0}">
    <text>10-24d. Išsiųsta vėl po pastabų.</text>
  </threadedComment>
  <threadedComment ref="AF235" dT="2024-11-04T05:07:06.14" personId="{F5283759-9946-4865-A022-E520B30F9158}" id="{86A1BDE8-1CBC-4EA4-A5D4-62C84633E032}" parentId="{FF6A511C-EAAF-4357-9168-6646807E29F0}">
    <text>10-31 gauta</text>
  </threadedComment>
  <threadedComment ref="AF235" dT="2025-02-13T12:38:40.45" personId="{F5283759-9946-4865-A022-E520B30F9158}" id="{8B9D88B4-29CB-4D44-9DC6-0418991C59D9}" parentId="{FF6A511C-EAAF-4357-9168-6646807E29F0}">
    <text>Išsiųsta dėl pasikeitusios trasos 02-13</text>
  </threadedComment>
  <threadedComment ref="AF235" dT="2025-02-19T10:49:22.24" personId="{F5283759-9946-4865-A022-E520B30F9158}" id="{6B69D589-406A-4DA1-921A-369A9105E083}" parentId="{FF6A511C-EAAF-4357-9168-6646807E29F0}">
    <text>01-17 gauta</text>
  </threadedComment>
  <threadedComment ref="AH235" dT="2024-11-04T10:33:40.18" personId="{F5283759-9946-4865-A022-E520B30F9158}" id="{D4932813-E3AC-4D67-AF04-077C8DBF0BD5}">
    <text>334924 11-04 pateikta</text>
  </threadedComment>
  <threadedComment ref="AH235" dT="2024-11-26T07:58:40.74" personId="{F5283759-9946-4865-A022-E520B30F9158}" id="{9724B514-5A71-4787-AA91-2015F2FB74A7}" parentId="{D4932813-E3AC-4D67-AF04-077C8DBF0BD5}">
    <text>337930 11-26 po pastabų, nes 11-07 suformavo vieną sklypą, ko pasekoje, reikėjo perteikt per naują.</text>
  </threadedComment>
  <threadedComment ref="AH235" dT="2024-12-23T08:02:07.96" personId="{F5283759-9946-4865-A022-E520B30F9158}" id="{B3EBB1DA-8F47-432A-A1A8-E3E54CD419D1}" parentId="{D4932813-E3AC-4D67-AF04-077C8DBF0BD5}">
    <text>12-23 gauta</text>
  </threadedComment>
  <threadedComment ref="AH235" dT="2025-02-13T12:38:51.25" personId="{F5283759-9946-4865-A022-E520B30F9158}" id="{D6AB5456-1BE5-4D17-A540-6345D6FBE967}" parentId="{D4932813-E3AC-4D67-AF04-077C8DBF0BD5}">
    <text>Reiks teikt per nauja</text>
  </threadedComment>
  <threadedComment ref="AH235" dT="2025-02-19T12:02:27.83" personId="{F5283759-9946-4865-A022-E520B30F9158}" id="{83CAE3A6-BFD5-4A51-89E3-9898CBD8C02A}" parentId="{D4932813-E3AC-4D67-AF04-077C8DBF0BD5}">
    <text>347642 02-19</text>
  </threadedComment>
  <threadedComment ref="AJ235" dT="2024-08-02T11:25:31.36" personId="{516D2C5B-D67D-464E-9C67-108D937F77CE}" id="{BE687DE6-DEE8-4FDC-9E2A-BA43B83457D8}">
    <text xml:space="preserve">2024.08.02 pateikta
</text>
  </threadedComment>
  <threadedComment ref="AJ235" dT="2024-09-30T04:59:28.42" personId="{F5283759-9946-4865-A022-E520B30F9158}" id="{FA580AA3-CC81-4507-885B-850F429C1145}" parentId="{BE687DE6-DEE8-4FDC-9E2A-BA43B83457D8}">
    <text>Pateikta po pakoreguotų sprendinių 09-30</text>
  </threadedComment>
  <threadedComment ref="AJ235" dT="2024-10-08T10:52:29.22" personId="{F5283759-9946-4865-A022-E520B30F9158}" id="{F54B8DBB-2CDE-4E37-A196-CDC9FFD5D546}" parentId="{BE687DE6-DEE8-4FDC-9E2A-BA43B83457D8}">
    <text>Išsiųsta po pakoreguotų sprendinių 10-08</text>
  </threadedComment>
  <threadedComment ref="AJ235" dT="2024-10-26T08:58:07.46" personId="{F5283759-9946-4865-A022-E520B30F9158}" id="{399748FB-AB30-44F5-9403-8A37670B774B}" parentId="{BE687DE6-DEE8-4FDC-9E2A-BA43B83457D8}">
    <text>Paprašė padaryt pjūvi, 10-25d. nusiųsta.</text>
  </threadedComment>
  <threadedComment ref="AJ235" dT="2024-10-28T08:23:31.24" personId="{F5283759-9946-4865-A022-E520B30F9158}" id="{B6D8C477-72DD-444E-9698-93D4EE201115}" parentId="{BE687DE6-DEE8-4FDC-9E2A-BA43B83457D8}">
    <text>10-28 suderinta</text>
  </threadedComment>
  <threadedComment ref="AJ235" dT="2025-02-13T12:38:35.51" personId="{F5283759-9946-4865-A022-E520B30F9158}" id="{9CBC41BC-89EA-4627-BA6C-39C85B4EA68A}" parentId="{BE687DE6-DEE8-4FDC-9E2A-BA43B83457D8}">
    <text>Išsiųsta dėl pasikeitusios trasos 02-13</text>
  </threadedComment>
  <threadedComment ref="AJ235" dT="2025-02-19T12:01:56.28" personId="{F5283759-9946-4865-A022-E520B30F9158}" id="{F9D71A02-2981-4005-BAD2-15890F2E3AE1}" parentId="{BE687DE6-DEE8-4FDC-9E2A-BA43B83457D8}">
    <text>02-19 suderinta</text>
  </threadedComment>
  <threadedComment ref="AK235" dT="2024-11-26T06:44:31.82" personId="{F5283759-9946-4865-A022-E520B30F9158}" id="{C6562D92-B562-4B05-AF92-100730DFAC2B}">
    <text>Su KMS</text>
  </threadedComment>
  <threadedComment ref="AK235" dT="2024-11-27T05:11:40.02" personId="{F5283759-9946-4865-A022-E520B30F9158}" id="{39DB34DF-A5AF-47CD-BD88-F8EAE544FB9D}" parentId="{C6562D92-B562-4B05-AF92-100730DFAC2B}">
    <text>11-26 pateikta ESO pasirašymui</text>
  </threadedComment>
  <threadedComment ref="AK235" dT="2024-12-10T05:22:17.61" personId="{F5283759-9946-4865-A022-E520B30F9158}" id="{9525A324-589A-4036-8FBA-6602E51274DF}" parentId="{C6562D92-B562-4B05-AF92-100730DFAC2B}">
    <text>12-09 pateikta kompensacijai</text>
  </threadedComment>
  <threadedComment ref="AK235" dT="2024-12-11T10:22:12.69" personId="{F5283759-9946-4865-A022-E520B30F9158}" id="{4A356971-79E4-40DB-BFAB-1EAA794343C9}" parentId="{C6562D92-B562-4B05-AF92-100730DFAC2B}">
    <text>Išsiunčiau savivaldybei 12-11 pasirašymui.</text>
  </threadedComment>
  <threadedComment ref="AK235" dT="2024-12-11T11:06:32.70" personId="{F5283759-9946-4865-A022-E520B30F9158}" id="{EF0D5BF7-F21C-4822-97B2-0DB567F56BA4}" parentId="{C6562D92-B562-4B05-AF92-100730DFAC2B}">
    <text xml:space="preserve">Reg.data 2024-12-11, Reg. Nr. R12-9613.
</text>
  </threadedComment>
  <threadedComment ref="AK235" dT="2025-02-24T09:57:47.40" personId="{F5283759-9946-4865-A022-E520B30F9158}" id="{FF20895F-F425-49E1-8455-394C61C46E45}" parentId="{C6562D92-B562-4B05-AF92-100730DFAC2B}">
    <text>Servituto nebebus, nes nuominkas sklp. nepasirašė.</text>
  </threadedComment>
  <threadedComment ref="K236" dT="2024-09-16T09:51:03.84" personId="{275467A3-C35B-408D-BC09-980133BF36D1}" id="{6B681D53-AF78-446C-AE3B-1F7C624CF717}">
    <text>Laukiam derinimų</text>
  </threadedComment>
  <threadedComment ref="K236" dT="2024-09-20T07:27:36.68" personId="{275467A3-C35B-408D-BC09-980133BF36D1}" id="{EFDAE12B-9598-4E46-B323-AEB94B9C3244}" parentId="{6B681D53-AF78-446C-AE3B-1F7C624CF717}">
    <text>Teikiam lygiagrečiai ir SUVA ir projekto pilną bylą</text>
  </threadedComment>
  <threadedComment ref="K236" dT="2024-10-07T09:47:35.31" personId="{B1C403DD-D624-4B2E-A4CE-E1329F3AF8BA}" id="{46B0940C-9D40-4909-9F84-3EB21AAE7FD2}" parentId="{6B681D53-AF78-446C-AE3B-1F7C624CF717}">
    <text>10-08 Gytis važiuoja paimti derinimų</text>
  </threadedComment>
  <threadedComment ref="K236" dT="2024-10-14T06:06:29.54" personId="{275467A3-C35B-408D-BC09-980133BF36D1}" id="{EED9DB6B-BF72-4B45-A5EF-FADD2B188683}" parentId="{6B681D53-AF78-446C-AE3B-1F7C624CF717}">
    <text>Gytis turi susisiekti su užsakovu kuriam palikti brėžiniai dėl parašų iš bendrasavininkių surinkimui. Po parašų gavimo teikti pilną projektą</text>
  </threadedComment>
  <threadedComment ref="K236" dT="2024-10-21T09:16:15.00" personId="{275467A3-C35B-408D-BC09-980133BF36D1}" id="{BCA1F468-F1BE-49E4-8D8E-56E5F204AFBC}" parentId="{6B681D53-AF78-446C-AE3B-1F7C624CF717}">
    <text>10-21 užsakovas turi pateikti sutikimus</text>
  </threadedComment>
  <threadedComment ref="K236" dT="2024-10-28T08:43:33.27" personId="{275467A3-C35B-408D-BC09-980133BF36D1}" id="{ECBC8CFD-F3A5-4FE9-9717-D927ABABCCFE}" parentId="{6B681D53-AF78-446C-AE3B-1F7C624CF717}">
    <text>KPD</text>
  </threadedComment>
  <threadedComment ref="K236" dT="2024-11-04T05:24:10.54" personId="{BF941DBC-49BC-4D35-B639-EC5DED99621C}" id="{7082DF32-FFA8-42A0-95B2-F8F42B412FCD}" parentId="{6B681D53-AF78-446C-AE3B-1F7C624CF717}">
    <text>Paruošta pilna byla.</text>
  </threadedComment>
  <threadedComment ref="K236" dT="2024-11-06T15:06:56.29" personId="{BF5C2520-4838-4933-8C2C-E9E069B8079F}" id="{1432FCAC-D8E4-4C71-A42E-3075F48AD16A}" parentId="{6B681D53-AF78-446C-AE3B-1F7C624CF717}">
    <text>Pateikta po pastabų</text>
  </threadedComment>
  <threadedComment ref="O236" dT="2024-08-02T13:17:57.79" personId="{516D2C5B-D67D-464E-9C67-108D937F77CE}" id="{322E2903-3D9A-49EC-AA5B-C65D59636109}">
    <text>2024.08.02 įkeltas pratesima primeluota dėl sklypo savininkų</text>
  </threadedComment>
  <threadedComment ref="O236" dT="2024-09-09T12:34:39.43" personId="{516D2C5B-D67D-464E-9C67-108D937F77CE}" id="{46FB5446-EB5C-4E5F-9433-48E6E5A0908D}" parentId="{322E2903-3D9A-49EC-AA5B-C65D59636109}">
    <text>2024.09.09 pateiktas pratęsimas</text>
  </threadedComment>
  <threadedComment ref="X236" dT="2024-09-09T12:35:21.80" personId="{516D2C5B-D67D-464E-9C67-108D937F77CE}" id="{EBCD9CD2-5FFC-4D0A-9E75-A0270CE62B05}">
    <text>2024.09.09 pateikti pirminiai</text>
  </threadedComment>
  <threadedComment ref="X236" dT="2024-09-10T09:49:58.76" personId="{516D2C5B-D67D-464E-9C67-108D937F77CE}" id="{1088DEE0-D657-4C0E-A917-6F695A327698}" parentId="{EBCD9CD2-5FFC-4D0A-9E75-A0270CE62B05}">
    <text>2024.09.10 Suderinta</text>
  </threadedComment>
  <threadedComment ref="Z236" dT="2024-09-09T12:25:45.05" personId="{BF941DBC-49BC-4D35-B639-EC5DED99621C}" id="{EFAFAA77-25F2-4188-A944-8F75684D10DF}">
    <text>2024.09.09 pateikta
egle.meskauskiene@gmail.com</text>
  </threadedComment>
  <threadedComment ref="Z236" dT="2024-09-10T11:09:06.13" personId="{BF941DBC-49BC-4D35-B639-EC5DED99621C}" id="{F243E42F-2DB2-41D8-8626-7A5EAF0BDE76}" parentId="{EFAFAA77-25F2-4188-A944-8F75684D10DF}">
    <text>2024.09.11 suderinta</text>
  </threadedComment>
  <threadedComment ref="AB236" dT="2024-09-09T12:26:06.77" personId="{BF941DBC-49BC-4D35-B639-EC5DED99621C}" id="{67C10944-D1AB-44BC-9BB8-AF900CFBC4E1}">
    <text xml:space="preserve">2024.09.09 pateikta
</text>
  </threadedComment>
  <threadedComment ref="AB236" dT="2024-09-16T05:02:09.62" personId="{BF941DBC-49BC-4D35-B639-EC5DED99621C}" id="{1EF2FB4F-78E0-4F1B-A3C1-A29DAFA8BA27}" parentId="{67C10944-D1AB-44BC-9BB8-AF900CFBC4E1}">
    <text xml:space="preserve">2024.09.16 suderinta
</text>
  </threadedComment>
  <threadedComment ref="AE236" dT="2024-09-09T12:26:26.85" personId="{BF941DBC-49BC-4D35-B639-EC5DED99621C}" id="{325791C9-6CB4-4CA6-B8F9-E6A5A29FD973}">
    <text>2024.09.09 pateikta</text>
  </threadedComment>
  <threadedComment ref="AE236" dT="2024-09-18T06:08:32.96" personId="{BF941DBC-49BC-4D35-B639-EC5DED99621C}" id="{C46BC9EF-3567-4F9A-84BF-763224637062}" parentId="{325791C9-6CB4-4CA6-B8F9-E6A5A29FD973}">
    <text>2024.09.18 pateikta pakartotinai po pastabų</text>
  </threadedComment>
  <threadedComment ref="AE236" dT="2024-10-04T08:51:58.50" personId="{BF941DBC-49BC-4D35-B639-EC5DED99621C}" id="{2F811534-580C-42A1-8B07-0D9624A298BF}" parentId="{325791C9-6CB4-4CA6-B8F9-E6A5A29FD973}">
    <text>10.04 priminta.</text>
  </threadedComment>
  <threadedComment ref="AE236" dT="2024-10-11T11:37:42.91" personId="{BF941DBC-49BC-4D35-B639-EC5DED99621C}" id="{E9B58547-9457-44A4-B84E-795247EFB931}" parentId="{325791C9-6CB4-4CA6-B8F9-E6A5A29FD973}">
    <text>10.11 suderinta</text>
  </threadedComment>
  <threadedComment ref="AF236" dT="2024-09-09T12:26:34.37" personId="{BF941DBC-49BC-4D35-B639-EC5DED99621C}" id="{08C819DE-73BD-4489-9063-CC0B6895F21D}">
    <text xml:space="preserve">2024.09.09 pateikta
</text>
  </threadedComment>
  <threadedComment ref="AF236" dT="2024-09-17T04:10:01.25" personId="{BF941DBC-49BC-4D35-B639-EC5DED99621C}" id="{00E46FC3-B504-4010-9642-4F62EC504481}" parentId="{08C819DE-73BD-4489-9063-CC0B6895F21D}">
    <text>2024.09.16 suderinta</text>
  </threadedComment>
  <threadedComment ref="AJ236" dT="2024-09-09T12:27:41.38" personId="{BF941DBC-49BC-4D35-B639-EC5DED99621C}" id="{85ACEFEB-CD84-4E68-ADD2-225FF9EBEBE3}">
    <text xml:space="preserve">2024.09.09 pateikta
</text>
  </threadedComment>
  <threadedComment ref="AJ236" dT="2024-09-18T11:24:47.18" personId="{BF941DBC-49BC-4D35-B639-EC5DED99621C}" id="{632988C0-FCE3-487C-B2B8-26A2A0F72E8B}" parentId="{85ACEFEB-CD84-4E68-ADD2-225FF9EBEBE3}">
    <text>2024.09.18 suderinta</text>
  </threadedComment>
  <threadedComment ref="AN236" dT="2024-10-24T05:58:01.91" personId="{BF941DBC-49BC-4D35-B639-EC5DED99621C}" id="{E87CA760-2EC3-4712-B9A7-506756FD2955}">
    <text xml:space="preserve">10.24 pateikta
</text>
  </threadedComment>
  <threadedComment ref="AN236" dT="2024-10-28T13:24:47.57" personId="{BF941DBC-49BC-4D35-B639-EC5DED99621C}" id="{32C1EF4B-53E3-437C-9056-6E29742E7116}" parentId="{E87CA760-2EC3-4712-B9A7-506756FD2955}">
    <text>10.28 suderinta</text>
  </threadedComment>
  <threadedComment ref="K237" dT="2024-09-16T09:54:47.50" personId="{275467A3-C35B-408D-BC09-980133BF36D1}" id="{4DA5AC3A-C3B5-448A-AB0D-1B6D91417DFF}">
    <text>Kostas perkels pirminius ir atsakys į Povilavcičiaus pastabas</text>
  </threadedComment>
  <threadedComment ref="K237" dT="2024-10-08T13:01:41.56" personId="{1AA69E5B-B443-4881-BBB8-C2908FF681E9}" id="{9D820217-6B18-49BC-9FF0-425374CE9372}" parentId="{4DA5AC3A-C3B5-448A-AB0D-1B6D91417DFF}">
    <text>Pateikti pirminiai po pastabu</text>
  </threadedComment>
  <threadedComment ref="K237" dT="2024-10-10T10:09:15.60" personId="{1AA69E5B-B443-4881-BBB8-C2908FF681E9}" id="{FF2CBEBF-F7C2-462C-BC84-17F9A2438F0A}" parentId="{4DA5AC3A-C3B5-448A-AB0D-1B6D91417DFF}">
    <text>Pateikti pirminiai po pastabu</text>
  </threadedComment>
  <threadedComment ref="K237" dT="2024-10-14T09:21:06.95" personId="{275467A3-C35B-408D-BC09-980133BF36D1}" id="{23C06B85-F726-428C-B7C4-D26DCC5036B9}" parentId="{4DA5AC3A-C3B5-448A-AB0D-1B6D91417DFF}">
    <text>Taiso pastabas</text>
  </threadedComment>
  <threadedComment ref="K237" dT="2024-10-28T12:18:37.21" personId="{1AA69E5B-B443-4881-BBB8-C2908FF681E9}" id="{B1070DE4-A691-493F-97E4-77A7F05D620D}" parentId="{4DA5AC3A-C3B5-448A-AB0D-1B6D91417DFF}">
    <text>Reikia atrasyti Povilaviciui, nes jis nenori taip leisti kloti kabelio</text>
  </threadedComment>
  <threadedComment ref="K237" dT="2024-11-08T09:32:30.46" personId="{275467A3-C35B-408D-BC09-980133BF36D1}" id="{C24F3D19-C4AB-4044-857B-F1EC72E233ED}" parentId="{4DA5AC3A-C3B5-448A-AB0D-1B6D91417DFF}">
    <text>Derinama su vandenim</text>
  </threadedComment>
  <threadedComment ref="K237" dT="2024-11-25T05:48:18.16" personId="{BF941DBC-49BC-4D35-B639-EC5DED99621C}" id="{F7C6250D-BE1F-4573-817D-E34A4F8C9C89}" parentId="{4DA5AC3A-C3B5-448A-AB0D-1B6D91417DFF}">
    <text>Išsiųsta derint.</text>
  </threadedComment>
  <threadedComment ref="K237" dT="2024-11-28T06:53:12.75" personId="{BF941DBC-49BC-4D35-B639-EC5DED99621C}" id="{CABA097C-8285-4CA1-87D6-834781B7091B}" parentId="{4DA5AC3A-C3B5-448A-AB0D-1B6D91417DFF}">
    <text>Vainoro pastaba, kodėl neklojame kita puse, pabandyta pagrįsti, jei netiks reikia su Znutu aptarti situaciją ar šlaite pavyks padaryti</text>
  </threadedComment>
  <threadedComment ref="K237" dT="2024-12-09T13:11:37.69" personId="{BF941DBC-49BC-4D35-B639-EC5DED99621C}" id="{248E00E8-F927-48F9-8809-D2B89261D9CE}" parentId="{4DA5AC3A-C3B5-448A-AB0D-1B6D91417DFF}">
    <text>Pateikta Vainorui su nuotraukomis, kodėl negalime eiti kita puse.</text>
  </threadedComment>
  <threadedComment ref="K237" dT="2024-12-11T13:21:42.86" personId="{BF941DBC-49BC-4D35-B639-EC5DED99621C}" id="{9786EABE-40F6-455E-837A-259FE48BA6CE}" parentId="{4DA5AC3A-C3B5-448A-AB0D-1B6D91417DFF}">
    <text>Vainoras pasiūlė eiti per 111 sklypą.</text>
  </threadedComment>
  <threadedComment ref="K237" dT="2024-12-21T06:26:51.52" personId="{275467A3-C35B-408D-BC09-980133BF36D1}" id="{79CE1340-FEAC-47E3-9C7D-3620688F6578}" parentId="{4DA5AC3A-C3B5-448A-AB0D-1B6D91417DFF}">
    <text>Kokia situacija ?</text>
  </threadedComment>
  <threadedComment ref="K237" dT="2024-12-23T05:59:21.81" personId="{BF941DBC-49BC-4D35-B639-EC5DED99621C}" id="{3303D445-32EA-4CB5-A691-C4CEF4236845}" parentId="{4DA5AC3A-C3B5-448A-AB0D-1B6D91417DFF}">
    <text>Laukiu vainoro atsakymo</text>
  </threadedComment>
  <threadedComment ref="K237" dT="2025-01-15T07:09:21.65" personId="{BF941DBC-49BC-4D35-B639-EC5DED99621C}" id="{24B8BFDD-1BBC-47E4-9BA3-5790AE8DB14F}" parentId="{4DA5AC3A-C3B5-448A-AB0D-1B6D91417DFF}">
    <text>Gauta Vainoro derinimas, pateikta SUVA, užsakovui, paruošta byla.</text>
  </threadedComment>
  <threadedComment ref="K237" dT="2025-01-16T07:06:48.70" personId="{BF5C2520-4838-4933-8C2C-E9E069B8079F}" id="{4428153A-270E-4FBB-879B-FC4BA201DC15}" parentId="{4DA5AC3A-C3B5-448A-AB0D-1B6D91417DFF}">
    <text>Pateikta byla be SUVA</text>
  </threadedComment>
  <threadedComment ref="K237" dT="2025-01-27T10:46:37.25" personId="{275467A3-C35B-408D-BC09-980133BF36D1}" id="{33947580-404F-4006-BF60-93917BE21139}" parentId="{4DA5AC3A-C3B5-448A-AB0D-1B6D91417DFF}">
    <text>SUVA liko 2d.d.</text>
  </threadedComment>
  <threadedComment ref="K237" dT="2025-02-03T10:42:32.09" personId="{275467A3-C35B-408D-BC09-980133BF36D1}" id="{0A88060C-406D-44A5-BA65-CC37F7D087E7}" parentId="{4DA5AC3A-C3B5-448A-AB0D-1B6D91417DFF}">
    <text>SUVA vėluoja 3d.d.</text>
  </threadedComment>
  <threadedComment ref="K237" dT="2025-02-11T15:15:53.92" personId="{BF5C2520-4838-4933-8C2C-E9E069B8079F}" id="{BAC66702-F2D2-489B-A984-8D4EE1785106}" parentId="{4DA5AC3A-C3B5-448A-AB0D-1B6D91417DFF}">
    <text>Pateiktas projektas su SUVA</text>
  </threadedComment>
  <threadedComment ref="O237" dT="2024-08-07T12:51:17.31" personId="{516D2C5B-D67D-464E-9C67-108D937F77CE}" id="{0A366D3C-5CBE-4C6F-85DC-4A3EAB036BAF}">
    <text>2024.08.07 Įkeltas pratesimas</text>
  </threadedComment>
  <threadedComment ref="O237" dT="2024-09-23T08:03:03.50" personId="{516D2C5B-D67D-464E-9C67-108D937F77CE}" id="{E456F373-C867-4586-985B-1E1E979FD1DB}" parentId="{0A366D3C-5CBE-4C6F-85DC-4A3EAB036BAF}">
    <text>2024.09.23 Įkeltas pratesimas</text>
  </threadedComment>
  <threadedComment ref="X237" dT="2024-09-05T12:36:40.46" personId="{516D2C5B-D67D-464E-9C67-108D937F77CE}" id="{F62A3049-F250-492E-8FCC-7C601FBF8A85}">
    <text xml:space="preserve">2024.09.05 pateikta
</text>
  </threadedComment>
  <threadedComment ref="X237" dT="2024-09-14T12:44:40.31" personId="{516D2C5B-D67D-464E-9C67-108D937F77CE}" id="{56E1BD92-61EF-4BFA-B877-A505FA0ACD40}" parentId="{F62A3049-F250-492E-8FCC-7C601FBF8A85}">
    <text>2024.09.10 Gautos ESO PASTBOS</text>
  </threadedComment>
  <threadedComment ref="AB237" dT="2024-11-22T12:40:36.31" personId="{BF941DBC-49BC-4D35-B639-EC5DED99621C}" id="{1593B0D5-B406-4A87-9433-85EADEDF59C1}">
    <text>11.22 pateikta</text>
  </threadedComment>
  <threadedComment ref="AB237" dT="2024-12-12T05:55:16.18" personId="{BF941DBC-49BC-4D35-B639-EC5DED99621C}" id="{BCC7674D-430A-4150-AEEB-CC2859B7AADF}" parentId="{1593B0D5-B406-4A87-9433-85EADEDF59C1}">
    <text>12.11 Vainoras siūlo ieškoti alternatyvų, neleidžia kloti aplink.</text>
  </threadedComment>
  <threadedComment ref="AB237" dT="2025-01-14T13:50:39.49" personId="{BF941DBC-49BC-4D35-B639-EC5DED99621C}" id="{91970313-AB9A-4C3D-82A3-9A34463AB645}" parentId="{1593B0D5-B406-4A87-9433-85EADEDF59C1}">
    <text>01.14 suderinta</text>
  </threadedComment>
  <threadedComment ref="AE237" dT="2024-11-08T08:05:21.01" personId="{BF941DBC-49BC-4D35-B639-EC5DED99621C}" id="{F7FA7C51-316B-44E7-B727-EBD6336D1F23}">
    <text>11.08 pateikta</text>
  </threadedComment>
  <threadedComment ref="AE237" dT="2024-11-19T08:14:31.28" personId="{BF941DBC-49BC-4D35-B639-EC5DED99621C}" id="{68D9BC8F-56DA-422F-B219-224AEB8B2602}" parentId="{F7FA7C51-316B-44E7-B727-EBD6336D1F23}">
    <text>11.19 priminta</text>
  </threadedComment>
  <threadedComment ref="AE237" dT="2024-11-22T05:32:55.55" personId="{BF941DBC-49BC-4D35-B639-EC5DED99621C}" id="{23BDCB5F-C958-40D7-B22A-72CDA3518A4D}" parentId="{F7FA7C51-316B-44E7-B727-EBD6336D1F23}">
    <text>11.21 suderinta</text>
  </threadedComment>
  <threadedComment ref="AF237" dT="2024-11-22T12:40:36.31" personId="{BF941DBC-49BC-4D35-B639-EC5DED99621C}" id="{D95FF9D4-F202-4F69-91BF-7D3C756BF67F}">
    <text>11.22 pateikta</text>
  </threadedComment>
  <threadedComment ref="AF237" dT="2024-11-29T13:01:18.38" personId="{BF941DBC-49BC-4D35-B639-EC5DED99621C}" id="{D6E00722-8044-4B47-8A78-1D7741B19D95}" parentId="{D95FF9D4-F202-4F69-91BF-7D3C756BF67F}">
    <text>11.29 suderinta</text>
  </threadedComment>
  <threadedComment ref="AH237" dT="2025-01-15T05:36:03.09" personId="{BF941DBC-49BC-4D35-B639-EC5DED99621C}" id="{F64AEA98-CBD1-4AA6-A34C-A5723C3A2100}">
    <text>2025.01.15
SAV-343001</text>
  </threadedComment>
  <threadedComment ref="AJ237" dT="2024-11-22T12:40:36.31" personId="{BF941DBC-49BC-4D35-B639-EC5DED99621C}" id="{298348E5-0F6C-4951-866F-CC2D0AFDB8FC}">
    <text>11.22 pateikta</text>
  </threadedComment>
  <threadedComment ref="K238" dT="2024-09-16T09:56:04.66" personId="{275467A3-C35B-408D-BC09-980133BF36D1}" id="{299B49B3-9E20-4B32-A2D6-A08BCC508E6F}">
    <text>VYTAI ar gauti derinimai ? Teikta jau prieš mėnesį, turėtų visi būti</text>
  </threadedComment>
  <threadedComment ref="K238" dT="2024-09-16T20:50:37.90" personId="{516D2C5B-D67D-464E-9C67-108D937F77CE}" id="{6D256733-6FF6-4551-8B82-BD13D9E0BE0A}" parentId="{299B49B3-9E20-4B32-A2D6-A08BCC508E6F}">
    <text>Telia ir H2O suderino. Vainorui ir užsakovui pakartojau</text>
  </threadedComment>
  <threadedComment ref="K238" dT="2024-10-07T08:42:08.25" personId="{275467A3-C35B-408D-BC09-980133BF36D1}" id="{0B7EBEC0-3200-49B4-A074-CCB088419C28}" parentId="{299B49B3-9E20-4B32-A2D6-A08BCC508E6F}">
    <text>SUVA vėluoja 3d.d.</text>
  </threadedComment>
  <threadedComment ref="K238" dT="2024-10-14T06:05:02.43" personId="{275467A3-C35B-408D-BC09-980133BF36D1}" id="{70866463-C334-4883-8202-56334FC76989}" parentId="{299B49B3-9E20-4B32-A2D6-A08BCC508E6F}">
    <text>10-14 teiks pilną bylą</text>
  </threadedComment>
  <threadedComment ref="K238" dT="2024-10-14T06:24:00.96" personId="{1AA69E5B-B443-4881-BBB8-C2908FF681E9}" id="{13184208-FC2C-46D7-8D1A-7BC10243E0A8}" parentId="{299B49B3-9E20-4B32-A2D6-A08BCC508E6F}">
    <text>Pateiktas projektas</text>
  </threadedComment>
  <threadedComment ref="K238" dT="2024-10-16T05:42:12.89" personId="{1AA69E5B-B443-4881-BBB8-C2908FF681E9}" id="{1E2BB297-F9E7-4376-B8A8-64C2A22C7103}" parentId="{299B49B3-9E20-4B32-A2D6-A08BCC508E6F}">
    <text>Pateikta po pastabu</text>
  </threadedComment>
  <threadedComment ref="O238" dT="2024-08-12T08:13:30.73" personId="{516D2C5B-D67D-464E-9C67-108D937F77CE}" id="{F58C4F60-C779-4F10-A417-369DCFA40A68}">
    <text xml:space="preserve">2024.08.09 įkeltas pratesimas
</text>
  </threadedComment>
  <threadedComment ref="O238" dT="2024-09-18T05:42:59.85" personId="{516D2C5B-D67D-464E-9C67-108D937F77CE}" id="{9BCFEAFA-B4AE-4CFB-8A2D-8021A51629A1}" parentId="{F58C4F60-C779-4F10-A417-369DCFA40A68}">
    <text>2024.09.18 Įkeltas pratesimas</text>
  </threadedComment>
  <threadedComment ref="X238" dT="2024-08-12T08:10:34.49" personId="{516D2C5B-D67D-464E-9C67-108D937F77CE}" id="{EE292A9C-5722-4783-972C-C5392C507AE3}">
    <text>2024.08.09 pateikti pirminiai</text>
  </threadedComment>
  <threadedComment ref="X238" dT="2024-09-19T13:01:53.98" personId="{516D2C5B-D67D-464E-9C67-108D937F77CE}" id="{5ECF4CE0-F86C-43E1-91AF-334CA918B78E}" parentId="{EE292A9C-5722-4783-972C-C5392C507AE3}">
    <text xml:space="preserve">2024.08.18 patvirtino
</text>
  </threadedComment>
  <threadedComment ref="Z238" dT="2024-08-12T08:17:59.83" personId="{516D2C5B-D67D-464E-9C67-108D937F77CE}" id="{A181016C-F812-4C7B-9B9E-85E2C31ACA4B}">
    <text xml:space="preserve">2024.08.12 pateikta  vilija.ramanauskiene987@gmail.com
</text>
    <extLst>
      <x:ext xmlns:xltc2="http://schemas.microsoft.com/office/spreadsheetml/2020/threadedcomments2" uri="{F7C98A9C-CBB3-438F-8F68-D28B6AF4A901}">
        <xltc2:checksum>3153570317</xltc2:checksum>
        <xltc2:hyperlink startIndex="21" length="33" url="vilija.ramanauskiene987@gmail.com"/>
      </x:ext>
    </extLst>
  </threadedComment>
  <threadedComment ref="Z238" dT="2024-09-16T20:49:20.59" personId="{516D2C5B-D67D-464E-9C67-108D937F77CE}" id="{ADF4C665-1A8D-4F70-BDA3-25ACC2343408}" parentId="{A181016C-F812-4C7B-9B9E-85E2C31ACA4B}">
    <text>2024.09.16 pakartota</text>
  </threadedComment>
  <threadedComment ref="Z238" dT="2024-09-18T10:54:07.50" personId="{516D2C5B-D67D-464E-9C67-108D937F77CE}" id="{4AB2EA12-6B58-4996-AB00-E92EC9CC0D1D}" parentId="{A181016C-F812-4C7B-9B9E-85E2C31ACA4B}">
    <text>2024.09.18 gautas derinimas</text>
  </threadedComment>
  <threadedComment ref="AB238" dT="2024-08-13T10:26:58.52" personId="{516D2C5B-D67D-464E-9C67-108D937F77CE}" id="{DA5066E8-E338-4BFF-9963-B23D189C2076}">
    <text xml:space="preserve">2024.08.09 pateikta
</text>
  </threadedComment>
  <threadedComment ref="AB238" dT="2024-09-16T20:49:25.85" personId="{516D2C5B-D67D-464E-9C67-108D937F77CE}" id="{EDCE2B7C-AC4D-4180-B453-89B4DC434E62}" parentId="{DA5066E8-E338-4BFF-9963-B23D189C2076}">
    <text>2024.09.16 pakartota</text>
  </threadedComment>
  <threadedComment ref="AB238" dT="2024-09-18T04:15:51.24" personId="{516D2C5B-D67D-464E-9C67-108D937F77CE}" id="{B632B820-087B-4F42-90F9-C5DBBC965446}" parentId="{DA5066E8-E338-4BFF-9963-B23D189C2076}">
    <text>2024.09.17 suderino</text>
  </threadedComment>
  <threadedComment ref="AE238" dT="2024-08-13T10:24:52.89" personId="{516D2C5B-D67D-464E-9C67-108D937F77CE}" id="{8FE9904A-197E-4FAC-977D-5731774ABC1B}">
    <text xml:space="preserve">2024.08.13 suderinta
</text>
  </threadedComment>
  <threadedComment ref="AF238" dT="2024-08-13T10:27:10.44" personId="{516D2C5B-D67D-464E-9C67-108D937F77CE}" id="{9F2CAFDA-E59D-4E48-835B-D8AB84DE37C5}">
    <text>2024.08.09 pateikta</text>
  </threadedComment>
  <threadedComment ref="AF238" dT="2024-08-14T06:59:28.44" personId="{516D2C5B-D67D-464E-9C67-108D937F77CE}" id="{CFF199E6-96FA-41B4-B455-578DDDD0AD14}" parentId="{9F2CAFDA-E59D-4E48-835B-D8AB84DE37C5}">
    <text>2024.08.13</text>
  </threadedComment>
  <threadedComment ref="AH238" dT="2024-09-18T05:19:59.89" personId="{516D2C5B-D67D-464E-9C67-108D937F77CE}" id="{DD3C93EF-CCE4-4A8B-BCDA-5C027B9F2469}">
    <text>2024.09.18 Pateikta NŽT 328863 (SAV-328863 )</text>
  </threadedComment>
  <threadedComment ref="K239" dT="2024-09-16T09:58:11.65" personId="{275467A3-C35B-408D-BC09-980133BF36D1}" id="{EDC158B4-9B5C-40CE-80EB-FEB29C14BE9F}">
    <text>Laukiam derinimų. Gytis pateikęs</text>
  </threadedComment>
  <threadedComment ref="K239" dT="2024-10-07T08:44:12.03" personId="{275467A3-C35B-408D-BC09-980133BF36D1}" id="{668518C4-38B2-4C24-B0E5-0C2D4BF7640D}" parentId="{EDC158B4-9B5C-40CE-80EB-FEB29C14BE9F}">
    <text>Laukiam SUVA</text>
  </threadedComment>
  <threadedComment ref="K239" dT="2024-10-14T05:52:08.56" personId="{275467A3-C35B-408D-BC09-980133BF36D1}" id="{F221DC64-23AC-4B19-9800-3CCE03C9E21F}" parentId="{EDC158B4-9B5C-40CE-80EB-FEB29C14BE9F}">
    <text>10-14 teiks bylą be SUVA</text>
  </threadedComment>
  <threadedComment ref="K239" dT="2024-10-14T11:22:16.59" personId="{1AA69E5B-B443-4881-BBB8-C2908FF681E9}" id="{A3DC11C3-6AFE-4D68-97C0-3A4D58C4F41F}" parentId="{EDC158B4-9B5C-40CE-80EB-FEB29C14BE9F}">
    <text>Pateiktas projektas</text>
  </threadedComment>
  <threadedComment ref="K239" dT="2024-10-21T09:21:03.50" personId="{275467A3-C35B-408D-BC09-980133BF36D1}" id="{ED75E9CA-AF55-4F46-8007-C526ADF41680}" parentId="{EDC158B4-9B5C-40CE-80EB-FEB29C14BE9F}">
    <text>Pateiktas po pastabų projektas</text>
  </threadedComment>
  <threadedComment ref="O239" dT="2024-08-12T08:20:48.52" personId="{516D2C5B-D67D-464E-9C67-108D937F77CE}" id="{455FBEBC-FA78-4BB1-963F-8CC2797F3089}">
    <text xml:space="preserve">2024.08.09 įkeltas pratesimas
</text>
  </threadedComment>
  <threadedComment ref="O239" dT="2024-09-24T12:38:22.92" personId="{516D2C5B-D67D-464E-9C67-108D937F77CE}" id="{3859A160-060B-45B6-BB2A-5AB33581E1FD}" parentId="{455FBEBC-FA78-4BB1-963F-8CC2797F3089}">
    <text>2024.09.24 Įkeltas pratesimas</text>
  </threadedComment>
  <threadedComment ref="X239" dT="2024-09-05T12:49:03.18" personId="{516D2C5B-D67D-464E-9C67-108D937F77CE}" id="{19330D65-55F9-4972-A8BB-3053F12E6CCC}">
    <text>2024.09.05 pateikta</text>
  </threadedComment>
  <threadedComment ref="X239" dT="2024-09-10T12:28:47.53" personId="{516D2C5B-D67D-464E-9C67-108D937F77CE}" id="{07AD89D8-BF53-49D7-9BCE-08FA2AB61F0E}" parentId="{19330D65-55F9-4972-A8BB-3053F12E6CCC}">
    <text xml:space="preserve">2024.09.10 suderino
</text>
  </threadedComment>
  <threadedComment ref="Z239" dT="2024-09-10T12:47:26.92" personId="{BF941DBC-49BC-4D35-B639-EC5DED99621C}" id="{1E8857F6-5AAA-4C27-BC27-24CA15F934B2}">
    <text>2024.09.10 pateikta
valdas@kleboniskis.lt</text>
    <extLst>
      <x:ext xmlns:xltc2="http://schemas.microsoft.com/office/spreadsheetml/2020/threadedcomments2" uri="{F7C98A9C-CBB3-438F-8F68-D28B6AF4A901}">
        <xltc2:checksum>3171350332</xltc2:checksum>
        <xltc2:hyperlink startIndex="20" length="21" url="valdas@kleboniskis.lt"/>
      </x:ext>
    </extLst>
  </threadedComment>
  <threadedComment ref="Z239" dT="2024-09-13T04:06:34.03" personId="{BF941DBC-49BC-4D35-B639-EC5DED99621C}" id="{98B296B4-109F-49E6-AAEF-2BBC5436428A}" parentId="{1E8857F6-5AAA-4C27-BC27-24CA15F934B2}">
    <text>2024.09.12 suderinta</text>
  </threadedComment>
  <threadedComment ref="AB239" dT="2024-09-10T12:43:32.66" personId="{BF941DBC-49BC-4D35-B639-EC5DED99621C}" id="{13724732-4FCF-418B-B744-8C1EBB1D8935}">
    <text>2024.09.10 pateikta</text>
  </threadedComment>
  <threadedComment ref="AB239" dT="2024-09-16T12:38:41.13" personId="{BF941DBC-49BC-4D35-B639-EC5DED99621C}" id="{9A36C29D-64D8-4667-9043-6E4E2E6DDEBC}" parentId="{13724732-4FCF-418B-B744-8C1EBB1D8935}">
    <text>2024.09.16 suderinta</text>
  </threadedComment>
  <threadedComment ref="AE239" dT="2024-09-10T12:43:42.24" personId="{BF941DBC-49BC-4D35-B639-EC5DED99621C}" id="{0E885BE0-4586-4832-B82D-E1F6A686E6E2}">
    <text xml:space="preserve">2024.09.10 pateikta
</text>
  </threadedComment>
  <threadedComment ref="AE239" dT="2024-09-18T05:33:33.55" personId="{BF941DBC-49BC-4D35-B639-EC5DED99621C}" id="{E548F2FF-61D3-4C0D-94D0-B51E9AFB1939}" parentId="{0E885BE0-4586-4832-B82D-E1F6A686E6E2}">
    <text xml:space="preserve">2024.09.18 Pateikta per naujo po telia pastabų.
</text>
  </threadedComment>
  <threadedComment ref="AE239" dT="2024-10-01T07:53:07.59" personId="{BF941DBC-49BC-4D35-B639-EC5DED99621C}" id="{6613114F-0471-40A8-840F-2CF2812B94E2}" parentId="{0E885BE0-4586-4832-B82D-E1F6A686E6E2}">
    <text>09.24 pateikta po pastabų</text>
  </threadedComment>
  <threadedComment ref="AE239" dT="2024-10-10T06:00:32.44" personId="{BF941DBC-49BC-4D35-B639-EC5DED99621C}" id="{276B1276-CDF3-4DA7-81A4-EE0B767DE4CD}" parentId="{0E885BE0-4586-4832-B82D-E1F6A686E6E2}">
    <text>10-10 suderinta</text>
  </threadedComment>
  <threadedComment ref="AF239" dT="2024-09-10T12:43:48.40" personId="{BF941DBC-49BC-4D35-B639-EC5DED99621C}" id="{8D034D9A-DDD2-4114-88C2-5BB951BB6048}">
    <text xml:space="preserve">2024.09.10 pateikta
</text>
  </threadedComment>
  <threadedComment ref="AF239" dT="2024-09-18T05:33:39.52" personId="{BF941DBC-49BC-4D35-B639-EC5DED99621C}" id="{788D46C0-118C-4451-9381-B86A081D174C}" parentId="{8D034D9A-DDD2-4114-88C2-5BB951BB6048}">
    <text xml:space="preserve">2024.09.18 Pateikta per naujo po telia pastabų.
</text>
  </threadedComment>
  <threadedComment ref="AF239" dT="2024-09-23T11:23:04.87" personId="{BF941DBC-49BC-4D35-B639-EC5DED99621C}" id="{0A8D138C-7ADF-466F-9F39-D6A805C82151}" parentId="{8D034D9A-DDD2-4114-88C2-5BB951BB6048}">
    <text>2024.09.23 suderinta</text>
  </threadedComment>
  <threadedComment ref="AH239" dT="2024-10-03T11:41:35.85" personId="{BF941DBC-49BC-4D35-B639-EC5DED99621C}" id="{92411E07-0B89-4CD5-ABB1-5B227BA10688}">
    <text>10.03 
SAV-331135</text>
  </threadedComment>
  <threadedComment ref="AJ239" dT="2024-09-10T12:44:03.19" personId="{BF941DBC-49BC-4D35-B639-EC5DED99621C}" id="{AFDFE41C-CC76-4ABE-9451-616B18D2FF7C}">
    <text xml:space="preserve">2024.09.10 pateikta
</text>
  </threadedComment>
  <threadedComment ref="AJ239" dT="2024-09-18T05:33:46.02" personId="{BF941DBC-49BC-4D35-B639-EC5DED99621C}" id="{752EC770-F730-43A6-9C45-0640CD22103D}" parentId="{AFDFE41C-CC76-4ABE-9451-616B18D2FF7C}">
    <text>2024.09.18 Pateikta per naujo po telia pastabų.</text>
  </threadedComment>
  <threadedComment ref="AJ239" dT="2024-09-26T04:09:28.54" personId="{BF941DBC-49BC-4D35-B639-EC5DED99621C}" id="{9A288490-7DCA-48EA-8B22-C50B055367C4}" parentId="{AFDFE41C-CC76-4ABE-9451-616B18D2FF7C}">
    <text xml:space="preserve">09.25 suderinta
</text>
  </threadedComment>
  <threadedComment ref="K240" dT="2024-09-16T10:00:54.48" personId="{275467A3-C35B-408D-BC09-980133BF36D1}" id="{E52BAB7A-E176-43D2-ADF4-BE92054174A7}">
    <text>Kostas taiso pirminių pastabas</text>
  </threadedComment>
  <threadedComment ref="K240" dT="2024-09-19T15:45:13.15" personId="{1AA69E5B-B443-4881-BBB8-C2908FF681E9}" id="{57CE6570-66BC-431F-BDED-226D50F950AC}" parentId="{E52BAB7A-E176-43D2-ADF4-BE92054174A7}">
    <text>Pateikti pirminiai po pastabu</text>
  </threadedComment>
  <threadedComment ref="K240" dT="2024-09-30T13:40:45.43" personId="{275467A3-C35B-408D-BC09-980133BF36D1}" id="{B58EAF95-B666-4978-A719-4F9A10DFB5C2}" parentId="{E52BAB7A-E176-43D2-ADF4-BE92054174A7}">
    <text>Gytis turi sužiūrėti derinimus</text>
  </threadedComment>
  <threadedComment ref="K240" dT="2024-10-07T08:45:17.02" personId="{275467A3-C35B-408D-BC09-980133BF36D1}" id="{ADC39E0F-3A51-4615-9143-4D091029597B}" parentId="{E52BAB7A-E176-43D2-ADF4-BE92054174A7}">
    <text>Laukiam SUVA</text>
  </threadedComment>
  <threadedComment ref="K240" dT="2024-10-09T08:08:59.42" personId="{275467A3-C35B-408D-BC09-980133BF36D1}" id="{68AAB5BE-4060-44A4-B9E8-B9464E4D22BF}" parentId="{E52BAB7A-E176-43D2-ADF4-BE92054174A7}">
    <text>Pateikta byla be SUVA</text>
  </threadedComment>
  <threadedComment ref="K240" dT="2024-10-14T06:04:02.00" personId="{275467A3-C35B-408D-BC09-980133BF36D1}" id="{68E991D0-A9FA-4FFA-9472-74D1ED437F61}" parentId="{E52BAB7A-E176-43D2-ADF4-BE92054174A7}">
    <text>Laukiam SUVA 10-17 terminas</text>
  </threadedComment>
  <threadedComment ref="K240" dT="2024-10-28T06:52:22.74" personId="{275467A3-C35B-408D-BC09-980133BF36D1}" id="{D3A5F834-6E09-4DEB-A194-023AD366EA2E}" parentId="{E52BAB7A-E176-43D2-ADF4-BE92054174A7}">
    <text>SUVA vėluoja</text>
  </threadedComment>
  <threadedComment ref="K240" dT="2024-11-08T06:23:40.49" personId="{275467A3-C35B-408D-BC09-980133BF36D1}" id="{B2FFD744-E080-46DB-931A-310F33A857C5}" parentId="{E52BAB7A-E176-43D2-ADF4-BE92054174A7}">
    <text>Sukeltas SUVA</text>
  </threadedComment>
  <threadedComment ref="K240" dT="2024-11-08T13:54:30.09" personId="{BF5C2520-4838-4933-8C2C-E9E069B8079F}" id="{D81AC2A9-B3EE-417E-92D4-DD199E511F09}" parentId="{E52BAB7A-E176-43D2-ADF4-BE92054174A7}">
    <text>Pateikta byla</text>
  </threadedComment>
  <threadedComment ref="K240" dT="2024-11-12T16:01:36.81" personId="{BF5C2520-4838-4933-8C2C-E9E069B8079F}" id="{B435A5D9-828F-4EDF-911D-ACF6295EEFA5}" parentId="{E52BAB7A-E176-43D2-ADF4-BE92054174A7}">
    <text>Pateikta byla po pastabu</text>
  </threadedComment>
  <threadedComment ref="O240" dT="2024-08-13T04:31:43.07" personId="{516D2C5B-D67D-464E-9C67-108D937F77CE}" id="{075C3AF2-AA89-46B3-890E-4D6E6AAD11EA}">
    <text>2024.08.13 Įkeltas pratesimas</text>
  </threadedComment>
  <threadedComment ref="O240" dT="2024-09-24T13:00:01.20" personId="{516D2C5B-D67D-464E-9C67-108D937F77CE}" id="{78808B62-7E6B-4AC9-9891-8BB42DBFC105}" parentId="{075C3AF2-AA89-46B3-890E-4D6E6AAD11EA}">
    <text>2024.09.24 įkeltas pratęsimas</text>
  </threadedComment>
  <threadedComment ref="X240" dT="2024-08-12T14:21:02.06" personId="{516D2C5B-D67D-464E-9C67-108D937F77CE}" id="{AB0ACFD5-E4C0-475B-BD6F-5E6383AE369D}">
    <text>2024.08.12 Pateikta</text>
  </threadedComment>
  <threadedComment ref="Z240" dT="2024-08-12T14:20:56.96" personId="{516D2C5B-D67D-464E-9C67-108D937F77CE}" id="{2D30B43E-F13D-4205-A16E-231BEDDCB35C}">
    <text>2024.08.12 Pateikta</text>
  </threadedComment>
  <threadedComment ref="Z240" dT="2024-08-13T04:17:48.22" personId="{516D2C5B-D67D-464E-9C67-108D937F77CE}" id="{541618CC-18E2-45E7-8600-94DF1969D982}" parentId="{2D30B43E-F13D-4205-A16E-231BEDDCB35C}">
    <text>2024.08.12 suderino</text>
  </threadedComment>
  <threadedComment ref="AA240" dT="2024-10-03T10:41:37.88" personId="{BF941DBC-49BC-4D35-B639-EC5DED99621C}" id="{D9E1C599-E0E2-49BA-BBCE-9872FF259EAF}">
    <text xml:space="preserve">10.03 išsiųsta AZ
</text>
  </threadedComment>
  <threadedComment ref="AA240" dT="2024-10-03T11:17:39.44" personId="{BF941DBC-49BC-4D35-B639-EC5DED99621C}" id="{C67DE9FC-A391-47FD-AA7C-6E086FADE262}" parentId="{D9E1C599-E0E2-49BA-BBCE-9872FF259EAF}">
    <text>10.03 suderinta</text>
  </threadedComment>
  <threadedComment ref="AB240" dT="2024-08-12T14:20:50.54" personId="{516D2C5B-D67D-464E-9C67-108D937F77CE}" id="{ED5166B1-9D4E-48D6-91A1-3C68FD7CE15F}">
    <text>2024.08.12 Pateikta</text>
  </threadedComment>
  <threadedComment ref="AB240" dT="2024-10-01T09:01:39.12" personId="{BF941DBC-49BC-4D35-B639-EC5DED99621C}" id="{04305D76-5159-4F98-AE34-29C515D92301}" parentId="{ED5166B1-9D4E-48D6-91A1-3C68FD7CE15F}">
    <text>09/26 pateikta pakartotinai Vytauto</text>
  </threadedComment>
  <threadedComment ref="AB240" dT="2024-10-01T12:01:41.00" personId="{516D2C5B-D67D-464E-9C67-108D937F77CE}" id="{A9B68B3D-2012-4173-BC02-330EC67B6557}" parentId="{ED5166B1-9D4E-48D6-91A1-3C68FD7CE15F}">
    <text>10.01 suderinta</text>
  </threadedComment>
  <threadedComment ref="AE240" dT="2024-08-12T14:20:34.36" personId="{516D2C5B-D67D-464E-9C67-108D937F77CE}" id="{D21E86AC-918A-41B0-A235-79482E243870}">
    <text xml:space="preserve">2024.08.12 Pateikta
</text>
  </threadedComment>
  <threadedComment ref="AE240" dT="2024-08-13T10:23:44.48" personId="{516D2C5B-D67D-464E-9C67-108D937F77CE}" id="{F8F3F754-722D-4B35-B53A-03024A0D352B}" parentId="{D21E86AC-918A-41B0-A235-79482E243870}">
    <text>2024.08.13 suderinta</text>
  </threadedComment>
  <threadedComment ref="AF240" dT="2024-08-12T14:20:27.80" personId="{516D2C5B-D67D-464E-9C67-108D937F77CE}" id="{9665C3A5-51ED-4FDB-BF4A-55F004465F74}">
    <text>2024.08.12 Pateikta</text>
  </threadedComment>
  <threadedComment ref="AF240" dT="2024-08-19T05:35:19.41" personId="{516D2C5B-D67D-464E-9C67-108D937F77CE}" id="{56C63DAF-25A5-40D7-B463-1F51D23948D6}" parentId="{9665C3A5-51ED-4FDB-BF4A-55F004465F74}">
    <text>2024.08.16 suderinta</text>
  </threadedComment>
  <threadedComment ref="AH240" dT="2024-10-03T10:19:22.08" personId="{BF941DBC-49BC-4D35-B639-EC5DED99621C}" id="{71C45B4E-CB96-4410-8EAD-6A8B4D703E3A}">
    <text xml:space="preserve">10.03 331107 
SAV-331107 </text>
  </threadedComment>
  <threadedComment ref="AJ240" dT="2024-08-12T14:20:44.69" personId="{516D2C5B-D67D-464E-9C67-108D937F77CE}" id="{D036422E-5D02-4D1D-B1D1-C468A55F6B95}">
    <text>2024.08.12 Pateikta</text>
  </threadedComment>
  <threadedComment ref="AJ240" dT="2024-08-26T04:24:10.19" personId="{516D2C5B-D67D-464E-9C67-108D937F77CE}" id="{FA176D75-F294-465B-BD03-55A1B3908938}" parentId="{D036422E-5D02-4D1D-B1D1-C468A55F6B95}">
    <text>2024.08.23 suderinta</text>
  </threadedComment>
  <threadedComment ref="K241" dT="2024-09-16T10:02:05.24" personId="{275467A3-C35B-408D-BC09-980133BF36D1}" id="{AC8A96E0-B1EF-4078-87B2-02F6A223D1E0}">
    <text>Laukiam ESO atsakymo tivyje</text>
  </threadedComment>
  <threadedComment ref="K241" dT="2024-09-17T15:12:01.21" personId="{1AA69E5B-B443-4881-BBB8-C2908FF681E9}" id="{2A1E0CD2-25C8-4EB6-8A6A-5F193E6E43D6}" parentId="{AC8A96E0-B1EF-4078-87B2-02F6A223D1E0}">
    <text>Gautos pakoreguotos TS</text>
  </threadedComment>
  <threadedComment ref="K241" dT="2024-09-24T06:22:29.87" personId="{1AA69E5B-B443-4881-BBB8-C2908FF681E9}" id="{3F53FDA3-64BC-4323-A758-92B4C5F127AA}" parentId="{AC8A96E0-B1EF-4078-87B2-02F6A223D1E0}">
    <text>Pateikti pirminiai</text>
  </threadedComment>
  <threadedComment ref="K241" dT="2024-09-27T11:36:15.27" personId="{1AA69E5B-B443-4881-BBB8-C2908FF681E9}" id="{2B12A251-9EBB-40DE-9069-F611843AF431}" parentId="{AC8A96E0-B1EF-4078-87B2-02F6A223D1E0}">
    <text>Gavus Vainoro derinima, daryti/teikti byla</text>
  </threadedComment>
  <threadedComment ref="K241" dT="2024-10-07T08:47:35.76" personId="{275467A3-C35B-408D-BC09-980133BF36D1}" id="{60D09E27-631E-4572-B6C8-AC248BD8C537}" parentId="{AC8A96E0-B1EF-4078-87B2-02F6A223D1E0}">
    <text>Pateiktas projektas</text>
  </threadedComment>
  <threadedComment ref="O241" dT="2024-08-19T12:10:50.90" personId="{516D2C5B-D67D-464E-9C67-108D937F77CE}" id="{5BD81F29-77C6-49BE-A16C-C156D6CD71BC}">
    <text>2024.08.19 Įkeltas pratesimas
primeluota dėl dangų</text>
  </threadedComment>
  <threadedComment ref="O241" dT="2024-09-26T09:30:45.91" personId="{516D2C5B-D67D-464E-9C67-108D937F77CE}" id="{C7015DF5-1A88-4468-AD68-8C4EC463627C}" parentId="{5BD81F29-77C6-49BE-A16C-C156D6CD71BC}">
    <text>2024.09.26 įkeltas pratesimas</text>
  </threadedComment>
  <threadedComment ref="Z241" dT="2024-09-24T06:59:34.90" personId="{BF941DBC-49BC-4D35-B639-EC5DED99621C}" id="{C875CE3E-484F-48DF-93B3-B8EA168E2AF6}">
    <text xml:space="preserve">2024.09.24 pateikta
laiptai@laiptai.pro
</text>
    <extLst>
      <x:ext xmlns:xltc2="http://schemas.microsoft.com/office/spreadsheetml/2020/threadedcomments2" uri="{F7C98A9C-CBB3-438F-8F68-D28B6AF4A901}">
        <xltc2:checksum>1683321274</xltc2:checksum>
        <xltc2:hyperlink startIndex="20" length="19" url="laiptai@laiptai.pro"/>
      </x:ext>
    </extLst>
  </threadedComment>
  <threadedComment ref="Z241" dT="2024-09-24T11:18:06.09" personId="{BF941DBC-49BC-4D35-B639-EC5DED99621C}" id="{D9672A24-392F-48C1-BE5A-1F817BF7B6A8}" parentId="{C875CE3E-484F-48DF-93B3-B8EA168E2AF6}">
    <text>09.24 suderinta</text>
  </threadedComment>
  <threadedComment ref="AB241" dT="2024-09-24T06:59:55.19" personId="{BF941DBC-49BC-4D35-B639-EC5DED99621C}" id="{C6F3376E-F446-46DA-B66F-8DD01C507DD3}">
    <text>Pateikta 2024.09.24</text>
  </threadedComment>
  <threadedComment ref="AB241" dT="2024-09-30T12:10:32.51" personId="{BF941DBC-49BC-4D35-B639-EC5DED99621C}" id="{9006B379-E533-425D-A1A1-AF62A4C18892}" parentId="{C6F3376E-F446-46DA-B66F-8DD01C507DD3}">
    <text>09.30 suderinta</text>
  </threadedComment>
  <threadedComment ref="K242" dT="2024-09-20T06:12:05.74" personId="{275467A3-C35B-408D-BC09-980133BF36D1}" id="{6B921148-CF97-4023-A2B7-333E77F952C8}">
    <text>Patvirtinti pirminiai</text>
  </threadedComment>
  <threadedComment ref="K242" dT="2024-09-24T05:41:37.36" personId="{1AA69E5B-B443-4881-BBB8-C2908FF681E9}" id="{95C4AE97-D4E0-44FD-8EF8-E601243ED57C}" parentId="{6B921148-CF97-4023-A2B7-333E77F952C8}">
    <text>Reikia koreguoti sprendinius, laukiam nauju TS</text>
  </threadedComment>
  <threadedComment ref="K242" dT="2024-09-30T07:18:10.85" personId="{275467A3-C35B-408D-BC09-980133BF36D1}" id="{5A53B41E-8524-40A2-9606-89003D2E6DD2}" parentId="{6B921148-CF97-4023-A2B7-333E77F952C8}">
    <text>Padaryta pagal naujas TS, Gytis siunčia perderinti</text>
  </threadedComment>
  <threadedComment ref="K242" dT="2024-10-01T15:55:01.39" personId="{275467A3-C35B-408D-BC09-980133BF36D1}" id="{041319D2-48B5-41C8-ABFA-0FFF3FF5992A}" parentId="{6B921148-CF97-4023-A2B7-333E77F952C8}">
    <text>Pateiktas SB</text>
  </threadedComment>
  <threadedComment ref="K242" dT="2024-10-14T11:49:06.99" personId="{275467A3-C35B-408D-BC09-980133BF36D1}" id="{C1CC4BE3-911A-49A6-9453-13AB6E0F2421}" parentId="{6B921148-CF97-4023-A2B7-333E77F952C8}">
    <text>Gytis teikia SUVA, teikia servitutą savivaldybei</text>
  </threadedComment>
  <threadedComment ref="K242" dT="2024-10-21T11:18:47.35" personId="{275467A3-C35B-408D-BC09-980133BF36D1}" id="{1CB55752-A6AD-41F5-8904-85DFCB7F6043}" parentId="{6B921148-CF97-4023-A2B7-333E77F952C8}">
    <text>SUVA, Servitutai (laukiam kol eso pasirašys)</text>
  </threadedComment>
  <threadedComment ref="K242" dT="2024-11-04T05:24:58.36" personId="{BF941DBC-49BC-4D35-B639-EC5DED99621C}" id="{312F45D9-D23D-4F27-8CF8-15564813D54C}" parentId="{6B921148-CF97-4023-A2B7-333E77F952C8}">
    <text>Pateiktas servitutas ESO</text>
  </threadedComment>
  <threadedComment ref="K242" dT="2024-11-12T05:30:30.64" personId="{1AA69E5B-B443-4881-BBB8-C2908FF681E9}" id="{78465860-BB9E-449D-B1C3-E85619749314}" parentId="{6B921148-CF97-4023-A2B7-333E77F952C8}">
    <text>11.11 pateiktas servitutas kompensacijai, gavus komp. teikti KMS</text>
  </threadedComment>
  <threadedComment ref="K242" dT="2024-11-13T05:49:05.86" personId="{BF941DBC-49BC-4D35-B639-EC5DED99621C}" id="{AA415C8B-E4FD-4901-A212-F563C5BD68AB}" parentId="{6B921148-CF97-4023-A2B7-333E77F952C8}">
    <text xml:space="preserve">Įkeltas servitutas į TIVĮ </text>
  </threadedComment>
  <threadedComment ref="K242" dT="2024-11-19T05:58:37.43" personId="{BF941DBC-49BC-4D35-B639-EC5DED99621C}" id="{A5E6A5DF-F524-4BDC-BE3A-4E16170489F8}" parentId="{6B921148-CF97-4023-A2B7-333E77F952C8}">
    <text>11.19 Pateiktas servitutas kompensacijai</text>
  </threadedComment>
  <threadedComment ref="K242" dT="2024-11-22T05:53:35.98" personId="{BF941DBC-49BC-4D35-B639-EC5DED99621C}" id="{9D324421-098F-48AA-B52B-C33A19A8908F}" parentId="{6B921148-CF97-4023-A2B7-333E77F952C8}">
    <text>Servitutas išsiųstas savivaldybei</text>
  </threadedComment>
  <threadedComment ref="K242" dT="2024-12-21T06:27:15.56" personId="{275467A3-C35B-408D-BC09-980133BF36D1}" id="{87A3A6B9-2775-409A-82CE-B32BFF2D6BA0}" parentId="{6B921148-CF97-4023-A2B7-333E77F952C8}">
    <text>Kokia situacija su servitutu ?</text>
  </threadedComment>
  <threadedComment ref="K242" dT="2024-12-23T05:20:28.97" personId="{BF941DBC-49BC-4D35-B639-EC5DED99621C}" id="{AF288AD3-8762-44C9-A386-EF47C47C3C72}" parentId="{6B921148-CF97-4023-A2B7-333E77F952C8}">
    <text>12.20 atmetė savivaldybė, prašo kompensacijos už visus esamus elektros tinklus</text>
  </threadedComment>
  <threadedComment ref="K242" dT="2024-12-23T07:24:47.57" personId="{BF5C2520-4838-4933-8C2C-E9E069B8079F}" id="{8BD0EBDB-B9FD-4407-8819-5ADCF1C17293}" parentId="{6B921148-CF97-4023-A2B7-333E77F952C8}">
    <text>Įkeltas raštas į Tivis</text>
  </threadedComment>
  <threadedComment ref="K242" dT="2025-01-27T10:50:28.49" personId="{275467A3-C35B-408D-BC09-980133BF36D1}" id="{5A564657-18C3-460B-B01F-F3C0202C55D8}" parentId="{6B921148-CF97-4023-A2B7-333E77F952C8}">
    <text>Laukiam ESO atsakymo dėl visų AZ apmokėjimo ( kreipėsi KMS)</text>
  </threadedComment>
  <threadedComment ref="K242" dT="2025-01-28T11:09:06.70" personId="{BF941DBC-49BC-4D35-B639-EC5DED99621C}" id="{D8A89934-7AB5-4DE7-B976-7861C24739D6}" parentId="{6B921148-CF97-4023-A2B7-333E77F952C8}">
    <text>Parengti servitutai, reikia pateikt ESO pasirašyt</text>
  </threadedComment>
  <threadedComment ref="K242" dT="2025-02-04T14:48:49.81" personId="{BF941DBC-49BC-4D35-B639-EC5DED99621C}" id="{75751CF1-6AEA-4603-8E99-9EFC3B4343B0}" parentId="{6B921148-CF97-4023-A2B7-333E77F952C8}">
    <text>Išsiųsta derint dėl gręžimo keitimo.</text>
  </threadedComment>
  <threadedComment ref="K242" dT="2025-02-14T12:37:24.69" personId="{BF941DBC-49BC-4D35-B639-EC5DED99621C}" id="{6956C08F-C01B-4766-A299-029F16C75126}" parentId="{6B921148-CF97-4023-A2B7-333E77F952C8}">
    <text>Telia suderino, laukiam Vainoro</text>
  </threadedComment>
  <threadedComment ref="K242" dT="2025-02-18T06:34:05.05" personId="{BF5C2520-4838-4933-8C2C-E9E069B8079F}" id="{CE1DE621-9DC6-4748-8ED4-FA7F42246342}" parentId="{6B921148-CF97-4023-A2B7-333E77F952C8}">
    <text>@Gytis Kazakevičius pabandyk pasisukt Vainorui</text>
    <mentions>
      <mention mentionpersonId="{261CABE5-07DA-45AC-BB0C-61EF5D6C7C4B}" mentionId="{9F5A12E3-D2BF-44D8-85B8-F66049960BD7}" startIndex="0" length="19"/>
    </mentions>
  </threadedComment>
  <threadedComment ref="K242" dT="2025-02-20T13:11:51.66" personId="{BF941DBC-49BC-4D35-B639-EC5DED99621C}" id="{799FC8DE-F3BA-4C92-87CB-AE57783F695B}" parentId="{6B921148-CF97-4023-A2B7-333E77F952C8}">
    <text>Gauti derinimai, sutvarkyta byla</text>
  </threadedComment>
  <threadedComment ref="K242" dT="2025-02-25T11:38:15.20" personId="{BF5C2520-4838-4933-8C2C-E9E069B8079F}" id="{7C428911-2475-45BA-B26C-A8EDC168B9B6}" parentId="{6B921148-CF97-4023-A2B7-333E77F952C8}">
    <text>Pateiktas servitutas ESO</text>
  </threadedComment>
  <threadedComment ref="K242" dT="2025-02-28T15:00:10.06" personId="{BF5C2520-4838-4933-8C2C-E9E069B8079F}" id="{3EF3933F-8B8E-42B7-86FC-80A971191FDF}" parentId="{6B921148-CF97-4023-A2B7-333E77F952C8}">
    <text>Pateiktas su garantiniu</text>
  </threadedComment>
  <threadedComment ref="K242" dT="2025-04-10T04:55:41.69" personId="{BF941DBC-49BC-4D35-B639-EC5DED99621C}" id="{501CDCD1-3A3E-4CF8-8C88-5996C9097FD2}" parentId="{6B921148-CF97-4023-A2B7-333E77F952C8}">
    <text>04-15 kompensacijos kopija bus įkelta į tivį.</text>
  </threadedComment>
  <threadedComment ref="O242" dT="2024-08-19T12:39:43.94" personId="{516D2C5B-D67D-464E-9C67-108D937F77CE}" id="{693FE880-04E3-4238-8275-B546442543D5}">
    <text>Įkeltas pratesimas primeluota dėl savinikų
2024.08.19</text>
  </threadedComment>
  <threadedComment ref="Z242" dT="2024-09-20T11:48:01.78" personId="{BF941DBC-49BC-4D35-B639-EC5DED99621C}" id="{B968962B-1429-4A79-9A81-72A2BAABAA77}">
    <text>2024.09.20 pateikta
'butenas2010@gmail.com'</text>
    <extLst>
      <x:ext xmlns:xltc2="http://schemas.microsoft.com/office/spreadsheetml/2020/threadedcomments2" uri="{F7C98A9C-CBB3-438F-8F68-D28B6AF4A901}">
        <xltc2:checksum>3719810733</xltc2:checksum>
        <xltc2:hyperlink startIndex="21" length="21" url="butenas2010@gmail.com"/>
      </x:ext>
    </extLst>
  </threadedComment>
  <threadedComment ref="AB242" dT="2024-09-20T11:48:01.78" personId="{BF941DBC-49BC-4D35-B639-EC5DED99621C}" id="{492677E6-ACB8-4885-9DE1-EF6E53C2A37F}">
    <text>2024.09.20 pateikta</text>
  </threadedComment>
  <threadedComment ref="AB242" dT="2024-09-27T04:14:21.40" personId="{BF941DBC-49BC-4D35-B639-EC5DED99621C}" id="{53239033-3D39-42A5-9C0E-7DB61F10AEBA}" parentId="{492677E6-ACB8-4885-9DE1-EF6E53C2A37F}">
    <text>09.26 suderinta</text>
  </threadedComment>
  <threadedComment ref="AB242" dT="2024-09-30T07:28:39.50" personId="{BF941DBC-49BC-4D35-B639-EC5DED99621C}" id="{F6164079-941B-48E2-880D-D70525F684AE}" parentId="{492677E6-ACB8-4885-9DE1-EF6E53C2A37F}">
    <text>09.30 po TS keitimo pateikta</text>
  </threadedComment>
  <threadedComment ref="AB242" dT="2024-10-21T06:22:52.27" personId="{BF941DBC-49BC-4D35-B639-EC5DED99621C}" id="{90F11AD0-D2D4-4982-AF9A-4BFA3CB29FCC}" parentId="{492677E6-ACB8-4885-9DE1-EF6E53C2A37F}">
    <text xml:space="preserve">Atsakė, kad galioja senasis derinimas.
</text>
  </threadedComment>
  <threadedComment ref="AE242" dT="2024-09-20T11:48:01.78" personId="{BF941DBC-49BC-4D35-B639-EC5DED99621C}" id="{5CEE4B2A-D03E-48EB-922B-953D58FBCF97}">
    <text xml:space="preserve">2024.09.20 pateikta
</text>
  </threadedComment>
  <threadedComment ref="AE242" dT="2024-10-02T04:17:52.18" personId="{BF941DBC-49BC-4D35-B639-EC5DED99621C}" id="{B4AE3896-2774-4B57-8214-F67F7E6210C4}" parentId="{5CEE4B2A-D03E-48EB-922B-953D58FBCF97}">
    <text>10.02 suderinta</text>
  </threadedComment>
  <threadedComment ref="AF242" dT="2024-09-20T11:48:01.78" personId="{BF941DBC-49BC-4D35-B639-EC5DED99621C}" id="{9F4768E5-BC1C-46C3-9484-D2833A6E150C}">
    <text xml:space="preserve">2024.09.20 pateikta
</text>
  </threadedComment>
  <threadedComment ref="AF242" dT="2024-09-26T05:28:36.05" personId="{BF941DBC-49BC-4D35-B639-EC5DED99621C}" id="{7326B164-B7F2-43E5-923C-9363A663A777}" parentId="{9F4768E5-BC1C-46C3-9484-D2833A6E150C}">
    <text>2024.09.26 pateikta</text>
  </threadedComment>
  <threadedComment ref="AF242" dT="2024-09-30T07:28:48.99" personId="{BF941DBC-49BC-4D35-B639-EC5DED99621C}" id="{53D10B41-246D-4D08-A361-81F513B5353E}" parentId="{9F4768E5-BC1C-46C3-9484-D2833A6E150C}">
    <text>09.30 po TS keitimo pateikta</text>
  </threadedComment>
  <threadedComment ref="AF242" dT="2024-10-04T11:50:51.62" personId="{BF941DBC-49BC-4D35-B639-EC5DED99621C}" id="{9BFD45C3-8FB7-438C-BEC4-FA9D3992438E}" parentId="{9F4768E5-BC1C-46C3-9484-D2833A6E150C}">
    <text>10.04 suderinta</text>
  </threadedComment>
  <threadedComment ref="AH242" dT="2024-10-21T12:47:38.39" personId="{BF941DBC-49BC-4D35-B639-EC5DED99621C}" id="{4619C013-0120-4BAF-A66C-2158C3429DD9}">
    <text xml:space="preserve">10.21
SAV-333409 </text>
  </threadedComment>
  <threadedComment ref="AK242" dT="2024-08-19T12:41:30.60" personId="{516D2C5B-D67D-464E-9C67-108D937F77CE}" id="{4B0878CE-D3F8-40CF-951E-D19783426305}">
    <text>LR, Numininkas:  346-oji daugiabučio namo savininkų bendrija, a.k. 135393429</text>
  </threadedComment>
  <threadedComment ref="AK242" dT="2024-10-01T15:55:40.30" personId="{275467A3-C35B-408D-BC09-980133BF36D1}" id="{985543D0-DFA2-466A-8DF9-C5972BDC9012}" parentId="{4B0878CE-D3F8-40CF-951E-D19783426305}">
    <text>bendrija.ona@gmail.com</text>
    <extLst>
      <x:ext xmlns:xltc2="http://schemas.microsoft.com/office/spreadsheetml/2020/threadedcomments2" uri="{F7C98A9C-CBB3-438F-8F68-D28B6AF4A901}">
        <xltc2:checksum>3600087737</xltc2:checksum>
        <xltc2:hyperlink startIndex="0" length="22" url="bendrija.ona@gmail.com"/>
      </x:ext>
    </extLst>
  </threadedComment>
  <threadedComment ref="AK242" dT="2024-10-08T07:31:03.07" personId="{BF941DBC-49BC-4D35-B639-EC5DED99621C}" id="{0CCCE5E0-EDAE-4E61-829B-91F90EB16C50}" parentId="{4B0878CE-D3F8-40CF-951E-D19783426305}">
    <text>Susiekė bendrijos pirmininkė, perdavė savo architektui susipažinti su sprendiniais. Algimantas Strašunskas +37067214493
10-08</text>
  </threadedComment>
  <threadedComment ref="AK242" dT="2024-10-14T08:44:17.05" personId="{BF941DBC-49BC-4D35-B639-EC5DED99621C}" id="{B543AE88-7365-4C9C-87A1-03AC5D4FE263}" parentId="{4B0878CE-D3F8-40CF-951E-D19783426305}">
    <text>10-14. Bendrija atsiuntė pasirašyta</text>
  </threadedComment>
  <threadedComment ref="K243" dT="2024-09-16T10:04:17.65" personId="{275467A3-C35B-408D-BC09-980133BF36D1}" id="{D671540D-84DB-4740-B25F-0DF42872F05D}">
    <text>Kostas susižiūri kam teikti derinti + pirminiai</text>
  </threadedComment>
  <threadedComment ref="K243" dT="2024-09-17T08:07:20.95" personId="{1AA69E5B-B443-4881-BBB8-C2908FF681E9}" id="{20D7F947-4F78-4509-B85B-A76651187C24}" parentId="{D671540D-84DB-4740-B25F-0DF42872F05D}">
    <text>Uzklausta TIVIS del 4.3 TS punkto</text>
  </threadedComment>
  <threadedComment ref="K243" dT="2024-09-17T15:47:02.00" personId="{1AA69E5B-B443-4881-BBB8-C2908FF681E9}" id="{7842A0DC-0B00-4309-AF8B-0DEFE5C56B7F}" parentId="{D671540D-84DB-4740-B25F-0DF42872F05D}">
    <text>Pakeistos TS, reikia testi projektavima</text>
  </threadedComment>
  <threadedComment ref="K243" dT="2024-09-20T07:30:26.61" personId="{275467A3-C35B-408D-BC09-980133BF36D1}" id="{DD94C783-C49C-4C21-896B-70D04D924D37}" parentId="{D671540D-84DB-4740-B25F-0DF42872F05D}">
    <text>Gytis važiuoja į vietą susitikslinti situaciją</text>
  </threadedComment>
  <threadedComment ref="K243" dT="2024-09-24T06:47:48.54" personId="{1AA69E5B-B443-4881-BBB8-C2908FF681E9}" id="{1FFCFF95-3C6C-488F-A007-7D7901B77022}" parentId="{D671540D-84DB-4740-B25F-0DF42872F05D}">
    <text>Sklp savininkas atostogauja iki 10.07, jam yra pateiktas sutikimas ir brezinys</text>
  </threadedComment>
  <threadedComment ref="K243" dT="2024-10-01T12:34:43.49" personId="{BF941DBC-49BC-4D35-B639-EC5DED99621C}" id="{366C673F-4EE7-496D-BED2-CD378BC69A99}" parentId="{D671540D-84DB-4740-B25F-0DF42872F05D}">
    <text>Tauris ukvedys 868616328</text>
  </threadedComment>
  <threadedComment ref="K243" dT="2024-10-14T11:55:57.84" personId="{275467A3-C35B-408D-BC09-980133BF36D1}" id="{5DACDE34-5889-4706-B3A2-65887212B02B}" parentId="{D671540D-84DB-4740-B25F-0DF42872F05D}">
    <text>Derina su sklp. Sav.</text>
  </threadedComment>
  <threadedComment ref="K243" dT="2024-10-28T13:00:00.18" personId="{1AA69E5B-B443-4881-BBB8-C2908FF681E9}" id="{2181C6D6-17E8-4FED-97ED-9A182F3C68D8}" parentId="{D671540D-84DB-4740-B25F-0DF42872F05D}">
    <text>Ryt bendrauja su atsakingu asmeniu, nes su paciu Klientu nepavyksta susisiekti</text>
  </threadedComment>
  <threadedComment ref="K243" dT="2024-10-30T12:37:01.33" personId="{BF941DBC-49BC-4D35-B639-EC5DED99621C}" id="{1DD6717E-3547-41F3-86A1-0330CD813EBD}" parentId="{D671540D-84DB-4740-B25F-0DF42872F05D}">
    <text>+37069831018 Marius direktorius, pasigilins į situaciją, 11.07 susisiekt dėl sprendimo</text>
  </threadedComment>
  <threadedComment ref="K243" dT="2024-11-07T10:46:28.47" personId="{BF941DBC-49BC-4D35-B639-EC5DED99621C}" id="{FA669EFD-6C8B-47E3-944D-D12DADB1B1CE}" parentId="{D671540D-84DB-4740-B25F-0DF42872F05D}">
    <text xml:space="preserve">11.11 paskambinti dėl klinikų sprendinių.
</text>
  </threadedComment>
  <threadedComment ref="K243" dT="2024-11-11T11:12:30.83" personId="{BF941DBC-49BC-4D35-B639-EC5DED99621C}" id="{EF47E1BF-9996-4E4F-98CA-60CB6BCD0AEA}" parentId="{D671540D-84DB-4740-B25F-0DF42872F05D}">
    <text>11.13 Susisiekt</text>
  </threadedComment>
  <threadedComment ref="K243" dT="2024-11-13T09:57:47.60" personId="{BF941DBC-49BC-4D35-B639-EC5DED99621C}" id="{CD0CFA6E-F817-4A61-B12D-03239D80098D}" parentId="{D671540D-84DB-4740-B25F-0DF42872F05D}">
    <text>11.19 paskambint dėl sutikimo</text>
  </threadedComment>
  <threadedComment ref="K243" dT="2024-11-19T08:08:07.34" personId="{BF941DBC-49BC-4D35-B639-EC5DED99621C}" id="{E609D325-6F8D-4F40-8EE9-BB461E0CF2BC}" parentId="{D671540D-84DB-4740-B25F-0DF42872F05D}">
    <text>11.26 paskambint</text>
  </threadedComment>
  <threadedComment ref="K243" dT="2024-11-26T12:33:07.23" personId="{BF941DBC-49BC-4D35-B639-EC5DED99621C}" id="{94D7F595-98DD-4A8C-897E-AAD8D560D41C}" parentId="{D671540D-84DB-4740-B25F-0DF42872F05D}">
    <text>12.03 paskambint, kolega serga dar.</text>
  </threadedComment>
  <threadedComment ref="K243" dT="2024-12-21T06:28:54.61" personId="{275467A3-C35B-408D-BC09-980133BF36D1}" id="{2692800D-7E0A-412B-A992-A6E5D2473F1D}" parentId="{D671540D-84DB-4740-B25F-0DF42872F05D}">
    <text>Ar projektuojama pagal naujas sąlygas?</text>
  </threadedComment>
  <threadedComment ref="K243" dT="2025-01-06T07:37:33.10" personId="{275467A3-C35B-408D-BC09-980133BF36D1}" id="{C9F3CC4C-A9A3-49EA-A6D7-22134EFFD34A}" parentId="{D671540D-84DB-4740-B25F-0DF42872F05D}">
    <text>Laukiam iš Edgaro topo papildymo.</text>
  </threadedComment>
  <threadedComment ref="K243" dT="2025-01-13T11:15:46.80" personId="{BF941DBC-49BC-4D35-B639-EC5DED99621C}" id="{9DB46059-E34A-44A5-BD84-EC4C73BD9B21}" parentId="{D671540D-84DB-4740-B25F-0DF42872F05D}">
    <text>Laukiam atsakymo iš ESO dėl oro linijos demontavimo.</text>
  </threadedComment>
  <threadedComment ref="K243" dT="2025-01-16T06:30:24.28" personId="{BF5C2520-4838-4933-8C2C-E9E069B8079F}" id="{BBF546A2-9838-4895-80C3-01703822D544}" parentId="{D671540D-84DB-4740-B25F-0DF42872F05D}">
    <text>Pateikti pirminiai</text>
  </threadedComment>
  <threadedComment ref="K243" dT="2025-01-20T05:44:58.36" personId="{275467A3-C35B-408D-BC09-980133BF36D1}" id="{96A90D4E-BB72-4FE8-BACD-E8766DB27702}" parentId="{D671540D-84DB-4740-B25F-0DF42872F05D}">
    <text>Taiso pastabas</text>
  </threadedComment>
  <threadedComment ref="K243" dT="2025-01-21T11:43:55.95" personId="{BF941DBC-49BC-4D35-B639-EC5DED99621C}" id="{757F614C-888A-4310-A3EB-FA28ABD29B98}" parentId="{D671540D-84DB-4740-B25F-0DF42872F05D}">
    <text>Ištaisytos pastabos</text>
  </threadedComment>
  <threadedComment ref="K243" dT="2025-01-23T12:47:48.03" personId="{BF5C2520-4838-4933-8C2C-E9E069B8079F}" id="{9B911C60-0DAE-452D-96C8-87E716705BA7}" parentId="{D671540D-84DB-4740-B25F-0DF42872F05D}">
    <text>Pateikta po pastabų</text>
  </threadedComment>
  <threadedComment ref="K243" dT="2025-01-27T10:38:35.44" personId="{BF941DBC-49BC-4D35-B639-EC5DED99621C}" id="{7F49C676-9FEC-4E60-9C69-B94C8F482A08}" parentId="{D671540D-84DB-4740-B25F-0DF42872F05D}">
    <text>Parengta vizualizacija ir pjūviai</text>
  </threadedComment>
  <threadedComment ref="K243" dT="2025-01-27T10:51:56.53" personId="{275467A3-C35B-408D-BC09-980133BF36D1}" id="{CD31BCC3-C3DC-45DA-AD10-B2907BA0192A}" parentId="{D671540D-84DB-4740-B25F-0DF42872F05D}">
    <text>Pastabos pataisytos 01-27 bus pateikta pakartotinai</text>
  </threadedComment>
  <threadedComment ref="K243" dT="2025-01-27T14:07:51.01" personId="{BF5C2520-4838-4933-8C2C-E9E069B8079F}" id="{B70BA1B1-B862-46E6-9D2D-81C53BD38434}" parentId="{D671540D-84DB-4740-B25F-0DF42872F05D}">
    <text>Pateikta po pastabų</text>
  </threadedComment>
  <threadedComment ref="K243" dT="2025-02-03T10:44:58.37" personId="{275467A3-C35B-408D-BC09-980133BF36D1}" id="{1052C306-DC98-4FD8-B970-8FF7F86F3D44}" parentId="{D671540D-84DB-4740-B25F-0DF42872F05D}">
    <text>Teikia derinti Gytis 02-03</text>
  </threadedComment>
  <threadedComment ref="K243" dT="2025-02-10T05:38:43.80" personId="{BF941DBC-49BC-4D35-B639-EC5DED99621C}" id="{8F8DDF79-D04F-45FF-9E2A-BEA15B341F14}" parentId="{D671540D-84DB-4740-B25F-0DF42872F05D}">
    <text>Vainoras nederina, liepė pirma su aplinkosaugos skyrium susiderinti, 02.06 pateikta</text>
  </threadedComment>
  <threadedComment ref="K243" dT="2025-02-10T15:03:12.35" personId="{BF5C2520-4838-4933-8C2C-E9E069B8079F}" id="{609181D5-21E1-417D-8CCC-AA31EA832E86}" parentId="{D671540D-84DB-4740-B25F-0DF42872F05D}">
    <text>Ar gautas iš skyriaus atgalinis ryšys dėl laiško? Reikia pasitikslinti ar tikrai gavo ir ar klausimas sprendžiamas.</text>
  </threadedComment>
  <threadedComment ref="K243" dT="2025-02-11T06:15:16.91" personId="{BF941DBC-49BC-4D35-B639-EC5DED99621C}" id="{9B7D48F1-501B-48B3-AAAA-3C856CB1BB08}" parentId="{D671540D-84DB-4740-B25F-0DF42872F05D}">
    <text>02.11 skambinsiu i aplinkosaugos skyrių</text>
  </threadedComment>
  <threadedComment ref="K243" dT="2025-02-14T12:31:07.20" personId="{BF941DBC-49BC-4D35-B639-EC5DED99621C}" id="{0EFBD397-290A-4514-AF17-2C737D945A21}" parentId="{D671540D-84DB-4740-B25F-0DF42872F05D}">
    <text>Iki 02-19 Kauno energija sprendinių nederina, nes neveikia jų sistema.</text>
  </threadedComment>
  <threadedComment ref="K243" dT="2025-02-18T12:11:25.92" personId="{BF941DBC-49BC-4D35-B639-EC5DED99621C}" id="{F7770F69-A68E-4FCE-B8AF-FD550DEAFFB2}" parentId="{D671540D-84DB-4740-B25F-0DF42872F05D}">
    <text>02.18 aplinkos tvarkymo skyrius parašė raštą ir perdavė sprendinius toliau nagrinėti Vainorui.</text>
  </threadedComment>
  <threadedComment ref="K243" dT="2025-02-25T08:58:47.68" personId="{BF941DBC-49BC-4D35-B639-EC5DED99621C}" id="{9D4DA3E7-FD1E-4EAA-BE91-98F319E9D568}" parentId="{D671540D-84DB-4740-B25F-0DF42872F05D}">
    <text>Vainoras nederina sprendinių.</text>
  </threadedComment>
  <threadedComment ref="K243" dT="2025-03-05T05:31:51.16" personId="{BF941DBC-49BC-4D35-B639-EC5DED99621C}" id="{5D53F759-5CDE-4DEB-8883-A13129B42F26}" parentId="{D671540D-84DB-4740-B25F-0DF42872F05D}">
    <text>03.05 pateikta nauja trasa Vainorui</text>
  </threadedComment>
  <threadedComment ref="K243" dT="2025-03-20T12:35:44.03" personId="{BF941DBC-49BC-4D35-B639-EC5DED99621C}" id="{5FCF29DD-3616-4CAC-9668-0EC9DEAA35F1}" parentId="{D671540D-84DB-4740-B25F-0DF42872F05D}">
    <text>03.20 priminta Vainorui.</text>
  </threadedComment>
  <threadedComment ref="K243" dT="2025-03-25T08:42:18.05" personId="{BF941DBC-49BC-4D35-B639-EC5DED99621C}" id="{43978E90-F407-4947-9FB3-2B580104731F}" parentId="{D671540D-84DB-4740-B25F-0DF42872F05D}">
    <text>Nederina Vainoras</text>
  </threadedComment>
  <threadedComment ref="K243" dT="2025-03-26T12:07:07.48" personId="{BF941DBC-49BC-4D35-B639-EC5DED99621C}" id="{D158222B-8D81-49F9-8EDA-B8B2F1B8AD8F}" parentId="{D671540D-84DB-4740-B25F-0DF42872F05D}">
    <text>Vainoras suderino, pateikta energijai</text>
  </threadedComment>
  <threadedComment ref="K243" dT="2025-03-31T12:09:30.32" personId="{BF941DBC-49BC-4D35-B639-EC5DED99621C}" id="{8C045281-9690-4F81-AB41-3134BB9776EC}" parentId="{D671540D-84DB-4740-B25F-0DF42872F05D}">
    <text>Laukiu Telia derinimo ir teiksiu SUVA</text>
  </threadedComment>
  <threadedComment ref="K243" dT="2025-04-02T04:30:29.94" personId="{BF941DBC-49BC-4D35-B639-EC5DED99621C}" id="{AD20CAA6-70BF-4500-B8D5-B5EE5CF0C4B5}" parentId="{D671540D-84DB-4740-B25F-0DF42872F05D}">
    <text>04.02 pateikta suva, ruošiu bylą.</text>
  </threadedComment>
  <threadedComment ref="K243" dT="2025-04-02T09:46:45.49" personId="{275467A3-C35B-408D-BC09-980133BF36D1}" id="{13B6458B-D8E6-4F47-B821-43DF9B843C6F}" parentId="{D671540D-84DB-4740-B25F-0DF42872F05D}">
    <text>Pateiktas projektas be SUVA</text>
  </threadedComment>
  <threadedComment ref="K243" dT="2025-04-04T10:01:39.91" personId="{BF941DBC-49BC-4D35-B639-EC5DED99621C}" id="{581B1DF1-CFAA-41D3-959D-A550CF407433}" parentId="{D671540D-84DB-4740-B25F-0DF42872F05D}">
    <text>Ištaisyta pastaba dėl sklypų, trūksta tik suvos</text>
  </threadedComment>
  <threadedComment ref="K243" dT="2025-04-07T12:02:32.20" personId="{BF941DBC-49BC-4D35-B639-EC5DED99621C}" id="{12F3A2F4-3C89-46A2-8355-4FEB3D3BD90C}" parentId="{D671540D-84DB-4740-B25F-0DF42872F05D}">
    <text>Pateikta suva</text>
  </threadedComment>
  <threadedComment ref="O243" dT="2024-08-19T12:57:16.40" personId="{516D2C5B-D67D-464E-9C67-108D937F77CE}" id="{CD075454-B9E0-40D6-AE31-C99869BD2D8D}">
    <text xml:space="preserve">2024.08.19 Įkeltas pratesimas
primeluota dėl dangų
</text>
  </threadedComment>
  <threadedComment ref="AA243" dT="2025-01-23T09:00:04.96" personId="{BF941DBC-49BC-4D35-B639-EC5DED99621C}" id="{201C5E08-CFBE-4F94-B1C4-A832F5C6602F}">
    <text>GIEDRIUS LAPIENIS +37068830783
 Dėl gręžimo iš jo sklypo</text>
  </threadedComment>
  <threadedComment ref="AB243" dT="2025-02-03T11:57:06.91" personId="{BF941DBC-49BC-4D35-B639-EC5DED99621C}" id="{BACD0626-B0EA-4A55-974B-6F82542FA47C}">
    <text>02.03 pateikta</text>
  </threadedComment>
  <threadedComment ref="AE243" dT="2025-02-03T11:57:06.91" personId="{BF941DBC-49BC-4D35-B639-EC5DED99621C}" id="{D276DAB0-4E7B-4719-8EDF-0D50CCC6BB4F}">
    <text>02.03 pateikta</text>
  </threadedComment>
  <threadedComment ref="AF243" dT="2025-02-03T11:57:06.91" personId="{BF941DBC-49BC-4D35-B639-EC5DED99621C}" id="{0E9BE23A-C59D-4388-BD28-6C0C21BC274E}">
    <text>02.03 pateikta</text>
  </threadedComment>
  <threadedComment ref="AH243" dT="2025-04-02T04:30:51.81" personId="{BF941DBC-49BC-4D35-B639-EC5DED99621C}" id="{847822B0-EA82-44E4-BFFD-D7695F050B67}">
    <text>04.02
SAV-353475</text>
  </threadedComment>
  <threadedComment ref="AH243" dT="2025-04-07T12:01:58.67" personId="{BF941DBC-49BC-4D35-B639-EC5DED99621C}" id="{9BC3650D-ACCA-4CF7-97A5-1C9E8B16E3D3}" parentId="{847822B0-EA82-44E4-BFFD-D7695F050B67}">
    <text>04.07 
SAV-354261</text>
  </threadedComment>
  <threadedComment ref="AJ243" dT="2025-02-03T11:57:06.91" personId="{BF941DBC-49BC-4D35-B639-EC5DED99621C}" id="{52A0FDB8-6894-4BBB-9C9C-11389135DBE7}">
    <text>02.03 pateikta</text>
  </threadedComment>
  <threadedComment ref="AN243" dT="2025-04-03T05:53:05.69" personId="{BF941DBC-49BC-4D35-B639-EC5DED99621C}" id="{533FD830-4909-4668-93E9-20B7A92762BA}">
    <text>04-03 pateikta</text>
  </threadedComment>
  <threadedComment ref="K244" dT="2024-09-16T10:07:00.58" personId="{275467A3-C35B-408D-BC09-980133BF36D1}" id="{9E68CB70-D6EB-45C6-88D0-6C5AC69027FE}">
    <text>ESO TURI ATŠAUKTI UŽDUOTĮ</text>
  </threadedComment>
  <threadedComment ref="O244" dT="2024-08-19T11:25:26.16" personId="{516D2C5B-D67D-464E-9C67-108D937F77CE}" id="{552B8438-DC2D-48B7-8172-CE8645C6F85C}">
    <text>2024.08.19 Įkeltas pratesimas</text>
  </threadedComment>
  <threadedComment ref="K245" dT="2024-09-16T10:08:54.17" personId="{275467A3-C35B-408D-BC09-980133BF36D1}" id="{1EC2DA65-9CD4-4E04-84CD-95AB65C701F2}">
    <text>Kostas turi patikrinti naujas TS</text>
  </threadedComment>
  <threadedComment ref="K245" dT="2024-09-17T15:39:21.04" personId="{1AA69E5B-B443-4881-BBB8-C2908FF681E9}" id="{94EA37D2-F2D4-4279-8EB9-0B5BB24BC587}" parentId="{1EC2DA65-9CD4-4E04-84CD-95AB65C701F2}">
    <text>Uzsakytas topo palidymas pas Ovidiju</text>
  </threadedComment>
  <threadedComment ref="K245" dT="2024-09-27T10:24:40.90" personId="{1AA69E5B-B443-4881-BBB8-C2908FF681E9}" id="{70CA00D2-9978-469B-A74A-288F424CA32B}" parentId="{1EC2DA65-9CD4-4E04-84CD-95AB65C701F2}">
    <text>Pateikti pirminiai po pastabu</text>
  </threadedComment>
  <threadedComment ref="K245" dT="2024-10-01T15:54:18.78" personId="{275467A3-C35B-408D-BC09-980133BF36D1}" id="{E69C7639-B64B-41EB-8702-D64C7EBD1FCA}" parentId="{1EC2DA65-9CD4-4E04-84CD-95AB65C701F2}">
    <text>Pateikti pirminiai po pastabų</text>
  </threadedComment>
  <threadedComment ref="K245" dT="2024-10-04T10:58:02.69" personId="{275467A3-C35B-408D-BC09-980133BF36D1}" id="{8092BE62-E69E-4B34-829C-9348DA86A615}" parentId="{1EC2DA65-9CD4-4E04-84CD-95AB65C701F2}">
    <text>Gytis ragina derintojus</text>
  </threadedComment>
  <threadedComment ref="K245" dT="2024-10-14T12:01:15.58" personId="{275467A3-C35B-408D-BC09-980133BF36D1}" id="{B94A1E4D-9331-4493-9273-87A38EECD3FC}" parentId="{1EC2DA65-9CD4-4E04-84CD-95AB65C701F2}">
    <text>Laukiam Vainoro deirnimo, tada teiksim užsakovui</text>
  </threadedComment>
  <threadedComment ref="K245" dT="2024-10-21T11:26:30.03" personId="{275467A3-C35B-408D-BC09-980133BF36D1}" id="{0A6FE95A-48AA-4797-8CB2-2FA245E07BAC}" parentId="{1EC2DA65-9CD4-4E04-84CD-95AB65C701F2}">
    <text>Gytis reiki SUVA, laukiam užsakovo derinimo dėl AZ</text>
  </threadedComment>
  <threadedComment ref="K245" dT="2024-10-22T04:26:42.91" personId="{BF941DBC-49BC-4D35-B639-EC5DED99621C}" id="{4281D67B-C0A9-4C46-8B73-F49624122BD8}" parentId="{1EC2DA65-9CD4-4E04-84CD-95AB65C701F2}">
    <text>Išsiųsta Vainorui ar galime patraukti projektuojamą KAS iki sklypo ribos 10.22</text>
  </threadedComment>
  <threadedComment ref="K245" dT="2024-11-04T05:25:32.01" personId="{BF941DBC-49BC-4D35-B639-EC5DED99621C}" id="{7991A425-A99D-4593-BBE6-F1023708A4A4}" parentId="{1EC2DA65-9CD4-4E04-84CD-95AB65C701F2}">
    <text>Laukiam Vainoro atsakymo</text>
  </threadedComment>
  <threadedComment ref="K245" dT="2024-11-05T05:37:06.81" personId="{BF941DBC-49BC-4D35-B639-EC5DED99621C}" id="{4231C72A-EDCD-4BE0-BBC2-4307B6A2E37A}" parentId="{1EC2DA65-9CD4-4E04-84CD-95AB65C701F2}">
    <text>11.04 priminta Vainorui</text>
  </threadedComment>
  <threadedComment ref="K245" dT="2024-11-06T06:52:09.06" personId="{BF941DBC-49BC-4D35-B639-EC5DED99621C}" id="{CC046E78-181A-44F6-ABC0-9B318B9B0D6C}" parentId="{1EC2DA65-9CD4-4E04-84CD-95AB65C701F2}">
    <text>06.11 Vainoras nederina sprendinio patraukti KAS iš sklypo, rengti informacinius.</text>
  </threadedComment>
  <threadedComment ref="K245" dT="2024-11-08T13:48:46.33" personId="{BF5C2520-4838-4933-8C2C-E9E069B8079F}" id="{D2C38055-B8DA-42FB-B08F-42BD57FE83DF}" parentId="{1EC2DA65-9CD4-4E04-84CD-95AB65C701F2}">
    <text>Pateikta byla</text>
  </threadedComment>
  <threadedComment ref="K245" dT="2024-11-18T05:46:38.12" personId="{BF941DBC-49BC-4D35-B639-EC5DED99621C}" id="{D76837EF-4D7C-44FB-A1C9-35B05BC074E7}" parentId="{1EC2DA65-9CD4-4E04-84CD-95AB65C701F2}">
    <text>Ištaisytos pastabos, paruošta vizualizacija</text>
  </threadedComment>
  <threadedComment ref="K245" dT="2024-12-12T15:36:39.36" personId="{BF5C2520-4838-4933-8C2C-E9E069B8079F}" id="{D18401B9-20E9-453E-9611-60EDC3D72B2C}" parentId="{1EC2DA65-9CD4-4E04-84CD-95AB65C701F2}">
    <text>Pateikta byla su SUVA</text>
  </threadedComment>
  <threadedComment ref="O245" dT="2024-08-20T10:50:30.88" personId="{516D2C5B-D67D-464E-9C67-108D937F77CE}" id="{C8644C7A-5989-4A0F-BBBB-756287B7ED44}">
    <text>2024.08.20 įkeltas pratesimas</text>
  </threadedComment>
  <threadedComment ref="X245" dT="2024-08-20T09:26:25.01" personId="{516D2C5B-D67D-464E-9C67-108D937F77CE}" id="{2493E950-1FA7-4780-A2D4-2AB7C5E8BB2C}">
    <text>2024.08.20 Įkelti pirminiai</text>
  </threadedComment>
  <threadedComment ref="Z245" dT="2024-08-20T09:33:22.72" personId="{516D2C5B-D67D-464E-9C67-108D937F77CE}" id="{E125EE83-7B3A-465E-8CB8-4F4C9D5A7FF2}">
    <text>2024.08.20 pateikta
 vilijasme@gmail.com</text>
  </threadedComment>
  <threadedComment ref="Z245" dT="2024-10-15T05:41:03.28" personId="{BF941DBC-49BC-4D35-B639-EC5DED99621C}" id="{066BF3A8-35DD-4682-9D9D-06E7128B3087}" parentId="{E125EE83-7B3A-465E-8CB8-4F4C9D5A7FF2}">
    <text xml:space="preserve">2024.10.15 pateikta
 vilijasme@gmail.com
</text>
  </threadedComment>
  <threadedComment ref="Z245" dT="2024-10-16T04:21:02.51" personId="{BF941DBC-49BC-4D35-B639-EC5DED99621C}" id="{C797C4E5-CB1A-4AFE-8301-C7E084817EC2}" parentId="{E125EE83-7B3A-465E-8CB8-4F4C9D5A7FF2}">
    <text>10.15 suderinta</text>
  </threadedComment>
  <threadedComment ref="Z245" dT="2024-11-06T13:33:13.81" personId="{BF941DBC-49BC-4D35-B639-EC5DED99621C}" id="{B099F611-DCFF-4A30-B923-3041C0376284}" parentId="{E125EE83-7B3A-465E-8CB8-4F4C9D5A7FF2}">
    <text>Pasirašytas, matosi per gosign.lt</text>
  </threadedComment>
  <threadedComment ref="AB245" dT="2024-08-20T09:35:59.46" personId="{516D2C5B-D67D-464E-9C67-108D937F77CE}" id="{790D8255-28C9-4F06-874E-20C05192F89B}">
    <text>2024.08.20 pateikta</text>
  </threadedComment>
  <threadedComment ref="AB245" dT="2024-08-22T05:40:10.78" personId="{516D2C5B-D67D-464E-9C67-108D937F77CE}" id="{707739EA-6645-4067-AC21-E89D0FF6EF8D}" parentId="{790D8255-28C9-4F06-874E-20C05192F89B}">
    <text xml:space="preserve">2024.08.22 nederina: Asfaltuotos dangos ardyti neleisime.
</text>
  </threadedComment>
  <threadedComment ref="AB245" dT="2024-09-13T11:51:48.54" personId="{BF941DBC-49BC-4D35-B639-EC5DED99621C}" id="{B379CA86-F8F6-46B9-B13C-256B4435E23A}" parentId="{790D8255-28C9-4F06-874E-20C05192F89B}">
    <text>2024.09.13 išsiųsta preliminarus brėžinys 'paulius.vainoras@kaunas.lt'</text>
    <extLst>
      <x:ext xmlns:xltc2="http://schemas.microsoft.com/office/spreadsheetml/2020/threadedcomments2" uri="{F7C98A9C-CBB3-438F-8F68-D28B6AF4A901}">
        <xltc2:checksum>875018940</xltc2:checksum>
        <xltc2:hyperlink startIndex="43" length="26" url="paulius.vainoras@kaunas.lt"/>
      </x:ext>
    </extLst>
  </threadedComment>
  <threadedComment ref="AB245" dT="2024-09-27T10:15:11.30" personId="{BF941DBC-49BC-4D35-B639-EC5DED99621C}" id="{B3FF17AF-0257-40C0-B8DF-B0C661A4639B}" parentId="{790D8255-28C9-4F06-874E-20C05192F89B}">
    <text>2024.09.27 pateikta</text>
  </threadedComment>
  <threadedComment ref="AB245" dT="2024-10-10T11:04:07.51" personId="{BF941DBC-49BC-4D35-B639-EC5DED99621C}" id="{D8B08610-217B-4559-9ED9-EC19DDF81519}" parentId="{790D8255-28C9-4F06-874E-20C05192F89B}">
    <text>10.01 pateikta po pastabų</text>
  </threadedComment>
  <threadedComment ref="AB245" dT="2024-10-18T04:08:14.62" personId="{BF941DBC-49BC-4D35-B639-EC5DED99621C}" id="{6C8E385D-1099-44F1-BD31-92FCFF609298}" parentId="{790D8255-28C9-4F06-874E-20C05192F89B}">
    <text>10.18 suderinta</text>
  </threadedComment>
  <threadedComment ref="AE245" dT="2024-08-20T09:36:04.95" personId="{516D2C5B-D67D-464E-9C67-108D937F77CE}" id="{C2A940CD-7C6D-4324-874C-3AE7B1CD2B6B}">
    <text>2024.08.20 pateikta</text>
  </threadedComment>
  <threadedComment ref="AE245" dT="2024-08-23T06:51:02.76" personId="{516D2C5B-D67D-464E-9C67-108D937F77CE}" id="{4ABA23C4-D65E-48F9-87AC-F6F4B23258EB}" parentId="{C2A940CD-7C6D-4324-874C-3AE7B1CD2B6B}">
    <text>2024.08.22 suderinta</text>
  </threadedComment>
  <threadedComment ref="AF245" dT="2024-08-20T09:36:10.28" personId="{516D2C5B-D67D-464E-9C67-108D937F77CE}" id="{DC3943F1-D412-452A-8F7D-EE4B3E20D6BF}">
    <text>2024.08.20 pateikta</text>
  </threadedComment>
  <threadedComment ref="AF245" dT="2024-09-27T10:19:06.46" personId="{BF941DBC-49BC-4D35-B639-EC5DED99621C}" id="{7B9784BC-9B67-4495-B246-15DA257E5248}" parentId="{DC3943F1-D412-452A-8F7D-EE4B3E20D6BF}">
    <text>09.27 pateikta</text>
  </threadedComment>
  <threadedComment ref="AF245" dT="2024-10-10T11:04:24.74" personId="{BF941DBC-49BC-4D35-B639-EC5DED99621C}" id="{FF02EC39-C08C-4484-8BB6-584A7737D750}" parentId="{DC3943F1-D412-452A-8F7D-EE4B3E20D6BF}">
    <text>10.07d pateikta po pastabų</text>
  </threadedComment>
  <threadedComment ref="AF245" dT="2024-10-17T09:02:50.55" personId="{BF941DBC-49BC-4D35-B639-EC5DED99621C}" id="{797D03F4-5397-46F0-8C32-5D4FD6B6F890}" parentId="{DC3943F1-D412-452A-8F7D-EE4B3E20D6BF}">
    <text>10.17 suderinta</text>
  </threadedComment>
  <threadedComment ref="AH245" dT="2024-11-06T08:10:42.19" personId="{BF941DBC-49BC-4D35-B639-EC5DED99621C}" id="{79F13E59-20F8-4FBB-ADE3-7B81A8B1C930}">
    <text>11.06
SAV-335299</text>
  </threadedComment>
  <threadedComment ref="AJ245" dT="2024-08-20T09:36:16.43" personId="{516D2C5B-D67D-464E-9C67-108D937F77CE}" id="{58AC0BB6-4C29-4C19-AF56-1A8F4B5673D7}">
    <text>2024.08.20 pateikta</text>
  </threadedComment>
  <threadedComment ref="AJ245" dT="2024-09-10T10:56:29.92" personId="{516D2C5B-D67D-464E-9C67-108D937F77CE}" id="{8B739792-F267-4E3B-B3D5-8754E9A78948}" parentId="{58AC0BB6-4C29-4C19-AF56-1A8F4B5673D7}">
    <text>2024.09.12 pateikė tinklų gylius. Reikės, jeigu kabelį klosim er kelia nuo TR</text>
  </threadedComment>
  <threadedComment ref="AN245" dT="2024-08-20T10:41:02.11" personId="{516D2C5B-D67D-464E-9C67-108D937F77CE}" id="{9A14CEAF-062F-4119-B0CC-95467662F88D}">
    <text>2024-08-20 pateikta</text>
  </threadedComment>
  <threadedComment ref="AN245" dT="2024-08-20T12:12:49.29" personId="{516D2C5B-D67D-464E-9C67-108D937F77CE}" id="{AA371E36-5B59-4D56-8565-427CD422B252}" parentId="{9A14CEAF-062F-4119-B0CC-95467662F88D}">
    <text>gavo</text>
  </threadedComment>
  <threadedComment ref="K246" dT="2024-09-16T10:10:52.90" personId="{275467A3-C35B-408D-BC09-980133BF36D1}" id="{335FB8A6-EAAC-43DB-A3BF-91BD0AF5ACC1}">
    <text>Laukiam rangos atsakymo dėl skydo vietos. Taisyti pirminių pastabas</text>
  </threadedComment>
  <threadedComment ref="K246" dT="2024-09-20T07:31:38.19" personId="{275467A3-C35B-408D-BC09-980133BF36D1}" id="{F68B0819-BDDE-4885-960D-406C5EF53875}" parentId="{335FB8A6-EAAC-43DB-A3BF-91BD0AF5ACC1}">
    <text>Gytis perdavė derinti sprendinius</text>
  </threadedComment>
  <threadedComment ref="K246" dT="2024-09-30T07:55:48.19" personId="{275467A3-C35B-408D-BC09-980133BF36D1}" id="{9D836FE4-0FAE-45E7-99C3-66CB6B20D2C1}" parentId="{335FB8A6-EAAC-43DB-A3BF-91BD0AF5ACC1}">
    <text>Gytis taiso pastabas</text>
  </threadedComment>
  <threadedComment ref="K246" dT="2024-10-02T05:17:29.57" personId="{275467A3-C35B-408D-BC09-980133BF36D1}" id="{9E07ABC6-5F6D-44F2-834D-D1E2A2C1C6D0}" parentId="{335FB8A6-EAAC-43DB-A3BF-91BD0AF5ACC1}">
    <text>Pateikti pirminiai po pastabų</text>
  </threadedComment>
  <threadedComment ref="K246" dT="2024-10-04T08:08:49.76" personId="{275467A3-C35B-408D-BC09-980133BF36D1}" id="{AC0C9274-4196-44B9-801B-00E230892451}" parentId="{335FB8A6-EAAC-43DB-A3BF-91BD0AF5ACC1}">
    <text>Suderinti pirminiai reikia spausti institucijas ir daryti bylą</text>
  </threadedComment>
  <threadedComment ref="K246" dT="2024-10-14T06:08:12.03" personId="{275467A3-C35B-408D-BC09-980133BF36D1}" id="{6965DD4E-2EE1-45DB-B351-89191A5D0EFD}" parentId="{335FB8A6-EAAC-43DB-A3BF-91BD0AF5ACC1}">
    <text>10-14 Teiks bylą, be KPD ir SUVA</text>
  </threadedComment>
  <threadedComment ref="K246" dT="2024-10-14T11:24:11.29" personId="{1AA69E5B-B443-4881-BBB8-C2908FF681E9}" id="{67B36735-F9B8-430D-AF7F-C3EF5DA6DD22}" parentId="{335FB8A6-EAAC-43DB-A3BF-91BD0AF5ACC1}">
    <text>Pateiktas projektas</text>
  </threadedComment>
  <threadedComment ref="K246" dT="2024-10-16T11:46:16.62" personId="{BF941DBC-49BC-4D35-B639-EC5DED99621C}" id="{EA21C6F7-1841-45A6-ADFE-AC2DA05C811A}" parentId="{335FB8A6-EAAC-43DB-A3BF-91BD0AF5ACC1}">
    <text>Byloj trūksta tik SUVA</text>
  </threadedComment>
  <threadedComment ref="K246" dT="2024-10-21T05:50:43.47" personId="{275467A3-C35B-408D-BC09-980133BF36D1}" id="{F3707442-B25D-49FF-B4F5-2E0536BE07B7}" parentId="{335FB8A6-EAAC-43DB-A3BF-91BD0AF5ACC1}">
    <text>SUVA terminas 10-29</text>
  </threadedComment>
  <threadedComment ref="K246" dT="2024-11-04T05:26:20.55" personId="{BF941DBC-49BC-4D35-B639-EC5DED99621C}" id="{B7D914FC-ED34-4AE5-AB01-1364FA3F1D38}" parentId="{335FB8A6-EAAC-43DB-A3BF-91BD0AF5ACC1}">
    <text>Laukiam SUVA</text>
  </threadedComment>
  <threadedComment ref="K246" dT="2024-11-11T14:22:21.53" personId="{1AA69E5B-B443-4881-BBB8-C2908FF681E9}" id="{7399A627-6941-49E7-913E-6B97D665B543}" parentId="{335FB8A6-EAAC-43DB-A3BF-91BD0AF5ACC1}">
    <text xml:space="preserve">SUVA (vėluojama 8 d.d.) </text>
  </threadedComment>
  <threadedComment ref="K246" dT="2024-11-19T05:20:14.13" personId="{275467A3-C35B-408D-BC09-980133BF36D1}" id="{32615C7A-4D62-4F0D-9499-9DFC16450801}" parentId="{335FB8A6-EAAC-43DB-A3BF-91BD0AF5ACC1}">
    <text>SUVA gautas, teikiam pilną bylą</text>
  </threadedComment>
  <threadedComment ref="K246" dT="2024-11-19T07:32:16.63" personId="{BF5C2520-4838-4933-8C2C-E9E069B8079F}" id="{54EB75DC-6AB7-45EA-8DC2-856B578FA7D5}" parentId="{335FB8A6-EAAC-43DB-A3BF-91BD0AF5ACC1}">
    <text>Pateikta byla</text>
  </threadedComment>
  <threadedComment ref="O246" dT="2024-08-29T13:27:27.39" personId="{516D2C5B-D67D-464E-9C67-108D937F77CE}" id="{B290C263-01AE-465A-9B8F-0FAFB9274D08}">
    <text>2024.08.29 Įkeltas pratesimas</text>
  </threadedComment>
  <threadedComment ref="X246" dT="2024-08-29T13:26:43.16" personId="{516D2C5B-D67D-464E-9C67-108D937F77CE}" id="{43EB3DFC-31B2-4E72-B064-622DCDCAA1E1}">
    <text>2024.08.29 pateikta</text>
  </threadedComment>
  <threadedComment ref="X246" dT="2024-09-25T12:02:21.89" personId="{516D2C5B-D67D-464E-9C67-108D937F77CE}" id="{804C1A94-AC94-4599-A9F9-C5AA8BF228F0}" parentId="{43EB3DFC-31B2-4E72-B064-622DCDCAA1E1}">
    <text xml:space="preserve">2024.09.25 pateikta po pastabų
</text>
  </threadedComment>
  <threadedComment ref="Z246" dT="2024-08-29T13:26:34.56" personId="{516D2C5B-D67D-464E-9C67-108D937F77CE}" id="{4B68ACEE-0231-42CB-B0BB-96E7E6FD93D4}">
    <text>2024.08.29 pateikta  simaitis2013@gmail.com</text>
  </threadedComment>
  <threadedComment ref="Z246" dT="2024-09-17T06:33:24.35" personId="{BF941DBC-49BC-4D35-B639-EC5DED99621C}" id="{C94B20AD-CF66-4655-A2EE-B0FD9BF9E04F}" parentId="{4B68ACEE-0231-42CB-B0BB-96E7E6FD93D4}">
    <text>Pakartotinai pateikta 2024.09.17</text>
  </threadedComment>
  <threadedComment ref="Z246" dT="2024-09-19T04:06:43.24" personId="{BF941DBC-49BC-4D35-B639-EC5DED99621C}" id="{1D91ECC8-63B6-4CBF-BBCD-6F89886C5687}" parentId="{4B68ACEE-0231-42CB-B0BB-96E7E6FD93D4}">
    <text>2024.09.19 suderinta</text>
  </threadedComment>
  <threadedComment ref="AB246" dT="2024-09-20T07:48:26.92" personId="{BF941DBC-49BC-4D35-B639-EC5DED99621C}" id="{924BB26E-A1A1-40F4-8B5D-5746D868A565}">
    <text xml:space="preserve">2024.09.20 pateikta
</text>
  </threadedComment>
  <threadedComment ref="AB246" dT="2024-09-27T04:14:54.48" personId="{BF941DBC-49BC-4D35-B639-EC5DED99621C}" id="{21844460-8C7D-4A56-999C-8A0778A68EAE}" parentId="{924BB26E-A1A1-40F4-8B5D-5746D868A565}">
    <text>09.26 suderinta</text>
  </threadedComment>
  <threadedComment ref="AE246" dT="2024-09-20T07:48:26.92" personId="{BF941DBC-49BC-4D35-B639-EC5DED99621C}" id="{6822597E-244A-4BBD-9D2A-5918D5A50CA0}">
    <text xml:space="preserve">2024.09.20 pateikta
</text>
  </threadedComment>
  <threadedComment ref="AE246" dT="2024-10-02T04:18:25.48" personId="{BF941DBC-49BC-4D35-B639-EC5DED99621C}" id="{70DEF616-AF2A-434C-BC7E-4C824F5619EE}" parentId="{6822597E-244A-4BBD-9D2A-5918D5A50CA0}">
    <text>10.02 suderinta</text>
  </threadedComment>
  <threadedComment ref="AF246" dT="2024-09-20T07:48:26.92" personId="{BF941DBC-49BC-4D35-B639-EC5DED99621C}" id="{3F5157B1-DAB5-4DE6-90F9-9E28EE7E9CF5}">
    <text xml:space="preserve">2024.09.20 pateikta
</text>
  </threadedComment>
  <threadedComment ref="AF246" dT="2024-09-30T04:32:39.65" personId="{BF941DBC-49BC-4D35-B639-EC5DED99621C}" id="{9C4F9B9A-9C7A-40DF-A55C-3C78A2ACFD81}" parentId="{3F5157B1-DAB5-4DE6-90F9-9E28EE7E9CF5}">
    <text>2024.09.30 pateikta po pastabų</text>
  </threadedComment>
  <threadedComment ref="AF246" dT="2024-10-04T11:56:51.63" personId="{BF941DBC-49BC-4D35-B639-EC5DED99621C}" id="{FD6F9E87-A705-44DA-9B3D-4E656CBE90EA}" parentId="{3F5157B1-DAB5-4DE6-90F9-9E28EE7E9CF5}">
    <text>10.04 pateikta po pastabų</text>
  </threadedComment>
  <threadedComment ref="AF246" dT="2024-10-07T04:22:07.06" personId="{BF941DBC-49BC-4D35-B639-EC5DED99621C}" id="{C005E7AB-42BF-47EC-959A-FA069D743127}" parentId="{3F5157B1-DAB5-4DE6-90F9-9E28EE7E9CF5}">
    <text>10.04 suderinta</text>
  </threadedComment>
  <threadedComment ref="AH246" dT="2024-10-15T12:39:25.23" personId="{BF941DBC-49BC-4D35-B639-EC5DED99621C}" id="{EC76D415-AD03-4D69-9730-40A2E0F05678}">
    <text>SAV-332643 
10.15</text>
  </threadedComment>
  <threadedComment ref="AN246" dT="2024-09-20T11:29:17.96" personId="{BF941DBC-49BC-4D35-B639-EC5DED99621C}" id="{F27FA7B7-B900-46BC-A737-F8D8BB3C319B}">
    <text xml:space="preserve">2024.09.20 pateikta
</text>
  </threadedComment>
  <threadedComment ref="AN246" dT="2024-09-20T11:40:07.77" personId="{BF941DBC-49BC-4D35-B639-EC5DED99621C}" id="{1BBEF722-6EEB-493D-962F-6E62980607F3}" parentId="{F27FA7B7-B900-46BC-A737-F8D8BB3C319B}">
    <text xml:space="preserve">2024.09.20 gavo
</text>
  </threadedComment>
  <threadedComment ref="AN246" dT="2024-10-11T04:31:53.90" personId="{BF941DBC-49BC-4D35-B639-EC5DED99621C}" id="{329785A6-59B2-464F-B3DB-A1631167DEC3}" parentId="{F27FA7B7-B900-46BC-A737-F8D8BB3C319B}">
    <text>10.11 išsiųsta po pastabų</text>
  </threadedComment>
  <threadedComment ref="K247" dT="2024-09-16T10:13:00.77" personId="{275467A3-C35B-408D-BC09-980133BF36D1}" id="{070CA224-E877-4472-905F-B53D047383C9}">
    <text>Ar kažkas daryta dėl derinimo ?</text>
  </threadedComment>
  <threadedComment ref="K247" dT="2024-09-16T20:29:37.46" personId="{516D2C5B-D67D-464E-9C67-108D937F77CE}" id="{72CBAFCE-F01A-46BD-95A2-E245C49D97C4}" parentId="{070CA224-E877-4472-905F-B53D047383C9}">
    <text>ne</text>
  </threadedComment>
  <threadedComment ref="K247" dT="2024-10-07T11:47:56.05" personId="{275467A3-C35B-408D-BC09-980133BF36D1}" id="{B5D58631-6D42-409F-A15A-CC94FB42B6D1}" parentId="{070CA224-E877-4472-905F-B53D047383C9}">
    <text>Augustas rengia sprendinius</text>
  </threadedComment>
  <threadedComment ref="K247" dT="2024-10-14T11:57:55.16" personId="{F5283759-9946-4865-A022-E520B30F9158}" id="{82F32379-1571-4B0A-9E83-1147F63B0A50}" parentId="{070CA224-E877-4472-905F-B53D047383C9}">
    <text>Dovydas D. 10-15 turėtų pafilmuot trasą, kaip ten kas eina. Tada reiks derintis su sklypų savininkais, jei sutiks, užsakinėt topo.</text>
  </threadedComment>
  <threadedComment ref="K247" dT="2024-10-14T11:59:36.24" personId="{275467A3-C35B-408D-BC09-980133BF36D1}" id="{A3E2A73A-3109-4986-A19A-A744D00966B3}" parentId="{070CA224-E877-4472-905F-B53D047383C9}">
    <text>Dovydas sufilmuos objektą, kaip išeiti iš TR. Augustas derins su sklp. Sav.</text>
  </threadedComment>
  <threadedComment ref="K247" dT="2024-10-17T07:05:08.36" personId="{F5283759-9946-4865-A022-E520B30F9158}" id="{ABD0221E-013C-403B-A8C5-59EA1FB7D7EC}" parentId="{070CA224-E877-4472-905F-B53D047383C9}">
    <text>10-17 skambinausi. Žmonės kaip ir neprieštarauja, reikia užsakyti topo.</text>
  </threadedComment>
  <threadedComment ref="K247" dT="2024-10-21T12:05:26.44" personId="{275467A3-C35B-408D-BC09-980133BF36D1}" id="{7C77D889-2E5E-46EC-9BAD-CD96EAF84ABE}" parentId="{070CA224-E877-4472-905F-B53D047383C9}">
    <text>Užsakyta topo pas Egidijų 10-21</text>
  </threadedComment>
  <threadedComment ref="K247" dT="2024-10-29T06:57:59.80" personId="{275467A3-C35B-408D-BC09-980133BF36D1}" id="{EA45D663-B35B-4F8C-AF61-BA5BEC4B0CD6}" parentId="{070CA224-E877-4472-905F-B53D047383C9}">
    <text>Reikia daryti, sukelta topo</text>
  </threadedComment>
  <threadedComment ref="K247" dT="2024-10-31T05:21:06.02" personId="{F5283759-9946-4865-A022-E520B30F9158}" id="{477F6337-5BDA-41D2-8E10-0EC7751E1543}" parentId="{070CA224-E877-4472-905F-B53D047383C9}">
    <text>Parašė komentarą į TIVI Arnas dėl esamų spintų</text>
  </threadedComment>
  <threadedComment ref="K247" dT="2024-11-08T06:17:31.02" personId="{275467A3-C35B-408D-BC09-980133BF36D1}" id="{F140BF27-877C-4BC9-A885-8CC3F72A4611}" parentId="{070CA224-E877-4472-905F-B53D047383C9}">
    <text>Taiso pastabas</text>
  </threadedComment>
  <threadedComment ref="K247" dT="2024-11-11T05:24:02.45" personId="{F5283759-9946-4865-A022-E520B30F9158}" id="{794BC984-CAA1-4E40-9578-ECA555BA92F2}" parentId="{070CA224-E877-4472-905F-B53D047383C9}">
    <text>Gautos pataisytos TS 11-08. Bus rengiami pirminiai sprendiniai.</text>
  </threadedComment>
  <threadedComment ref="K247" dT="2024-11-12T05:56:07.09" personId="{F5283759-9946-4865-A022-E520B30F9158}" id="{D119A4E8-634B-4E02-9C72-5706341211A7}" parentId="{070CA224-E877-4472-905F-B53D047383C9}">
    <text>Arnas turi parašyt komentarą į TIVI dėl aut. Jungiklių ir fazių nesutapimo.</text>
  </threadedComment>
  <threadedComment ref="K247" dT="2024-11-13T09:57:48.60" personId="{F5283759-9946-4865-A022-E520B30F9158}" id="{48D550E2-E12B-41CB-8040-925012821C02}" parentId="{070CA224-E877-4472-905F-B53D047383C9}">
    <text>Arnas pateikė pirminius</text>
  </threadedComment>
  <threadedComment ref="K247" dT="2024-11-18T05:37:50.47" personId="{F5283759-9946-4865-A022-E520B30F9158}" id="{AB40E15F-4C1B-4E4F-A691-006C8D4D51EB}" parentId="{070CA224-E877-4472-905F-B53D047383C9}">
    <text>Taisomos pirminių pastabos, 11-19 su Arnu peržiūrėsim pastabas.</text>
  </threadedComment>
  <threadedComment ref="K247" dT="2024-11-22T12:01:39.76" personId="{BF5C2520-4838-4933-8C2C-E9E069B8079F}" id="{70D6B523-D8DB-4F75-AEDA-BC8B43AB4250}" parentId="{070CA224-E877-4472-905F-B53D047383C9}">
    <text>Pateikti pirminiai po pastabų</text>
  </threadedComment>
  <threadedComment ref="K247" dT="2024-11-29T06:47:05.27" personId="{BF5C2520-4838-4933-8C2C-E9E069B8079F}" id="{89ADE8B8-4D0D-4E4A-A17C-A747072004D2}" parentId="{070CA224-E877-4472-905F-B53D047383C9}">
    <text>Pateikti pirminiai po pastabų</text>
  </threadedComment>
  <threadedComment ref="K247" dT="2024-12-02T06:00:33.99" personId="{F5283759-9946-4865-A022-E520B30F9158}" id="{F57B27D6-B016-4F78-B2DC-EDA293826C1B}" parentId="{070CA224-E877-4472-905F-B53D047383C9}">
    <text>Patvirtino pirminius, išsiųsta derinti.</text>
  </threadedComment>
  <threadedComment ref="K247" dT="2024-12-19T08:24:03.15" personId="{F5283759-9946-4865-A022-E520B30F9158}" id="{0CC92319-77A4-4EC7-B124-D8587E8B92E5}" parentId="{070CA224-E877-4472-905F-B53D047383C9}">
    <text>Suderinimus gavau, likęs servitutas su sklypo savininkais ir SUVA</text>
  </threadedComment>
  <threadedComment ref="K247" dT="2024-12-20T15:38:41.59" personId="{BF5C2520-4838-4933-8C2C-E9E069B8079F}" id="{72656DF3-C43F-47D4-9E3C-5B268E570CD6}" parentId="{070CA224-E877-4472-905F-B53D047383C9}">
    <text>Pateikta byla be suva ir servituto</text>
  </threadedComment>
  <threadedComment ref="K247" dT="2024-12-30T12:23:39.80" personId="{BF5C2520-4838-4933-8C2C-E9E069B8079F}" id="{507AEDAD-A623-4D5A-BD29-C808499D719A}" parentId="{070CA224-E877-4472-905F-B53D047383C9}">
    <text>Pastabų bylai nėra, pateikti visus trūkstamus derinimus.</text>
  </threadedComment>
  <threadedComment ref="K247" dT="2024-12-30T12:55:03.64" personId="{F5283759-9946-4865-A022-E520B30F9158}" id="{80F47DCF-5D5A-42DB-99BF-56A53C3EB77F}" parentId="{070CA224-E877-4472-905F-B53D047383C9}">
    <text>Arnas pateiks servitutus pasirašyti į TIVI</text>
  </threadedComment>
  <threadedComment ref="K247" dT="2025-01-06T05:14:40.62" personId="{F5283759-9946-4865-A022-E520B30F9158}" id="{5FD77C59-7A6E-4105-97FC-4C549B5EB8B9}" parentId="{070CA224-E877-4472-905F-B53D047383C9}">
    <text>Nežinau ar Arnas pateikė servitutus</text>
  </threadedComment>
  <threadedComment ref="K247" dT="2025-01-06T07:40:15.79" personId="{275467A3-C35B-408D-BC09-980133BF36D1}" id="{A4F9FA9D-7573-4935-9D58-92CA08BD22CE}" parentId="{070CA224-E877-4472-905F-B53D047383C9}">
    <text>Pateikti ESO pasirašyti servitutai Augustui</text>
  </threadedComment>
  <threadedComment ref="K247" dT="2025-01-27T08:24:36.24" personId="{F5283759-9946-4865-A022-E520B30F9158}" id="{877690B3-3CB0-4E9D-9E2A-294095CFE898}" parentId="{070CA224-E877-4472-905F-B53D047383C9}">
    <text>Likę servitutai</text>
  </threadedComment>
  <threadedComment ref="K247" dT="2025-01-27T12:31:28.90" personId="{275467A3-C35B-408D-BC09-980133BF36D1}" id="{6F4A3AC1-9A20-44A0-847E-8B9B46280289}" parentId="{070CA224-E877-4472-905F-B53D047383C9}">
    <text>01-28 augustas teikia į Geomatininką</text>
  </threadedComment>
  <threadedComment ref="K247" dT="2025-02-04T05:54:06.67" personId="{F5283759-9946-4865-A022-E520B30F9158}" id="{F442574A-FE33-45FA-B471-4F236AE6D690}" parentId="{070CA224-E877-4472-905F-B53D047383C9}">
    <text>Arnas pateiks servitutus į TIVI</text>
  </threadedComment>
  <threadedComment ref="K247" dT="2025-02-10T12:34:36.54" personId="{F5283759-9946-4865-A022-E520B30F9158}" id="{D9343346-B2EE-47B5-A54B-F126B4C245C2}" parentId="{070CA224-E877-4472-905F-B53D047383C9}">
    <text xml:space="preserve">Servitutai pateikti kompensacijai
</text>
  </threadedComment>
  <threadedComment ref="K247" dT="2025-02-11T15:01:13.81" personId="{BF5C2520-4838-4933-8C2C-E9E069B8079F}" id="{65C9CA1D-829A-4A68-ADED-1611E67451FB}" parentId="{070CA224-E877-4472-905F-B53D047383C9}">
    <text>@Augustas Motiejūnas sklypo nuomininkų/pastatų savininkų servitutų derinimai yra?</text>
    <mentions>
      <mention mentionpersonId="{182DB1AE-E541-4B58-A02B-106B4190BB4B}" mentionId="{275BC513-D619-4EC6-AE63-B1141D99BB49}" startIndex="0" length="20"/>
    </mentions>
  </threadedComment>
  <threadedComment ref="K247" dT="2025-02-13T05:38:23.91" personId="{F5283759-9946-4865-A022-E520B30F9158}" id="{2B5D4319-B5F8-465A-AE3F-12FD2E38E166}" parentId="{070CA224-E877-4472-905F-B53D047383C9}">
    <text>Nėra, aš jokio pranešimo negaunu kai pažymi mane. Bet buvau kalbėjęs su jais seniau, kaip ir tiko viskas.</text>
  </threadedComment>
  <threadedComment ref="K247" dT="2025-02-18T06:42:17.49" personId="{BF5C2520-4838-4933-8C2C-E9E069B8079F}" id="{68828908-2D17-401E-89A1-561D202B82DB}" parentId="{070CA224-E877-4472-905F-B53D047383C9}">
    <text>@Augustas Motiejūnas tai kas šiuo metu vyksta? Būtų gerai, kad nestovėtų pas tave tas kamuolys ilgai.</text>
    <mentions>
      <mention mentionpersonId="{182DB1AE-E541-4B58-A02B-106B4190BB4B}" mentionId="{37F93D21-06BC-4831-A06D-7E64BA0DFA4F}" startIndex="0" length="20"/>
    </mentions>
  </threadedComment>
  <threadedComment ref="K247" dT="2025-02-25T10:39:11.24" personId="{F5283759-9946-4865-A022-E520B30F9158}" id="{2A461F63-C397-4E06-88AE-E2075733D6E2}" parentId="{070CA224-E877-4472-905F-B53D047383C9}">
    <text>Reiks kažkurią dieną sėst ir atsikapstyt tuos NTRC, daug ten tų savininkų ir tada bandyt skambinėtis.</text>
  </threadedComment>
  <threadedComment ref="K247" dT="2025-03-10T07:28:09.73" personId="{F5283759-9946-4865-A022-E520B30F9158}" id="{F0C77B94-312E-4E06-ACD3-E50E17C2E284}" parentId="{070CA224-E877-4472-905F-B53D047383C9}">
    <text xml:space="preserve">Šią savaitę prieisiu ir surašysiu Arnui dėl servitutų derinimų (su kiek žmonių reik suderint) </text>
  </threadedComment>
  <threadedComment ref="K247" dT="2025-03-18T11:55:17.57" personId="{F5283759-9946-4865-A022-E520B30F9158}" id="{DF5B0843-160E-4011-A75A-055427CB412D}" parentId="{070CA224-E877-4472-905F-B53D047383C9}">
    <text>Nederins sakė Kaunakiemio g. 40 sklp. nuomininkas (perduota Arnui)</text>
  </threadedComment>
  <threadedComment ref="K247" dT="2025-03-26T05:51:11.18" personId="{BF5C2520-4838-4933-8C2C-E9E069B8079F}" id="{34BF7A2D-CA8C-4E10-AB46-5C9EF21B6BCA}" parentId="{070CA224-E877-4472-905F-B53D047383C9}">
    <text>Reikalingas TS keitimas, parašytas komentaras</text>
  </threadedComment>
  <threadedComment ref="K247" dT="2025-03-26T06:10:43.84" personId="{F5283759-9946-4865-A022-E520B30F9158}" id="{4648A87B-6FFC-4227-A0B8-F48640EDC98B}" parentId="{070CA224-E877-4472-905F-B53D047383C9}">
    <text>Znutas sakė, kad darbų nepadarys, Arnui perdaviau info.</text>
  </threadedComment>
  <threadedComment ref="K247" dT="2025-04-08T12:16:20.61" personId="{BF5C2520-4838-4933-8C2C-E9E069B8079F}" id="{75261B3F-E5DB-4AF0-AEDB-E9AE529190EC}" parentId="{070CA224-E877-4472-905F-B53D047383C9}">
    <text>Ats iš ESO nėra, parašiau priminimą</text>
  </threadedComment>
  <threadedComment ref="K247" dT="2025-04-25T04:51:09.48" personId="{BF5C2520-4838-4933-8C2C-E9E069B8079F}" id="{A7159AF2-EF5F-4F5E-BA8D-66E6915078A1}" parentId="{070CA224-E877-4472-905F-B53D047383C9}">
    <text>Atsakymo nėra</text>
  </threadedComment>
  <threadedComment ref="K247" dT="2025-05-13T07:34:05.37" personId="{BF5C2520-4838-4933-8C2C-E9E069B8079F}" id="{396D132F-BFB1-430D-AEE5-9CBD767C6B45}" parentId="{070CA224-E877-4472-905F-B53D047383C9}">
    <text>Turėtų pajudėti, skambino PV, sakė paorganizuos užduotį be KL klojimo</text>
  </threadedComment>
  <threadedComment ref="O247" dT="2024-08-29T13:50:24.58" personId="{516D2C5B-D67D-464E-9C67-108D937F77CE}" id="{5AA3508C-699B-4CEF-905F-696EE4901DD3}">
    <text>2024.08.29 Įkeltas pratesimas</text>
  </threadedComment>
  <threadedComment ref="AB247" dT="2024-12-02T08:52:15.04" personId="{F5283759-9946-4865-A022-E520B30F9158}" id="{A12CFDD5-8A79-4AC5-84F8-0B0FA6701375}">
    <text>12-02 išsiųsta</text>
  </threadedComment>
  <threadedComment ref="AB247" dT="2024-12-09T13:02:27.62" personId="{F5283759-9946-4865-A022-E520B30F9158}" id="{A8D2727B-1065-4E98-B576-D7333297BEB7}" parentId="{A12CFDD5-8A79-4AC5-84F8-0B0FA6701375}">
    <text>12-09 suderinta</text>
  </threadedComment>
  <threadedComment ref="AE247" dT="2024-12-02T08:52:15.04" personId="{F5283759-9946-4865-A022-E520B30F9158}" id="{F9CD4FA9-99D5-4422-8662-8DD56C455A1B}">
    <text>12-02 išsiųsta</text>
  </threadedComment>
  <threadedComment ref="AE247" dT="2024-12-03T13:06:06.45" personId="{F5283759-9946-4865-A022-E520B30F9158}" id="{61873D2D-5A60-4524-B037-A6F06DC7D698}" parentId="{F9CD4FA9-99D5-4422-8662-8DD56C455A1B}">
    <text>12-03 gauta pastabų, pateikta po pastabų.</text>
  </threadedComment>
  <threadedComment ref="AE247" dT="2024-12-04T05:47:17.99" personId="{F5283759-9946-4865-A022-E520B30F9158}" id="{F573C368-CBC6-4E2F-B274-719C4485BEE3}" parentId="{F9CD4FA9-99D5-4422-8662-8DD56C455A1B}">
    <text xml:space="preserve">12-04 suderinta </text>
  </threadedComment>
  <threadedComment ref="AF247" dT="2024-12-02T08:52:15.04" personId="{F5283759-9946-4865-A022-E520B30F9158}" id="{0C65A24A-60D3-4968-ACC5-1F3F9468F988}">
    <text>12-02 išsiųsta</text>
  </threadedComment>
  <threadedComment ref="AF247" dT="2024-12-11T05:21:07.56" personId="{F5283759-9946-4865-A022-E520B30F9158}" id="{822BE89A-6EE6-4B35-A37C-4E096354109F}" parentId="{0C65A24A-60D3-4968-ACC5-1F3F9468F988}">
    <text>12-10 suderinta</text>
  </threadedComment>
  <threadedComment ref="AH247" dT="2024-12-20T12:46:19.38" personId="{F5283759-9946-4865-A022-E520B30F9158}" id="{7DB3E722-2D3E-42E5-B2AC-78DD3903924E}">
    <text>341259
12-20</text>
  </threadedComment>
  <threadedComment ref="AH247" dT="2025-01-21T13:06:58.49" personId="{F5283759-9946-4865-A022-E520B30F9158}" id="{F8E6D4C4-B272-47BB-A51F-B0A585526B29}" parentId="{7DB3E722-2D3E-42E5-B2AC-78DD3903924E}">
    <text>01-21 gauta</text>
  </threadedComment>
  <threadedComment ref="AJ247" dT="2024-12-02T08:52:15.04" personId="{F5283759-9946-4865-A022-E520B30F9158}" id="{C87115F8-91D6-404C-9289-A19F39763A32}">
    <text>12-02 išsiųsta</text>
  </threadedComment>
  <threadedComment ref="AJ247" dT="2024-12-18T07:17:36.96" personId="{F5283759-9946-4865-A022-E520B30F9158}" id="{B855B9D2-F3E4-4DED-91AB-EFE125F04427}" parentId="{C87115F8-91D6-404C-9289-A19F39763A32}">
    <text>12-18 išsiųsti pjūviai</text>
  </threadedComment>
  <threadedComment ref="AJ247" dT="2024-12-19T08:22:39.88" personId="{F5283759-9946-4865-A022-E520B30F9158}" id="{5186AE15-92AF-4D67-8B09-CBF5BD1817FC}" parentId="{C87115F8-91D6-404C-9289-A19F39763A32}">
    <text>12-19 suderinta</text>
  </threadedComment>
  <threadedComment ref="AN247" dT="2024-12-02T08:52:15.04" personId="{F5283759-9946-4865-A022-E520B30F9158}" id="{A937A408-1075-42C8-B997-1BE00245161A}">
    <text>12-02 išsiųsta</text>
  </threadedComment>
  <threadedComment ref="AN247" dT="2024-12-19T08:23:12.69" personId="{F5283759-9946-4865-A022-E520B30F9158}" id="{4536A911-68B4-4737-8408-54B3429D146F}" parentId="{A937A408-1075-42C8-B997-1BE00245161A}">
    <text>12-16 suderinta</text>
  </threadedComment>
  <threadedComment ref="K248" dT="2024-10-14T11:56:14.31" personId="{275467A3-C35B-408D-BC09-980133BF36D1}" id="{2D0FDA82-D0C5-4994-950E-7B5BD177A9A8}">
    <text>Derina su sklp. Sav.</text>
  </threadedComment>
  <threadedComment ref="K248" dT="2024-10-28T13:00:30.19" personId="{1AA69E5B-B443-4881-BBB8-C2908FF681E9}" id="{440A79E9-8791-44E0-B35D-DA68CDD44B6A}" parentId="{2D0FDA82-D0C5-4994-950E-7B5BD177A9A8}">
    <text>Parengti sprendiniai, bet juos reikia suderinti su tuo paciu zmogum kaip 242</text>
  </threadedComment>
  <threadedComment ref="K248" dT="2024-12-21T06:29:58.70" personId="{275467A3-C35B-408D-BC09-980133BF36D1}" id="{64C0571C-75F0-44ED-8F7E-D6153D0E710A}" parentId="{2D0FDA82-D0C5-4994-950E-7B5BD177A9A8}">
    <text>Kokia situacija ?</text>
  </threadedComment>
  <threadedComment ref="K248" dT="2024-12-23T05:21:42.76" personId="{BF941DBC-49BC-4D35-B639-EC5DED99621C}" id="{3D49518C-D870-4885-B124-06D9E32C24A4}" parentId="{2D0FDA82-D0C5-4994-950E-7B5BD177A9A8}">
    <text>Neturiu jokios info</text>
  </threadedComment>
  <threadedComment ref="K248" dT="2024-12-23T13:15:43.62" personId="{BF5C2520-4838-4933-8C2C-E9E069B8079F}" id="{08A09B3A-18B6-4DF4-9E5A-6B019B961133}" parentId="{2D0FDA82-D0C5-4994-950E-7B5BD177A9A8}">
    <text>Projektas atmestas</text>
  </threadedComment>
  <threadedComment ref="O248" dT="2024-08-30T09:04:19.31" personId="{516D2C5B-D67D-464E-9C67-108D937F77CE}" id="{205B6B8A-611D-4907-AC47-13FDBCB5D27D}">
    <text>2024.08.30 Įkeltas pratesimas primeluota dėl dangų</text>
  </threadedComment>
  <threadedComment ref="K249" dT="2024-09-16T10:15:15.13" personId="{275467A3-C35B-408D-BC09-980133BF36D1}" id="{9C584FC8-D850-49DA-989E-23B9173BC2F3}">
    <text>Taisyti pastabas</text>
  </threadedComment>
  <threadedComment ref="K249" dT="2024-09-24T07:33:58.71" personId="{1AA69E5B-B443-4881-BBB8-C2908FF681E9}" id="{2B2F911D-D4E7-4EEE-8251-BAD2BFE29731}" parentId="{9C584FC8-D850-49DA-989E-23B9173BC2F3}">
    <text>Augustas pataise pastabas, laukiam kol Donatas uznes namo konturus ir galesim pateikti po pastabu</text>
  </threadedComment>
  <threadedComment ref="K249" dT="2024-09-25T13:07:58.52" personId="{1AA69E5B-B443-4881-BBB8-C2908FF681E9}" id="{B1FDB8C5-30C3-4BC7-B517-E9646EDD17A2}" parentId="{9C584FC8-D850-49DA-989E-23B9173BC2F3}">
    <text>Pateikti pirminiai po pastabu</text>
  </threadedComment>
  <threadedComment ref="K249" dT="2024-09-30T06:38:12.11" personId="{275467A3-C35B-408D-BC09-980133BF36D1}" id="{D9CC7F04-508F-4720-BEA5-35C85EBC98F0}" parentId="{9C584FC8-D850-49DA-989E-23B9173BC2F3}">
    <text>Gytis teikia SUVA, Ruošiam pilną projektą</text>
  </threadedComment>
  <threadedComment ref="K249" dT="2024-10-01T15:43:53.11" personId="{275467A3-C35B-408D-BC09-980133BF36D1}" id="{B4C5A86D-AF97-4EB6-8060-233ADC861C8C}" parentId="{9C584FC8-D850-49DA-989E-23B9173BC2F3}">
    <text>Pateikta byla ESO be SUVA</text>
  </threadedComment>
  <threadedComment ref="K249" dT="2024-10-04T08:24:39.93" personId="{275467A3-C35B-408D-BC09-980133BF36D1}" id="{6625183D-19FD-468D-A24A-2583BCDCB465}" parentId="{9C584FC8-D850-49DA-989E-23B9173BC2F3}">
    <text>Taiso pastabas</text>
  </threadedComment>
  <threadedComment ref="K249" dT="2024-10-07T12:19:56.45" personId="{275467A3-C35B-408D-BC09-980133BF36D1}" id="{83334027-490C-4DFB-BE1C-A2CBBD3638F3}" parentId="{9C584FC8-D850-49DA-989E-23B9173BC2F3}">
    <text>Pateikta po pastabų</text>
  </threadedComment>
  <threadedComment ref="K249" dT="2024-10-07T12:41:40.70" personId="{275467A3-C35B-408D-BC09-980133BF36D1}" id="{A5DC6151-A9A1-4886-98D8-9B79280D5A29}" parentId="{9C584FC8-D850-49DA-989E-23B9173BC2F3}">
    <text>Pateikta po pastabų</text>
  </threadedComment>
  <threadedComment ref="K249" dT="2024-10-14T09:28:12.37" personId="{275467A3-C35B-408D-BC09-980133BF36D1}" id="{8F50DAC8-244C-40C2-BE8E-CAA9264700A9}" parentId="{9C584FC8-D850-49DA-989E-23B9173BC2F3}">
    <text>Laukiam SUVA, terminas 10-14</text>
  </threadedComment>
  <threadedComment ref="K249" dT="2024-11-11T14:23:15.59" personId="{1AA69E5B-B443-4881-BBB8-C2908FF681E9}" id="{1A5EF841-D45F-475A-BDE1-30B21E79BE83}" parentId="{9C584FC8-D850-49DA-989E-23B9173BC2F3}">
    <text>Gautas SUVA reikia teikti projekta</text>
  </threadedComment>
  <threadedComment ref="K249" dT="2024-11-13T08:55:45.86" personId="{BF5C2520-4838-4933-8C2C-E9E069B8079F}" id="{5C3A1D88-6738-4171-90F8-73022735B18B}" parentId="{9C584FC8-D850-49DA-989E-23B9173BC2F3}">
    <text>Pateikta byla su suva</text>
  </threadedComment>
  <threadedComment ref="K249" dT="2024-11-18T05:37:27.63" personId="{BF941DBC-49BC-4D35-B639-EC5DED99621C}" id="{AA731DA6-89D2-43B4-A129-1E765EE42842}" parentId="{9C584FC8-D850-49DA-989E-23B9173BC2F3}">
    <text>Ištaisyta pastabos.</text>
  </threadedComment>
  <threadedComment ref="K249" dT="2024-11-18T06:49:39.87" personId="{BF5C2520-4838-4933-8C2C-E9E069B8079F}" id="{193E21FD-E2DA-45EB-9577-B3E34BC0A19E}" parentId="{9C584FC8-D850-49DA-989E-23B9173BC2F3}">
    <text>Pateikta byla po pastabų</text>
  </threadedComment>
  <threadedComment ref="K249" dT="2024-11-19T07:36:21.63" personId="{BF5C2520-4838-4933-8C2C-E9E069B8079F}" id="{B1CEDD26-D8A9-4866-8ED4-3E4FE9757447}" parentId="{9C584FC8-D850-49DA-989E-23B9173BC2F3}">
    <text>Pateikta byla po pastabų (2)</text>
  </threadedComment>
  <threadedComment ref="O249" dT="2024-08-30T09:19:37.54" personId="{516D2C5B-D67D-464E-9C67-108D937F77CE}" id="{1D588E29-3E50-4BBC-AC23-9B431BEB636C}">
    <text>2024.08.30 Įkeltas pratesimas primeluota dėl dangų</text>
  </threadedComment>
  <threadedComment ref="X249" dT="2024-09-05T05:01:24.80" personId="{516D2C5B-D67D-464E-9C67-108D937F77CE}" id="{39D5BB1D-3A91-445F-BB0D-0B3C681E6D57}">
    <text xml:space="preserve">2024.09.05 Pateikta </text>
  </threadedComment>
  <threadedComment ref="X249" dT="2024-09-10T09:46:36.27" personId="{516D2C5B-D67D-464E-9C67-108D937F77CE}" id="{48D36948-12E3-448D-BBF2-EB49DC8C99B9}" parentId="{39D5BB1D-3A91-445F-BB0D-0B3C681E6D57}">
    <text>2024.09.10 Pateikita po pastabų</text>
  </threadedComment>
  <threadedComment ref="Z249" dT="2024-09-05T05:44:02.64" personId="{BF941DBC-49BC-4D35-B639-EC5DED99621C}" id="{F456B60B-8376-47F6-A2ED-5A186F3284E5}">
    <text>2024.09.05 pateikta
kristina.vestortiene@gmail.com</text>
  </threadedComment>
  <threadedComment ref="Z249" dT="2024-09-06T05:59:26.23" personId="{BF941DBC-49BC-4D35-B639-EC5DED99621C}" id="{591D2CCB-82C7-4698-BB50-5C27759DA7BF}" parentId="{F456B60B-8376-47F6-A2ED-5A186F3284E5}">
    <text xml:space="preserve">2024.09.06 suderinta
</text>
  </threadedComment>
  <threadedComment ref="AB249" dT="2024-09-05T05:38:56.92" personId="{BF941DBC-49BC-4D35-B639-EC5DED99621C}" id="{8C256C51-4834-4A97-ABC8-E0CA691108C3}">
    <text xml:space="preserve">2024.09.05 Pateikta
</text>
  </threadedComment>
  <threadedComment ref="AB249" dT="2024-09-10T05:56:49.11" personId="{BF941DBC-49BC-4D35-B639-EC5DED99621C}" id="{282188C9-79E6-4E37-8D19-E959307F4BD3}" parentId="{8C256C51-4834-4A97-ABC8-E0CA691108C3}">
    <text>2024.09.09 gauta pastabos</text>
  </threadedComment>
  <threadedComment ref="AB249" dT="2024-09-10T05:57:02.39" personId="{BF941DBC-49BC-4D35-B639-EC5DED99621C}" id="{FF750A26-101C-497D-A281-F34CFDA5227B}" parentId="{8C256C51-4834-4A97-ABC8-E0CA691108C3}">
    <text>2024.09.10 pateikta po pastabų</text>
  </threadedComment>
  <threadedComment ref="AB249" dT="2024-09-16T05:02:43.28" personId="{BF941DBC-49BC-4D35-B639-EC5DED99621C}" id="{11951B1A-3EE7-4DDB-81E3-D4BE74C1DACF}" parentId="{8C256C51-4834-4A97-ABC8-E0CA691108C3}">
    <text>2024.09.16 suderinta</text>
  </threadedComment>
  <threadedComment ref="AE249" dT="2024-09-05T05:38:51.22" personId="{BF941DBC-49BC-4D35-B639-EC5DED99621C}" id="{C13B5EBA-6DCE-4D2D-8209-5CB57EAF12B6}">
    <text xml:space="preserve">2024.09.05 Pateikta
</text>
  </threadedComment>
  <threadedComment ref="AE249" dT="2024-09-10T09:56:56.80" personId="{BF941DBC-49BC-4D35-B639-EC5DED99621C}" id="{1C8DA120-AE84-4694-86FF-57BEEC759477}" parentId="{C13B5EBA-6DCE-4D2D-8209-5CB57EAF12B6}">
    <text>2024.09.10 pateikta pakartotinai po eso pastabų</text>
  </threadedComment>
  <threadedComment ref="AE249" dT="2024-09-18T10:17:09.77" personId="{BF941DBC-49BC-4D35-B639-EC5DED99621C}" id="{A7D999BB-73F1-46B8-9CA4-0943256AF9D1}" parentId="{C13B5EBA-6DCE-4D2D-8209-5CB57EAF12B6}">
    <text>2024.09.18 suderinta</text>
  </threadedComment>
  <threadedComment ref="AF249" dT="2024-09-05T05:38:45.57" personId="{BF941DBC-49BC-4D35-B639-EC5DED99621C}" id="{70878DB0-89A9-4359-8B1A-C1D2442C362A}">
    <text xml:space="preserve">2024.09.05 Pateikta
</text>
  </threadedComment>
  <threadedComment ref="AF249" dT="2024-09-10T09:57:03.33" personId="{BF941DBC-49BC-4D35-B639-EC5DED99621C}" id="{F9247144-769C-43AD-90D7-C1E03BEF793D}" parentId="{70878DB0-89A9-4359-8B1A-C1D2442C362A}">
    <text xml:space="preserve">2024.09.10 pateikta pakartotinai po eso pastabų
</text>
  </threadedComment>
  <threadedComment ref="AF249" dT="2024-09-17T09:17:32.61" personId="{BF941DBC-49BC-4D35-B639-EC5DED99621C}" id="{F9CD68CD-C17B-4CCD-A589-B2B9238DF085}" parentId="{70878DB0-89A9-4359-8B1A-C1D2442C362A}">
    <text>2024.09.17 suderinta</text>
  </threadedComment>
  <threadedComment ref="AH249" dT="2024-09-30T07:08:15.78" personId="{BF941DBC-49BC-4D35-B639-EC5DED99621C}" id="{90A2BF9D-303E-436B-9306-7663B877B530}">
    <text xml:space="preserve">09.30
330464 </text>
  </threadedComment>
  <threadedComment ref="AH249" dT="2024-10-14T09:27:59.45" personId="{275467A3-C35B-408D-BC09-980133BF36D1}" id="{B40729D3-2E2B-43FA-AFAE-85C34A737AE7}" parentId="{90A2BF9D-303E-436B-9306-7663B877B530}">
    <text>10-14 terminas</text>
  </threadedComment>
  <threadedComment ref="AJ249" dT="2024-09-05T05:38:40.03" personId="{BF941DBC-49BC-4D35-B639-EC5DED99621C}" id="{00069AF0-676D-4BE7-9794-E19DFE3C7ADE}">
    <text>2024.09.05 Pateikta</text>
  </threadedComment>
  <threadedComment ref="AJ249" dT="2024-09-10T09:57:11.87" personId="{BF941DBC-49BC-4D35-B639-EC5DED99621C}" id="{473C8B5E-5A5F-437F-BE62-B9F56F31B693}" parentId="{00069AF0-676D-4BE7-9794-E19DFE3C7ADE}">
    <text xml:space="preserve">2024.09.10 pateikta pakartotinai po eso pastabų
</text>
  </threadedComment>
  <threadedComment ref="AJ249" dT="2024-09-26T06:40:52.12" personId="{BF941DBC-49BC-4D35-B639-EC5DED99621C}" id="{75DC1F97-64BC-4611-B01C-A12B3904EB1F}" parentId="{00069AF0-676D-4BE7-9794-E19DFE3C7ADE}">
    <text>09.26 gautos pastabos, pataisyta, išsiųsta po pastabų</text>
  </threadedComment>
  <threadedComment ref="AJ249" dT="2024-09-27T04:11:46.10" personId="{BF941DBC-49BC-4D35-B639-EC5DED99621C}" id="{CF839B15-0948-4486-B98C-462EC73BBE48}" parentId="{00069AF0-676D-4BE7-9794-E19DFE3C7ADE}">
    <text>09.26 suderinta</text>
  </threadedComment>
  <threadedComment ref="K250" dT="2024-09-16T10:15:55.78" personId="{275467A3-C35B-408D-BC09-980133BF36D1}" id="{D9ABC277-87FB-4B99-8670-5B35DF00C2E1}">
    <text>Laukiam papildymo iš Ovidijaus</text>
  </threadedComment>
  <threadedComment ref="K250" dT="2024-10-07T12:45:10.06" personId="{275467A3-C35B-408D-BC09-980133BF36D1}" id="{C08B542B-47BC-45A2-A65E-7AB84629EEA4}" parentId="{D9ABC277-87FB-4B99-8670-5B35DF00C2E1}">
    <text>Pateiktas topo papildymas</text>
  </threadedComment>
  <threadedComment ref="K250" dT="2024-10-08T05:42:46.95" personId="{275467A3-C35B-408D-BC09-980133BF36D1}" id="{E9022127-E5E6-4C0D-B37C-D8E0C9A7702C}" parentId="{D9ABC277-87FB-4B99-8670-5B35DF00C2E1}">
    <text>Pateikti pirminiai</text>
  </threadedComment>
  <threadedComment ref="K250" dT="2024-10-08T12:45:19.95" personId="{BF941DBC-49BC-4D35-B639-EC5DED99621C}" id="{FA96F1C8-DEB1-4758-A5AC-4D4DA9A26890}" parentId="{D9ABC277-87FB-4B99-8670-5B35DF00C2E1}">
    <text>10-08d. Išsiųsta ausra@kaunosviesa.lt dėl gatvių apšvietimo.</text>
    <extLst>
      <x:ext xmlns:xltc2="http://schemas.microsoft.com/office/spreadsheetml/2020/threadedcomments2" uri="{F7C98A9C-CBB3-438F-8F68-D28B6AF4A901}">
        <xltc2:checksum>2751746157</xltc2:checksum>
        <xltc2:hyperlink startIndex="17" length="20" url="ausra@kaunosviesa.lt"/>
      </x:ext>
    </extLst>
  </threadedComment>
  <threadedComment ref="K250" dT="2024-10-17T10:44:41.16" personId="{BF941DBC-49BC-4D35-B639-EC5DED99621C}" id="{36F812A5-1C25-45F8-A6EF-F121245309AB}" parentId="{D9ABC277-87FB-4B99-8670-5B35DF00C2E1}">
    <text>Užsakovui išsiųsta 10.08d, bandžiau skambinti, neatsiliepia</text>
  </threadedComment>
  <threadedComment ref="K250" dT="2024-10-28T12:23:17.25" personId="{1AA69E5B-B443-4881-BBB8-C2908FF681E9}" id="{6D2A950B-9C82-4027-A9D2-00F2E8E9A365}" parentId="{D9ABC277-87FB-4B99-8670-5B35DF00C2E1}">
    <text>Galima daryti Byla, laukiam SUVA</text>
  </threadedComment>
  <threadedComment ref="K250" dT="2024-10-31T15:54:54.63" personId="{BF5C2520-4838-4933-8C2C-E9E069B8079F}" id="{4F31EE61-A90A-41E0-A9D9-C0AFD13AD10A}" parentId="{D9ABC277-87FB-4B99-8670-5B35DF00C2E1}">
    <text>Pateikta byla</text>
  </threadedComment>
  <threadedComment ref="K250" dT="2024-11-11T14:53:56.57" personId="{1AA69E5B-B443-4881-BBB8-C2908FF681E9}" id="{D1EB5A86-A401-4490-9CDA-3B9EC50A1C93}" parentId="{D9ABC277-87FB-4B99-8670-5B35DF00C2E1}">
    <text xml:space="preserve">Taisomos pastabos, SUVA (vėluojama 1 d.d.) </text>
  </threadedComment>
  <threadedComment ref="K250" dT="2024-11-18T05:37:57.76" personId="{BF941DBC-49BC-4D35-B639-EC5DED99621C}" id="{11E5DD0F-7D1C-4062-B3B1-20A571C829EE}" parentId="{D9ABC277-87FB-4B99-8670-5B35DF00C2E1}">
    <text>Ištaisytos pastabos</text>
  </threadedComment>
  <threadedComment ref="K250" dT="2024-12-02T06:02:09.02" personId="{BF941DBC-49BC-4D35-B639-EC5DED99621C}" id="{0AA64A5E-C64E-4521-AD5E-8FDD02B3BE23}" parentId="{D9ABC277-87FB-4B99-8670-5B35DF00C2E1}">
    <text>Gauta SUVA, paruošta pilna byla</text>
  </threadedComment>
  <threadedComment ref="K250" dT="2024-12-02T15:04:45.70" personId="{BF5C2520-4838-4933-8C2C-E9E069B8079F}" id="{B9250395-8B68-49B6-9F18-6D50C7F228A0}" parentId="{D9ABC277-87FB-4B99-8670-5B35DF00C2E1}">
    <text>Pateiktas projektas su SUVA</text>
  </threadedComment>
  <threadedComment ref="O250" dT="2024-08-30T12:06:05.75" personId="{516D2C5B-D67D-464E-9C67-108D937F77CE}" id="{59AB11F5-C82B-46C5-88E8-6E4F9741E2FC}">
    <text>2024.08.30 pateiktas pratesimas</text>
  </threadedComment>
  <threadedComment ref="Z250" dT="2024-10-08T07:15:28.37" personId="{BF941DBC-49BC-4D35-B639-EC5DED99621C}" id="{7EC4F946-6814-431E-8783-1F9F31FEDEDA}">
    <text xml:space="preserve">Pateikta 10-08d
</text>
  </threadedComment>
  <threadedComment ref="Z250" dT="2024-10-21T12:36:42.71" personId="{BF941DBC-49BC-4D35-B639-EC5DED99621C}" id="{983B39FF-72B0-4C44-A6D2-BC67E26BE523}" parentId="{7EC4F946-6814-431E-8783-1F9F31FEDEDA}">
    <text>suderinta</text>
  </threadedComment>
  <threadedComment ref="AB250" dT="2024-10-08T07:15:28.37" personId="{BF941DBC-49BC-4D35-B639-EC5DED99621C}" id="{7C45FB3B-4753-4BE2-A96C-CFBF3BC03EC0}">
    <text xml:space="preserve">Pateikta 10-08d
</text>
  </threadedComment>
  <threadedComment ref="AB250" dT="2024-10-16T04:16:25.77" personId="{BF941DBC-49BC-4D35-B639-EC5DED99621C}" id="{51B154B6-3AA6-492F-9C7C-E87D1B52A017}" parentId="{7C45FB3B-4753-4BE2-A96C-CFBF3BC03EC0}">
    <text>10.15 suderinta</text>
  </threadedComment>
  <threadedComment ref="AF250" dT="2024-10-08T07:15:28.37" personId="{BF941DBC-49BC-4D35-B639-EC5DED99621C}" id="{66EB74B1-1FE6-4129-A371-D99E2FB5EBBE}">
    <text xml:space="preserve">Pateikta 10-08d
</text>
  </threadedComment>
  <threadedComment ref="AF250" dT="2024-10-24T04:16:47.75" personId="{BF941DBC-49BC-4D35-B639-EC5DED99621C}" id="{DBA9DCA8-2B4D-4253-AC0D-74E571E400C4}" parentId="{66EB74B1-1FE6-4129-A371-D99E2FB5EBBE}">
    <text>10.14 suderinta</text>
  </threadedComment>
  <threadedComment ref="AH250" dT="2024-10-24T10:16:53.66" personId="{BF941DBC-49BC-4D35-B639-EC5DED99621C}" id="{FF9EE297-01FC-4108-B878-E003E89F369E}">
    <text>10.24 
SAV-333928</text>
  </threadedComment>
  <threadedComment ref="AI250" dT="2024-10-24T07:48:15.95" personId="{BF941DBC-49BC-4D35-B639-EC5DED99621C}" id="{C923FE5B-E20C-4B49-A000-836671B99D9D}">
    <text xml:space="preserve">Suderinta 10.24
</text>
  </threadedComment>
  <threadedComment ref="K251" dT="2024-09-16T10:16:58.49" personId="{275467A3-C35B-408D-BC09-980133BF36D1}" id="{5DB20C2C-EC72-4E5E-B998-BA676D00EC16}">
    <text>Laukiam info iš ESO</text>
  </threadedComment>
  <threadedComment ref="K251" dT="2024-09-20T06:21:16.34" personId="{275467A3-C35B-408D-BC09-980133BF36D1}" id="{75FB0FE8-29ED-4F3D-8765-A46597A889D0}" parentId="{5DB20C2C-EC72-4E5E-B998-BA676D00EC16}">
    <text>Reikia nuvažiuoti į vietą atsidaryti KAS</text>
  </threadedComment>
  <threadedComment ref="K251" dT="2024-09-23T10:15:23.72" personId="{1AA69E5B-B443-4881-BBB8-C2908FF681E9}" id="{021E8B13-9860-48B2-A655-620877A932BA}" parentId="{5DB20C2C-EC72-4E5E-B998-BA676D00EC16}">
    <text>Pateikti pirminiai po pastabu</text>
  </threadedComment>
  <threadedComment ref="K251" dT="2024-09-30T13:44:58.58" personId="{275467A3-C35B-408D-BC09-980133BF36D1}" id="{1B0E39FB-DADD-4AAC-A727-1EB4650E1E19}" parentId="{5DB20C2C-EC72-4E5E-B998-BA676D00EC16}">
    <text xml:space="preserve">GYTIS 
Reikia su užsakovu aptarti spintos vietą + patikrinti ar nereikia keisti TS
has context menu </text>
  </threadedComment>
  <threadedComment ref="K251" dT="2024-10-15T04:43:05.31" personId="{275467A3-C35B-408D-BC09-980133BF36D1}" id="{9D594EED-1B98-4EB4-88C0-F473F070F948}" parentId="{5DB20C2C-EC72-4E5E-B998-BA676D00EC16}">
    <text>Aptarta situacija su Znutu, reikia keisti TS</text>
  </threadedComment>
  <threadedComment ref="K251" dT="2024-10-15T10:05:10.74" personId="{BF941DBC-49BC-4D35-B639-EC5DED99621C}" id="{2B25CB20-E63B-4FA0-92B5-9B3E3FDD0578}" parentId="{5DB20C2C-EC72-4E5E-B998-BA676D00EC16}">
    <text>Paklausta tivį ar galime prijungti esamam KAS?</text>
  </threadedComment>
  <threadedComment ref="K251" dT="2024-10-21T12:24:03.02" personId="{275467A3-C35B-408D-BC09-980133BF36D1}" id="{D2F5B141-6E3D-483C-AB2F-C01203D5CD69}" parentId="{5DB20C2C-EC72-4E5E-B998-BA676D00EC16}">
    <text>Laukiam naujų TS</text>
  </threadedComment>
  <threadedComment ref="K251" dT="2024-10-23T06:05:16.09" personId="{1AA69E5B-B443-4881-BBB8-C2908FF681E9}" id="{B6A9D496-456B-41E5-896A-9ADBD834A441}" parentId="{5DB20C2C-EC72-4E5E-B998-BA676D00EC16}">
    <text>Pakeistos TS</text>
  </threadedComment>
  <threadedComment ref="K251" dT="2024-10-28T12:24:42.47" personId="{1AA69E5B-B443-4881-BBB8-C2908FF681E9}" id="{768E454B-C1CF-4D1C-BA8D-93F258EBDE4F}" parentId="{5DB20C2C-EC72-4E5E-B998-BA676D00EC16}">
    <text>Taisomi pirminiai, TIVIS paklasuta del apskaitu iskelimo</text>
  </threadedComment>
  <threadedComment ref="K251" dT="2024-10-29T14:41:45.29" personId="{BF5C2520-4838-4933-8C2C-E9E069B8079F}" id="{24738067-6858-4DF9-9405-82FF50FD7DD0}" parentId="{5DB20C2C-EC72-4E5E-B998-BA676D00EC16}">
    <text>Pateikti pirminiai</text>
  </threadedComment>
  <threadedComment ref="K251" dT="2024-11-04T05:27:31.67" personId="{BF941DBC-49BC-4D35-B639-EC5DED99621C}" id="{5F220267-2CA7-4638-94C4-C8E049F8803F}" parentId="{5DB20C2C-EC72-4E5E-B998-BA676D00EC16}">
    <text>Parengta byla, laukiam SUVA</text>
  </threadedComment>
  <threadedComment ref="K251" dT="2024-11-04T16:34:16.49" personId="{BF5C2520-4838-4933-8C2C-E9E069B8079F}" id="{1A45F78F-7B96-49EF-826E-FF521AF1CB50}" parentId="{5DB20C2C-EC72-4E5E-B998-BA676D00EC16}">
    <text>Pateikta byla</text>
  </threadedComment>
  <threadedComment ref="K251" dT="2024-11-06T06:53:23.26" personId="{BF941DBC-49BC-4D35-B639-EC5DED99621C}" id="{E46D3EEE-BD50-4E35-98FA-853DBA2AC418}" parentId="{5DB20C2C-EC72-4E5E-B998-BA676D00EC16}">
    <text>11.06 ištaisytos pastabos, parengta vizualizacija</text>
  </threadedComment>
  <threadedComment ref="K251" dT="2024-11-08T08:46:16.81" personId="{275467A3-C35B-408D-BC09-980133BF36D1}" id="{F1FFFF87-1BB2-492C-B30B-7AC5442797D6}" parentId="{5DB20C2C-EC72-4E5E-B998-BA676D00EC16}">
    <text>Pastabos pataisytos, laukiam SUVA</text>
  </threadedComment>
  <threadedComment ref="K251" dT="2024-12-09T06:44:44.63" personId="{BF5C2520-4838-4933-8C2C-E9E069B8079F}" id="{B9FB79A6-C28C-458E-A0AF-74EB5EE7D0F4}" parentId="{5DB20C2C-EC72-4E5E-B998-BA676D00EC16}">
    <text>Pateikta byla su SUVA</text>
  </threadedComment>
  <threadedComment ref="O251" dT="2024-08-30T07:42:46.10" personId="{516D2C5B-D67D-464E-9C67-108D937F77CE}" id="{6222E73D-70C9-4981-826A-F7357AD25D32}">
    <text>2024.08.30 įkeltas pratesimas</text>
  </threadedComment>
  <threadedComment ref="X251" dT="2024-09-05T05:07:53.08" personId="{516D2C5B-D67D-464E-9C67-108D937F77CE}" id="{D94C84EB-DAFC-4FFE-AF00-BC69A318F573}">
    <text xml:space="preserve">2024.09.05 pateikta
</text>
  </threadedComment>
  <threadedComment ref="X251" dT="2024-09-10T09:56:11.12" personId="{516D2C5B-D67D-464E-9C67-108D937F77CE}" id="{77C4AE00-59D9-4B3D-8E59-4452C3864F7C}" parentId="{D94C84EB-DAFC-4FFE-AF00-BC69A318F573}">
    <text>2024.09.05 Gautos pastabos</text>
  </threadedComment>
  <threadedComment ref="Y251" dT="2024-09-04T07:54:51.85" personId="{516D2C5B-D67D-464E-9C67-108D937F77CE}" id="{80DA7245-FF3F-4A55-9C05-BE2AC53EF774}">
    <text>2024.09.04 pateikta</text>
  </threadedComment>
  <threadedComment ref="Z251" dT="2024-08-30T07:48:43.06" personId="{516D2C5B-D67D-464E-9C67-108D937F77CE}" id="{CE346E81-B410-48A0-9502-9E45E9ECD975}">
    <text>2024.08.30 Pateikta KAS vieta derinti znymantas@gmail.com</text>
    <extLst>
      <x:ext xmlns:xltc2="http://schemas.microsoft.com/office/spreadsheetml/2020/threadedcomments2" uri="{F7C98A9C-CBB3-438F-8F68-D28B6AF4A901}">
        <xltc2:checksum>2844621945</xltc2:checksum>
        <xltc2:hyperlink startIndex="38" length="19" url="znymantas@gmail.com"/>
      </x:ext>
    </extLst>
  </threadedComment>
  <threadedComment ref="Z251" dT="2024-10-24T04:18:29.81" personId="{BF941DBC-49BC-4D35-B639-EC5DED99621C}" id="{F194E649-D7E2-4FC5-9430-4CDC791BE975}" parentId="{CE346E81-B410-48A0-9502-9E45E9ECD975}">
    <text>10.23 pateikta</text>
  </threadedComment>
  <threadedComment ref="Z251" dT="2024-10-29T11:10:43.88" personId="{BF941DBC-49BC-4D35-B639-EC5DED99621C}" id="{B93C94F1-EE55-4273-8F94-0B7D19798D00}" parentId="{CE346E81-B410-48A0-9502-9E45E9ECD975}">
    <text>10.29 priminta</text>
  </threadedComment>
  <threadedComment ref="Z251" dT="2024-10-29T11:57:53.94" personId="{BF941DBC-49BC-4D35-B639-EC5DED99621C}" id="{F256467F-8E61-4F61-98F1-D9E07B1D1B39}" parentId="{CE346E81-B410-48A0-9502-9E45E9ECD975}">
    <text>10.29 suderinta</text>
  </threadedComment>
  <threadedComment ref="AB251" dT="2024-09-05T06:28:03.05" personId="{BF941DBC-49BC-4D35-B639-EC5DED99621C}" id="{EE370A3D-F125-4F95-9918-B0AD647426C3}">
    <text>2024.09.05 pateikta</text>
  </threadedComment>
  <threadedComment ref="AB251" dT="2024-09-13T11:36:58.32" personId="{BF941DBC-49BC-4D35-B639-EC5DED99621C}" id="{80F6827A-5A2D-49FC-A7AC-9C78E911031D}" parentId="{EE370A3D-F125-4F95-9918-B0AD647426C3}">
    <text xml:space="preserve">2024.09.11 suderinta
</text>
  </threadedComment>
  <threadedComment ref="AE251" dT="2024-09-05T06:27:55.85" personId="{BF941DBC-49BC-4D35-B639-EC5DED99621C}" id="{EBBDD11D-2943-4659-9118-E74A138426A9}">
    <text>2024.09.05 pateikta</text>
  </threadedComment>
  <threadedComment ref="AE251" dT="2024-09-13T11:50:08.76" personId="{BF941DBC-49BC-4D35-B639-EC5DED99621C}" id="{7D94E1FF-27AF-4219-94C5-60C4326C0B8A}" parentId="{EBBDD11D-2943-4659-9118-E74A138426A9}">
    <text>2024.09.12 suderinta</text>
  </threadedComment>
  <threadedComment ref="AF251" dT="2024-09-05T06:27:49.75" personId="{BF941DBC-49BC-4D35-B639-EC5DED99621C}" id="{F40F6CF3-DBE1-47C9-872B-D8149C665834}">
    <text>2024.09.05 pateikta</text>
  </threadedComment>
  <threadedComment ref="AF251" dT="2024-09-24T11:39:11.22" personId="{BF941DBC-49BC-4D35-B639-EC5DED99621C}" id="{A8249C38-54B1-46B3-8E1C-8388FE1D2EAE}" parentId="{F40F6CF3-DBE1-47C9-872B-D8149C665834}">
    <text>09.10 gautos telia pastabos</text>
  </threadedComment>
  <threadedComment ref="AF251" dT="2024-10-24T04:18:20.08" personId="{BF941DBC-49BC-4D35-B639-EC5DED99621C}" id="{479C599A-ABF6-4B65-A506-066C577686B3}" parentId="{F40F6CF3-DBE1-47C9-872B-D8149C665834}">
    <text xml:space="preserve">Po TS korekcijų nusiųsta 10.23
</text>
  </threadedComment>
  <threadedComment ref="AF251" dT="2024-10-29T11:49:24.43" personId="{BF941DBC-49BC-4D35-B639-EC5DED99621C}" id="{1D36688B-153F-4FAA-BF63-2B6F5C27E3F6}" parentId="{F40F6CF3-DBE1-47C9-872B-D8149C665834}">
    <text>10.29 suderinta</text>
  </threadedComment>
  <threadedComment ref="AH251" dT="2024-10-30T10:39:24.19" personId="{BF941DBC-49BC-4D35-B639-EC5DED99621C}" id="{EBC6E007-9FEE-4A68-8228-8FAD6BFE0A86}">
    <text>10.30 
SAV-334621</text>
  </threadedComment>
  <threadedComment ref="AJ251" dT="2024-09-05T06:27:36.66" personId="{BF941DBC-49BC-4D35-B639-EC5DED99621C}" id="{CFB9C0D7-F107-42E2-8DEB-68020812AA34}">
    <text>2024.09.05 pateikta</text>
  </threadedComment>
  <threadedComment ref="AJ251" dT="2024-09-24T11:48:33.33" personId="{BF941DBC-49BC-4D35-B639-EC5DED99621C}" id="{66185001-0C84-4718-B813-3AEA3859EDE6}" parentId="{CFB9C0D7-F107-42E2-8DEB-68020812AA34}">
    <text>2024.09.24 suderinta</text>
  </threadedComment>
  <threadedComment ref="K252" dT="2024-09-16T10:19:00.66" personId="{275467A3-C35B-408D-BC09-980133BF36D1}" id="{A7B619FD-6FA4-486C-8BF7-3018F35C3D5F}">
    <text>Kostas tikrina sprendinius/teikia pirminius/teikia derinti inst.</text>
  </threadedComment>
  <threadedComment ref="K252" dT="2024-10-01T15:58:02.32" personId="{275467A3-C35B-408D-BC09-980133BF36D1}" id="{DFD04C20-2AA4-4400-BFD6-EFD066A43C42}" parentId="{A7B619FD-6FA4-486C-8BF7-3018F35C3D5F}">
    <text>Pateikti pirminiai</text>
  </threadedComment>
  <threadedComment ref="K252" dT="2024-10-04T08:17:14.47" personId="{275467A3-C35B-408D-BC09-980133BF36D1}" id="{7650202F-5766-41D3-8BAD-7C6B440D08BF}" parentId="{A7B619FD-6FA4-486C-8BF7-3018F35C3D5F}">
    <text xml:space="preserve">Pateiktas vartotojų sąrašas taiso pastabas
</text>
  </threadedComment>
  <threadedComment ref="K252" dT="2024-10-07T12:09:28.73" personId="{275467A3-C35B-408D-BC09-980133BF36D1}" id="{03D254C6-1629-462F-92F2-F097D8B20071}" parentId="{A7B619FD-6FA4-486C-8BF7-3018F35C3D5F}">
    <text>Pateikta po pastabų</text>
  </threadedComment>
  <threadedComment ref="K252" dT="2024-10-11T10:59:34.69" personId="{B1C403DD-D624-4B2E-A4CE-E1329F3AF8BA}" id="{7DEE2E1A-D6A3-4B79-9506-02FBC39B6938}" parentId="{A7B619FD-6FA4-486C-8BF7-3018F35C3D5F}">
    <text>Pateikti pirminiai derinimai po pastabų</text>
  </threadedComment>
  <threadedComment ref="K252" dT="2024-10-15T04:44:19.41" personId="{275467A3-C35B-408D-BC09-980133BF36D1}" id="{0D2A901D-C5B9-41A4-8C7C-886D515AD3B1}" parentId="{A7B619FD-6FA4-486C-8BF7-3018F35C3D5F}">
    <text>Gytis teikia institucijoms</text>
  </threadedComment>
  <threadedComment ref="K252" dT="2024-10-28T13:10:46.16" personId="{1AA69E5B-B443-4881-BBB8-C2908FF681E9}" id="{048E50FB-70AA-4477-8EE5-EFBC4CD0A7A7}" parentId="{A7B619FD-6FA4-486C-8BF7-3018F35C3D5F}">
    <text>Pateikta Telia po pastabu, kai suderins bus galima daryti byla</text>
  </threadedComment>
  <threadedComment ref="K252" dT="2024-11-05T08:45:46.52" personId="{BF941DBC-49BC-4D35-B639-EC5DED99621C}" id="{86CD462A-8BD8-4CA9-AFEA-DCEB9A82D55D}" parentId="{A7B619FD-6FA4-486C-8BF7-3018F35C3D5F}">
    <text>Telia atsakė, kad derinimas vyksta 10d.d. Išsiųsta 10.28, turėtų suderinti iki 11.12</text>
  </threadedComment>
  <threadedComment ref="K252" dT="2024-11-11T05:28:11.15" personId="{BF941DBC-49BC-4D35-B639-EC5DED99621C}" id="{018DAECA-085D-479B-BE7A-D8259F24EB17}" parentId="{A7B619FD-6FA4-486C-8BF7-3018F35C3D5F}">
    <text>11.08 Telia pastabos dėl jų projektuojamų tinklų žymėjimo</text>
  </threadedComment>
  <threadedComment ref="K252" dT="2024-11-19T11:44:42.40" personId="{BF941DBC-49BC-4D35-B639-EC5DED99621C}" id="{1CF914DE-9F66-4664-B9D5-5D301D162AD9}" parentId="{A7B619FD-6FA4-486C-8BF7-3018F35C3D5F}">
    <text>Gauti derinimai, ruošiamas servitutas</text>
  </threadedComment>
  <threadedComment ref="K252" dT="2024-11-25T05:49:20.11" personId="{BF941DBC-49BC-4D35-B639-EC5DED99621C}" id="{7334DC30-15CD-45AA-8C59-F864830D4865}" parentId="{A7B619FD-6FA4-486C-8BF7-3018F35C3D5F}">
    <text>Laukiu sklypo kontaktų dėl servituto derinimo.</text>
  </threadedComment>
  <threadedComment ref="K252" dT="2024-12-02T06:03:08.09" personId="{BF941DBC-49BC-4D35-B639-EC5DED99621C}" id="{493D65B8-5B4A-4450-BD0C-09F33CE079F7}" parentId="{A7B619FD-6FA4-486C-8BF7-3018F35C3D5F}">
    <text>Pateiktas servitutas sklypo savininkui, greičiausiai nesutiks, susipykę su užsakovu</text>
  </threadedComment>
  <threadedComment ref="K252" dT="2024-12-13T10:52:11.08" personId="{BF5C2520-4838-4933-8C2C-E9E069B8079F}" id="{4E539E55-EB74-44CF-A8F5-CC7FA544398D}" parentId="{A7B619FD-6FA4-486C-8BF7-3018F35C3D5F}">
    <text>Kaimyninio sklypo savininkas nesutinka su KL klojimu jo sklype (išvengti nesigauna), perduota info ESO, PV atrašęs, kad ieško kitų prijungimo taškų</text>
  </threadedComment>
  <threadedComment ref="K252" dT="2024-12-21T06:31:20.01" personId="{275467A3-C35B-408D-BC09-980133BF36D1}" id="{6E480BE0-BCE9-474B-A37F-DFD233EC5993}" parentId="{A7B619FD-6FA4-486C-8BF7-3018F35C3D5F}">
    <text>Kokia situacija pagal atnaujintas TS ?</text>
  </threadedComment>
  <threadedComment ref="K252" dT="2024-12-23T05:22:47.78" personId="{BF941DBC-49BC-4D35-B639-EC5DED99621C}" id="{738AA437-E97F-4815-ACF9-CCEC815D8E66}" parentId="{A7B619FD-6FA4-486C-8BF7-3018F35C3D5F}">
    <text>Sprendiniai paruošti, Arnas važiuos į vietą pasižėt</text>
  </threadedComment>
  <threadedComment ref="K252" dT="2025-01-06T05:33:38.64" personId="{BF941DBC-49BC-4D35-B639-EC5DED99621C}" id="{31049B1D-CE01-4FAD-BE00-78A2967369C0}" parentId="{A7B619FD-6FA4-486C-8BF7-3018F35C3D5F}">
    <text>Reikia koreguoti trasą</text>
  </threadedComment>
  <threadedComment ref="K252" dT="2025-01-06T08:35:40.44" personId="{BF941DBC-49BC-4D35-B639-EC5DED99621C}" id="{91477190-5F6E-48B9-AC71-3E8D116DF6F8}" parentId="{A7B619FD-6FA4-486C-8BF7-3018F35C3D5F}">
    <text>Parengti sprendiniai, derinama su ranga</text>
  </threadedComment>
  <threadedComment ref="K252" dT="2025-01-20T05:46:06.73" personId="{275467A3-C35B-408D-BC09-980133BF36D1}" id="{47334FCD-E99F-458C-B2C7-B500FDE188D7}" parentId="{A7B619FD-6FA4-486C-8BF7-3018F35C3D5F}">
    <text>@Arnas Joskaudas  kokia situacija ?</text>
    <mentions>
      <mention mentionpersonId="{ACEE432E-E4C1-4ED6-8198-C140D9D1916C}" mentionId="{8A131AAD-0B75-4CD3-940E-C9334E45A65F}" startIndex="0" length="16"/>
    </mentions>
  </threadedComment>
  <threadedComment ref="K252" dT="2025-01-20T06:03:46.67" personId="{BF5C2520-4838-4933-8C2C-E9E069B8079F}" id="{3E658615-ACE4-41AD-A85C-F372CAB04C0C}" parentId="{A7B619FD-6FA4-486C-8BF7-3018F35C3D5F}">
    <text>@Tomas Ruzveltas Pasitarėm su Znutu ir Stašiūnu, tai pabraižiau pagal jų pasiūlymą ir nusiunčiau jiem, nes važiuos nusižymėt ir žiūrės ar iš tikrųjų taip išeis padaryt.</text>
    <mentions>
      <mention mentionpersonId="{CC37ACCD-67EF-40B7-83BA-67D3FAA8CE86}" mentionId="{59CBA8CE-17BF-4E13-868E-E3BAA16346D8}" startIndex="0" length="16"/>
    </mentions>
  </threadedComment>
  <threadedComment ref="K252" dT="2025-01-27T12:28:34.06" personId="{BF5C2520-4838-4933-8C2C-E9E069B8079F}" id="{70F94DC6-E9A4-4443-8765-C9A39240D100}" parentId="{A7B619FD-6FA4-486C-8BF7-3018F35C3D5F}">
    <text>Trasa suderinta su ranga, išsiųsta derint</text>
  </threadedComment>
  <threadedComment ref="K252" dT="2025-02-17T13:30:04.71" personId="{BF5C2520-4838-4933-8C2C-E9E069B8079F}" id="{6C3AE01F-B367-4C34-A1B9-69215B236090}" parentId="{A7B619FD-6FA4-486C-8BF7-3018F35C3D5F}">
    <text>Servitutą ESO suderino, reikia derinti su Kauno liftais, bet šiandien neveikia jų puslapis</text>
  </threadedComment>
  <threadedComment ref="K252" dT="2025-02-18T06:38:25.05" personId="{BF5C2520-4838-4933-8C2C-E9E069B8079F}" id="{0B5D5683-397F-413D-96A3-CD1DBE2EFC3C}" parentId="{A7B619FD-6FA4-486C-8BF7-3018F35C3D5F}">
    <text>Vakar išsiunčiau liftam, šiandien jau skambino teiravosi dėl darbų.</text>
  </threadedComment>
  <threadedComment ref="K252" dT="2025-02-25T12:04:00.50" personId="{275467A3-C35B-408D-BC09-980133BF36D1}" id="{3A7AF233-5B15-491A-BD47-9AA2F444D855}" parentId="{A7B619FD-6FA4-486C-8BF7-3018F35C3D5F}">
    <text>Laukiam KPD</text>
  </threadedComment>
  <threadedComment ref="K252" dT="2025-02-25T12:04:30.96" personId="{BF5C2520-4838-4933-8C2C-E9E069B8079F}" id="{684CF8A6-5F25-4087-95A0-414192F5029F}" parentId="{A7B619FD-6FA4-486C-8BF7-3018F35C3D5F}">
    <text>02-25 pateikta KPD</text>
  </threadedComment>
  <threadedComment ref="K252" dT="2025-03-05T09:08:43.36" personId="{BF5C2520-4838-4933-8C2C-E9E069B8079F}" id="{D0E0431A-5796-4743-87A2-C4ED3486CCFC}" parentId="{A7B619FD-6FA4-486C-8BF7-3018F35C3D5F}">
    <text>Pateikta KPD po pastabų</text>
  </threadedComment>
  <threadedComment ref="K252" dT="2025-03-07T08:40:19.05" personId="{BF5C2520-4838-4933-8C2C-E9E069B8079F}" id="{C9E87A8B-7E52-440E-A169-4D30F6DA04EC}" parentId="{A7B619FD-6FA4-486C-8BF7-3018F35C3D5F}">
    <text>KPD suderino, pateiktas servitutas savivaldybei. Teiksim su garantiniu tik reik užsakovo parašo ant sprendinių</text>
  </threadedComment>
  <threadedComment ref="K252" dT="2025-03-10T09:54:40.48" personId="{BF5C2520-4838-4933-8C2C-E9E069B8079F}" id="{A911994D-4180-4B68-B701-4A2956347F0E}" parentId="{A7B619FD-6FA4-486C-8BF7-3018F35C3D5F}">
    <text>Užsakovas 1-2 sav negali pasirašyt</text>
  </threadedComment>
  <threadedComment ref="K252" dT="2025-03-14T17:10:56.97" personId="{BF5C2520-4838-4933-8C2C-E9E069B8079F}" id="{F1A6001F-21AB-43CA-A1D8-167408A5155F}" parentId="{A7B619FD-6FA4-486C-8BF7-3018F35C3D5F}">
    <text>Pasirašė, teiksiu su garantiniu</text>
  </threadedComment>
  <threadedComment ref="K252" dT="2025-03-20T06:11:38.93" personId="{BF5C2520-4838-4933-8C2C-E9E069B8079F}" id="{C06F12F5-586E-44A3-97A1-BC17D41472E7}" parentId="{A7B619FD-6FA4-486C-8BF7-3018F35C3D5F}">
    <text>Reikia atsakymo iš savivaldybės dėl servituto, tada teiksim</text>
  </threadedComment>
  <threadedComment ref="K252" dT="2025-03-21T17:15:25.72" personId="{BF5C2520-4838-4933-8C2C-E9E069B8079F}" id="{931CC650-E5E7-4183-8794-A313087B95AF}" parentId="{A7B619FD-6FA4-486C-8BF7-3018F35C3D5F}">
    <text>Ant dienų turi ateit posėdžio protokolas, tada pasakys žodžiu koks sprendimas priimtas</text>
  </threadedComment>
  <threadedComment ref="K252" dT="2025-03-27T13:59:39.49" personId="{BF5C2520-4838-4933-8C2C-E9E069B8079F}" id="{1F83FE96-A1A8-41B4-BA06-CE20B47908E8}" parentId="{A7B619FD-6FA4-486C-8BF7-3018F35C3D5F}">
    <text>Pateikta su garantiniu</text>
  </threadedComment>
  <threadedComment ref="K252" dT="2025-03-28T13:55:20.34" personId="{BF5C2520-4838-4933-8C2C-E9E069B8079F}" id="{43C21B93-3E75-4DCE-928C-7D30A5D1A912}" parentId="{A7B619FD-6FA4-486C-8BF7-3018F35C3D5F}">
    <text>Atšauktas garantinis, nes paskambino Kauno liftų gen. direktorius ir servituto nustatymui funikulieriaus sklype griežtai nepritarė. Informuoti ESO ir Klientas.</text>
  </threadedComment>
  <threadedComment ref="K252" dT="2025-04-08T12:22:28.38" personId="{BF5C2520-4838-4933-8C2C-E9E069B8079F}" id="{BEE2C7FC-7F92-41F9-A298-0205CE2E567B}" parentId="{A7B619FD-6FA4-486C-8BF7-3018F35C3D5F}">
    <text>Laukiame sprendimo iš ESO. Parašytas priminimas.</text>
  </threadedComment>
  <threadedComment ref="K252" dT="2025-04-15T10:45:00.03" personId="{BF5C2520-4838-4933-8C2C-E9E069B8079F}" id="{671D7E8B-F211-4655-BBFC-1F19C35F3240}" parentId="{A7B619FD-6FA4-486C-8BF7-3018F35C3D5F}">
    <text>Atsakymo nėra</text>
  </threadedComment>
  <threadedComment ref="K252" dT="2025-04-28T05:38:02.66" personId="{BF5C2520-4838-4933-8C2C-E9E069B8079F}" id="{6F8B1179-13D6-4953-A264-1910006B9B0F}" parentId="{A7B619FD-6FA4-486C-8BF7-3018F35C3D5F}">
    <text>Bandom vėl derinti sprendinius su anksčiau nesutikusiu sklypu. ESO davė papildomai pinigų, kurie gal padės suderint.</text>
  </threadedComment>
  <threadedComment ref="K252" dT="2025-04-29T07:23:44.55" personId="{BF941DBC-49BC-4D35-B639-EC5DED99621C}" id="{B2E4DAFC-B273-49A4-83D5-987C26C3ECD3}" parentId="{A7B619FD-6FA4-486C-8BF7-3018F35C3D5F}">
    <text xml:space="preserve">+37069880266 </text>
  </threadedComment>
  <threadedComment ref="K252" dT="2025-04-29T09:06:46.89" personId="{BF5C2520-4838-4933-8C2C-E9E069B8079F}" id="{0BA6F567-2541-4756-87A1-EC24ED4E7CEA}" parentId="{A7B619FD-6FA4-486C-8BF7-3018F35C3D5F}">
    <text>Teisininkai paruoš atsakymą, tai galim nuspėt koks jis bus. Info perduota ESO</text>
  </threadedComment>
  <threadedComment ref="K252" dT="2025-05-19T11:54:10.52" personId="{BF941DBC-49BC-4D35-B639-EC5DED99621C}" id="{770AE181-69C7-4356-B2A4-058238440B44}" parentId="{A7B619FD-6FA4-486C-8BF7-3018F35C3D5F}">
    <text>Iki 05-26 raštą gausim.</text>
  </threadedComment>
  <threadedComment ref="K252" dT="2025-05-28T11:03:50.47" personId="{BF5C2520-4838-4933-8C2C-E9E069B8079F}" id="{F17F6FBE-772D-40F8-AD9A-5DD03AF7C5C2}" parentId="{A7B619FD-6FA4-486C-8BF7-3018F35C3D5F}">
    <text>Raštas gautas, įkeltas į tivį</text>
  </threadedComment>
  <threadedComment ref="K252" dT="2025-06-19T07:26:58.36" personId="{BF5C2520-4838-4933-8C2C-E9E069B8079F}" id="{D5946BC3-B37E-4435-B3A8-905691C2ED4D}" parentId="{A7B619FD-6FA4-486C-8BF7-3018F35C3D5F}">
    <text>Nieko nedarom, neturim kaip parengti projekto, klausimas pas ESO</text>
  </threadedComment>
  <threadedComment ref="K252" dT="2025-10-29T13:11:46.91" personId="{BF5C2520-4838-4933-8C2C-E9E069B8079F}" id="{921836CB-F63B-47F4-8810-280285AE5C00}" parentId="{A7B619FD-6FA4-486C-8BF7-3018F35C3D5F}">
    <text>Niekas nepasikeitę po paskutinio komentaro.</text>
  </threadedComment>
  <threadedComment ref="K252" dT="2026-02-05T05:30:09.52" personId="{BF941DBC-49BC-4D35-B639-EC5DED99621C}" id="{43FC0904-1275-43A4-AFCA-9C44B9218BA2}" parentId="{A7B619FD-6FA4-486C-8BF7-3018F35C3D5F}">
    <text>Klausimas pas ESO, kaimyniniai sklypai nederina.</text>
  </threadedComment>
  <threadedComment ref="O252" dT="2024-08-29T12:50:54.17" personId="{516D2C5B-D67D-464E-9C67-108D937F77CE}" id="{17EC16CA-2B2A-483F-B1DF-8DF47BBD037A}">
    <text>2024.08.29 Įkeltas pratesimas</text>
  </threadedComment>
  <threadedComment ref="Z252" dT="2024-08-29T13:26:19.32" personId="{516D2C5B-D67D-464E-9C67-108D937F77CE}" id="{0B1CC0E2-ECD7-45F2-9F3D-671A527A5959}">
    <text>2024.08.29 pateikta</text>
  </threadedComment>
  <threadedComment ref="Z252" dT="2024-09-03T12:42:49.88" personId="{516D2C5B-D67D-464E-9C67-108D937F77CE}" id="{A27E5B4D-8A4D-41E6-81ED-575236B74645}" parentId="{0B1CC0E2-ECD7-45F2-9F3D-671A527A5959}">
    <text>2024.08.29 Pateikė pastabas
2024.09.03 pateikta po pastabų</text>
  </threadedComment>
  <threadedComment ref="Z252" dT="2024-09-04T06:03:31.17" personId="{516D2C5B-D67D-464E-9C67-108D937F77CE}" id="{DF6B7080-AA14-48B1-8009-E5C3C8A0483D}" parentId="{0B1CC0E2-ECD7-45F2-9F3D-671A527A5959}">
    <text>2024.09.04 pateikta dar karta</text>
  </threadedComment>
  <threadedComment ref="Z252" dT="2024-10-15T05:52:06.44" personId="{BF941DBC-49BC-4D35-B639-EC5DED99621C}" id="{F0D91036-2F64-4F8E-A833-4AD96837799A}" parentId="{0B1CC0E2-ECD7-45F2-9F3D-671A527A5959}">
    <text>10.15 pateikta</text>
  </threadedComment>
  <threadedComment ref="Z252" dT="2024-10-22T12:10:04.46" personId="{BF941DBC-49BC-4D35-B639-EC5DED99621C}" id="{A582B141-E5C6-4566-A025-16B9F006280A}" parentId="{0B1CC0E2-ECD7-45F2-9F3D-671A527A5959}">
    <text xml:space="preserve">10.22 suderinta
</text>
  </threadedComment>
  <threadedComment ref="Z252" dT="2025-01-29T13:47:46.28" personId="{BF5C2520-4838-4933-8C2C-E9E069B8079F}" id="{3F4CD662-AA4E-4EB0-91EF-E5E618B638C4}" parentId="{0B1CC0E2-ECD7-45F2-9F3D-671A527A5959}">
    <text>01.24 suderinti nauji sprendiniai</text>
  </threadedComment>
  <threadedComment ref="AB252" dT="2024-10-15T05:46:01.31" personId="{BF941DBC-49BC-4D35-B639-EC5DED99621C}" id="{DA0D0362-5FA8-4614-9A0C-A490E4723B9F}">
    <text>10.15 pateikta</text>
  </threadedComment>
  <threadedComment ref="AB252" dT="2024-10-23T04:25:12.38" personId="{BF941DBC-49BC-4D35-B639-EC5DED99621C}" id="{AA48019E-169B-4735-9339-B1947A6B09F2}" parentId="{DA0D0362-5FA8-4614-9A0C-A490E4723B9F}">
    <text>10.23 suderinta</text>
  </threadedComment>
  <threadedComment ref="AB252" dT="2025-01-29T13:47:38.28" personId="{BF5C2520-4838-4933-8C2C-E9E069B8079F}" id="{8172A7E4-1E16-4949-B010-8EA62F0A5E2E}" parentId="{DA0D0362-5FA8-4614-9A0C-A490E4723B9F}">
    <text>01.29 suderinti nauji sprendiniai</text>
  </threadedComment>
  <threadedComment ref="AF252" dT="2024-10-15T05:46:01.31" personId="{BF941DBC-49BC-4D35-B639-EC5DED99621C}" id="{0E9DBD81-3330-4EDD-B80A-9830AEA996A0}">
    <text>10.15 pateikta</text>
  </threadedComment>
  <threadedComment ref="AF252" dT="2024-10-28T08:27:22.42" personId="{BF941DBC-49BC-4D35-B639-EC5DED99621C}" id="{E52AB0FE-34EE-45E9-AFFA-4D825C3C4EA2}" parentId="{0E9DBD81-3330-4EDD-B80A-9830AEA996A0}">
    <text>10.28 pateikta po pastabų</text>
  </threadedComment>
  <threadedComment ref="AF252" dT="2024-11-19T05:41:37.99" personId="{BF941DBC-49BC-4D35-B639-EC5DED99621C}" id="{D105D7A0-47CC-4385-98E9-F4F1E1E2D863}" parentId="{0E9DBD81-3330-4EDD-B80A-9830AEA996A0}">
    <text>11.18 suderinta</text>
  </threadedComment>
  <threadedComment ref="AF252" dT="2025-01-29T13:47:31.68" personId="{BF5C2520-4838-4933-8C2C-E9E069B8079F}" id="{03F3848E-99BF-4E40-A31A-1ECEE3FB3D0C}" parentId="{0E9DBD81-3330-4EDD-B80A-9830AEA996A0}">
    <text>01.28 suderinti nauji sprendiniai</text>
  </threadedComment>
  <threadedComment ref="AH252" dT="2025-03-27T13:32:43.77" personId="{BF5C2520-4838-4933-8C2C-E9E069B8079F}" id="{51E19389-8BBD-454B-B7FF-F9EA4F18B8BE}">
    <text xml:space="preserve">352686 </text>
  </threadedComment>
  <threadedComment ref="AK252" dT="2025-03-07T08:39:23.65" personId="{BF5C2520-4838-4933-8C2C-E9E069B8079F}" id="{BF18BE23-D48D-438B-BB91-75D094548AF7}">
    <text>Pateikta 03-07</text>
  </threadedComment>
  <threadedComment ref="AN252" dT="2025-03-03T06:32:05.17" personId="{BF5C2520-4838-4933-8C2C-E9E069B8079F}" id="{3A502D97-BCAF-4763-A41C-FA58F6A01CA5}">
    <text>02-25</text>
  </threadedComment>
  <threadedComment ref="AN252" dT="2025-03-07T08:39:16.05" personId="{BF5C2520-4838-4933-8C2C-E9E069B8079F}" id="{8775F2D0-53FE-403D-98CB-FA57D8A787D3}" parentId="{3A502D97-BCAF-4763-A41C-FA58F6A01CA5}">
    <text>Suderino 03-06</text>
  </threadedComment>
  <threadedComment ref="O253" dT="2024-08-29T08:13:52.08" personId="{516D2C5B-D67D-464E-9C67-108D937F77CE}" id="{F750692D-1C49-4768-97B9-38CBE2DF8A7D}">
    <text>2024.08.29 Įkeltas pratesimas</text>
  </threadedComment>
  <threadedComment ref="K254" dT="2024-10-12T08:18:12.78" personId="{1AA69E5B-B443-4881-BBB8-C2908FF681E9}" id="{C6418B8F-E060-4BC7-844B-C5ED2E0283E6}">
    <text>Tautvydas derina su sklypu savininkais del leidimo kloti kabeli</text>
  </threadedComment>
  <threadedComment ref="K254" dT="2024-10-24T13:52:44.90" personId="{275467A3-C35B-408D-BC09-980133BF36D1}" id="{8DB5C12F-4AAD-4FF2-A0BA-306BFE3F94DC}" parentId="{C6418B8F-E060-4BC7-844B-C5ED2E0283E6}">
    <text>Sukeltas papildymas</text>
  </threadedComment>
  <threadedComment ref="K254" dT="2024-10-29T06:08:13.28" personId="{275467A3-C35B-408D-BC09-980133BF36D1}" id="{02F38107-CA68-4637-AB82-7B5C7E7CA94E}" parentId="{C6418B8F-E060-4BC7-844B-C5ED2E0283E6}">
    <text>Deriną trasą su užsakovais.</text>
  </threadedComment>
  <threadedComment ref="K254" dT="2024-11-04T05:28:00.38" personId="{65DA027D-5C49-4EE2-A34F-BC2FA0C6B7F3}" id="{D02B764C-CF5D-498C-A146-2ED359C3A6B1}" parentId="{C6418B8F-E060-4BC7-844B-C5ED2E0283E6}">
    <text>Užsakovai bando derint su sklypo savininku patys, jei neišeis, nauja trasa jau pabraižyta</text>
  </threadedComment>
  <threadedComment ref="K254" dT="2024-11-18T05:45:28.88" personId="{65DA027D-5C49-4EE2-A34F-BC2FA0C6B7F3}" id="{2BAE4141-6061-4CE9-80C5-67EB7CC91EB9}" parentId="{C6418B8F-E060-4BC7-844B-C5ED2E0283E6}">
    <text>Su užsakovu suderinta nauja trasa, siunčiu derint institucijoms</text>
  </threadedComment>
  <threadedComment ref="K254" dT="2024-11-20T13:40:25.48" personId="{65DA027D-5C49-4EE2-A34F-BC2FA0C6B7F3}" id="{6FC6DAC7-10E1-4702-9CF9-783B110E0A05}" parentId="{C6418B8F-E060-4BC7-844B-C5ED2E0283E6}">
    <text>Laukiam topo pildymo ir Kauno energijos atsakymo dėl šilumos tinklų gylio</text>
  </threadedComment>
  <threadedComment ref="K254" dT="2024-12-09T06:15:03.60" personId="{65DA027D-5C49-4EE2-A34F-BC2FA0C6B7F3}" id="{72CA818D-2935-49E8-AB0F-12690A34B470}" parentId="{C6418B8F-E060-4BC7-844B-C5ED2E0283E6}">
    <text>Gautas topo papildymas ir šilumos tinklų gylis, ruošiami pirminiai</text>
  </threadedComment>
  <threadedComment ref="K254" dT="2024-12-21T06:32:19.52" personId="{275467A3-C35B-408D-BC09-980133BF36D1}" id="{E44097F8-6914-46D3-9A71-A8D86109AE54}" parentId="{C6418B8F-E060-4BC7-844B-C5ED2E0283E6}">
    <text>Kokia situacija ?</text>
  </threadedComment>
  <threadedComment ref="K254" dT="2025-01-06T05:56:02.34" personId="{65DA027D-5C49-4EE2-A34F-BC2FA0C6B7F3}" id="{E62EE222-17E1-4B34-A83C-3D9DCE146047}" parentId="{C6418B8F-E060-4BC7-844B-C5ED2E0283E6}">
    <text>Pateikta derinti užsakovams ir KE, gavus jų derinimus bus teikiama kitoms institucijoms.</text>
  </threadedComment>
  <threadedComment ref="K254" dT="2025-01-20T05:46:50.27" personId="{275467A3-C35B-408D-BC09-980133BF36D1}" id="{7445CBDA-E66E-48F7-AE32-CAA932DAC816}" parentId="{C6418B8F-E060-4BC7-844B-C5ED2E0283E6}">
    <text>Ar gauti derinimai ?</text>
  </threadedComment>
  <threadedComment ref="K254" dT="2025-01-27T12:29:51.92" personId="{BF5C2520-4838-4933-8C2C-E9E069B8079F}" id="{7A2828FB-5698-4E91-84A8-986BC67E2D93}" parentId="{C6418B8F-E060-4BC7-844B-C5ED2E0283E6}">
    <text>Klientui netiko trasa, reikia koreguoti. Gytis trečiadienį sutvarkys</text>
  </threadedComment>
  <threadedComment ref="K254" dT="2025-01-30T15:12:41.15" personId="{BF941DBC-49BC-4D35-B639-EC5DED99621C}" id="{A2BAC633-3D17-4315-9529-E624B8834DC0}" parentId="{C6418B8F-E060-4BC7-844B-C5ED2E0283E6}">
    <text>Sutvarkyta trasą pagal pastabas, 01.30 pateikta užsakovui.</text>
  </threadedComment>
  <threadedComment ref="K254" dT="2025-01-31T10:42:49.53" personId="{BF941DBC-49BC-4D35-B639-EC5DED99621C}" id="{4F055CAA-7E92-4596-BF55-648EA424B698}" parentId="{C6418B8F-E060-4BC7-844B-C5ED2E0283E6}">
    <text>01.31 užsakovas suderino, pateikta derinti institucijom</text>
  </threadedComment>
  <threadedComment ref="K254" dT="2025-02-10T12:37:36.39" personId="{BF5C2520-4838-4933-8C2C-E9E069B8079F}" id="{FA51BBC8-8B3E-4744-A8AD-14786D2285C1}" parentId="{C6418B8F-E060-4BC7-844B-C5ED2E0283E6}">
    <text>Įkelti pirminiai</text>
  </threadedComment>
  <threadedComment ref="K254" dT="2025-02-11T06:15:40.63" personId="{BF941DBC-49BC-4D35-B639-EC5DED99621C}" id="{70F26719-3326-48E1-8C3F-802B3134E2A0}" parentId="{C6418B8F-E060-4BC7-844B-C5ED2E0283E6}">
    <text>Visi derinimai gauti, jei patvirtins pirminius, kelsiu suva</text>
  </threadedComment>
  <threadedComment ref="K254" dT="2025-02-12T06:24:04.15" personId="{BF941DBC-49BC-4D35-B639-EC5DED99621C}" id="{8C3B63FF-2BE8-424C-9C64-DC77769237F3}" parentId="{C6418B8F-E060-4BC7-844B-C5ED2E0283E6}">
    <text>02.12 pateikta SUVA</text>
  </threadedComment>
  <threadedComment ref="K254" dT="2025-02-18T05:55:05.43" personId="{BF941DBC-49BC-4D35-B639-EC5DED99621C}" id="{ED4F54DF-F9E4-4422-B4AB-C4D8E12C1F89}" parentId="{C6418B8F-E060-4BC7-844B-C5ED2E0283E6}">
    <text>ESO turi pasirašyt servitutus.</text>
  </threadedComment>
  <threadedComment ref="K254" dT="2025-02-18T06:40:21.08" personId="{BF5C2520-4838-4933-8C2C-E9E069B8079F}" id="{E9B9CEF0-C27A-4BAC-8A3A-25A655FFAB08}" parentId="{C6418B8F-E060-4BC7-844B-C5ED2E0283E6}">
    <text>Servitutai ESO pateikti 02-13</text>
  </threadedComment>
  <threadedComment ref="K254" dT="2025-03-03T06:23:14.38" personId="{BF5C2520-4838-4933-8C2C-E9E069B8079F}" id="{244713FB-22A5-43CC-BB41-01D7DDABDB0F}" parentId="{C6418B8F-E060-4BC7-844B-C5ED2E0283E6}">
    <text>Pasirašė ESO servitutus 02-28, susiderinam su sklypo naudotojais ir teikiam savivaldybei</text>
  </threadedComment>
  <threadedComment ref="K254" dT="2025-03-06T08:26:49.04" personId="{BF941DBC-49BC-4D35-B639-EC5DED99621C}" id="{03E2C0D6-C325-4193-8E62-8D43A75F006B}" parentId="{C6418B8F-E060-4BC7-844B-C5ED2E0283E6}">
    <text>Pateikta servitutai derinimui 03.06</text>
  </threadedComment>
  <threadedComment ref="K254" dT="2025-03-10T09:55:31.44" personId="{BF5C2520-4838-4933-8C2C-E9E069B8079F}" id="{C9847C4D-7296-4491-ABE4-4CFA72512423}" parentId="{C6418B8F-E060-4BC7-844B-C5ED2E0283E6}">
    <text>(sklypo naudotojam)</text>
  </threadedComment>
  <threadedComment ref="K254" dT="2025-03-28T18:15:12.50" personId="{BF5C2520-4838-4933-8C2C-E9E069B8079F}" id="{D8BECDCD-D36A-40D4-AAF7-38F624686F99}" parentId="{C6418B8F-E060-4BC7-844B-C5ED2E0283E6}">
    <text>Judint, kad pasirašytų greičiau</text>
  </threadedComment>
  <threadedComment ref="K254" dT="2025-04-03T14:16:29.15" personId="{BF941DBC-49BC-4D35-B639-EC5DED99621C}" id="{E8F355AD-8201-480E-9896-B89EC31169E5}" parentId="{C6418B8F-E060-4BC7-844B-C5ED2E0283E6}">
    <text>04.03 pateikta kompensacijom</text>
  </threadedComment>
  <threadedComment ref="K254" dT="2025-04-04T10:30:58.11" personId="{BF941DBC-49BC-4D35-B639-EC5DED99621C}" id="{6714F618-235D-4690-8D68-2DE7B74886F6}" parentId="{C6418B8F-E060-4BC7-844B-C5ED2E0283E6}">
    <text>04.04 pateikta savivaldybei</text>
  </threadedComment>
  <threadedComment ref="K254" dT="2025-04-24T11:11:42.70" personId="{BF941DBC-49BC-4D35-B639-EC5DED99621C}" id="{6871996C-EC81-4714-9043-711137272708}" parentId="{C6418B8F-E060-4BC7-844B-C5ED2E0283E6}">
    <text xml:space="preserve">04.23 skambinau į savivaldybę, atsakinga darbuotoja serga, kada dirbs neaišku, nieks nežino ar patvirtino servitutus. Parašiau atsakingai darbuotojai į paštą.
</text>
  </threadedComment>
  <threadedComment ref="K254" dT="2025-04-29T06:33:52.89" personId="{BF941DBC-49BC-4D35-B639-EC5DED99621C}" id="{40AEA348-9A3F-40E7-BB87-D58FC42546C0}" parentId="{C6418B8F-E060-4BC7-844B-C5ED2E0283E6}">
    <text>04.29 skambinau, 5B sklype trūksta derinimų, 5A viskas gerai.</text>
  </threadedComment>
  <threadedComment ref="K254" dT="2025-05-19T12:23:09.48" personId="{BF941DBC-49BC-4D35-B639-EC5DED99621C}" id="{EF7B7000-7FB1-49B7-9AF3-CFC034A99E47}" parentId="{C6418B8F-E060-4BC7-844B-C5ED2E0283E6}">
    <text>Paruoštas atmetimo raštas dėl 5B, 5A patvirtintas darbuotojos, bet neperduotas dar teisininkam nagrinėt.</text>
  </threadedComment>
  <threadedComment ref="K254" dT="2025-05-21T06:14:32.17" personId="{BF941DBC-49BC-4D35-B639-EC5DED99621C}" id="{56704CFC-75F9-4A72-A57A-57FDEFBD8EAB}" parentId="{C6418B8F-E060-4BC7-844B-C5ED2E0283E6}">
    <text>Persiunčiau užsakovui naują variantą, jei tiks, rinksiu derinimus iš nuomininkų.</text>
  </threadedComment>
  <threadedComment ref="K254" dT="2025-05-30T11:13:40.03" personId="{BF941DBC-49BC-4D35-B639-EC5DED99621C}" id="{80579212-0C6F-4A47-B4CB-3A3ACDC83E8C}" parentId="{C6418B8F-E060-4BC7-844B-C5ED2E0283E6}">
    <text>Iš užsakovo gautas sutikimas, nusiunčiau savivaldybei įvertinti, ar galės pasirašinėt tokį servitutą.</text>
  </threadedComment>
  <threadedComment ref="K254" dT="2025-07-14T06:34:33.68" personId="{BF5C2520-4838-4933-8C2C-E9E069B8079F}" id="{7BD18488-EBA8-4E3D-B71E-D7BA6307744B}" parentId="{C6418B8F-E060-4BC7-844B-C5ED2E0283E6}">
    <text>Pateikti servituto dok savivaldybei 07-11</text>
  </threadedComment>
  <threadedComment ref="K254" dT="2025-09-09T05:08:55.76" personId="{BF5C2520-4838-4933-8C2C-E9E069B8079F}" id="{65D54586-3C28-43E6-8623-F78CA295980B}" parentId="{C6418B8F-E060-4BC7-844B-C5ED2E0283E6}">
    <text>Servitutą savivaldybė suderino, perderinu su institucijomis</text>
  </threadedComment>
  <threadedComment ref="X254" dT="2024-09-05T05:50:52.90" personId="{516D2C5B-D67D-464E-9C67-108D937F77CE}" id="{4ACF0867-A5D8-47E2-AD7B-043FBE285CFC}">
    <text>2024.09.05 pateikta</text>
  </threadedComment>
  <threadedComment ref="X254" dT="2024-09-09T12:19:57.95" personId="{516D2C5B-D67D-464E-9C67-108D937F77CE}" id="{D2D50CC2-3D52-439D-BB29-9179EDE2387A}" parentId="{4ACF0867-A5D8-47E2-AD7B-043FBE285CFC}">
    <text>2024.09.09 pateikta po pastabų</text>
  </threadedComment>
  <threadedComment ref="X254" dT="2024-10-29T06:40:45.57" personId="{65DA027D-5C49-4EE2-A34F-BC2FA0C6B7F3}" id="{6917491B-F446-4227-B261-28B687072AEE}" parentId="{4ACF0867-A5D8-47E2-AD7B-043FBE285CFC}">
    <text>Keitėsi TS</text>
  </threadedComment>
  <threadedComment ref="Z254" dT="2024-09-05T06:02:55.82" personId="{BF941DBC-49BC-4D35-B639-EC5DED99621C}" id="{7DBEC7CC-4CF9-4AAE-9BDB-5E245628F570}">
    <text>2024.09.05 pateikta
auteks@auteks.lt</text>
    <extLst>
      <x:ext xmlns:xltc2="http://schemas.microsoft.com/office/spreadsheetml/2020/threadedcomments2" uri="{F7C98A9C-CBB3-438F-8F68-D28B6AF4A901}">
        <xltc2:checksum>1183187565</xltc2:checksum>
        <xltc2:hyperlink startIndex="20" length="16" url="auteks@auteks.lt"/>
      </x:ext>
    </extLst>
  </threadedComment>
  <threadedComment ref="Z254" dT="2024-09-16T04:58:40.37" personId="{BF941DBC-49BC-4D35-B639-EC5DED99621C}" id="{30873D47-CB64-438C-891F-DC7DDC7427D9}" parentId="{7DBEC7CC-4CF9-4AAE-9BDB-5E245628F570}">
    <text>2024.09.05 suderinta</text>
  </threadedComment>
  <threadedComment ref="Z254" dT="2025-01-06T05:59:07.92" personId="{65DA027D-5C49-4EE2-A34F-BC2FA0C6B7F3}" id="{ABD028FC-C78F-4594-A6BB-581007B5169C}" parentId="{7DBEC7CC-4CF9-4AAE-9BDB-5E245628F570}">
    <text>2025.01.06 pateikta</text>
  </threadedComment>
  <threadedComment ref="AB254" dT="2024-09-05T06:00:02.74" personId="{BF941DBC-49BC-4D35-B639-EC5DED99621C}" id="{6BF3AA89-99F1-4FBB-8EF4-435EA7F560C1}">
    <text>2024.09.05 pateikta</text>
  </threadedComment>
  <threadedComment ref="AB254" dT="2024-09-13T11:38:23.69" personId="{BF941DBC-49BC-4D35-B639-EC5DED99621C}" id="{D8E8809C-F29D-4540-81D8-62B62AAF7B19}" parentId="{6BF3AA89-99F1-4FBB-8EF4-435EA7F560C1}">
    <text>2024.09.10 suderinta</text>
  </threadedComment>
  <threadedComment ref="AE254" dT="2024-09-05T06:00:08.83" personId="{BF941DBC-49BC-4D35-B639-EC5DED99621C}" id="{D4842FC6-9C53-44B4-9633-1E435A539E32}">
    <text>2024.09.05 pateikta</text>
  </threadedComment>
  <threadedComment ref="AE254" dT="2024-09-16T04:57:04.36" personId="{BF941DBC-49BC-4D35-B639-EC5DED99621C}" id="{4278DE91-5BE9-4F2A-BE8E-0854F842AB2C}" parentId="{D4842FC6-9C53-44B4-9633-1E435A539E32}">
    <text>2024.09.16 pateikta po pastabų.</text>
  </threadedComment>
  <threadedComment ref="AE254" dT="2024-09-17T10:30:55.57" personId="{BF941DBC-49BC-4D35-B639-EC5DED99621C}" id="{3F38B5FF-7B20-45E6-A799-3CF46D3EE518}" parentId="{D4842FC6-9C53-44B4-9633-1E435A539E32}">
    <text>2024.09.17 suderinta</text>
  </threadedComment>
  <threadedComment ref="AF254" dT="2024-09-05T06:00:14.18" personId="{BF941DBC-49BC-4D35-B639-EC5DED99621C}" id="{531F44AD-10DC-4D12-8361-05AE336E9F95}">
    <text>2024.09.05 pateikta</text>
  </threadedComment>
  <threadedComment ref="AF254" dT="2024-09-11T04:07:12.67" personId="{BF941DBC-49BC-4D35-B639-EC5DED99621C}" id="{B6F325D4-C8B8-4239-9CA0-FDFDF0DC83B1}" parentId="{531F44AD-10DC-4D12-8361-05AE336E9F95}">
    <text>2024.09.10 suderinta</text>
  </threadedComment>
  <threadedComment ref="AH254" dT="2025-02-12T06:25:05.78" personId="{BF941DBC-49BC-4D35-B639-EC5DED99621C}" id="{C8781ACE-F5B6-4792-97A3-FAB9F9B1C481}">
    <text>02.12
SAV-346689</text>
  </threadedComment>
  <threadedComment ref="AJ254" dT="2024-09-05T06:00:22.16" personId="{BF941DBC-49BC-4D35-B639-EC5DED99621C}" id="{AD7C54C8-C1DD-4F2D-B52D-B2734CC3B59A}">
    <text>2024.09.05 pateikta</text>
  </threadedComment>
  <threadedComment ref="AJ254" dT="2025-01-06T05:38:51.69" personId="{65DA027D-5C49-4EE2-A34F-BC2FA0C6B7F3}" id="{E72619A3-8A3B-437A-958F-5D90229C23CC}" parentId="{AD7C54C8-C1DD-4F2D-B52D-B2734CC3B59A}">
    <text>2025.01.06 pateikta</text>
  </threadedComment>
  <threadedComment ref="K255" dT="2024-09-30T06:56:38.01" personId="{275467A3-C35B-408D-BC09-980133BF36D1}" id="{DFAD7695-281E-4E1F-BDCB-D5392CE09A3B}">
    <text>Sklp. Sav. Turi patikslinti MT vietą</text>
  </threadedComment>
  <threadedComment ref="K255" dT="2024-10-01T12:44:46.78" personId="{F5283759-9946-4865-A022-E520B30F9158}" id="{FFAEA802-BE87-4672-9B5F-50FF4F1E32B3}" parentId="{DFAD7695-281E-4E1F-BDCB-D5392CE09A3B}">
    <text>Išsiunčiau sklypo nuomininkui MT vietą. Sakė duos atsakymą, 10-02 turi susitikimą su kitais projektuotojais.</text>
  </threadedComment>
  <threadedComment ref="K255" dT="2024-10-07T11:43:28.62" personId="{275467A3-C35B-408D-BC09-980133BF36D1}" id="{1BA5D8CA-45DC-4BB5-9B1D-BB5CE38A9FE9}" parentId="{DFAD7695-281E-4E1F-BDCB-D5392CE09A3B}">
    <text>Rengia sprendinius</text>
  </threadedComment>
  <threadedComment ref="K255" dT="2024-10-11T11:35:05.10" personId="{1AA69E5B-B443-4881-BBB8-C2908FF681E9}" id="{9F30B526-1BA5-4033-986A-568654BF828B}" parentId="{DFAD7695-281E-4E1F-BDCB-D5392CE09A3B}">
    <text>Pateikti pirminiai</text>
  </threadedComment>
  <threadedComment ref="K255" dT="2024-10-16T14:40:22.23" personId="{1AA69E5B-B443-4881-BBB8-C2908FF681E9}" id="{1E99FE0C-7001-48C0-BFBD-1B64F6F8492D}" parentId="{DFAD7695-281E-4E1F-BDCB-D5392CE09A3B}">
    <text>Pateikti pirminiai po pastabu</text>
  </threadedComment>
  <threadedComment ref="K255" dT="2024-10-21T12:02:00.33" personId="{275467A3-C35B-408D-BC09-980133BF36D1}" id="{CA884EDB-2CA3-4A2D-98AF-371194EA4ACD}" parentId="{DFAD7695-281E-4E1F-BDCB-D5392CE09A3B}">
    <text>Taiso pastabas</text>
  </threadedComment>
  <threadedComment ref="K255" dT="2024-10-23T06:51:21.36" personId="{BF5C2520-4838-4933-8C2C-E9E069B8079F}" id="{86890853-02E3-4724-BC73-B6DD996D4358}" parentId="{DFAD7695-281E-4E1F-BDCB-D5392CE09A3B}">
    <text>Įkelta schema po pastabų. Parašytas komentaras į TIVIS dėl iškerpamos dalies MT AZ ir atnaujintas BR01 dokumentas</text>
  </threadedComment>
  <threadedComment ref="K255" dT="2024-10-28T12:34:33.44" personId="{1AA69E5B-B443-4881-BBB8-C2908FF681E9}" id="{A46ED787-BC79-46E6-8610-45DCC70AD9CD}" parentId="{DFAD7695-281E-4E1F-BDCB-D5392CE09A3B}">
    <text>Pateikti pirminiai, daromi servitutai, teiksim KMS</text>
  </threadedComment>
  <threadedComment ref="K255" dT="2024-11-04T05:25:10.56" personId="{F5283759-9946-4865-A022-E520B30F9158}" id="{36B16014-788B-4901-88FF-626E55646E0C}" parentId="{DFAD7695-281E-4E1F-BDCB-D5392CE09A3B}">
    <text>Taisomos pirminių pastabos.</text>
  </threadedComment>
  <threadedComment ref="K255" dT="2024-11-06T07:02:37.01" personId="{F5283759-9946-4865-A022-E520B30F9158}" id="{1A043808-C2CA-4D67-A333-1CF957B89414}" parentId="{DFAD7695-281E-4E1F-BDCB-D5392CE09A3B}">
    <text>Turėjo būt pateikti pirminiai po pastabų.</text>
  </threadedComment>
  <threadedComment ref="K255" dT="2024-11-08T08:30:27.06" personId="{275467A3-C35B-408D-BC09-980133BF36D1}" id="{9D77D65C-9FC3-41A2-9D79-07BB3A538B81}" parentId="{DFAD7695-281E-4E1F-BDCB-D5392CE09A3B}">
    <text>Taiso pastabas pirminių</text>
  </threadedComment>
  <threadedComment ref="K255" dT="2024-11-08T11:20:01.62" personId="{BF5C2520-4838-4933-8C2C-E9E069B8079F}" id="{CB7820D7-53BB-424B-9273-E4EEC0BF8763}" parentId="{DFAD7695-281E-4E1F-BDCB-D5392CE09A3B}">
    <text>Pateikta po pastabų</text>
  </threadedComment>
  <threadedComment ref="K255" dT="2024-11-11T05:27:18.45" personId="{F5283759-9946-4865-A022-E520B30F9158}" id="{D2A26A85-6420-49FD-B6C4-22BFA28BD723}" parentId="{DFAD7695-281E-4E1F-BDCB-D5392CE09A3B}">
    <text>Reikės pasukt proj. vadovui dėl MT a.z.</text>
  </threadedComment>
  <threadedComment ref="K255" dT="2024-11-18T05:38:30.10" personId="{F5283759-9946-4865-A022-E520B30F9158}" id="{6537AC8D-3B9E-4E4F-ACE5-038716B3835D}" parentId="{DFAD7695-281E-4E1F-BDCB-D5392CE09A3B}">
    <text>11-18 pateikiau sklp. savininkui naują TR vietą, kad servituto a.z. nebūtų ant pastatų.
Vieta tinkama, koreguoju brėžinius ir teiksim pirminiams.</text>
  </threadedComment>
  <threadedComment ref="K255" dT="2024-11-19T08:20:33.13" personId="{F5283759-9946-4865-A022-E520B30F9158}" id="{D9934F6B-EF20-4293-826E-EE36213AC5BE}" parentId="{DFAD7695-281E-4E1F-BDCB-D5392CE09A3B}">
    <text>Reikia topo papildymo.</text>
  </threadedComment>
  <threadedComment ref="K255" dT="2024-12-03T15:34:35.16" personId="{BF5C2520-4838-4933-8C2C-E9E069B8079F}" id="{7D4A950F-B0CF-44C5-8256-623D45E1CCE9}" parentId="{DFAD7695-281E-4E1F-BDCB-D5392CE09A3B}">
    <text>Pateikta pirminiams po pastabų</text>
  </threadedComment>
  <threadedComment ref="K255" dT="2024-12-21T06:34:02.07" personId="{275467A3-C35B-408D-BC09-980133BF36D1}" id="{907372FE-E52A-4592-B424-D3641D9A3190}" parentId="{DFAD7695-281E-4E1F-BDCB-D5392CE09A3B}">
    <text>Kokia stiaucija su servitutu ?</text>
  </threadedComment>
  <threadedComment ref="K255" dT="2024-12-23T05:14:34.52" personId="{F5283759-9946-4865-A022-E520B30F9158}" id="{B67E11CE-7E3A-4D7C-89E5-60A1245EF87B}" parentId="{DFAD7695-281E-4E1F-BDCB-D5392CE09A3B}">
    <text>Turiu pasidaręs, reikės tik peržiūrėt.</text>
  </threadedComment>
  <threadedComment ref="K255" dT="2024-12-30T14:03:08.47" personId="{BF5C2520-4838-4933-8C2C-E9E069B8079F}" id="{D302D61E-8FE7-44E7-9CF1-265EFF9AD66B}" parentId="{DFAD7695-281E-4E1F-BDCB-D5392CE09A3B}">
    <text>Pateikti servitutai ir byla ESO</text>
  </threadedComment>
  <threadedComment ref="K255" dT="2025-01-21T13:07:26.95" personId="{F5283759-9946-4865-A022-E520B30F9158}" id="{901A3524-77D7-4245-94B0-3089931F63A8}" parentId="{DFAD7695-281E-4E1F-BDCB-D5392CE09A3B}">
    <text>Likę servitutai. Suva gauta.</text>
  </threadedComment>
  <threadedComment ref="K255" dT="2025-01-27T12:34:19.46" personId="{275467A3-C35B-408D-BC09-980133BF36D1}" id="{0CAE8FAB-5E06-44DD-873D-4E837E4DD924}" parentId="{DFAD7695-281E-4E1F-BDCB-D5392CE09A3B}">
    <text>01-28 teiks Geomatininkui</text>
  </threadedComment>
  <threadedComment ref="K255" dT="2025-02-01T19:05:13.77" personId="{BF5C2520-4838-4933-8C2C-E9E069B8079F}" id="{59045860-D2EC-4975-97BF-A5406D6D3C5B}" parentId="{DFAD7695-281E-4E1F-BDCB-D5392CE09A3B}">
    <text>@Augustas Motiejūnas pataisyk servituto kampus ir pranešk, kad galiu sukelti ESO, reikia greičiau teikti savivaldybei.</text>
    <mentions>
      <mention mentionpersonId="{182DB1AE-E541-4B58-A02B-106B4190BB4B}" mentionId="{11A25132-1A2D-41E9-A4D9-0D4E5E70A874}" startIndex="0" length="20"/>
    </mentions>
  </threadedComment>
  <threadedComment ref="K255" dT="2025-02-03T07:41:33.73" personId="{F5283759-9946-4865-A022-E520B30F9158}" id="{EC5CBD0A-49AC-4242-8DB4-20DA76387499}" parentId="{DFAD7695-281E-4E1F-BDCB-D5392CE09A3B}">
    <text>Sutvarkiau servitutus po pastabos, Tomas pasirašė, Arnui perdaviau, sukels į TIVI</text>
  </threadedComment>
  <threadedComment ref="K255" dT="2025-02-10T11:20:41.19" personId="{F5283759-9946-4865-A022-E520B30F9158}" id="{8759124B-0B66-4BA8-8879-E2E119A8F648}" parentId="{DFAD7695-281E-4E1F-BDCB-D5392CE09A3B}">
    <text>Servitutai pateikti kompensacijai</text>
  </threadedComment>
  <threadedComment ref="K255" dT="2025-02-13T05:26:14.40" personId="{F5283759-9946-4865-A022-E520B30F9158}" id="{06374E3D-B85D-404E-88DA-49A63FF4EEB8}" parentId="{DFAD7695-281E-4E1F-BDCB-D5392CE09A3B}">
    <text>Gautos kompensacijos</text>
  </threadedComment>
  <threadedComment ref="K255" dT="2025-02-18T06:41:22.90" personId="{BF5C2520-4838-4933-8C2C-E9E069B8079F}" id="{ACD72569-02A8-4F5F-A59A-2D63110C11DE}" parentId="{DFAD7695-281E-4E1F-BDCB-D5392CE09A3B}">
    <text>@Augustas Motiejūnas tai kas šiuo metu vyksta? Būtų gerai, kad nestovėtų pas tave tas kamuolys ilgai.</text>
    <mentions>
      <mention mentionpersonId="{182DB1AE-E541-4B58-A02B-106B4190BB4B}" mentionId="{59AA16DE-7136-4DD4-8CEB-669FF3BDC97E}" startIndex="0" length="20"/>
    </mentions>
  </threadedComment>
  <threadedComment ref="K255" dT="2025-02-19T10:28:01.73" personId="{F5283759-9946-4865-A022-E520B30F9158}" id="{647A92E6-2A50-4E79-8568-378C74C97CE5}" parentId="{DFAD7695-281E-4E1F-BDCB-D5392CE09A3B}">
    <text>Susitvarkiau servitutus (per geomatininką).
Kompensacijas turiu, Skambinau sklp. savininkui ir nuomininkui, jis užsienyje, susitarėm susirašyt el. paštu. Reik su juo tik suderint du servitutus ir vieną papildomai teikt savivaldybei</text>
  </threadedComment>
  <threadedComment ref="K255" dT="2025-02-20T06:08:35.73" personId="{F5283759-9946-4865-A022-E520B30F9158}" id="{89D9B2A8-7857-41F3-8253-107F70730C40}" parentId="{DFAD7695-281E-4E1F-BDCB-D5392CE09A3B}">
    <text>Servitutus suderininau su fiziniu asmeniu. Taip pat išsiunčiau sprendinius fiziniam asmeniui dėl gerbūvio paruošimo iki darbų pradžios.
Šiandien servitutą pateiksiu ir savivaldybei.</text>
  </threadedComment>
  <threadedComment ref="K255" dT="2025-02-24T07:37:05.03" personId="{F5283759-9946-4865-A022-E520B30F9158}" id="{CC73BD5F-48F5-498F-88F0-169C25C96667}" parentId="{DFAD7695-281E-4E1F-BDCB-D5392CE09A3B}">
    <text>02-24 Servitutas pateiktas savivaldybei
Kitas servitutas (su fiziniu asm.) pateiktas notarams.</text>
  </threadedComment>
  <threadedComment ref="K255" dT="2025-03-05T07:56:40.83" personId="{F5283759-9946-4865-A022-E520B30F9158}" id="{24A1E667-5F16-40E8-9153-02CEB694EAEC}" parentId="{DFAD7695-281E-4E1F-BDCB-D5392CE09A3B}">
    <text>Iš savivaldybės gavau atsakymą, kad nori kompensacijos ir už esamą a.z. (03-05)
Pateikiau kompensacijų išrašytojai raštą ir paaiškinimą (03-05)</text>
  </threadedComment>
  <threadedComment ref="K255" dT="2025-03-06T08:09:18.12" personId="{F5283759-9946-4865-A022-E520B30F9158}" id="{83CF2EEA-B9E7-439A-B0E8-1490A75CFCBF}" parentId="{DFAD7695-281E-4E1F-BDCB-D5392CE09A3B}">
    <text>03-06 gavau ats iš ESO, kad kreipsis raštu į Kauno m. sav.</text>
  </threadedComment>
  <threadedComment ref="K255" dT="2025-03-10T12:41:06.62" personId="{F5283759-9946-4865-A022-E520B30F9158}" id="{29DB9929-561B-4C4C-A6FA-3A9446AE74B5}" parentId="{DFAD7695-281E-4E1F-BDCB-D5392CE09A3B}">
    <text>ESO atstovei parašyta, kad paskaičiuotų visam plotui kompensaciją, arba duotų konkretų atsakymą, kaip toliau kas vyks.</text>
  </threadedComment>
  <threadedComment ref="K255" dT="2025-03-17T12:35:58.20" personId="{F5283759-9946-4865-A022-E520B30F9158}" id="{A4738B22-E50C-4539-AC6B-2621309AF63D}" parentId="{DFAD7695-281E-4E1F-BDCB-D5392CE09A3B}">
    <text>Pasukt notarei dėl servituto su fiziniu asmeniu</text>
  </threadedComment>
  <threadedComment ref="K255" dT="2025-03-18T07:41:56.73" personId="{F5283759-9946-4865-A022-E520B30F9158}" id="{D636B7CF-E91F-4EB7-BDFC-43AE934B8CB8}" parentId="{DFAD7695-281E-4E1F-BDCB-D5392CE09A3B}">
    <text xml:space="preserve">Reiks perdaryt servitutą su fiz. asmeniu, pasikeitė sklp. unikalus, pasidalino sklypą. 
Su ESO atstove dėl kompensacijų savivaldybei nedasiskambinu jau antrą dieną (Vilmai). </text>
  </threadedComment>
  <threadedComment ref="K255" dT="2025-03-22T11:14:18.18" personId="{F5283759-9946-4865-A022-E520B30F9158}" id="{3785B612-1BFC-4B6D-9676-DC99CAE022F4}" parentId="{DFAD7695-281E-4E1F-BDCB-D5392CE09A3B}">
    <text>Atrašė ESO su raštu, perdaviau savivaldybės darbuotovai.
Dėl kito servituto perdariau servitutą, Arnas įkels į TIVI, ir perdaviau žmogui el. paštu kad pasirašytų iš naujo (03-22).</text>
  </threadedComment>
  <threadedComment ref="K255" dT="2025-03-26T06:11:35.13" personId="{F5283759-9946-4865-A022-E520B30F9158}" id="{385EA4B6-632F-4FCE-B812-F0F1DF09DE64}" parentId="{DFAD7695-281E-4E1F-BDCB-D5392CE09A3B}">
    <text xml:space="preserve">Žmogus pasirašė, laukiu kol ESO atsiųs pasirašytą ir teiksiu kompensacijai. </text>
  </threadedComment>
  <threadedComment ref="K255" dT="2025-03-28T18:14:32.48" personId="{BF5C2520-4838-4933-8C2C-E9E069B8079F}" id="{78C55EFC-F4F9-40BC-99A6-A543C99D25DF}" parentId="{DFAD7695-281E-4E1F-BDCB-D5392CE09A3B}">
    <text>ESO pasirašė, perduota Augustui. Sakiau, kad išsiųstų kompensacijai, o ar išsiuntė nežinau.</text>
  </threadedComment>
  <threadedComment ref="K255" dT="2025-04-02T06:17:16.94" personId="{275467A3-C35B-408D-BC09-980133BF36D1}" id="{3F23DCEC-1A5F-4FFF-A632-52EA2DACA9CA}" parentId="{DFAD7695-281E-4E1F-BDCB-D5392CE09A3B}">
    <text>Gytis pateikė servitutą savivaldybei</text>
  </threadedComment>
  <threadedComment ref="K255" dT="2025-04-02T10:37:02.39" personId="{BF941DBC-49BC-4D35-B639-EC5DED99621C}" id="{921195EA-82EB-405C-8AB5-5940D79F96A0}" parentId="{DFAD7695-281E-4E1F-BDCB-D5392CE09A3B}">
    <text>Nepateikiau servituto, reikia važiuot į vietą.</text>
  </threadedComment>
  <threadedComment ref="K255" dT="2025-04-08T12:27:24.81" personId="{F5283759-9946-4865-A022-E520B30F9158}" id="{3502427C-D0BF-4C99-9D12-CF6847C6EF82}" parentId="{DFAD7695-281E-4E1F-BDCB-D5392CE09A3B}">
    <text>Servitutas su savivaldybe pateiktas savivaldybei. 03-28 paskutinį kartą teikta atnaujintą kompensacija.
Servitutas su žmogum, dokumentai šiom dienom bus pateikti notarams, kai iki galo išsiaiškinsiu su juo dėl medžių. Dabar nekėlė, pasuksiu ryt.</text>
  </threadedComment>
  <threadedComment ref="K255" dT="2025-04-09T09:29:25.94" personId="{F5283759-9946-4865-A022-E520B30F9158}" id="{7B1B9768-F089-4CC1-9C33-40AFC50DAE2A}" parentId="{DFAD7695-281E-4E1F-BDCB-D5392CE09A3B}">
    <text>Servitutas su savivaldybe suderintas. Pateikta kompensacijų atstovei dėl apmokėjimo. Kai gausim apmokėjimo kopiją teiksim notarams.</text>
  </threadedComment>
  <threadedComment ref="K255" dT="2025-04-10T07:13:23.61" personId="{F5283759-9946-4865-A022-E520B30F9158}" id="{2B9EC3DF-D10C-4356-9FED-50EC5B1BA993}" parentId="{DFAD7695-281E-4E1F-BDCB-D5392CE09A3B}">
    <text xml:space="preserve">14d. apmokės kompensaciją. Arnas ištrauks kopiją iš TIVIO ir  teiksiu notarams.
</text>
  </threadedComment>
  <threadedComment ref="K255" dT="2025-04-15T10:52:00.64" personId="{F5283759-9946-4865-A022-E520B30F9158}" id="{93A63C2D-E414-49FA-939C-05ADE0110888}" parentId="{DFAD7695-281E-4E1F-BDCB-D5392CE09A3B}">
    <text>Vakar kompensacijos nebuvo, kai bus, Arnas duos žinot.</text>
  </threadedComment>
  <threadedComment ref="K255" dT="2025-04-16T05:22:57.26" personId="{F5283759-9946-4865-A022-E520B30F9158}" id="{EEA932AB-180C-4DCC-8355-EFFE40D13E9E}" parentId="{DFAD7695-281E-4E1F-BDCB-D5392CE09A3B}">
    <text>Servitutai abu pateikti notarei. 04-16</text>
  </threadedComment>
  <threadedComment ref="K255" dT="2025-04-17T04:09:21.35" personId="{F5283759-9946-4865-A022-E520B30F9158}" id="{0E525D11-F829-4CEB-B4C5-A1F426B5D1D7}" parentId="{DFAD7695-281E-4E1F-BDCB-D5392CE09A3B}">
    <text>Su savivaldybe servitutą pasirašo 2025-04-29 13.00-13.30</text>
  </threadedComment>
  <threadedComment ref="K255" dT="2025-04-22T09:20:26.26" personId="{F5283759-9946-4865-A022-E520B30F9158}" id="{505A3192-0C5A-453A-89EB-275D11441F53}" parentId="{DFAD7695-281E-4E1F-BDCB-D5392CE09A3B}">
    <text>Notarė sakė, kad žmogus pasisuktu jai, ir jie susiderins taip laiką. Perdaviau žmogui ir pasakiau, kad kai susitars, informuotų.</text>
  </threadedComment>
  <threadedComment ref="K255" dT="2025-04-23T07:13:05.14" personId="{F5283759-9946-4865-A022-E520B30F9158}" id="{B20226A2-8A62-4D57-A1C5-EF00BF89A8C7}" parentId="{DFAD7695-281E-4E1F-BDCB-D5392CE09A3B}">
    <text>2024-04-29 15:00 pasirašo žmogus pas notarus.</text>
  </threadedComment>
  <threadedComment ref="K255" dT="2025-04-25T04:54:45.74" personId="{BF5C2520-4838-4933-8C2C-E9E069B8079F}" id="{F910FC9F-3E50-4861-80DE-0752D5E01CF3}" parentId="{DFAD7695-281E-4E1F-BDCB-D5392CE09A3B}">
    <text>Projektas sustabdytas komentaru. Sutartis tegul pasirašinėja</text>
  </threadedComment>
  <threadedComment ref="K255" dT="2025-04-30T06:55:16.24" personId="{F5283759-9946-4865-A022-E520B30F9158}" id="{366FF165-D146-4AFF-B383-275922A8B996}" parentId="{DFAD7695-281E-4E1F-BDCB-D5392CE09A3B}">
    <text>Servitutą žmogus vakar pasirašė.
Savivaldybė pasirašys 05-06, nes nematė ESO darbuotojos siųsto laiško.</text>
  </threadedComment>
  <threadedComment ref="K255" dT="2025-05-13T09:21:46.33" personId="{BF5C2520-4838-4933-8C2C-E9E069B8079F}" id="{178B8725-BB03-4F66-B8B4-DAF0AB66A248}" parentId="{DFAD7695-281E-4E1F-BDCB-D5392CE09A3B}">
    <text>Projektas pateiktas tvirtinimui</text>
  </threadedComment>
  <threadedComment ref="O255" dT="2024-09-06T12:45:12.55" personId="{516D2C5B-D67D-464E-9C67-108D937F77CE}" id="{428FE123-9D33-47CC-A725-0D1BE7B5EE85}">
    <text>2024.09.06 įkeltas pratesimas</text>
  </threadedComment>
  <threadedComment ref="AB255" dT="2024-12-05T05:38:08.47" personId="{F5283759-9946-4865-A022-E520B30F9158}" id="{B83487A0-D5E6-4F29-B01C-EAB130663E08}">
    <text>12-05 išsiųsta</text>
  </threadedComment>
  <threadedComment ref="AB255" dT="2024-12-19T12:05:56.04" personId="{F5283759-9946-4865-A022-E520B30F9158}" id="{5B496619-AE2B-49F7-BB74-6E69EDC49860}" parentId="{B83487A0-D5E6-4F29-B01C-EAB130663E08}">
    <text>12-19 suderinta</text>
  </threadedComment>
  <threadedComment ref="AE255" dT="2024-12-05T05:38:08.47" personId="{F5283759-9946-4865-A022-E520B30F9158}" id="{D3A9DED5-5BA5-4B8B-A6E5-45C4084051A3}">
    <text>12-05 išsiųsta</text>
  </threadedComment>
  <threadedComment ref="AE255" dT="2024-12-05T06:01:04.57" personId="{F5283759-9946-4865-A022-E520B30F9158}" id="{E4B50649-5F18-40A2-A5FB-E735F8E87F38}" parentId="{D3A9DED5-5BA5-4B8B-A6E5-45C4084051A3}">
    <text>12-05 suderinta</text>
  </threadedComment>
  <threadedComment ref="AF255" dT="2024-12-05T05:38:08.47" personId="{F5283759-9946-4865-A022-E520B30F9158}" id="{FABB1D88-2B31-43B6-8449-46C7CF3536ED}">
    <text>12-05 išsiųsta</text>
  </threadedComment>
  <threadedComment ref="AF255" dT="2024-12-13T08:48:20.33" personId="{F5283759-9946-4865-A022-E520B30F9158}" id="{64646B02-2AD9-4F3E-8F37-9655A34EE1B1}" parentId="{FABB1D88-2B31-43B6-8449-46C7CF3536ED}">
    <text>12-13 suderinta</text>
  </threadedComment>
  <threadedComment ref="AH255" dT="2024-12-20T12:57:30.76" personId="{F5283759-9946-4865-A022-E520B30F9158}" id="{EEABF73E-3F7A-41E9-A7ED-9F07C0C618A4}">
    <text>341262 12-20</text>
  </threadedComment>
  <threadedComment ref="AH255" dT="2025-01-21T13:06:04.65" personId="{F5283759-9946-4865-A022-E520B30F9158}" id="{A198C830-7D1A-4A79-A8E5-51516A68B1BC}" parentId="{EEABF73E-3F7A-41E9-A7ED-9F07C0C618A4}">
    <text>01-21 gauta</text>
  </threadedComment>
  <threadedComment ref="AJ255" dT="2024-12-05T05:38:08.47" personId="{F5283759-9946-4865-A022-E520B30F9158}" id="{BC9C5B53-0FAA-4A7E-B2D4-0B64048011B7}">
    <text>12-05 išsiųsta</text>
  </threadedComment>
  <threadedComment ref="AJ255" dT="2024-12-19T12:21:40.14" personId="{F5283759-9946-4865-A022-E520B30F9158}" id="{A663673B-841A-470C-852B-A5947F0F3A39}" parentId="{BC9C5B53-0FAA-4A7E-B2D4-0B64048011B7}">
    <text>12-19 išsiųstas priminimas</text>
  </threadedComment>
  <threadedComment ref="K256" dT="2024-09-16T10:24:24.99" personId="{275467A3-C35B-408D-BC09-980133BF36D1}" id="{4B8F9FE3-7858-4666-A88C-EC0E98E6FF9B}">
    <text>Ar pasirašė dėl termino pratęsimo ?</text>
  </threadedComment>
  <threadedComment ref="K256" dT="2024-09-16T20:25:25.44" personId="{516D2C5B-D67D-464E-9C67-108D937F77CE}" id="{01EF6B05-561B-40A2-A926-9EEED41EDCC0}" parentId="{4B8F9FE3-7858-4666-A88C-EC0E98E6FF9B}">
    <text>Nepasirašė todėl ir prašiau topo greitai daryti</text>
  </threadedComment>
  <threadedComment ref="K256" dT="2024-09-16T20:26:33.45" personId="{516D2C5B-D67D-464E-9C67-108D937F77CE}" id="{A1665E79-B7C8-4316-B1E6-71E6B2B2BB3E}" parentId="{4B8F9FE3-7858-4666-A88C-EC0E98E6FF9B}">
    <text>Permečau laišką</text>
  </threadedComment>
  <threadedComment ref="K256" dT="2024-09-18T14:58:54.59" personId="{1AA69E5B-B443-4881-BBB8-C2908FF681E9}" id="{DBCA1E61-5D41-4B0F-9C51-0129EF7AA773}" parentId="{4B8F9FE3-7858-4666-A88C-EC0E98E6FF9B}">
    <text>Pateiktas rastas termino pratesimui</text>
  </threadedComment>
  <threadedComment ref="K256" dT="2024-09-19T11:29:10.56" personId="{1AA69E5B-B443-4881-BBB8-C2908FF681E9}" id="{DB44E176-6B7A-4C1E-B824-FF56C54D784E}" parentId="{4B8F9FE3-7858-4666-A88C-EC0E98E6FF9B}">
    <text>Reikia susisiekt su PV, nekelia</text>
  </threadedComment>
  <threadedComment ref="K256" dT="2024-09-20T10:31:39.95" personId="{1AA69E5B-B443-4881-BBB8-C2908FF681E9}" id="{6AD50BC0-929A-4648-AAF0-1FB9BAF7D386}" parentId="{4B8F9FE3-7858-4666-A88C-EC0E98E6FF9B}">
    <text>Bus pakeistos TS, reikia abi spintas keist i viena</text>
  </threadedComment>
  <threadedComment ref="K256" dT="2024-09-30T13:50:34.96" personId="{275467A3-C35B-408D-BC09-980133BF36D1}" id="{394744C6-9FFC-41AD-9473-8B47324296B7}" parentId="{4B8F9FE3-7858-4666-A88C-EC0E98E6FF9B}">
    <text>Tautvydas daro</text>
  </threadedComment>
  <threadedComment ref="K256" dT="2024-10-02T06:15:35.26" personId="{275467A3-C35B-408D-BC09-980133BF36D1}" id="{6470E785-F0B1-43B4-B957-E0CA9B8C028B}" parentId="{4B8F9FE3-7858-4666-A88C-EC0E98E6FF9B}">
    <text>Pateikti pirminiai</text>
  </threadedComment>
  <threadedComment ref="K256" dT="2024-10-04T08:03:31.27" personId="{275467A3-C35B-408D-BC09-980133BF36D1}" id="{AB41BF05-08B0-4CAA-957F-4B7E7063179E}" parentId="{4B8F9FE3-7858-4666-A88C-EC0E98E6FF9B}">
    <text>Tautvydas rengia bylą pateikimui</text>
  </threadedComment>
  <threadedComment ref="K256" dT="2024-10-08T05:14:37.07" personId="{275467A3-C35B-408D-BC09-980133BF36D1}" id="{A2D7E535-BF95-4CAD-9C6D-C85751BDD6A5}" parentId="{4B8F9FE3-7858-4666-A88C-EC0E98E6FF9B}">
    <text>Pateiktas projektas tvirtinimui</text>
  </threadedComment>
  <threadedComment ref="Z256" dT="2024-10-02T08:47:46.63" personId="{0B5E25C4-20CF-4DA7-ADE6-E1EA480AA876}" id="{D84584C0-A46A-4B05-A6E0-E1EB3E437B80}">
    <text>Pateikta 2024-10-02 jurgita.valentukoniene@gmail.com </text>
  </threadedComment>
  <threadedComment ref="Z256" dT="2024-10-04T04:37:44.12" personId="{65DA027D-5C49-4EE2-A34F-BC2FA0C6B7F3}" id="{7DADA7E9-C2A4-411E-8682-EE1E5B0D537E}" parentId="{D84584C0-A46A-4B05-A6E0-E1EB3E437B80}">
    <text>2024.10.04 suderinta</text>
  </threadedComment>
  <threadedComment ref="AF256" dT="2024-10-04T09:46:19.18" personId="{65DA027D-5C49-4EE2-A34F-BC2FA0C6B7F3}" id="{5C2B49F4-4931-4BFF-84DA-79E05E2E0CDC}">
    <text>2024.10.04 pateikta</text>
  </threadedComment>
  <threadedComment ref="K257" dT="2024-09-30T13:53:16.49" personId="{275467A3-C35B-408D-BC09-980133BF36D1}" id="{45B9ACBE-AFA1-4BBC-8DEF-E3AA19E36863}">
    <text>Rengia sprendinius</text>
  </threadedComment>
  <threadedComment ref="O257" dT="2024-09-09T06:26:20.73" personId="{516D2C5B-D67D-464E-9C67-108D937F77CE}" id="{5FABB52F-4CC3-410F-A7DD-97248E253441}">
    <text>2024.09.09 įkeltas pratesimas</text>
  </threadedComment>
  <threadedComment ref="K258" dT="2024-09-27T11:42:47.12" personId="{1AA69E5B-B443-4881-BBB8-C2908FF681E9}" id="{E937381B-34D0-49BB-A649-51A43EFAAB14}">
    <text>Uzklausta i tivis ar galima montuot SZ vietoj paramscio ir atotampos</text>
  </threadedComment>
  <threadedComment ref="K258" dT="2024-10-07T10:03:30.47" personId="{275467A3-C35B-408D-BC09-980133BF36D1}" id="{9F8DDC1E-A1AC-4AFE-9B91-CD6BA610D3D3}" parentId="{E937381B-34D0-49BB-A649-51A43EFAAB14}">
    <text>Nėra atsakymo</text>
  </threadedComment>
  <threadedComment ref="K258" dT="2024-10-08T13:50:00.09" personId="{1AA69E5B-B443-4881-BBB8-C2908FF681E9}" id="{F0FE4626-87DC-444B-A6BC-637A6BCFE26B}" parentId="{E937381B-34D0-49BB-A649-51A43EFAAB14}">
    <text>Atnaujintos TS, reikia daryti</text>
  </threadedComment>
  <threadedComment ref="K258" dT="2024-10-10T10:03:12.64" personId="{B1C403DD-D624-4B2E-A4CE-E1329F3AF8BA}" id="{D04EF602-6AD8-4E63-8066-541B15FFF698}" parentId="{E937381B-34D0-49BB-A649-51A43EFAAB14}">
    <text>Pateikta pirminiams</text>
  </threadedComment>
  <threadedComment ref="K258" dT="2024-10-16T06:58:24.74" personId="{1AA69E5B-B443-4881-BBB8-C2908FF681E9}" id="{A13799C0-87ED-407A-93F2-8013CBE28C61}" parentId="{E937381B-34D0-49BB-A649-51A43EFAAB14}">
    <text>Atnaujintos TS</text>
  </threadedComment>
  <threadedComment ref="K258" dT="2024-10-21T12:25:23.99" personId="{275467A3-C35B-408D-BC09-980133BF36D1}" id="{7D5A9A50-5F8A-4CF1-8D07-D21754D3E07D}" parentId="{E937381B-34D0-49BB-A649-51A43EFAAB14}">
    <text>Trūksta SUVA, Gytis daro bylą</text>
  </threadedComment>
  <threadedComment ref="K258" dT="2024-10-22T05:47:46.89" personId="{1AA69E5B-B443-4881-BBB8-C2908FF681E9}" id="{99D4E90D-FC56-4242-839F-192477DA0679}" parentId="{E937381B-34D0-49BB-A649-51A43EFAAB14}">
    <text>Pateikti pirminiai po pastabu</text>
  </threadedComment>
  <threadedComment ref="K258" dT="2024-10-23T06:59:09.05" personId="{BF941DBC-49BC-4D35-B639-EC5DED99621C}" id="{52F96F14-464E-43C7-B33D-7744A07BEB01}" parentId="{E937381B-34D0-49BB-A649-51A43EFAAB14}">
    <text>10.23 priminta užsakovui, turi atsiųst.</text>
  </threadedComment>
  <threadedComment ref="K258" dT="2024-10-25T14:08:57.25" personId="{BF5C2520-4838-4933-8C2C-E9E069B8079F}" id="{EBF93241-C9A0-4CF1-A16A-7D54F7243BA8}" parentId="{E937381B-34D0-49BB-A649-51A43EFAAB14}">
    <text xml:space="preserve">Pateikti pirminiai po pastabu
</text>
  </threadedComment>
  <threadedComment ref="K258" dT="2024-10-31T15:41:28.01" personId="{BF5C2520-4838-4933-8C2C-E9E069B8079F}" id="{EC34B801-D65A-4470-8831-8015CC0600BB}" parentId="{E937381B-34D0-49BB-A649-51A43EFAAB14}">
    <text>Pateikta byla</text>
  </threadedComment>
  <threadedComment ref="K258" dT="2024-11-06T06:52:45.54" personId="{BF941DBC-49BC-4D35-B639-EC5DED99621C}" id="{C5FACFCE-87A6-4A98-9BAC-0AF5FED59C0E}" parentId="{E937381B-34D0-49BB-A649-51A43EFAAB14}">
    <text>11.06 ištaisytos bylos pastabos</text>
  </threadedComment>
  <threadedComment ref="K258" dT="2024-11-08T09:41:16.83" personId="{275467A3-C35B-408D-BC09-980133BF36D1}" id="{65A85CFF-C276-4E25-88EA-C64E47289EA5}" parentId="{E937381B-34D0-49BB-A649-51A43EFAAB14}">
    <text>SUVA vėluoja 4d.d.</text>
  </threadedComment>
  <threadedComment ref="K258" dT="2024-11-26T14:53:11.35" personId="{BF5C2520-4838-4933-8C2C-E9E069B8079F}" id="{DAB80BFB-B8E7-4156-95A2-38EE37B2BE51}" parentId="{E937381B-34D0-49BB-A649-51A43EFAAB14}">
    <text>Pateikta byla po pastabų su SUVA</text>
  </threadedComment>
  <threadedComment ref="O258" dT="2024-09-09T06:26:33.47" personId="{516D2C5B-D67D-464E-9C67-108D937F77CE}" id="{AEA918C5-6F52-4A36-8FAB-88A03080F83E}">
    <text>2024.09.09 įkeltas pratesimas</text>
  </threadedComment>
  <threadedComment ref="Z258" dT="2024-10-22T05:53:12.50" personId="{BF941DBC-49BC-4D35-B639-EC5DED99621C}" id="{C95FE789-DB71-4BE8-BAD5-5882BE5C5915}">
    <text>10.22 pateikta</text>
  </threadedComment>
  <threadedComment ref="Z258" dT="2024-10-24T08:55:59.41" personId="{BF941DBC-49BC-4D35-B639-EC5DED99621C}" id="{7E43D13A-C052-45A0-958E-A269739E1502}" parentId="{C95FE789-DB71-4BE8-BAD5-5882BE5C5915}">
    <text>10.24 suderinta</text>
  </threadedComment>
  <threadedComment ref="AB258" dT="2024-10-10T10:00:02.74" personId="{BF941DBC-49BC-4D35-B639-EC5DED99621C}" id="{92A32B8A-2903-4D37-A627-CB1C3846934E}">
    <text>10.10 pateikta</text>
  </threadedComment>
  <threadedComment ref="AE258" dT="2024-10-10T10:00:02.74" personId="{BF941DBC-49BC-4D35-B639-EC5DED99621C}" id="{DD2968B4-B3BC-446F-BA32-CEC63652C4E7}">
    <text>10.10 pateikta</text>
  </threadedComment>
  <threadedComment ref="AE258" dT="2024-10-11T04:17:28.41" personId="{BF941DBC-49BC-4D35-B639-EC5DED99621C}" id="{F210518E-61CC-4103-9482-8D20C0502BCD}" parentId="{DD2968B4-B3BC-446F-BA32-CEC63652C4E7}">
    <text>10.10 suderinta</text>
  </threadedComment>
  <threadedComment ref="AF258" dT="2024-10-10T10:00:02.74" personId="{BF941DBC-49BC-4D35-B639-EC5DED99621C}" id="{8218433C-05F6-48B6-A0E0-330DA57AAA88}">
    <text>10.10 pateikta</text>
  </threadedComment>
  <threadedComment ref="AF258" dT="2024-10-16T05:46:56.42" personId="{BF941DBC-49BC-4D35-B639-EC5DED99621C}" id="{4064DEA8-2791-454D-A805-BDD1A2838CB6}" parentId="{8218433C-05F6-48B6-A0E0-330DA57AAA88}">
    <text>10.16 suderinta</text>
  </threadedComment>
  <threadedComment ref="AH258" dT="2024-10-18T11:48:11.36" personId="{BF941DBC-49BC-4D35-B639-EC5DED99621C}" id="{BBD1E40E-852A-4B74-8060-BBBDBEACAA3C}">
    <text xml:space="preserve">10.18
SAV-333202 </text>
  </threadedComment>
  <threadedComment ref="K259" dT="2024-09-30T13:55:05.87" personId="{275467A3-C35B-408D-BC09-980133BF36D1}" id="{0B4026CF-3DA6-47CE-8EB4-1B2B513668A5}">
    <text>Kostas perduoda darbus</text>
  </threadedComment>
  <threadedComment ref="K259" dT="2024-10-03T09:29:41.31" personId="{B1C403DD-D624-4B2E-A4CE-E1329F3AF8BA}" id="{BCF95648-D33D-41A2-988B-F770FAA03AE2}" parentId="{0B4026CF-3DA6-47CE-8EB4-1B2B513668A5}">
    <text>Bylą paruošta pateikimui</text>
  </threadedComment>
  <threadedComment ref="K259" dT="2024-10-07T10:02:29.71" personId="{275467A3-C35B-408D-BC09-980133BF36D1}" id="{795C7290-09E7-4E81-B02C-268B2B12CDE5}" parentId="{0B4026CF-3DA6-47CE-8EB4-1B2B513668A5}">
    <text>Pateiktas projektas</text>
  </threadedComment>
  <threadedComment ref="K259" dT="2024-10-14T06:14:20.70" personId="{275467A3-C35B-408D-BC09-980133BF36D1}" id="{5C1A1B33-FBBD-43D1-B9F3-EB9D699E674D}" parentId="{0B4026CF-3DA6-47CE-8EB4-1B2B513668A5}">
    <text>10-14 teiks projektą po pastabų</text>
  </threadedComment>
  <threadedComment ref="K259" dT="2024-10-14T06:17:43.80" personId="{1AA69E5B-B443-4881-BBB8-C2908FF681E9}" id="{6924F175-6991-4034-8036-74A096F9B373}" parentId="{0B4026CF-3DA6-47CE-8EB4-1B2B513668A5}">
    <text>Pateiktas projektas</text>
  </threadedComment>
  <threadedComment ref="X259" dT="2024-09-04T05:58:06.88" personId="{516D2C5B-D67D-464E-9C67-108D937F77CE}" id="{58CAC558-F06D-44E0-96C9-619AE1A0A390}">
    <text>2024.09.04 pateikta</text>
  </threadedComment>
  <threadedComment ref="X259" dT="2024-09-06T13:11:58.46" personId="{516D2C5B-D67D-464E-9C67-108D937F77CE}" id="{2610AD12-2625-4C01-AF8A-6555B3FABFB2}" parentId="{58CAC558-F06D-44E0-96C9-619AE1A0A390}">
    <text>2024.09.06 pakartota</text>
  </threadedComment>
  <threadedComment ref="X259" dT="2024-09-10T09:48:11.22" personId="{516D2C5B-D67D-464E-9C67-108D937F77CE}" id="{280505E2-9D67-4EDA-8C2D-45037DEB1855}" parentId="{58CAC558-F06D-44E0-96C9-619AE1A0A390}">
    <text>2024.09.09 suderinta</text>
  </threadedComment>
  <threadedComment ref="K260" dT="2024-09-30T13:56:58.94" personId="{275467A3-C35B-408D-BC09-980133BF36D1}" id="{B012B503-AECB-48A8-A29C-DFD3214D38FD}">
    <text>Laukiam kol pirminius galėsim pateikti</text>
  </threadedComment>
  <threadedComment ref="K260" dT="2024-10-02T09:39:33.51" personId="{275467A3-C35B-408D-BC09-980133BF36D1}" id="{3EE051AC-2ABD-4BF9-95DE-2D1FD5BBB0AC}" parentId="{B012B503-AECB-48A8-A29C-DFD3214D38FD}">
    <text xml:space="preserve">Pateikti pirminiai
</text>
  </threadedComment>
  <threadedComment ref="K260" dT="2024-10-04T08:13:48.74" personId="{275467A3-C35B-408D-BC09-980133BF36D1}" id="{5CA75FA5-5C99-4CD4-9545-982DBB98F32E}" parentId="{B012B503-AECB-48A8-A29C-DFD3214D38FD}">
    <text>Taiso pastabas</text>
  </threadedComment>
  <threadedComment ref="K260" dT="2024-10-14T06:35:30.00" personId="{1AA69E5B-B443-4881-BBB8-C2908FF681E9}" id="{667ED612-8978-4B82-9DA3-8666E79B5BF1}" parentId="{B012B503-AECB-48A8-A29C-DFD3214D38FD}">
    <text>Pateikti pirminiai po pastabu</text>
  </threadedComment>
  <threadedComment ref="K260" dT="2024-10-21T10:14:30.46" personId="{1AA69E5B-B443-4881-BBB8-C2908FF681E9}" id="{8483F21D-FC62-4EC3-9A2D-D81AB5C3AE8E}" parentId="{B012B503-AECB-48A8-A29C-DFD3214D38FD}">
    <text>Pateikti pirminiai po pakartotinu pastabu</text>
  </threadedComment>
  <threadedComment ref="K260" dT="2024-10-23T05:56:36.78" personId="{1AA69E5B-B443-4881-BBB8-C2908FF681E9}" id="{C491DD42-573B-41AB-9309-27B5282CCC71}" parentId="{B012B503-AECB-48A8-A29C-DFD3214D38FD}">
    <text>Pateiktas projektas be SUVA</text>
  </threadedComment>
  <threadedComment ref="K260" dT="2024-10-28T08:13:07.15" personId="{275467A3-C35B-408D-BC09-980133BF36D1}" id="{8E34B8ED-C16D-4749-9CA7-B730B2BC738B}" parentId="{B012B503-AECB-48A8-A29C-DFD3214D38FD}">
    <text>Pateiktas po pastabų</text>
  </threadedComment>
  <threadedComment ref="K261" dT="2024-09-27T08:46:54.67" personId="{1AA69E5B-B443-4881-BBB8-C2908FF681E9}" id="{76DF1F0E-4BF4-4E0E-965F-CE53C75881AB}">
    <text>Pateikti pirminiai</text>
  </threadedComment>
  <threadedComment ref="K261" dT="2024-10-10T05:51:28.24" personId="{1AA69E5B-B443-4881-BBB8-C2908FF681E9}" id="{295A0DC2-891F-4196-AED1-EE78FB157E6E}" parentId="{76DF1F0E-4BF4-4E0E-965F-CE53C75881AB}">
    <text>Pateiktas projektas</text>
  </threadedComment>
  <threadedComment ref="K261" dT="2024-10-15T04:34:38.52" personId="{275467A3-C35B-408D-BC09-980133BF36D1}" id="{A8F97CEC-FBBA-43B2-809F-DB2434D2E681}" parentId="{76DF1F0E-4BF4-4E0E-965F-CE53C75881AB}">
    <text>Taiso pastabas</text>
  </threadedComment>
  <threadedComment ref="K261" dT="2024-10-28T12:34:58.78" personId="{1AA69E5B-B443-4881-BBB8-C2908FF681E9}" id="{4CD4307B-4CD1-4223-A625-3F56EB18DA34}" parentId="{76DF1F0E-4BF4-4E0E-965F-CE53C75881AB}">
    <text>ESO niekaip nepasiraso plano, negalim kelt SUVA, visa kita yra</text>
  </threadedComment>
  <threadedComment ref="K261" dT="2024-11-18T09:40:10.17" personId="{275467A3-C35B-408D-BC09-980133BF36D1}" id="{C38333C3-8216-4A43-9E85-D92C356D7E08}" parentId="{76DF1F0E-4BF4-4E0E-965F-CE53C75881AB}">
    <text>Laukiam SUVA</text>
  </threadedComment>
  <threadedComment ref="K262" dT="2024-09-30T06:57:27.27" personId="{275467A3-C35B-408D-BC09-980133BF36D1}" id="{D13431F9-D705-4F3F-BDC7-CF8D36011558}">
    <text>Gautas užsakovo sutikimas, pateikta institucijoms.  Pateitki pirminiai</text>
  </threadedComment>
  <threadedComment ref="K262" dT="2024-10-03T09:28:19.29" personId="{F5283759-9946-4865-A022-E520B30F9158}" id="{222E47A8-75EF-48DB-9663-C2142F7E0565}" parentId="{D13431F9-D705-4F3F-BDC7-CF8D36011558}">
    <text>Keičiasi sprendiniai dėl Vainoro nepritarimo, laukiu atsakymo iš užsakovo dėl spintos uždėjimo ant sraigtinio pamato. Pirmadienį skambinsiuos.</text>
  </threadedComment>
  <threadedComment ref="K262" dT="2024-10-07T11:46:25.87" personId="{275467A3-C35B-408D-BC09-980133BF36D1}" id="{6AA69DB0-093F-49D9-AF1D-015340561518}" parentId="{D13431F9-D705-4F3F-BDC7-CF8D36011558}">
    <text>Derina su inst + užsakovas</text>
  </threadedComment>
  <threadedComment ref="K262" dT="2024-10-07T13:04:26.29" personId="{F5283759-9946-4865-A022-E520B30F9158}" id="{8551993A-086F-48D9-8756-D0344F368D74}" parentId="{D13431F9-D705-4F3F-BDC7-CF8D36011558}">
    <text>Išsiųsta užsakovui 10-07</text>
  </threadedComment>
  <threadedComment ref="K262" dT="2024-10-08T12:15:54.32" personId="{1AA69E5B-B443-4881-BBB8-C2908FF681E9}" id="{CE0C5A41-C7AE-4A80-A08F-3DB457A8A524}" parentId="{D13431F9-D705-4F3F-BDC7-CF8D36011558}">
    <text>Klientes kaimynas kreipsis i Vainora, kad spinta statyti prie tvorors, o ne sklype, laukiam atsakymo is klientes/kaimyno</text>
  </threadedComment>
  <threadedComment ref="K262" dT="2024-10-15T04:21:14.30" personId="{F5283759-9946-4865-A022-E520B30F9158}" id="{F2B3E7B6-F48D-48E3-A539-0141E404FA7A}" parentId="{D13431F9-D705-4F3F-BDC7-CF8D36011558}">
    <text>Sakė antros sav. pusėj, kai kažką žinos, paskambins. +37067493240</text>
  </threadedComment>
  <threadedComment ref="K262" dT="2024-10-16T04:31:33.70" personId="{F5283759-9946-4865-A022-E520B30F9158}" id="{0D31EE80-983B-47BB-A3F0-1032DED16475}" parentId="{D13431F9-D705-4F3F-BDC7-CF8D36011558}">
    <text>Susiderinau su užsakovu/sklp. sav.</text>
  </threadedComment>
  <threadedComment ref="K262" dT="2024-10-16T06:37:57.68" personId="{1AA69E5B-B443-4881-BBB8-C2908FF681E9}" id="{1E6C6C6F-3E1D-4588-8622-B966379A1F34}" parentId="{D13431F9-D705-4F3F-BDC7-CF8D36011558}">
    <text>Pateikti pirminiai po pastabu</text>
  </threadedComment>
  <threadedComment ref="K262" dT="2024-10-21T12:28:00.68" personId="{275467A3-C35B-408D-BC09-980133BF36D1}" id="{0F40A0AD-622D-441D-A0E4-CECE153097B2}" parentId="{D13431F9-D705-4F3F-BDC7-CF8D36011558}">
    <text>Derinimai su inst. + servitutai</text>
  </threadedComment>
  <threadedComment ref="K262" dT="2024-10-22T04:43:39.97" personId="{BF5C2520-4838-4933-8C2C-E9E069B8079F}" id="{BF449360-9852-498C-84DB-782C777FEA4F}" parentId="{D13431F9-D705-4F3F-BDC7-CF8D36011558}">
    <text>Įkelti servitutai į Tivis</text>
  </threadedComment>
  <threadedComment ref="K262" dT="2024-10-28T06:11:14.97" personId="{275467A3-C35B-408D-BC09-980133BF36D1}" id="{90A83102-7159-46D8-B82B-8255EBB8EA52}" parentId="{D13431F9-D705-4F3F-BDC7-CF8D36011558}">
    <text>Rengia pilną bylą be servituto. Servitutas pateiktas KMS 10-28</text>
  </threadedComment>
  <threadedComment ref="K262" dT="2024-10-31T16:14:57.75" personId="{BF5C2520-4838-4933-8C2C-E9E069B8079F}" id="{1C8DD85D-2D96-42F9-B1DF-A4F2DAA509E8}" parentId="{D13431F9-D705-4F3F-BDC7-CF8D36011558}">
    <text>Pateikta byla</text>
  </threadedComment>
  <threadedComment ref="K262" dT="2024-11-04T05:25:43.24" personId="{F5283759-9946-4865-A022-E520B30F9158}" id="{0D47293B-AB95-4FE1-A381-9B84EA6CAAEB}" parentId="{D13431F9-D705-4F3F-BDC7-CF8D36011558}">
    <text>Pateikta pilna byla į TIVI
Servitutas pateiktas KMS</text>
  </threadedComment>
  <threadedComment ref="K262" dT="2024-11-06T06:50:56.00" personId="{F5283759-9946-4865-A022-E520B30F9158}" id="{5860D5DB-980A-4135-946A-BC6BDFB656B3}" parentId="{D13431F9-D705-4F3F-BDC7-CF8D36011558}">
    <text>Pataisytos pastabos po pilno proj. pateikimo. Likęs servitutas su KMS ir galima bus pasiteikt pilną bylą po pastabų.</text>
  </threadedComment>
  <threadedComment ref="K262" dT="2024-11-18T05:39:04.71" personId="{F5283759-9946-4865-A022-E520B30F9158}" id="{160580C4-134D-4426-97E7-9A99E36B7DEE}" parentId="{D13431F9-D705-4F3F-BDC7-CF8D36011558}">
    <text>Servitutas pateiktas KMS 11-06</text>
  </threadedComment>
  <threadedComment ref="K262" dT="2024-11-25T05:45:54.95" personId="{F5283759-9946-4865-A022-E520B30F9158}" id="{689B9ADB-9F21-4CC3-ACA6-28E2306F61FD}" parentId="{D13431F9-D705-4F3F-BDC7-CF8D36011558}">
    <text>Savivaldybė dėl servituto 11-21 paprašė pateikt papildomus dok., pateikiau.</text>
  </threadedComment>
  <threadedComment ref="K262" dT="2024-12-02T06:01:11.14" personId="{F5283759-9946-4865-A022-E520B30F9158}" id="{39A54694-3CEF-47CC-B0E3-0797E6A11F7D}" parentId="{D13431F9-D705-4F3F-BDC7-CF8D36011558}">
    <text>Likęs servitutas ir bus galima teikt pilną bylą. Iš sav. dar pritarimo neturiu.</text>
  </threadedComment>
  <threadedComment ref="K262" dT="2024-12-09T05:56:46.28" personId="{F5283759-9946-4865-A022-E520B30F9158}" id="{96CBCD11-C8AD-41C0-98C4-4DD69F9FDA86}" parentId="{D13431F9-D705-4F3F-BDC7-CF8D36011558}">
    <text>Servitutas pateiktas notarams 12-06</text>
  </threadedComment>
  <threadedComment ref="K262" dT="2024-12-12T09:41:30.88" personId="{F5283759-9946-4865-A022-E520B30F9158}" id="{83C9F478-0150-42F7-8D13-1A114239B9CA}" parentId="{D13431F9-D705-4F3F-BDC7-CF8D36011558}">
    <text>17d 13.30 pasirašys dokumentus pas notarus.</text>
  </threadedComment>
  <threadedComment ref="K262" dT="2024-12-18T12:42:58.90" personId="{F5283759-9946-4865-A022-E520B30F9158}" id="{1F83C8F4-3ABB-45DE-82B6-A511230BC4A9}" parentId="{D13431F9-D705-4F3F-BDC7-CF8D36011558}">
    <text>Servitutai pasirašyti. Arnas parašė/turėjo parašyt į TIVI</text>
  </threadedComment>
  <threadedComment ref="Z262" dT="2024-09-26T09:57:15.78" personId="{F5283759-9946-4865-A022-E520B30F9158}" id="{05615A9D-BE97-4DB4-B39F-5BAD414C27AC}">
    <text>09-26 pateikta</text>
  </threadedComment>
  <threadedComment ref="Z262" dT="2024-09-27T09:37:07.50" personId="{F5283759-9946-4865-A022-E520B30F9158}" id="{854CD62A-D44E-470C-A845-ACFB5D677598}" parentId="{05615A9D-BE97-4DB4-B39F-5BAD414C27AC}">
    <text>09-27 pateikta per nauja.</text>
  </threadedComment>
  <threadedComment ref="Z262" dT="2024-09-30T04:13:28.70" personId="{F5283759-9946-4865-A022-E520B30F9158}" id="{11D1ED96-2A67-4162-80AB-6EA3233C07BC}" parentId="{05615A9D-BE97-4DB4-B39F-5BAD414C27AC}">
    <text>09-27 atsiuntė pasirašytą.</text>
  </threadedComment>
  <threadedComment ref="Z262" dT="2024-10-07T13:04:54.12" personId="{F5283759-9946-4865-A022-E520B30F9158}" id="{02BA250E-AA2E-4D6A-89A2-7F792C982B9D}" parentId="{05615A9D-BE97-4DB4-B39F-5BAD414C27AC}">
    <text>Keitėsi sprendiniai. 
Išsiųsta užsakovui 10-07</text>
  </threadedComment>
  <threadedComment ref="Z262" dT="2024-10-16T04:31:02.65" personId="{F5283759-9946-4865-A022-E520B30F9158}" id="{7C17CA9F-A5C2-4546-90D5-BA54999222D6}" parentId="{05615A9D-BE97-4DB4-B39F-5BAD414C27AC}">
    <text>10-15 suderino</text>
  </threadedComment>
  <threadedComment ref="AB262" dT="2024-09-30T06:59:36.21" personId="{F5283759-9946-4865-A022-E520B30F9158}" id="{80C9DA6B-1160-432D-88BF-8EA0CFE00FE5}">
    <text>09-30 išsiųsta</text>
  </threadedComment>
  <threadedComment ref="AB262" dT="2024-10-03T09:28:34.64" personId="{F5283759-9946-4865-A022-E520B30F9158}" id="{FD3FEBD1-6119-4BC3-BE58-464854C7321A}" parentId="{80C9DA6B-1160-432D-88BF-8EA0CFE00FE5}">
    <text>Nederina Vainoras, aptart su Tomu.</text>
  </threadedComment>
  <threadedComment ref="AB262" dT="2024-10-16T04:35:44.92" personId="{F5283759-9946-4865-A022-E520B30F9158}" id="{7B7FBE0E-783D-4B4F-9E89-3E6BF6A9671C}" parentId="{80C9DA6B-1160-432D-88BF-8EA0CFE00FE5}">
    <text>10-16 išsiųsta</text>
  </threadedComment>
  <threadedComment ref="AB262" dT="2024-10-24T05:55:28.01" personId="{F5283759-9946-4865-A022-E520B30F9158}" id="{7BFFB5B7-8770-479E-A596-AFB68BA98464}" parentId="{80C9DA6B-1160-432D-88BF-8EA0CFE00FE5}">
    <text>10-24 suderinta</text>
  </threadedComment>
  <threadedComment ref="AE262" dT="2024-09-30T06:59:36.21" personId="{F5283759-9946-4865-A022-E520B30F9158}" id="{AFC87D70-38FF-47F8-BE2F-50B88DEA8354}">
    <text>09-30 išsiųsta</text>
  </threadedComment>
  <threadedComment ref="AE262" dT="2024-10-01T04:17:58.05" personId="{F5283759-9946-4865-A022-E520B30F9158}" id="{2C97C768-2DD9-4778-A9EC-4AB86A392CCC}" parentId="{AFC87D70-38FF-47F8-BE2F-50B88DEA8354}">
    <text>10-01 gauta</text>
  </threadedComment>
  <threadedComment ref="AE262" dT="2024-10-16T04:39:42.31" personId="{F5283759-9946-4865-A022-E520B30F9158}" id="{8AB1129A-6069-458C-A860-4E7848F33CB4}" parentId="{AFC87D70-38FF-47F8-BE2F-50B88DEA8354}">
    <text>10-16 išsiųsta po koreguotų sprendinių.</text>
  </threadedComment>
  <threadedComment ref="AE262" dT="2024-10-16T12:26:12.73" personId="{F5283759-9946-4865-A022-E520B30F9158}" id="{07A310C5-45EB-4484-B4ED-DC187D58E96C}" parentId="{AFC87D70-38FF-47F8-BE2F-50B88DEA8354}">
    <text>10-16 suderinta</text>
  </threadedComment>
  <threadedComment ref="AF262" dT="2024-09-30T06:59:36.21" personId="{F5283759-9946-4865-A022-E520B30F9158}" id="{608270BE-3F95-4047-8C25-C7529C1F940C}">
    <text>09-30 išsiųsta</text>
  </threadedComment>
  <threadedComment ref="AF262" dT="2024-10-16T04:39:14.12" personId="{F5283759-9946-4865-A022-E520B30F9158}" id="{94867571-0EF7-4D41-9244-972EEAA8636B}" parentId="{608270BE-3F95-4047-8C25-C7529C1F940C}">
    <text>10-16 išsiųsta</text>
  </threadedComment>
  <threadedComment ref="AF262" dT="2024-10-22T11:22:35.17" personId="{F5283759-9946-4865-A022-E520B30F9158}" id="{DF09C9FC-919F-4DC7-80B6-DB34E1CD015E}" parentId="{608270BE-3F95-4047-8C25-C7529C1F940C}">
    <text>22d suderinta</text>
  </threadedComment>
  <threadedComment ref="AK262" dT="2024-10-29T11:56:02.12" personId="{F5283759-9946-4865-A022-E520B30F9158}" id="{F23FFE23-9F30-4648-AC45-3B146992228B}">
    <text>10-29 pateiktas servitutas savivaldybei.</text>
  </threadedComment>
  <threadedComment ref="AK262" dT="2024-12-02T07:25:18.21" personId="{F5283759-9946-4865-A022-E520B30F9158}" id="{E733FCF9-0494-4335-BA01-FE6E21F21019}" parentId="{F23FFE23-9F30-4648-AC45-3B146992228B}">
    <text>Savivaldybė dėl servituto 11-21 paprašė pateikt papildomus dok., pateikiau.</text>
  </threadedComment>
  <threadedComment ref="AK262" dT="2024-12-05T11:19:15.80" personId="{F5283759-9946-4865-A022-E520B30F9158}" id="{8384C656-2753-4045-A387-4CAA620AEEC5}" parentId="{F23FFE23-9F30-4648-AC45-3B146992228B}">
    <text>12-05 skambinausi, sakė, kad šiom dienom turėtų pasirašyt servitutą savivaldybė.</text>
  </threadedComment>
  <threadedComment ref="AK262" dT="2024-12-06T12:37:27.96" personId="{F5283759-9946-4865-A022-E520B30F9158}" id="{286C8C76-D0C2-4215-9838-17318B3A3FCF}" parentId="{F23FFE23-9F30-4648-AC45-3B146992228B}">
    <text>12-05 gavau suderintą servitutą iš savivaldybės
12-06 servitutas pateiktas notarei zita.rimkuviene@notarai.lt</text>
    <extLst>
      <x:ext xmlns:xltc2="http://schemas.microsoft.com/office/spreadsheetml/2020/threadedcomments2" uri="{F7C98A9C-CBB3-438F-8F68-D28B6AF4A901}">
        <xltc2:checksum>2668654147</xltc2:checksum>
        <xltc2:hyperlink startIndex="83" length="26" url="zita.rimkuviene@notarai.lt"/>
      </x:ext>
    </extLst>
  </threadedComment>
  <threadedComment ref="AK262" dT="2024-12-12T09:41:18.26" personId="{F5283759-9946-4865-A022-E520B30F9158}" id="{BAEFDABE-676E-4A11-9A23-C19251BA0649}" parentId="{F23FFE23-9F30-4648-AC45-3B146992228B}">
    <text>17d 13.30 pasirašys dokumentus pas notarus.</text>
  </threadedComment>
  <threadedComment ref="K263" dT="2024-09-16T10:29:06.14" personId="{275467A3-C35B-408D-BC09-980133BF36D1}" id="{1860BB2D-6401-456B-8ECD-6E1DD16E33E1}">
    <text>Kur informavo ?</text>
  </threadedComment>
  <threadedComment ref="K263" dT="2024-09-16T20:24:40.99" personId="{516D2C5B-D67D-464E-9C67-108D937F77CE}" id="{C2387842-2AF4-4368-84B9-31F80F49AF21}" parentId="{1860BB2D-6401-456B-8ECD-6E1DD16E33E1}">
    <text>Elektroniniu paštu. permečiau laišką</text>
  </threadedComment>
  <threadedComment ref="K263" dT="2024-09-17T05:42:21.04" personId="{1AA69E5B-B443-4881-BBB8-C2908FF681E9}" id="{2CC79989-B051-4A44-A7D9-BE762447D00C}" parentId="{1860BB2D-6401-456B-8ECD-6E1DD16E33E1}">
    <text>Pakeistos TS, pastatyti KAS ant atramos, parasytas komentaras atsaukti uzduoti</text>
  </threadedComment>
  <threadedComment ref="K264" dT="2024-09-30T13:58:14.03" personId="{275467A3-C35B-408D-BC09-980133BF36D1}" id="{A89BC96C-7B0C-45BB-B8D8-D315A1FFFE00}">
    <text>Ruošia sprendinius</text>
  </threadedComment>
  <threadedComment ref="K264" dT="2024-10-01T05:35:59.71" personId="{275467A3-C35B-408D-BC09-980133BF36D1}" id="{71EDD853-E216-4C73-A361-F4390633D053}" parentId="{A89BC96C-7B0C-45BB-B8D8-D315A1FFFE00}">
    <text>10-01 perduota Ovidijui matuoti</text>
  </threadedComment>
  <threadedComment ref="K264" dT="2024-10-07T12:42:31.49" personId="{275467A3-C35B-408D-BC09-980133BF36D1}" id="{7876525F-4478-40B2-AF1A-1E4948D5FCC3}" parentId="{A89BC96C-7B0C-45BB-B8D8-D315A1FFFE00}">
    <text>Sukeltas papildymas</text>
  </threadedComment>
  <threadedComment ref="K264" dT="2024-10-08T11:37:55.48" personId="{1AA69E5B-B443-4881-BBB8-C2908FF681E9}" id="{9E95EFC1-BBCB-47AA-819C-124FDD1AA63C}" parentId="{A89BC96C-7B0C-45BB-B8D8-D315A1FFFE00}">
    <text>Pateikti pirminiai</text>
  </threadedComment>
  <threadedComment ref="K264" dT="2024-10-14T13:00:44.34" personId="{275467A3-C35B-408D-BC09-980133BF36D1}" id="{3F9D821C-3442-4759-B115-1BE6A380BE66}" parentId="{A89BC96C-7B0C-45BB-B8D8-D315A1FFFE00}">
    <text>Derinama su institucijomis</text>
  </threadedComment>
  <threadedComment ref="K264" dT="2024-10-28T12:35:24.31" personId="{1AA69E5B-B443-4881-BBB8-C2908FF681E9}" id="{9192D31C-2607-4A8A-BF48-4AB2D13C9D95}" parentId="{A89BC96C-7B0C-45BB-B8D8-D315A1FFFE00}">
    <text>Galima daryt byla</text>
  </threadedComment>
  <threadedComment ref="K264" dT="2024-11-04T05:33:34.26" personId="{BF941DBC-49BC-4D35-B639-EC5DED99621C}" id="{22D15E59-8D43-4FF4-9575-B5C9CADAD8A9}" parentId="{A89BC96C-7B0C-45BB-B8D8-D315A1FFFE00}">
    <text>Tvarkyti sąmatą.</text>
  </threadedComment>
  <threadedComment ref="K264" dT="2024-11-05T13:53:56.18" personId="{BF941DBC-49BC-4D35-B639-EC5DED99621C}" id="{B5A3BAAA-8B4C-4D72-BCA0-512A5D70A784}" parentId="{A89BC96C-7B0C-45BB-B8D8-D315A1FFFE00}">
    <text>Parengta byla</text>
  </threadedComment>
  <threadedComment ref="K264" dT="2024-11-08T13:35:08.17" personId="{BF5C2520-4838-4933-8C2C-E9E069B8079F}" id="{82581BC5-5284-47B1-9E08-4C2B16C5FBFF}" parentId="{A89BC96C-7B0C-45BB-B8D8-D315A1FFFE00}">
    <text>Pateikta byla</text>
  </threadedComment>
  <threadedComment ref="K264" dT="2024-11-13T05:59:45.17" personId="{BF941DBC-49BC-4D35-B639-EC5DED99621C}" id="{118F4E6D-06DF-4C0E-9223-D13EFAA07BE2}" parentId="{A89BC96C-7B0C-45BB-B8D8-D315A1FFFE00}">
    <text>Veluoja SUVA 4d.d.</text>
  </threadedComment>
  <threadedComment ref="K264" dT="2024-11-25T05:55:44.60" personId="{BF941DBC-49BC-4D35-B639-EC5DED99621C}" id="{BED45F1A-BA7B-4A57-B497-694A433C77A8}" parentId="{A89BC96C-7B0C-45BB-B8D8-D315A1FFFE00}">
    <text>Parengta pilna byla.</text>
  </threadedComment>
  <threadedComment ref="K264" dT="2024-11-25T15:57:47.75" personId="{BF5C2520-4838-4933-8C2C-E9E069B8079F}" id="{A4FACF35-4DE6-4A9D-B0B2-7897DE1D955A}" parentId="{A89BC96C-7B0C-45BB-B8D8-D315A1FFFE00}">
    <text>Pateikta byla su SUVA</text>
  </threadedComment>
  <threadedComment ref="Z264" dT="2024-10-08T07:36:52.78" personId="{BF941DBC-49BC-4D35-B639-EC5DED99621C}" id="{6C3B2459-DB3C-4C19-9C9A-B8120C847B4D}">
    <text>10-08d pateikta</text>
  </threadedComment>
  <threadedComment ref="Z264" dT="2024-10-16T04:20:34.61" personId="{BF941DBC-49BC-4D35-B639-EC5DED99621C}" id="{9AEC4724-396F-4E0C-AE81-3013CE76F902}" parentId="{6C3B2459-DB3C-4C19-9C9A-B8120C847B4D}">
    <text>10.15 suderinta</text>
  </threadedComment>
  <threadedComment ref="AB264" dT="2024-10-08T07:36:52.78" personId="{BF941DBC-49BC-4D35-B639-EC5DED99621C}" id="{A9993B09-D1CB-4018-8F05-789EC31BAE76}">
    <text>10-08d pateikta</text>
  </threadedComment>
  <threadedComment ref="AB264" dT="2024-10-21T12:37:13.00" personId="{BF941DBC-49BC-4D35-B639-EC5DED99621C}" id="{F2F678F8-A27B-4AEB-9D34-1D2C408EFC6F}" parentId="{A9993B09-D1CB-4018-8F05-789EC31BAE76}">
    <text>10.21 priminta</text>
  </threadedComment>
  <threadedComment ref="AB264" dT="2024-10-22T06:45:37.65" personId="{BF941DBC-49BC-4D35-B639-EC5DED99621C}" id="{6AEFDDB9-A4E5-45AB-8D3B-6823291392A3}" parentId="{A9993B09-D1CB-4018-8F05-789EC31BAE76}">
    <text>10.22 pateikta po pastabos</text>
  </threadedComment>
  <threadedComment ref="AB264" dT="2024-10-23T04:24:13.46" personId="{BF941DBC-49BC-4D35-B639-EC5DED99621C}" id="{01F627FD-B109-4FC7-B6F4-9D38D4778323}" parentId="{A9993B09-D1CB-4018-8F05-789EC31BAE76}">
    <text>10.23 suderinta</text>
  </threadedComment>
  <threadedComment ref="AH264" dT="2024-10-23T04:55:18.00" personId="{BF941DBC-49BC-4D35-B639-EC5DED99621C}" id="{56FF60E0-80F6-4720-B9DF-E0E43B7FE493}">
    <text>10.23 
SAV-333644</text>
  </threadedComment>
  <threadedComment ref="K265" dT="2024-10-07T10:19:28.22" personId="{275467A3-C35B-408D-BC09-980133BF36D1}" id="{EE4A3E38-9D95-46B9-90A5-E414F5E52FA6}">
    <text>Taiso pirminius</text>
  </threadedComment>
  <threadedComment ref="K265" dT="2024-10-08T05:15:47.37" personId="{275467A3-C35B-408D-BC09-980133BF36D1}" id="{6B204F5A-2410-42A4-9DBF-19EAD07B8CFC}" parentId="{EE4A3E38-9D95-46B9-90A5-E414F5E52FA6}">
    <text>Patvirtinti pirminiai</text>
  </threadedComment>
  <threadedComment ref="K265" dT="2024-10-14T13:02:17.24" personId="{275467A3-C35B-408D-BC09-980133BF36D1}" id="{80E68D46-CD53-462F-ADF8-F5E2CF05FD79}" parentId="{EE4A3E38-9D95-46B9-90A5-E414F5E52FA6}">
    <text>Derina su institucjijomis</text>
  </threadedComment>
  <threadedComment ref="K265" dT="2024-10-18T08:23:01.91" personId="{BF5C2520-4838-4933-8C2C-E9E069B8079F}" id="{3688BD23-65A7-4AE0-B3F2-56B38E5B7AEB}" parentId="{EE4A3E38-9D95-46B9-90A5-E414F5E52FA6}">
    <text>Reikia keisti TS, info perduota Kostui 10.16</text>
  </threadedComment>
  <threadedComment ref="K265" dT="2024-10-22T05:22:36.02" personId="{275467A3-C35B-408D-BC09-980133BF36D1}" id="{B167C1BE-14CE-4512-853C-6E2B7A5D6434}" parentId="{EE4A3E38-9D95-46B9-90A5-E414F5E52FA6}">
    <text>Įkeltos naujos TS</text>
  </threadedComment>
  <threadedComment ref="K265" dT="2024-10-22T05:52:28.53" personId="{BF5C2520-4838-4933-8C2C-E9E069B8079F}" id="{A9DA43B1-54E9-4E89-A54D-DF4206430187}" parentId="{EE4A3E38-9D95-46B9-90A5-E414F5E52FA6}">
    <text>Pateiktas topo užsakymas Tomui</text>
  </threadedComment>
  <threadedComment ref="K265" dT="2024-10-29T13:22:04.79" personId="{275467A3-C35B-408D-BC09-980133BF36D1}" id="{24CBF2B7-CC1D-492D-82FE-0AB787AE4C2A}" parentId="{EE4A3E38-9D95-46B9-90A5-E414F5E52FA6}">
    <text>Matuoja Ovidijus/Donatas 11-04</text>
  </threadedComment>
  <threadedComment ref="K265" dT="2024-11-08T12:21:23.82" personId="{275467A3-C35B-408D-BC09-980133BF36D1}" id="{6B9B03E9-0AC8-42FA-A58A-7101A4084A61}" parentId="{EE4A3E38-9D95-46B9-90A5-E414F5E52FA6}">
    <text>Sukelta topo</text>
  </threadedComment>
  <threadedComment ref="K265" dT="2024-11-11T07:25:56.94" personId="{BF5C2520-4838-4933-8C2C-E9E069B8079F}" id="{906B1CDF-515E-4935-B682-0FE67E26E0A4}" parentId="{EE4A3E38-9D95-46B9-90A5-E414F5E52FA6}">
    <text>Subraižytas planas, bet reikia įsivertinti faktinę situaciją (vykstam 11.11)</text>
  </threadedComment>
  <threadedComment ref="K265" dT="2024-11-13T13:41:53.16" personId="{BF5C2520-4838-4933-8C2C-E9E069B8079F}" id="{C302BFC4-5D54-4FF9-9D2A-6F55998024F6}" parentId="{EE4A3E38-9D95-46B9-90A5-E414F5E52FA6}">
    <text>Klientas galvoja dėl spintos vietos</text>
  </threadedComment>
  <threadedComment ref="K265" dT="2024-11-18T06:42:16.63" personId="{BF5C2520-4838-4933-8C2C-E9E069B8079F}" id="{1D198D4D-A208-424A-888E-671B220375C4}" parentId="{EE4A3E38-9D95-46B9-90A5-E414F5E52FA6}">
    <text>Klientui spintos vieta tiko. 11-18 išsiųsta Vainorui suderinti skydo vietą.</text>
  </threadedComment>
  <threadedComment ref="K265" dT="2024-11-25T10:16:15.73" personId="{BF5C2520-4838-4933-8C2C-E9E069B8079F}" id="{5FCFBBE8-231A-4A8E-B80D-928D7266EB82}" parentId="{EE4A3E38-9D95-46B9-90A5-E414F5E52FA6}">
    <text>Derinami sprendiniai su Vainoru, pateikta po pastabų 11-21</text>
  </threadedComment>
  <threadedComment ref="K265" dT="2024-12-02T15:34:38.62" personId="{BF5C2520-4838-4933-8C2C-E9E069B8079F}" id="{14324D61-1E4D-4652-8E9F-BAD77E71BEB7}" parentId="{EE4A3E38-9D95-46B9-90A5-E414F5E52FA6}">
    <text>Pateikta SUVA</text>
  </threadedComment>
  <threadedComment ref="K265" dT="2024-12-11T15:27:42.00" personId="{BF5C2520-4838-4933-8C2C-E9E069B8079F}" id="{D3067FC0-65CE-4F60-9955-6E798BF12DED}" parentId="{EE4A3E38-9D95-46B9-90A5-E414F5E52FA6}">
    <text>Pateikta byla be SUVA</text>
  </threadedComment>
  <threadedComment ref="K265" dT="2025-01-06T06:05:55.20" personId="{BF5C2520-4838-4933-8C2C-E9E069B8079F}" id="{5A0C06FC-5E7F-423C-9102-1674EA7903B1}" parentId="{EE4A3E38-9D95-46B9-90A5-E414F5E52FA6}">
    <text>Laukiam SUVA</text>
  </threadedComment>
  <threadedComment ref="K265" dT="2025-01-17T07:33:08.87" personId="{BF5C2520-4838-4933-8C2C-E9E069B8079F}" id="{7F5F7192-E184-4618-9B9C-570FCD79EE31}" parentId="{EE4A3E38-9D95-46B9-90A5-E414F5E52FA6}">
    <text>Pateikta byla su SUVA</text>
  </threadedComment>
  <threadedComment ref="Z265" dT="2024-10-14T13:14:11.56" personId="{BF5C2520-4838-4933-8C2C-E9E069B8079F}" id="{78054D78-4843-4457-A5E9-3B1CA9E6380A}">
    <text>Pateikta 10.14 d.</text>
  </threadedComment>
  <threadedComment ref="AB265" dT="2024-10-14T13:14:41.94" personId="{BF5C2520-4838-4933-8C2C-E9E069B8079F}" id="{3947FB72-C466-467C-87B5-9DAF7E76342F}">
    <text>Pateikta 10.08 d.</text>
  </threadedComment>
  <threadedComment ref="AF265" dT="2024-10-14T13:14:41.94" personId="{BF5C2520-4838-4933-8C2C-E9E069B8079F}" id="{0208B607-8343-4193-AB12-9042D1AABCEB}">
    <text>Pateikta 10.08 d.</text>
  </threadedComment>
  <threadedComment ref="AF265" dT="2024-10-14T13:15:05.61" personId="{BF5C2520-4838-4933-8C2C-E9E069B8079F}" id="{1DAB6A87-B115-4519-A070-06FD802615F8}" parentId="{0208B607-8343-4193-AB12-9042D1AABCEB}">
    <text>Suderinta 10.14 d.</text>
  </threadedComment>
  <threadedComment ref="AH265" dT="2024-12-04T06:23:14.89" personId="{BF5C2520-4838-4933-8C2C-E9E069B8079F}" id="{28184B96-B12E-41A4-B2F8-08C0EC955ECE}">
    <text>12.02 
SAV-338784</text>
  </threadedComment>
  <threadedComment ref="K266" dT="2024-10-01T05:34:36.93" personId="{275467A3-C35B-408D-BC09-980133BF36D1}" id="{38933472-A715-412E-A840-D5D0601F5AF7}">
    <text>10-01 perduota Ovidijui</text>
  </threadedComment>
  <threadedComment ref="K266" dT="2024-10-07T12:46:19.19" personId="{275467A3-C35B-408D-BC09-980133BF36D1}" id="{F60BDEAB-8A63-45ED-B3A1-00516756AC6B}" parentId="{38933472-A715-412E-A840-D5D0601F5AF7}">
    <text>Sukelta topo</text>
  </threadedComment>
  <threadedComment ref="K266" dT="2024-10-10T06:51:21.34" personId="{1AA69E5B-B443-4881-BBB8-C2908FF681E9}" id="{02600B3C-4815-4527-A115-CBD74F7019D4}" parentId="{38933472-A715-412E-A840-D5D0601F5AF7}">
    <text>Pateikti pirminiai</text>
  </threadedComment>
  <threadedComment ref="K266" dT="2024-10-16T09:43:56.84" personId="{1AA69E5B-B443-4881-BBB8-C2908FF681E9}" id="{28BD16B9-599C-4A1E-BB67-ED6DFCDE1972}" parentId="{38933472-A715-412E-A840-D5D0601F5AF7}">
    <text>Pateikta po pastabu</text>
  </threadedComment>
  <threadedComment ref="K266" dT="2024-10-19T10:47:15.56" personId="{1AA69E5B-B443-4881-BBB8-C2908FF681E9}" id="{24A3C8B2-8414-4052-BF62-A5CAF5B0D15C}" parentId="{38933472-A715-412E-A840-D5D0601F5AF7}">
    <text>Pateikta pastabu</text>
  </threadedComment>
  <threadedComment ref="K266" dT="2024-10-25T14:14:32.81" personId="{BF5C2520-4838-4933-8C2C-E9E069B8079F}" id="{0CEEA5A1-F58F-4336-88BE-78150F969774}" parentId="{38933472-A715-412E-A840-D5D0601F5AF7}">
    <text>Pateikta byla</text>
  </threadedComment>
  <threadedComment ref="K266" dT="2024-10-28T06:13:02.27" personId="{275467A3-C35B-408D-BC09-980133BF36D1}" id="{EEA6170A-B7DF-4537-8021-0AD14A0BE407}" parentId="{38933472-A715-412E-A840-D5D0601F5AF7}">
    <text>Trūksta SUVA</text>
  </threadedComment>
  <threadedComment ref="Z266" dT="2024-10-10T04:41:52.89" personId="{65DA027D-5C49-4EE2-A34F-BC2FA0C6B7F3}" id="{776816DC-8661-431D-94C8-BC48E0D59913}">
    <text>Pateikta 10.10</text>
  </threadedComment>
  <threadedComment ref="Z266" dT="2024-10-15T08:51:22.67" personId="{65DA027D-5C49-4EE2-A34F-BC2FA0C6B7F3}" id="{2FBE983C-70E7-48E7-A3DE-D71E0EFA57A1}" parentId="{776816DC-8661-431D-94C8-BC48E0D59913}">
    <text>Suderinta 10,15</text>
  </threadedComment>
  <threadedComment ref="AB266" dT="2024-10-10T04:40:53.24" personId="{65DA027D-5C49-4EE2-A34F-BC2FA0C6B7F3}" id="{12B65BB4-F568-405B-9D06-1DC0B288D3C8}">
    <text>Pateikta 10.09</text>
  </threadedComment>
  <threadedComment ref="AB266" dT="2024-10-17T05:08:37.91" personId="{65DA027D-5C49-4EE2-A34F-BC2FA0C6B7F3}" id="{96560CEA-7823-4704-BDE5-19BECC1DD8A9}" parentId="{12B65BB4-F568-405B-9D06-1DC0B288D3C8}">
    <text>Suderinta 10,17</text>
  </threadedComment>
  <threadedComment ref="AE266" dT="2024-10-10T04:41:05.87" personId="{65DA027D-5C49-4EE2-A34F-BC2FA0C6B7F3}" id="{1637141D-4B3B-49CA-9C0B-EB127B6F907F}">
    <text>Pateikta 10.09</text>
  </threadedComment>
  <threadedComment ref="AE266" dT="2024-10-10T11:36:05.77" personId="{65DA027D-5C49-4EE2-A34F-BC2FA0C6B7F3}" id="{38513D17-5884-4CE1-8894-B071816ECD53}" parentId="{1637141D-4B3B-49CA-9C0B-EB127B6F907F}">
    <text>10,10 suderinta</text>
  </threadedComment>
  <threadedComment ref="AF266" dT="2024-10-10T04:41:12.75" personId="{65DA027D-5C49-4EE2-A34F-BC2FA0C6B7F3}" id="{5FD55F7E-3889-4B28-949E-C10541DD8233}">
    <text>Pateikta 10.09</text>
  </threadedComment>
  <threadedComment ref="AF266" dT="2024-10-22T04:04:42.39" personId="{65DA027D-5C49-4EE2-A34F-BC2FA0C6B7F3}" id="{9004285B-ADA2-4F7C-9B08-3573AE2FD072}" parentId="{5FD55F7E-3889-4B28-949E-C10541DD8233}">
    <text>Suderinta 10.22</text>
  </threadedComment>
  <threadedComment ref="AH266" dT="2024-10-22T05:36:05.72" personId="{65DA027D-5C49-4EE2-A34F-BC2FA0C6B7F3}" id="{0F609B40-8F41-4BFC-AB2D-BEBE33884162}">
    <text>10,22
333469</text>
  </threadedComment>
  <threadedComment ref="AN266" dT="2024-10-10T04:47:53.64" personId="{65DA027D-5C49-4EE2-A34F-BC2FA0C6B7F3}" id="{DA6113E8-66A4-4322-A38F-D54426A8EF2D}">
    <text>Pateikta 10,10</text>
  </threadedComment>
  <threadedComment ref="K267" dT="2024-10-10T12:31:51.86" personId="{1AA69E5B-B443-4881-BBB8-C2908FF681E9}" id="{1ED216F2-60BF-4621-B743-73A64CBBB323}">
    <text>Pateikti pirminiai</text>
  </threadedComment>
  <threadedComment ref="K267" dT="2024-10-21T12:40:23.50" personId="{275467A3-C35B-408D-BC09-980133BF36D1}" id="{204359A3-1001-423F-90D7-F6797286008D}" parentId="{1ED216F2-60BF-4621-B743-73A64CBBB323}">
    <text>10-21 pateikta po pastabų pirminiai</text>
  </threadedComment>
  <threadedComment ref="K267" dT="2024-10-28T12:48:23.32" personId="{1AA69E5B-B443-4881-BBB8-C2908FF681E9}" id="{8DFFA84D-4240-4F3B-9E0C-5CF293679077}" parentId="{1ED216F2-60BF-4621-B743-73A64CBBB323}">
    <text>Patvirtinti pirmianiai, pateikta SUVA</text>
  </threadedComment>
  <threadedComment ref="AH267" dT="2024-10-29T06:17:25.76" personId="{275467A3-C35B-408D-BC09-980133BF36D1}" id="{C374160C-2307-42BA-8B0D-8FBBDF406601}">
    <text xml:space="preserve">SAV-333942
  </text>
  </threadedComment>
  <threadedComment ref="K268" dT="2024-10-04T08:11:45.52" personId="{275467A3-C35B-408D-BC09-980133BF36D1}" id="{7E038E8F-745F-4508-9CE0-B157EB16F33D}">
    <text>Atnaujintos TS</text>
  </threadedComment>
  <threadedComment ref="K268" dT="2024-10-07T12:49:27.67" personId="{275467A3-C35B-408D-BC09-980133BF36D1}" id="{A9DC653B-206B-4CA0-938F-C66927C46891}" parentId="{7E038E8F-745F-4508-9CE0-B157EB16F33D}">
    <text>Pateikti pirminiai</text>
  </threadedComment>
  <threadedComment ref="K268" dT="2024-10-09T10:56:33.74" personId="{1AA69E5B-B443-4881-BBB8-C2908FF681E9}" id="{28AA1576-0DA7-47EB-B1C0-7994439366D9}" parentId="{7E038E8F-745F-4508-9CE0-B157EB16F33D}">
    <text>Pateikti pirminiai po pastabu</text>
  </threadedComment>
  <threadedComment ref="K268" dT="2024-10-14T06:00:02.18" personId="{275467A3-C35B-408D-BC09-980133BF36D1}" id="{D92E204B-DC0A-4748-A513-E1ABF8E55F50}" parentId="{7E038E8F-745F-4508-9CE0-B157EB16F33D}">
    <text>10-14 pateiks pirminius po pastabų</text>
  </threadedComment>
  <threadedComment ref="K268" dT="2024-10-14T11:48:02.60" personId="{B1C403DD-D624-4B2E-A4CE-E1329F3AF8BA}" id="{BCB4A7B7-DC98-4FFF-A1CA-E0BBE083FB10}" parentId="{7E038E8F-745F-4508-9CE0-B157EB16F33D}">
    <text>Pateikti pirminiai po pastabų</text>
  </threadedComment>
  <threadedComment ref="K268" dT="2024-10-21T12:41:02.59" personId="{275467A3-C35B-408D-BC09-980133BF36D1}" id="{6621B777-9B37-480D-BE56-3161ED98247B}" parentId="{7E038E8F-745F-4508-9CE0-B157EB16F33D}">
    <text>Laukiam SUVA ir užsakovo, daro bylą</text>
  </threadedComment>
  <threadedComment ref="K268" dT="2024-10-28T12:58:25.90" personId="{1AA69E5B-B443-4881-BBB8-C2908FF681E9}" id="{824772CC-9D23-4A44-8632-98F9822428DE}" parentId="{7E038E8F-745F-4508-9CE0-B157EB16F33D}">
    <text>Ryt vaziuoja paimt paraso Kliento</text>
  </threadedComment>
  <threadedComment ref="K268" dT="2024-11-04T05:26:43.02" personId="{65DA027D-5C49-4EE2-A34F-BC2FA0C6B7F3}" id="{CFE12B42-EC0B-4B5D-8337-3371EE54A4D6}" parentId="{7E038E8F-745F-4508-9CE0-B157EB16F33D}">
    <text>Byla paruošta, trūksta SUVA</text>
  </threadedComment>
  <threadedComment ref="K268" dT="2024-11-04T16:36:24.81" personId="{BF5C2520-4838-4933-8C2C-E9E069B8079F}" id="{7246A91D-1AA0-42D1-84F1-01D433E548E8}" parentId="{7E038E8F-745F-4508-9CE0-B157EB16F33D}">
    <text>Pateikta</text>
  </threadedComment>
  <threadedComment ref="K268" dT="2024-11-08T08:54:52.67" personId="{275467A3-C35B-408D-BC09-980133BF36D1}" id="{B7937E29-BB6F-4CB3-9709-E97FEEE776D1}" parentId="{7E038E8F-745F-4508-9CE0-B157EB16F33D}">
    <text>SUVA vėluoja 4d.d.</text>
  </threadedComment>
  <threadedComment ref="K268" dT="2024-11-26T14:37:14.44" personId="{BF5C2520-4838-4933-8C2C-E9E069B8079F}" id="{31652052-1FB4-401C-9BD8-7E89161D7CBF}" parentId="{7E038E8F-745F-4508-9CE0-B157EB16F33D}">
    <text>Pateikta byla su SUVA</text>
  </threadedComment>
  <threadedComment ref="Z268" dT="2024-10-15T08:51:01.50" personId="{65DA027D-5C49-4EE2-A34F-BC2FA0C6B7F3}" id="{19E09E7E-EBA1-463C-8248-C3C86CF84DF7}">
    <text>Pateikta 10,15</text>
  </threadedComment>
  <threadedComment ref="Z268" dT="2024-10-29T13:32:19.89" personId="{65DA027D-5C49-4EE2-A34F-BC2FA0C6B7F3}" id="{F60F2228-D58D-4F2C-9BBE-7FE42ED58133}" parentId="{19E09E7E-EBA1-463C-8248-C3C86CF84DF7}">
    <text>Suderinta 10,29</text>
  </threadedComment>
  <threadedComment ref="AB268" dT="2024-10-07T05:21:25.20" personId="{65DA027D-5C49-4EE2-A34F-BC2FA0C6B7F3}" id="{365B5174-0315-4E3D-8082-9730648E8908}">
    <text>Pateikta 2024.10.07</text>
  </threadedComment>
  <threadedComment ref="AB268" dT="2024-10-14T12:42:23.93" personId="{65DA027D-5C49-4EE2-A34F-BC2FA0C6B7F3}" id="{837A54E2-E28C-42B3-8B51-06C638BFF10F}" parentId="{365B5174-0315-4E3D-8082-9730648E8908}">
    <text>Suderinta 10,14</text>
  </threadedComment>
  <threadedComment ref="AE268" dT="2024-10-07T05:15:42.18" personId="{65DA027D-5C49-4EE2-A34F-BC2FA0C6B7F3}" id="{06ABE5C7-04DF-44EB-B1B8-1931B9EB820F}">
    <text>Pateikta 2024.10.07</text>
  </threadedComment>
  <threadedComment ref="AE268" dT="2024-10-11T04:33:16.42" personId="{65DA027D-5C49-4EE2-A34F-BC2FA0C6B7F3}" id="{47B7D1D1-FEAE-415E-8D2D-0DF7FB2A9E54}" parentId="{06ABE5C7-04DF-44EB-B1B8-1931B9EB820F}">
    <text>Suderinta 10.11</text>
  </threadedComment>
  <threadedComment ref="AE268" dT="2024-10-15T07:01:55.38" personId="{65DA027D-5C49-4EE2-A34F-BC2FA0C6B7F3}" id="{9B4CAD12-5585-4702-91A6-4A03619903B6}" parentId="{06ABE5C7-04DF-44EB-B1B8-1931B9EB820F}">
    <text>Pateikta pakartotiniam 10,15</text>
  </threadedComment>
  <threadedComment ref="AE268" dT="2024-10-16T07:28:55.25" personId="{65DA027D-5C49-4EE2-A34F-BC2FA0C6B7F3}" id="{D0919703-BB74-40B8-9FAB-973B9CE10AA4}" parentId="{06ABE5C7-04DF-44EB-B1B8-1931B9EB820F}">
    <text>Suderinta 10.16</text>
  </threadedComment>
  <threadedComment ref="AF268" dT="2024-10-07T05:23:43.21" personId="{65DA027D-5C49-4EE2-A34F-BC2FA0C6B7F3}" id="{D9AA74A6-BFDC-4737-8451-72DDCA23407C}">
    <text>Pateikta 2024.10.07</text>
  </threadedComment>
  <threadedComment ref="AF268" dT="2024-10-11T08:44:30.73" personId="{65DA027D-5C49-4EE2-A34F-BC2FA0C6B7F3}" id="{565C60D2-D010-4D0A-BF1D-FCBA075AEE8B}" parentId="{D9AA74A6-BFDC-4737-8451-72DDCA23407C}">
    <text>Suderinta 10.11</text>
  </threadedComment>
  <threadedComment ref="AH268" dT="2024-10-17T06:19:49.65" personId="{65DA027D-5C49-4EE2-A34F-BC2FA0C6B7F3}" id="{04092F88-005E-471F-BAF2-025E6C8FC01F}">
    <text>10.18
333132</text>
  </threadedComment>
  <threadedComment ref="K269" dT="2024-09-25T07:37:45.25" personId="{1AA69E5B-B443-4881-BBB8-C2908FF681E9}" id="{CB3C5E0D-6F46-4D97-976D-8EB547167C1F}">
    <text>Pateikti pirminiai</text>
  </threadedComment>
  <threadedComment ref="K269" dT="2024-09-30T10:07:19.87" personId="{275467A3-C35B-408D-BC09-980133BF36D1}" id="{A6F9C008-EE6C-4D96-84D6-3251B0860A2C}" parentId="{CB3C5E0D-6F46-4D97-976D-8EB547167C1F}">
    <text>Pateikti pirminiai po pastabų</text>
  </threadedComment>
  <threadedComment ref="K269" dT="2024-10-14T06:09:23.47" personId="{275467A3-C35B-408D-BC09-980133BF36D1}" id="{693AFE4C-BD47-49BF-8D3C-ED01A14E3371}" parentId="{CB3C5E0D-6F46-4D97-976D-8EB547167C1F}">
    <text>10-14 turi užsakovas pateikti apskaitos vietą.</text>
  </threadedComment>
  <threadedComment ref="K269" dT="2024-10-17T10:13:25.26" personId="{BF941DBC-49BC-4D35-B639-EC5DED99621C}" id="{621CAB87-61B7-482D-BED0-193DC9998F98}" parentId="{CB3C5E0D-6F46-4D97-976D-8EB547167C1F}">
    <text>10.17 priminta užsakovui</text>
  </threadedComment>
  <threadedComment ref="K269" dT="2024-10-21T12:41:48.08" personId="{275467A3-C35B-408D-BC09-980133BF36D1}" id="{8978FC12-886E-4262-A50A-CD341314D725}" parentId="{CB3C5E0D-6F46-4D97-976D-8EB547167C1F}">
    <text>KPD</text>
  </threadedComment>
  <threadedComment ref="K269" dT="2024-10-25T14:08:32.81" personId="{BF5C2520-4838-4933-8C2C-E9E069B8079F}" id="{F67443DE-1AD4-42C2-90CF-AC0CF44B02F5}" parentId="{CB3C5E0D-6F46-4D97-976D-8EB547167C1F}">
    <text>Pateikti pirminiai po pastabų</text>
  </threadedComment>
  <threadedComment ref="K269" dT="2024-10-29T06:16:02.31" personId="{275467A3-C35B-408D-BC09-980133BF36D1}" id="{835E2655-5E82-44C3-BE86-E3D302DD977E}" parentId="{CB3C5E0D-6F46-4D97-976D-8EB547167C1F}">
    <text>10-29 teiks bylą tvirtinti</text>
  </threadedComment>
  <threadedComment ref="K269" dT="2024-11-04T05:33:20.10" personId="{BF941DBC-49BC-4D35-B639-EC5DED99621C}" id="{B3F23B8A-5AE3-49A6-9977-76DCA564DCF2}" parentId="{CB3C5E0D-6F46-4D97-976D-8EB547167C1F}">
    <text>Parengta byla</text>
  </threadedComment>
  <threadedComment ref="K269" dT="2024-11-04T16:28:54.36" personId="{BF5C2520-4838-4933-8C2C-E9E069B8079F}" id="{1DEFCBEA-EC77-4192-AFE0-330886CFEA3A}" parentId="{CB3C5E0D-6F46-4D97-976D-8EB547167C1F}">
    <text>Pateikta byla</text>
  </threadedComment>
  <threadedComment ref="K269" dT="2024-11-08T08:34:05.11" personId="{275467A3-C35B-408D-BC09-980133BF36D1}" id="{5ED9BA26-7B6D-4280-A101-AF97BE25CA99}" parentId="{CB3C5E0D-6F46-4D97-976D-8EB547167C1F}">
    <text>Pastabos pataisytos. SUVA liko 1d.d.</text>
  </threadedComment>
  <threadedComment ref="K269" dT="2024-11-29T14:01:34.24" personId="{BF5C2520-4838-4933-8C2C-E9E069B8079F}" id="{07A0AC13-2414-4D31-BCC6-2CEF1AC71BC9}" parentId="{CB3C5E0D-6F46-4D97-976D-8EB547167C1F}">
    <text>Pateikta byla su SUVA</text>
  </threadedComment>
  <threadedComment ref="AB269" dT="2024-09-25T09:31:56.10" personId="{BF941DBC-49BC-4D35-B639-EC5DED99621C}" id="{85DE5462-AA4B-4848-9363-49248742687A}">
    <text xml:space="preserve">Pateikta 2024.09.25
</text>
  </threadedComment>
  <threadedComment ref="AB269" dT="2024-10-01T11:51:33.47" personId="{BF941DBC-49BC-4D35-B639-EC5DED99621C}" id="{4FC76B6F-A9FF-4B30-83E3-72B2CE1F4DB0}" parentId="{85DE5462-AA4B-4848-9363-49248742687A}">
    <text>10.01 suderinta</text>
  </threadedComment>
  <threadedComment ref="AE269" dT="2024-09-25T09:31:56.10" personId="{BF941DBC-49BC-4D35-B639-EC5DED99621C}" id="{59C92669-B549-49A5-913C-5A281034B1EE}">
    <text xml:space="preserve">Pateikta 2024.09.25
</text>
  </threadedComment>
  <threadedComment ref="AF269" dT="2024-09-25T09:31:56.10" personId="{BF941DBC-49BC-4D35-B639-EC5DED99621C}" id="{43E5260E-48D5-4D35-B027-A6F68387F91C}">
    <text xml:space="preserve">Pateikta 2024.09.25
</text>
  </threadedComment>
  <threadedComment ref="AF269" dT="2024-10-03T05:07:39.13" personId="{BF941DBC-49BC-4D35-B639-EC5DED99621C}" id="{4DB149E3-4744-476E-AD55-E98666558CA2}" parentId="{43E5260E-48D5-4D35-B027-A6F68387F91C}">
    <text>10.02 suderinta</text>
  </threadedComment>
  <threadedComment ref="AH269" dT="2024-10-25T11:41:32.93" personId="{BF941DBC-49BC-4D35-B639-EC5DED99621C}" id="{C997BB2D-9B0C-45D5-A209-A4D6C24E302F}">
    <text>10.25
SAV-334121</text>
  </threadedComment>
  <threadedComment ref="AJ269" dT="2024-09-25T09:31:56.10" personId="{BF941DBC-49BC-4D35-B639-EC5DED99621C}" id="{E7513744-B7AA-4607-A35D-1534A68D3608}">
    <text xml:space="preserve">Pateikta 2024.09.25
</text>
  </threadedComment>
  <threadedComment ref="AJ269" dT="2024-10-15T11:42:54.88" personId="{BF941DBC-49BC-4D35-B639-EC5DED99621C}" id="{5F515D98-F131-40AC-B4A0-131606BBAF06}" parentId="{E7513744-B7AA-4607-A35D-1534A68D3608}">
    <text>10.15 pateikta po pastabų</text>
  </threadedComment>
  <threadedComment ref="AJ269" dT="2024-10-16T04:18:46.48" personId="{BF941DBC-49BC-4D35-B639-EC5DED99621C}" id="{27A2D1B0-C80B-4707-A0F0-4BCE8DD537AF}" parentId="{E7513744-B7AA-4607-A35D-1534A68D3608}">
    <text>10.16 suderinta</text>
  </threadedComment>
  <threadedComment ref="AN269" dT="2024-10-11T04:43:57.30" personId="{BF941DBC-49BC-4D35-B639-EC5DED99621C}" id="{744682AC-81E1-402D-AE29-643CE988E949}">
    <text>10.11d pateikta</text>
  </threadedComment>
  <threadedComment ref="AN269" dT="2024-10-25T10:47:36.20" personId="{BF941DBC-49BC-4D35-B639-EC5DED99621C}" id="{1B439889-EDB7-4BF8-A379-EA832B874077}" parentId="{744682AC-81E1-402D-AE29-643CE988E949}">
    <text>10.25 suderinta</text>
  </threadedComment>
  <threadedComment ref="K270" dT="2024-09-19T15:05:40.05" personId="{1AA69E5B-B443-4881-BBB8-C2908FF681E9}" id="{2177FE99-A921-4676-B477-76E8ECB88D28}">
    <text>Pateikti pirminiai</text>
  </threadedComment>
  <threadedComment ref="K270" dT="2024-09-25T07:39:08.34" personId="{1AA69E5B-B443-4881-BBB8-C2908FF681E9}" id="{74917C7E-605F-40C1-A95D-BDF7A60EFEA2}" parentId="{2177FE99-A921-4676-B477-76E8ECB88D28}">
    <text>Pateikti pirminiai po pastabu</text>
  </threadedComment>
  <threadedComment ref="K270" dT="2024-09-30T07:23:47.17" personId="{275467A3-C35B-408D-BC09-980133BF36D1}" id="{64A7328B-0F2A-45C0-BEF7-8DFC3307028D}" parentId="{2177FE99-A921-4676-B477-76E8ECB88D28}">
    <text>Pateikta institucijoms</text>
  </threadedComment>
  <threadedComment ref="K270" dT="2024-10-21T13:18:12.53" personId="{275467A3-C35B-408D-BC09-980133BF36D1}" id="{6EC7F168-0F58-4B77-B232-57AFE606A18B}" parentId="{2177FE99-A921-4676-B477-76E8ECB88D28}">
    <text>Laukiam vandenų + SUVA + byla</text>
  </threadedComment>
  <threadedComment ref="K270" dT="2024-10-28T06:22:01.34" personId="{BF5C2520-4838-4933-8C2C-E9E069B8079F}" id="{229B3D75-2534-4CB7-9C80-436E03CCD158}" parentId="{2177FE99-A921-4676-B477-76E8ECB88D28}">
    <text>Pateikta SUVA</text>
  </threadedComment>
  <threadedComment ref="K270" dT="2024-10-28T11:44:35.48" personId="{275467A3-C35B-408D-BC09-980133BF36D1}" id="{893943DB-1972-420D-8980-C6B3670C49A0}" parentId="{2177FE99-A921-4676-B477-76E8ECB88D28}">
    <text>10-28 pateiktas projektas be SUVA</text>
  </threadedComment>
  <threadedComment ref="K270" dT="2024-10-31T15:09:08.89" personId="{BF5C2520-4838-4933-8C2C-E9E069B8079F}" id="{0CCD1A40-7E1A-4302-BC91-CC4232897DCE}" parentId="{2177FE99-A921-4676-B477-76E8ECB88D28}">
    <text>10-31 pateiktas projektas be suva</text>
  </threadedComment>
  <threadedComment ref="K270" dT="2024-11-11T06:09:20.00" personId="{BF5C2520-4838-4933-8C2C-E9E069B8079F}" id="{7430C47A-ED57-4ED4-96D7-BE9E459DA7A8}" parentId="{2177FE99-A921-4676-B477-76E8ECB88D28}">
    <text>Laukiam suva (liko termino 1 d.d.)</text>
  </threadedComment>
  <threadedComment ref="K270" dT="2024-11-18T06:43:42.69" personId="{BF5C2520-4838-4933-8C2C-E9E069B8079F}" id="{D61BDA12-2A4F-427D-A706-99A801BB030B}" parentId="{2177FE99-A921-4676-B477-76E8ECB88D28}">
    <text>SUVA vėluoja 4 d.d.</text>
  </threadedComment>
  <threadedComment ref="K270" dT="2024-11-25T10:17:54.95" personId="{BF5C2520-4838-4933-8C2C-E9E069B8079F}" id="{7EF1D1B1-F8B6-4A75-B9AB-4D29CC548412}" parentId="{2177FE99-A921-4676-B477-76E8ECB88D28}">
    <text>SUVA veluoja 9 d.d.</text>
  </threadedComment>
  <threadedComment ref="K270" dT="2024-11-29T14:18:31.96" personId="{BF5C2520-4838-4933-8C2C-E9E069B8079F}" id="{26833D84-F626-454A-B53E-2417DA1A0A5E}" parentId="{2177FE99-A921-4676-B477-76E8ECB88D28}">
    <text>Pateikta su suva</text>
  </threadedComment>
  <threadedComment ref="AB270" dT="2024-09-30T07:26:15.72" personId="{BF5C2520-4838-4933-8C2C-E9E069B8079F}" id="{2A15A89B-8583-47F1-A356-5885D5C7CA28}">
    <text>Suderinta 09.25</text>
  </threadedComment>
  <threadedComment ref="AE270" dT="2024-09-30T07:27:49.56" personId="{BF5C2520-4838-4933-8C2C-E9E069B8079F}" id="{4AF31AAA-30A2-4A71-B462-A16011D14F96}">
    <text>Pateikta 09.26</text>
  </threadedComment>
  <threadedComment ref="AF270" dT="2024-09-30T07:27:54.42" personId="{BF5C2520-4838-4933-8C2C-E9E069B8079F}" id="{FAD144EB-919F-4C09-A458-67F45D4E1B17}">
    <text>Pateikta 09.26</text>
  </threadedComment>
  <threadedComment ref="AF270" dT="2024-10-04T14:13:34.59" personId="{BF5C2520-4838-4933-8C2C-E9E069B8079F}" id="{E6C41ED4-8BEA-438D-AE35-BA51AAFAC3D0}" parentId="{FAD144EB-919F-4C09-A458-67F45D4E1B17}">
    <text>10.03 gauta pastaba dėl tinklų trūkumo.
10.04 persiųsta info Ovidijui</text>
  </threadedComment>
  <threadedComment ref="AF270" dT="2024-10-14T13:25:28.73" personId="{BF5C2520-4838-4933-8C2C-E9E069B8079F}" id="{3F67B68D-4DE3-436C-9173-D1CBEC12145E}" parentId="{FAD144EB-919F-4C09-A458-67F45D4E1B17}">
    <text>10.14 pateikta po pastabų</text>
  </threadedComment>
  <threadedComment ref="AF270" dT="2024-10-18T08:18:50.21" personId="{BF5C2520-4838-4933-8C2C-E9E069B8079F}" id="{5A684670-84CE-4DDF-A670-C1B5184A3705}" parentId="{FAD144EB-919F-4C09-A458-67F45D4E1B17}">
    <text>Suderinta 10.18</text>
  </threadedComment>
  <threadedComment ref="AH270" dT="2024-10-28T06:22:24.46" personId="{BF5C2520-4838-4933-8C2C-E9E069B8079F}" id="{DF3D3CEC-FD6B-45E8-A8D9-12D1E70F085F}">
    <text>Pateikta 10-28</text>
  </threadedComment>
  <threadedComment ref="AH270" dT="2024-11-04T07:20:48.50" personId="{BF5C2520-4838-4933-8C2C-E9E069B8079F}" id="{7BFED45E-33C7-4EB1-8F36-113101C9A507}" parentId="{DF3D3CEC-FD6B-45E8-A8D9-12D1E70F085F}">
    <text xml:space="preserve">SAV-334204 </text>
  </threadedComment>
  <threadedComment ref="AN270" dT="2024-10-14T13:26:10.20" personId="{BF5C2520-4838-4933-8C2C-E9E069B8079F}" id="{BD746792-4814-4663-841B-6CDFB7A51C0B}">
    <text>Pateikta 10.11</text>
  </threadedComment>
  <threadedComment ref="AN270" dT="2024-10-18T08:20:09.83" personId="{BF5C2520-4838-4933-8C2C-E9E069B8079F}" id="{4815B3C0-B549-45C3-A0F4-8B6D7E481298}" parentId="{BD746792-4814-4663-841B-6CDFB7A51C0B}">
    <text>Suderinta 10.17</text>
  </threadedComment>
  <threadedComment ref="K271" dT="2024-09-16T10:32:38.20" personId="{275467A3-C35B-408D-BC09-980133BF36D1}" id="{9F9068C3-A8C7-4B06-B51C-756BAAB9B67D}">
    <text>Reikia daryti projektą.</text>
  </threadedComment>
  <threadedComment ref="K271" dT="2024-09-30T04:28:10.43" personId="{1AA69E5B-B443-4881-BBB8-C2908FF681E9}" id="{9FE4B8F3-AD54-4EAA-A9B2-0402C6F0E18F}" parentId="{9F9068C3-A8C7-4B06-B51C-756BAAB9B67D}">
    <text>Pateikti pirminiai</text>
  </threadedComment>
  <threadedComment ref="K271" dT="2024-10-14T13:05:05.67" personId="{275467A3-C35B-408D-BC09-980133BF36D1}" id="{3A327B7A-F2E3-4A52-82D3-D0D4E1C1916A}" parentId="{9F9068C3-A8C7-4B06-B51C-756BAAB9B67D}">
    <text>Derinama su institucijoms</text>
  </threadedComment>
  <threadedComment ref="K271" dT="2024-10-21T13:19:41.05" personId="{275467A3-C35B-408D-BC09-980133BF36D1}" id="{B46E0E18-DE1B-4327-84F4-16D8B799D7EF}" parentId="{9F9068C3-A8C7-4B06-B51C-756BAAB9B67D}">
    <text>Reikia keisti trasą ir daryti per sklypus.</text>
  </threadedComment>
  <threadedComment ref="K271" dT="2024-11-04T05:59:43.86" personId="{BF5C2520-4838-4933-8C2C-E9E069B8079F}" id="{0C40534B-22A0-4685-80FF-F1A5B26372E7}" parentId="{9F9068C3-A8C7-4B06-B51C-756BAAB9B67D}">
    <text>Parašytas komentaras į TIVIS, dėl prisijungimo taško keitimo</text>
  </threadedComment>
  <threadedComment ref="K271" dT="2024-11-04T07:36:29.35" personId="{BF5C2520-4838-4933-8C2C-E9E069B8079F}" id="{BCBFC436-1A5E-4E16-AD4D-B9AAC6BF49B5}" parentId="{9F9068C3-A8C7-4B06-B51C-756BAAB9B67D}">
    <text>Gautos atnaujintos TS, perduotas topo užsakymas Tomui</text>
  </threadedComment>
  <threadedComment ref="K271" dT="2024-11-04T13:58:36.77" personId="{275467A3-C35B-408D-BC09-980133BF36D1}" id="{7D9727F6-9667-402B-8769-B216BB16012F}" parentId="{9F9068C3-A8C7-4B06-B51C-756BAAB9B67D}">
    <text>Užsakyta Egidijus 11-04</text>
  </threadedComment>
  <threadedComment ref="K271" dT="2024-11-12T15:12:10.60" personId="{BF5C2520-4838-4933-8C2C-E9E069B8079F}" id="{24973CD5-93EB-4E03-BFF2-B00910A70EEE}" parentId="{9F9068C3-A8C7-4B06-B51C-756BAAB9B67D}">
    <text>Pateikti pirminiai po TS korekcijos</text>
  </threadedComment>
  <threadedComment ref="K271" dT="2024-11-19T15:15:55.81" personId="{BF5C2520-4838-4933-8C2C-E9E069B8079F}" id="{D005782A-3AB1-4F89-9759-2FFF08F9E11C}" parentId="{9F9068C3-A8C7-4B06-B51C-756BAAB9B67D}">
    <text>Pirminiai suderinti, pateikta institucijoms</text>
  </threadedComment>
  <threadedComment ref="K271" dT="2024-11-25T10:16:41.21" personId="{BF5C2520-4838-4933-8C2C-E9E069B8079F}" id="{A77BD1D5-2AE6-4252-9BE8-2A1F1BF39550}" parentId="{9F9068C3-A8C7-4B06-B51C-756BAAB9B67D}">
    <text>Derinama su institucijom</text>
  </threadedComment>
  <threadedComment ref="K271" dT="2024-12-02T14:53:25.33" personId="{BF5C2520-4838-4933-8C2C-E9E069B8079F}" id="{D8FD1BC5-5AB8-473A-8B11-FD7BF31DC951}" parentId="{9F9068C3-A8C7-4B06-B51C-756BAAB9B67D}">
    <text>11.27 pateikta kpd</text>
  </threadedComment>
  <threadedComment ref="K271" dT="2024-12-09T06:00:10.93" personId="{BF5C2520-4838-4933-8C2C-E9E069B8079F}" id="{294C6C5B-BD3F-4BE0-A957-804E0C0434EA}" parentId="{9F9068C3-A8C7-4B06-B51C-756BAAB9B67D}">
    <text>KPD persiuntė prašymą savivaldybei, nes ten savivaldybė atsakinga už paveldą</text>
  </threadedComment>
  <threadedComment ref="K271" dT="2024-12-21T06:35:05.49" personId="{275467A3-C35B-408D-BC09-980133BF36D1}" id="{934F69C6-36DA-41C3-8E8C-7A84F70857FA}" parentId="{9F9068C3-A8C7-4B06-B51C-756BAAB9B67D}">
    <text>Kokia situacija su derinimu ?</text>
  </threadedComment>
  <threadedComment ref="K271" dT="2024-12-23T13:16:54.41" personId="{BF5C2520-4838-4933-8C2C-E9E069B8079F}" id="{6C116F1C-27A3-4A3E-9816-34491170B92F}" parentId="{9F9068C3-A8C7-4B06-B51C-756BAAB9B67D}">
    <text>Pasikeitė trasa kliento reikalavimu, trūksta savivaldybės ir KPD derinimo</text>
  </threadedComment>
  <threadedComment ref="K271" dT="2025-01-06T06:07:25.36" personId="{BF5C2520-4838-4933-8C2C-E9E069B8079F}" id="{1FCAF99C-8BF0-4CCE-A5F4-E8D36EDB0CB2}" parentId="{9F9068C3-A8C7-4B06-B51C-756BAAB9B67D}">
    <text>Sprendiniai po pasikeitimų suderinti su tinklais ir savivaldybe, liko savivaldybės paveldo skyriaus derinimas.</text>
  </threadedComment>
  <threadedComment ref="K271" dT="2025-01-27T12:31:37.16" personId="{BF5C2520-4838-4933-8C2C-E9E069B8079F}" id="{5BA89EA0-CA55-4881-9FED-733A9563349B}" parentId="{9F9068C3-A8C7-4B06-B51C-756BAAB9B67D}">
    <text>Gauti derinimai, pateikta suva</text>
  </threadedComment>
  <threadedComment ref="K271" dT="2025-01-31T14:32:00.74" personId="{BF5C2520-4838-4933-8C2C-E9E069B8079F}" id="{69F5B737-7F3E-4007-BF06-B208D51B12AC}" parentId="{9F9068C3-A8C7-4B06-B51C-756BAAB9B67D}">
    <text>Pateikta byla be SUVA</text>
  </threadedComment>
  <threadedComment ref="K271" dT="2025-02-11T15:52:44.48" personId="{BF5C2520-4838-4933-8C2C-E9E069B8079F}" id="{038D17DA-61C5-447D-BE9F-F499EE114B0D}" parentId="{9F9068C3-A8C7-4B06-B51C-756BAAB9B67D}">
    <text>Pateiktas projektas su SUVA</text>
  </threadedComment>
  <threadedComment ref="AB271" dT="2024-09-30T07:28:20.94" personId="{BF5C2520-4838-4933-8C2C-E9E069B8079F}" id="{FC3EC682-C62D-43B5-B329-6F296361EB76}">
    <text>Išsiųsta 09.27</text>
  </threadedComment>
  <threadedComment ref="AB271" dT="2024-10-04T13:47:05.03" personId="{BF5C2520-4838-4933-8C2C-E9E069B8079F}" id="{2B1D199B-62E5-4946-B326-14FE8E5B4073}" parentId="{FC3EC682-C62D-43B5-B329-6F296361EB76}">
    <text>Nederina trasos po asfaltu, prašo kelti ant žolės, ant žolės nėra vietos.
10.04 d. Išsiųstas laiškas su argumentacija dėl trasos pasirinkimo.</text>
  </threadedComment>
  <threadedComment ref="AH271" dT="2024-12-04T06:22:07.67" personId="{BF5C2520-4838-4933-8C2C-E9E069B8079F}" id="{FD8E0EBC-A6CF-4C58-8D5E-9B77D4B4307F}">
    <text xml:space="preserve">01.20 
SAV-343630 </text>
  </threadedComment>
  <threadedComment ref="K272" dT="2024-09-13T13:08:44.19" personId="{1AA69E5B-B443-4881-BBB8-C2908FF681E9}" id="{8CDCA1C6-CC30-40D6-9FF1-655DF3723AB8}">
    <text>09.16 issiusta nuomininkams ar tinka trasa</text>
  </threadedComment>
  <threadedComment ref="K272" dT="2024-10-07T12:43:46.76" personId="{275467A3-C35B-408D-BC09-980133BF36D1}" id="{7D4FF9D9-56AB-468C-8BA8-D9C8543BCF52}" parentId="{8CDCA1C6-CC30-40D6-9FF1-655DF3723AB8}">
    <text>Sukelta topo</text>
  </threadedComment>
  <threadedComment ref="K272" dT="2024-10-11T11:31:29.17" personId="{1AA69E5B-B443-4881-BBB8-C2908FF681E9}" id="{DA4F4E84-4915-417E-95F6-C97D4DEDC399}" parentId="{8CDCA1C6-CC30-40D6-9FF1-655DF3723AB8}">
    <text>Pateikti pirminiai</text>
  </threadedComment>
  <threadedComment ref="K272" dT="2024-10-14T13:06:06.41" personId="{275467A3-C35B-408D-BC09-980133BF36D1}" id="{6738918B-C5C4-4F63-B8D2-0A99B364863E}" parentId="{8CDCA1C6-CC30-40D6-9FF1-655DF3723AB8}">
    <text>REIKIA PILDYTTI TOPO</text>
  </threadedComment>
  <threadedComment ref="K272" dT="2024-11-04T05:28:44.83" personId="{65DA027D-5C49-4EE2-A34F-BC2FA0C6B7F3}" id="{49927B98-1069-4857-A80F-1BB0630832CE}" parentId="{8CDCA1C6-CC30-40D6-9FF1-655DF3723AB8}">
    <text>Rengiamas kartu su 253</text>
  </threadedComment>
  <threadedComment ref="K272" dT="2025-01-30T14:19:39.81" personId="{BF941DBC-49BC-4D35-B639-EC5DED99621C}" id="{370D33A9-212F-44A3-917E-72A78E906BD4}" parentId="{8CDCA1C6-CC30-40D6-9FF1-655DF3723AB8}">
    <text>Užsakovo derinimas yra, 01.30 pateikta institucijom</text>
  </threadedComment>
  <threadedComment ref="K272" dT="2025-02-11T06:16:04.82" personId="{BF941DBC-49BC-4D35-B639-EC5DED99621C}" id="{655AB902-3931-453C-9EF0-92BB852B2ACB}" parentId="{8CDCA1C6-CC30-40D6-9FF1-655DF3723AB8}">
    <text>Gauti derinimai, reikia teikt pirminius</text>
  </threadedComment>
  <threadedComment ref="K272" dT="2025-02-14T12:31:40.79" personId="{BF941DBC-49BC-4D35-B639-EC5DED99621C}" id="{F18112C3-2802-4910-BA68-21DE456A688D}" parentId="{8CDCA1C6-CC30-40D6-9FF1-655DF3723AB8}">
    <text xml:space="preserve">Iki 02-19 Kauno energija sprendinių nederina, nes neveikia jų sistema.
</text>
  </threadedComment>
  <threadedComment ref="K272" dT="2025-02-17T06:02:15.82" personId="{BF941DBC-49BC-4D35-B639-EC5DED99621C}" id="{76D5175D-0976-47C3-950A-68201346E2A4}" parentId="{8CDCA1C6-CC30-40D6-9FF1-655DF3723AB8}">
    <text>Pateikta kompensacijom.</text>
  </threadedComment>
  <threadedComment ref="K272" dT="2025-03-06T08:30:25.82" personId="{BF941DBC-49BC-4D35-B639-EC5DED99621C}" id="{0404F98F-29FB-4140-8532-A327EFF45A5B}" parentId="{8CDCA1C6-CC30-40D6-9FF1-655DF3723AB8}">
    <text>Išsiųstas servitutas derinimui.</text>
  </threadedComment>
  <threadedComment ref="K272" dT="2025-03-10T10:00:59.26" personId="{BF5C2520-4838-4933-8C2C-E9E069B8079F}" id="{8E1EFE21-EA02-43DE-A691-49B802CC5DC8}" parentId="{8CDCA1C6-CC30-40D6-9FF1-655DF3723AB8}">
    <text>(sklypo naudotojam)</text>
  </threadedComment>
  <threadedComment ref="K272" dT="2025-03-28T18:15:01.62" personId="{BF5C2520-4838-4933-8C2C-E9E069B8079F}" id="{8BCACA6D-2B2B-4DB7-9CDC-C40B9931CC2D}" parentId="{8CDCA1C6-CC30-40D6-9FF1-655DF3723AB8}">
    <text>Judint, kad pasirašytų greičiau</text>
  </threadedComment>
  <threadedComment ref="K272" dT="2025-04-03T14:31:43.15" personId="{BF941DBC-49BC-4D35-B639-EC5DED99621C}" id="{C2160D33-CFBE-4924-AEA7-41DDB8F5BB80}" parentId="{8CDCA1C6-CC30-40D6-9FF1-655DF3723AB8}">
    <text>04.04 teikiu savivaldybei</text>
  </threadedComment>
  <threadedComment ref="K272" dT="2025-04-04T05:51:42.27" personId="{BF941DBC-49BC-4D35-B639-EC5DED99621C}" id="{00A00AAB-AD47-4790-A03B-BCB7F0B7A2FC}" parentId="{8CDCA1C6-CC30-40D6-9FF1-655DF3723AB8}">
    <text>04.04 pateikta servitutai savivaldybei</text>
  </threadedComment>
  <threadedComment ref="K272" dT="2025-04-24T11:11:34.63" personId="{BF941DBC-49BC-4D35-B639-EC5DED99621C}" id="{822E480F-3E3B-471E-B5AE-A8B281147B2B}" parentId="{8CDCA1C6-CC30-40D6-9FF1-655DF3723AB8}">
    <text>04.23 skambinau į savivaldybę, atsakinga darbuotoja serga, kada dirbs neaišku, nieks nežino ar patvirtino servitutus. Parašiau atsakingai darbuotojai į paštą.</text>
  </threadedComment>
  <threadedComment ref="K272" dT="2025-04-29T06:33:58.30" personId="{BF941DBC-49BC-4D35-B639-EC5DED99621C}" id="{0A177A26-9B0B-4E76-A85B-9F29BB81DD7E}" parentId="{8CDCA1C6-CC30-40D6-9FF1-655DF3723AB8}">
    <text>04.29 sakė, kad ruošiamas įsakymas, turėtumėm per savaite gauti.</text>
  </threadedComment>
  <threadedComment ref="K272" dT="2025-04-30T16:03:34.67" personId="{BF5C2520-4838-4933-8C2C-E9E069B8079F}" id="{7466BAB2-6651-4FD2-B115-C36F13B7DE34}" parentId="{8CDCA1C6-CC30-40D6-9FF1-655DF3723AB8}">
    <text>Pateiktas projektas</text>
  </threadedComment>
  <threadedComment ref="K272" dT="2025-05-12T05:08:27.55" personId="{BF5C2520-4838-4933-8C2C-E9E069B8079F}" id="{16DC3980-9539-430A-8478-17392B5932CA}" parentId="{8CDCA1C6-CC30-40D6-9FF1-655DF3723AB8}">
    <text>Gytis turi išsiaiškinti ar praėjo servitutas</text>
  </threadedComment>
  <threadedComment ref="K272" dT="2025-05-19T12:23:54.98" personId="{BF941DBC-49BC-4D35-B639-EC5DED99621C}" id="{BC6B15D3-837D-4AE0-9D92-9A1303337A36}" parentId="{8CDCA1C6-CC30-40D6-9FF1-655DF3723AB8}">
    <text xml:space="preserve">Abu servitutai turi būti perduoti teisininkam nagrinėt.
</text>
  </threadedComment>
  <threadedComment ref="K272" dT="2025-06-02T11:58:02.67" personId="{BF941DBC-49BC-4D35-B639-EC5DED99621C}" id="{927D87FA-3B63-42F3-9A26-4970A885B63A}" parentId="{8CDCA1C6-CC30-40D6-9FF1-655DF3723AB8}">
    <text>Turim šią savaitę gauti įsakymus.</text>
  </threadedComment>
  <threadedComment ref="K272" dT="2025-06-05T04:23:12.64" personId="{BF941DBC-49BC-4D35-B639-EC5DED99621C}" id="{C2C0E520-E54C-4FCA-832F-450AC737E7E7}" parentId="{8CDCA1C6-CC30-40D6-9FF1-655DF3723AB8}">
    <text>Gauti įsakymai, laukiam sprendimo dėl 253 objekto.</text>
  </threadedComment>
  <threadedComment ref="K272" dT="2025-09-09T05:09:15.48" personId="{BF5C2520-4838-4933-8C2C-E9E069B8079F}" id="{9A0098B5-EB2E-4CD8-8CBC-7B33B07D7EF0}" parentId="{8CDCA1C6-CC30-40D6-9FF1-655DF3723AB8}">
    <text>Perduota mokėjimų pavedimams.</text>
  </threadedComment>
  <threadedComment ref="X272" dT="2024-10-29T06:41:53.17" personId="{65DA027D-5C49-4EE2-A34F-BC2FA0C6B7F3}" id="{E331778A-71A5-439D-83C7-97E85119BEAC}">
    <text>Keitėsi TS</text>
  </threadedComment>
  <threadedComment ref="Y272" dT="2024-10-15T05:25:03.70" personId="{BF5C2520-4838-4933-8C2C-E9E069B8079F}" id="{9F0E3DD4-95F3-4ABB-96C4-9D256B330BFF}">
    <text>10.14 d. Info dėl topo papildymo pateikta Tomui</text>
  </threadedComment>
  <threadedComment ref="Z272" dT="2025-01-06T05:59:19.22" personId="{65DA027D-5C49-4EE2-A34F-BC2FA0C6B7F3}" id="{0FE8EB52-B0EA-4F0B-8B4F-1F1F107FBC2D}">
    <text>2025.01.06 pateikta</text>
  </threadedComment>
  <threadedComment ref="Z272" dT="2025-01-06T10:08:05.71" personId="{65DA027D-5C49-4EE2-A34F-BC2FA0C6B7F3}" id="{C450A6D5-E2E8-4180-9285-8D7192A900EE}" parentId="{0FE8EB52-B0EA-4F0B-8B4F-1F1F107FBC2D}">
    <text>Suderinta 01.06</text>
  </threadedComment>
  <threadedComment ref="AA272" dT="2024-10-14T13:30:25.85" personId="{BF5C2520-4838-4933-8C2C-E9E069B8079F}" id="{22CDC5C5-B251-4AF9-A108-D61DBA19D3D1}">
    <text>Nesutinka kaimyninis sklypas su trasa, reikia daryti šalia 24-92-TDP-E (253) projektuojamos trasos, trūksta topo</text>
  </threadedComment>
  <threadedComment ref="AB272" dT="2025-01-30T14:20:09.99" personId="{BF941DBC-49BC-4D35-B639-EC5DED99621C}" id="{0D053FE1-A95D-4CF7-8849-B0113F41DDE5}">
    <text>01.30 pateikta</text>
  </threadedComment>
  <threadedComment ref="AE272" dT="2025-01-30T14:20:09.99" personId="{BF941DBC-49BC-4D35-B639-EC5DED99621C}" id="{3ACA6A1C-3F42-47FB-BFDE-BA84FB892570}">
    <text>01.30 pateikta</text>
  </threadedComment>
  <threadedComment ref="AF272" dT="2025-01-30T14:20:09.99" personId="{BF941DBC-49BC-4D35-B639-EC5DED99621C}" id="{E40FD789-879C-4FC7-AC8B-E4BC4ED51454}">
    <text>01.30 pateikta</text>
  </threadedComment>
  <threadedComment ref="AJ272" dT="2025-01-30T14:20:09.99" personId="{BF941DBC-49BC-4D35-B639-EC5DED99621C}" id="{CFB5D45F-89EE-4938-ADE2-B92B640FA438}">
    <text>01.30 pateikta</text>
  </threadedComment>
  <threadedComment ref="K273" dT="2024-09-16T13:24:18.58" personId="{1AA69E5B-B443-4881-BBB8-C2908FF681E9}" id="{9F19D946-E5B4-490C-AC3C-6295A0C45AF9}">
    <text>Susijes obejktas su 217. Parasyta i TIVIS, kad atsaukti, nes cia i ta pacia spinta abu klientus reikia sudet</text>
  </threadedComment>
  <threadedComment ref="K274" dT="2024-09-17T14:45:23.07" personId="{1AA69E5B-B443-4881-BBB8-C2908FF681E9}" id="{4527AE96-3689-460D-A4E3-BCECE671D984}">
    <text>Topo uzsakyta pas Ovidiju</text>
  </threadedComment>
  <threadedComment ref="K274" dT="2024-09-27T05:29:03.53" personId="{1AA69E5B-B443-4881-BBB8-C2908FF681E9}" id="{DB9E0E70-FD8F-4814-BE06-14379D81C8F8}" parentId="{4527AE96-3689-460D-A4E3-BCECE671D984}">
    <text>Pateikti pirminiai sprendiniai</text>
  </threadedComment>
  <threadedComment ref="K274" dT="2024-09-30T07:44:24.63" personId="{275467A3-C35B-408D-BC09-980133BF36D1}" id="{8DC052C4-06EA-4151-85CC-68E12AC52328}" parentId="{4527AE96-3689-460D-A4E3-BCECE671D984}">
    <text>Gytis teikia institucijoms</text>
  </threadedComment>
  <threadedComment ref="K274" dT="2024-10-02T08:48:54.06" personId="{275467A3-C35B-408D-BC09-980133BF36D1}" id="{02391D33-EB09-4E2A-9485-D5E906FA99AA}" parentId="{4527AE96-3689-460D-A4E3-BCECE671D984}">
    <text>Pateiktos atnaujintos TS</text>
  </threadedComment>
  <threadedComment ref="K274" dT="2024-10-15T04:46:01.47" personId="{275467A3-C35B-408D-BC09-980133BF36D1}" id="{E82943F5-9337-476D-B628-94E406AC91E1}" parentId="{4527AE96-3689-460D-A4E3-BCECE671D984}">
    <text>Užklausta tivis dėl vartotojo apskaitos vietos. Laukiam ATS</text>
  </threadedComment>
  <threadedComment ref="K274" dT="2024-10-21T05:37:24.74" personId="{275467A3-C35B-408D-BC09-980133BF36D1}" id="{7015BA10-55AA-4DAD-B799-CA2ED045A307}" parentId="{4527AE96-3689-460D-A4E3-BCECE671D984}">
    <text>Pateikti pirminiai po pastabų</text>
  </threadedComment>
  <threadedComment ref="K274" dT="2024-10-24T13:29:51.45" personId="{BF5C2520-4838-4933-8C2C-E9E069B8079F}" id="{DE0E1A37-5D4C-48C6-8764-964474ED7344}" parentId="{4527AE96-3689-460D-A4E3-BCECE671D984}">
    <text>Pateikti pirminiai po pastabų</text>
  </threadedComment>
  <threadedComment ref="K274" dT="2024-10-29T06:17:56.86" personId="{275467A3-C35B-408D-BC09-980133BF36D1}" id="{4F9A217B-D31B-4368-B93E-6C14972D460B}" parentId="{4527AE96-3689-460D-A4E3-BCECE671D984}">
    <text>Derina sprendinius su Kauno energija</text>
  </threadedComment>
  <threadedComment ref="K274" dT="2024-10-29T06:48:10.19" personId="{BF941DBC-49BC-4D35-B639-EC5DED99621C}" id="{6C7F42C2-2FA6-412F-A42A-6E5B85E23B60}" parentId="{4527AE96-3689-460D-A4E3-BCECE671D984}">
    <text xml:space="preserve">10-29 Kauno ligoninės atstovas sako, kad prieš darant aikštelę ESO reikalavo kad būtų pakloti tušti vamzdžiai. Jis teigia, kad perduos brėžinį specialistui, bet beveik garantuoja, kad nepritars tokiam sprendimui. </text>
  </threadedComment>
  <threadedComment ref="K274" dT="2024-11-05T08:44:00.59" personId="{BF941DBC-49BC-4D35-B639-EC5DED99621C}" id="{7B45ED4E-CC39-44F4-BDF1-35E0C1A763F6}" parentId="{4527AE96-3689-460D-A4E3-BCECE671D984}">
    <text>11.05 atrašė į priminimą, kad artimiausiu metu gausime atsakymą.</text>
  </threadedComment>
  <threadedComment ref="K274" dT="2024-11-18T10:33:23.87" personId="{BF941DBC-49BC-4D35-B639-EC5DED99621C}" id="{BA3660CB-BBD5-4238-A854-13B75F17C7AF}" parentId="{4527AE96-3689-460D-A4E3-BCECE671D984}">
    <text>37068731313
Neleidžia dėl šilumos tinklų</text>
  </threadedComment>
  <threadedComment ref="K274" dT="2024-11-19T07:01:36.50" personId="{BF941DBC-49BC-4D35-B639-EC5DED99621C}" id="{7B337250-D4F2-45E3-8B9F-114829129600}" parentId="{4527AE96-3689-460D-A4E3-BCECE671D984}">
    <text>Pakeisti sprendiniai dėl klinikų nederinimo</text>
  </threadedComment>
  <threadedComment ref="K274" dT="2024-11-25T05:50:37.92" personId="{BF941DBC-49BC-4D35-B639-EC5DED99621C}" id="{31FB5BFF-656A-4969-AB4B-09AB731DF631}" parentId="{4527AE96-3689-460D-A4E3-BCECE671D984}">
    <text>Parašyta į TIVĮ dėl situacijos.</text>
  </threadedComment>
  <threadedComment ref="K274" dT="2024-11-28T08:25:29.49" personId="{BF941DBC-49BC-4D35-B639-EC5DED99621C}" id="{22E5ECDB-C5B4-4FEC-AC0C-3F762CFE6749}" parentId="{4527AE96-3689-460D-A4E3-BCECE671D984}">
    <text>Subraižyta topo 11.27 ir perduota Arnui</text>
  </threadedComment>
  <threadedComment ref="K274" dT="2024-12-11T13:59:00.75" personId="{BF5C2520-4838-4933-8C2C-E9E069B8079F}" id="{8668C562-DB77-4823-B2BB-E0E1FF7ABBB6}" parentId="{4527AE96-3689-460D-A4E3-BCECE671D984}">
    <text>Pateikti pakoreguoti sprendiniai pagal naujas TS susiderinti su ESO</text>
  </threadedComment>
  <threadedComment ref="K274" dT="2024-12-21T06:37:23.84" personId="{275467A3-C35B-408D-BC09-980133BF36D1}" id="{A29DFD33-9A8F-4EBE-A32C-FE0C21DF2A3A}" parentId="{4527AE96-3689-460D-A4E3-BCECE671D984}">
    <text>12d eso sprendinius suderino. Ko trūksta pateikti pilną projektą ?</text>
  </threadedComment>
  <threadedComment ref="K274" dT="2024-12-23T05:23:44.14" personId="{BF941DBC-49BC-4D35-B639-EC5DED99621C}" id="{8CB655D7-521A-4BF9-86C0-8DA81EC1DB96}" parentId="{4527AE96-3689-460D-A4E3-BCECE671D984}">
    <text>Arnui perduota, kad išimtų kontaktinę informaciją, dėl AZ sutikimų</text>
  </threadedComment>
  <threadedComment ref="K274" dT="2025-01-06T07:39:40.60" personId="{BF941DBC-49BC-4D35-B639-EC5DED99621C}" id="{E3BD606E-1B71-4056-82D0-EDBDBAAC0444}" parentId="{4527AE96-3689-460D-A4E3-BCECE671D984}">
    <text>Gavau kontaktus, šiandien skambinsiu</text>
  </threadedComment>
  <threadedComment ref="K274" dT="2025-01-06T10:37:19.51" personId="{BF941DBC-49BC-4D35-B639-EC5DED99621C}" id="{DF6B104A-81D1-4D54-85FD-214184C4DCB7}" parentId="{4527AE96-3689-460D-A4E3-BCECE671D984}">
    <text>Gali tik gyvai pasirašyt, ketvirtadienį pasiskambint kada gali susitikt.</text>
  </threadedComment>
  <threadedComment ref="K274" dT="2025-01-10T14:59:44.85" personId="{BF5C2520-4838-4933-8C2C-E9E069B8079F}" id="{7FAEA3BE-157F-47DA-BDEA-12B69B5FCCD4}" parentId="{4527AE96-3689-460D-A4E3-BCECE671D984}">
    <text>Reikia gauti sutikimą per ateinančią savaitę.</text>
  </threadedComment>
  <threadedComment ref="K274" dT="2025-01-15T12:48:58.68" personId="{BF941DBC-49BC-4D35-B639-EC5DED99621C}" id="{0A8CFF5C-FDAE-4888-9EF8-6DA088C2049F}" parentId="{4527AE96-3689-460D-A4E3-BCECE671D984}">
    <text>Paimtas sutikimas, paruošta pilna byla</text>
  </threadedComment>
  <threadedComment ref="K274" dT="2025-01-16T07:10:32.72" personId="{BF5C2520-4838-4933-8C2C-E9E069B8079F}" id="{0BEE242F-37B9-4E60-84BF-D266DA1778C4}" parentId="{4527AE96-3689-460D-A4E3-BCECE671D984}">
    <text>Pateiktas projektas tvirtinimui</text>
  </threadedComment>
  <threadedComment ref="K274" dT="2025-01-20T05:49:38.87" personId="{275467A3-C35B-408D-BC09-980133BF36D1}" id="{74750ED4-F215-487D-BA88-BD2BF13A5476}" parentId="{4527AE96-3689-460D-A4E3-BCECE671D984}">
    <text>Taiso pastabas</text>
  </threadedComment>
  <threadedComment ref="K274" dT="2025-01-21T07:27:55.79" personId="{BF941DBC-49BC-4D35-B639-EC5DED99621C}" id="{99EE1087-A117-4435-9125-776092CDAD32}" parentId="{4527AE96-3689-460D-A4E3-BCECE671D984}">
    <text>Perduota info Arnui dėl trasos, turbūt neįmanoma padaryt.</text>
  </threadedComment>
  <threadedComment ref="K274" dT="2025-01-23T09:59:55.54" personId="{BF941DBC-49BC-4D35-B639-EC5DED99621C}" id="{25268ADD-CA69-4634-BE00-EB285284EA7B}" parentId="{4527AE96-3689-460D-A4E3-BCECE671D984}">
    <text>Pakeista trasa, pateikta derinti</text>
  </threadedComment>
  <threadedComment ref="K274" dT="2025-02-03T07:12:45.26" personId="{BF941DBC-49BC-4D35-B639-EC5DED99621C}" id="{008D1AE8-54F4-444C-99E7-1071E0465E66}" parentId="{4527AE96-3689-460D-A4E3-BCECE671D984}">
    <text>Parengta pilna byla</text>
  </threadedComment>
  <threadedComment ref="K274" dT="2025-02-06T07:37:50.44" personId="{BF5C2520-4838-4933-8C2C-E9E069B8079F}" id="{B6C6A569-122C-4133-B3EC-F009A3E4FF39}" parentId="{4527AE96-3689-460D-A4E3-BCECE671D984}">
    <text>Pateiktas tvirtinimui 02-05</text>
  </threadedComment>
  <threadedComment ref="Z274" dT="2024-09-30T08:01:56.19" personId="{BF941DBC-49BC-4D35-B639-EC5DED99621C}" id="{83C12705-53C0-4274-8F93-98040EDEC739}">
    <text>09.30 pateikta
rytis.strazdas@gmail.com</text>
  </threadedComment>
  <threadedComment ref="Z274" dT="2024-10-25T10:47:18.37" personId="{BF941DBC-49BC-4D35-B639-EC5DED99621C}" id="{ECED04A7-F35C-4C12-9BA1-96C361EE2222}" parentId="{83C12705-53C0-4274-8F93-98040EDEC739}">
    <text>10.25 suderinta</text>
  </threadedComment>
  <threadedComment ref="AB274" dT="2024-09-30T07:53:27.73" personId="{BF941DBC-49BC-4D35-B639-EC5DED99621C}" id="{08BC935C-0A95-4179-9376-15141E7002F2}">
    <text>09.30 pateikta</text>
  </threadedComment>
  <threadedComment ref="AB274" dT="2024-10-25T10:00:21.88" personId="{BF941DBC-49BC-4D35-B639-EC5DED99621C}" id="{2653B2D0-88D4-4A80-A854-CE4A96810BE5}" parentId="{08BC935C-0A95-4179-9376-15141E7002F2}">
    <text>10.25 priminta</text>
  </threadedComment>
  <threadedComment ref="AB274" dT="2024-11-04T06:52:20.97" personId="{BF941DBC-49BC-4D35-B639-EC5DED99621C}" id="{7020FABB-D0E1-426C-903A-4A7628873C04}" parentId="{08BC935C-0A95-4179-9376-15141E7002F2}">
    <text>11.04 suderinta</text>
  </threadedComment>
  <threadedComment ref="AB274" dT="2024-12-12T13:34:56.14" personId="{BF941DBC-49BC-4D35-B639-EC5DED99621C}" id="{F26453C8-8816-44C6-82D6-EEB6281C4656}" parentId="{08BC935C-0A95-4179-9376-15141E7002F2}">
    <text>12.12 pateikta</text>
  </threadedComment>
  <threadedComment ref="AE274" dT="2024-09-30T07:53:27.73" personId="{BF941DBC-49BC-4D35-B639-EC5DED99621C}" id="{863405E3-B156-4A39-8D7B-11D390F4C16B}">
    <text>09.30 pateikta</text>
  </threadedComment>
  <threadedComment ref="AE274" dT="2024-10-01T12:23:04.64" personId="{BF941DBC-49BC-4D35-B639-EC5DED99621C}" id="{97C0AFEB-4F86-4443-B972-E3B23076C543}" parentId="{863405E3-B156-4A39-8D7B-11D390F4C16B}">
    <text xml:space="preserve">10.01 suderinta
</text>
  </threadedComment>
  <threadedComment ref="AE274" dT="2024-12-12T13:35:05.58" personId="{BF941DBC-49BC-4D35-B639-EC5DED99621C}" id="{DA83EB44-33FD-4F03-964B-9899DCDE9299}" parentId="{863405E3-B156-4A39-8D7B-11D390F4C16B}">
    <text>12.12 pateikta</text>
  </threadedComment>
  <threadedComment ref="AE274" dT="2024-12-12T13:57:34.12" personId="{BF941DBC-49BC-4D35-B639-EC5DED99621C}" id="{D65EB5B0-3AB6-442C-AA7C-98A8BBD7C74D}" parentId="{863405E3-B156-4A39-8D7B-11D390F4C16B}">
    <text>12.12 suderinta</text>
  </threadedComment>
  <threadedComment ref="AF274" dT="2024-09-30T07:53:27.73" personId="{BF941DBC-49BC-4D35-B639-EC5DED99621C}" id="{E40BAEF6-678D-4913-AB1C-47BDC372FA70}">
    <text>09.30 pateikta</text>
  </threadedComment>
  <threadedComment ref="AF274" dT="2024-10-04T11:50:34.99" personId="{BF941DBC-49BC-4D35-B639-EC5DED99621C}" id="{C06EE987-B152-4A64-AA16-22872A5C467D}" parentId="{E40BAEF6-678D-4913-AB1C-47BDC372FA70}">
    <text>10.04 suderinta</text>
  </threadedComment>
  <threadedComment ref="AF274" dT="2024-10-28T10:24:17.94" personId="{BF941DBC-49BC-4D35-B639-EC5DED99621C}" id="{1BEE60F5-8119-48F2-BC31-A2F3265546FB}" parentId="{E40BAEF6-678D-4913-AB1C-47BDC372FA70}">
    <text xml:space="preserve">10.28 išsiųsta po trasos pakeitimo
</text>
  </threadedComment>
  <threadedComment ref="AF274" dT="2024-11-07T12:31:35.67" personId="{BF941DBC-49BC-4D35-B639-EC5DED99621C}" id="{BE55C054-D1A6-439C-B67E-467EE32BB531}" parentId="{E40BAEF6-678D-4913-AB1C-47BDC372FA70}">
    <text>Suderinta 11.07</text>
  </threadedComment>
  <threadedComment ref="AF274" dT="2024-12-12T13:35:12.75" personId="{BF941DBC-49BC-4D35-B639-EC5DED99621C}" id="{FB720750-9C82-4010-9D4A-3DBD4F47EE33}" parentId="{E40BAEF6-678D-4913-AB1C-47BDC372FA70}">
    <text xml:space="preserve">12.12 pateikta
</text>
  </threadedComment>
  <threadedComment ref="AJ274" dT="2024-09-30T07:53:27.73" personId="{BF941DBC-49BC-4D35-B639-EC5DED99621C}" id="{5197D9A2-1937-4AF0-B5A5-51F2AB8ED128}">
    <text>09.30 pateikta</text>
  </threadedComment>
  <threadedComment ref="AJ274" dT="2024-10-25T09:55:50.37" personId="{BF941DBC-49BC-4D35-B639-EC5DED99621C}" id="{21EC1213-D3D8-4FF7-99C9-D8326ED39322}" parentId="{5197D9A2-1937-4AF0-B5A5-51F2AB8ED128}">
    <text>10.25 priminta</text>
  </threadedComment>
  <threadedComment ref="AJ274" dT="2024-10-30T08:26:42.70" personId="{BF941DBC-49BC-4D35-B639-EC5DED99621C}" id="{B0AC9A81-C550-408D-A06F-00EAE9A10762}" parentId="{5197D9A2-1937-4AF0-B5A5-51F2AB8ED128}">
    <text xml:space="preserve">10.28 reikia padaryti pjūvius, laukiam ESO atsakymo dėl esamų vamzdžių
</text>
  </threadedComment>
  <threadedComment ref="AJ274" dT="2024-11-13T12:15:35.56" personId="{BF941DBC-49BC-4D35-B639-EC5DED99621C}" id="{279403E3-70DF-4345-97E4-D698FC988D49}" parentId="{5197D9A2-1937-4AF0-B5A5-51F2AB8ED128}">
    <text>suderinta</text>
  </threadedComment>
  <threadedComment ref="AJ274" dT="2024-12-12T13:35:20.65" personId="{BF941DBC-49BC-4D35-B639-EC5DED99621C}" id="{E25D0D6C-73F1-4275-80F1-F4ED6A69EB1B}" parentId="{5197D9A2-1937-4AF0-B5A5-51F2AB8ED128}">
    <text xml:space="preserve">12.12 pateikta
</text>
  </threadedComment>
  <threadedComment ref="AJ274" dT="2025-01-10T13:00:22.90" personId="{BF941DBC-49BC-4D35-B639-EC5DED99621C}" id="{9F707BBB-6339-4A8A-9DBF-FF7EC8A6651D}" parentId="{5197D9A2-1937-4AF0-B5A5-51F2AB8ED128}">
    <text>01.10 suderinta</text>
  </threadedComment>
  <threadedComment ref="K275" dT="2024-09-18T09:30:28.01" personId="{1AA69E5B-B443-4881-BBB8-C2908FF681E9}" id="{458AB83A-8468-46B4-AB84-DB06CD26796D}">
    <text>Paklausta i tivis ar gali kaimynas susimazinti galia, kad nereiktu vesti naujos linijos</text>
  </threadedComment>
  <threadedComment ref="K275" dT="2024-10-08T12:52:47.99" personId="{1AA69E5B-B443-4881-BBB8-C2908FF681E9}" id="{672CC1F6-0784-4121-B2EA-896CB650EC82}" parentId="{458AB83A-8468-46B4-AB84-DB06CD26796D}">
    <text>Kliente turi pasiderinti su kaimynu del galios peremimo, jei paeina, parasiska atsakuks</text>
  </threadedComment>
  <threadedComment ref="K275" dT="2024-10-28T12:53:51.61" personId="{1AA69E5B-B443-4881-BBB8-C2908FF681E9}" id="{E48916E5-0B69-4944-A25F-85D7EDAD9E90}" parentId="{458AB83A-8468-46B4-AB84-DB06CD26796D}">
    <text>Kleinte derina su sklp savininku del kabelio pravedimo</text>
  </threadedComment>
  <threadedComment ref="K275" dT="2024-11-04T12:41:33.76" personId="{275467A3-C35B-408D-BC09-980133BF36D1}" id="{05BFF3FD-0E77-4975-AF39-08B023D87D95}" parentId="{458AB83A-8468-46B4-AB84-DB06CD26796D}">
    <text>Kostas skambina pasiteirauti</text>
  </threadedComment>
  <threadedComment ref="K275" dT="2024-11-11T14:57:44.51" personId="{1AA69E5B-B443-4881-BBB8-C2908FF681E9}" id="{39F8D791-1266-435F-9000-8C2ED09B664E}" parentId="{458AB83A-8468-46B4-AB84-DB06CD26796D}">
    <text>Nepavyksta susisiekti su sklp savininku</text>
  </threadedComment>
  <threadedComment ref="K275" dT="2024-12-02T15:35:11.70" personId="{BF5C2520-4838-4933-8C2C-E9E069B8079F}" id="{F33D8489-F1B6-4501-A45A-26D91BA93AE1}" parentId="{458AB83A-8468-46B4-AB84-DB06CD26796D}">
    <text>Su vienu sklypu susitarta, kitas nekelia</text>
  </threadedComment>
  <threadedComment ref="K275" dT="2024-12-21T06:38:06.21" personId="{275467A3-C35B-408D-BC09-980133BF36D1}" id="{162EB9E7-3C65-42EC-ACF9-065C4FD4907B}" parentId="{458AB83A-8468-46B4-AB84-DB06CD26796D}">
    <text>Kokia situacija ?</text>
  </threadedComment>
  <threadedComment ref="K275" dT="2024-12-23T13:21:13.91" personId="{BF5C2520-4838-4933-8C2C-E9E069B8079F}" id="{B7DF87A4-A4D7-4A51-AAFC-F931315B910E}" parentId="{458AB83A-8468-46B4-AB84-DB06CD26796D}">
    <text>Sklypam kaip ir tinka trasa, bet pasibraižius reikės susitikti vietoje.</text>
  </threadedComment>
  <threadedComment ref="K275" dT="2025-01-06T05:33:00.12" personId="{BF941DBC-49BC-4D35-B639-EC5DED99621C}" id="{3F0F4608-BF27-44D7-867B-966BB20A618E}" parentId="{458AB83A-8468-46B4-AB84-DB06CD26796D}">
    <text>Paruošti pirminiai</text>
  </threadedComment>
  <threadedComment ref="K275" dT="2025-01-07T15:33:34.56" personId="{BF5C2520-4838-4933-8C2C-E9E069B8079F}" id="{29720A0E-B0F7-4EBE-AC1B-B64FD9B12977}" parentId="{458AB83A-8468-46B4-AB84-DB06CD26796D}">
    <text>Pateikti pirminiai</text>
  </threadedComment>
  <threadedComment ref="K275" dT="2025-01-13T11:35:31.85" personId="{BF5C2520-4838-4933-8C2C-E9E069B8079F}" id="{E257B24D-2B1F-454F-B29F-E9560711E5CE}" parentId="{458AB83A-8468-46B4-AB84-DB06CD26796D}">
    <text>Pateikti pirminiai po pastabų</text>
  </threadedComment>
  <threadedComment ref="K275" dT="2025-01-20T05:51:18.09" personId="{275467A3-C35B-408D-BC09-980133BF36D1}" id="{72F0A908-AD2A-4C6D-B994-B8A9D458096A}" parentId="{458AB83A-8468-46B4-AB84-DB06CD26796D}">
    <text>ESO keičia TS</text>
  </threadedComment>
  <threadedComment ref="K275" dT="2025-01-27T10:55:38.24" personId="{275467A3-C35B-408D-BC09-980133BF36D1}" id="{0C40AC26-C076-468F-9B1E-8BFB61B9ED34}" parentId="{458AB83A-8468-46B4-AB84-DB06CD26796D}">
    <text>Pateiktos naujos TS Gyčiui</text>
  </threadedComment>
  <threadedComment ref="K275" dT="2025-01-28T13:19:00.19" personId="{BF941DBC-49BC-4D35-B639-EC5DED99621C}" id="{24FB4F9C-11E9-4DC0-8867-26D27B067D74}" parentId="{458AB83A-8468-46B4-AB84-DB06CD26796D}">
    <text>Reikia kontaktų dėl KAS perjungimo, perduota Arnui</text>
  </threadedComment>
  <threadedComment ref="K275" dT="2025-01-30T12:18:54.29" personId="{BF941DBC-49BC-4D35-B639-EC5DED99621C}" id="{2F0BA607-5DD4-42E4-976E-E1C3579C09A6}" parentId="{458AB83A-8468-46B4-AB84-DB06CD26796D}">
    <text>26 sklypo savininkas nesutinka su jokiais sprendiniais.</text>
  </threadedComment>
  <threadedComment ref="K275" dT="2025-01-31T12:47:56.38" personId="{BF5C2520-4838-4933-8C2C-E9E069B8079F}" id="{6FC80B62-B906-4771-9BFF-AB9A0B129DC2}" parentId="{458AB83A-8468-46B4-AB84-DB06CD26796D}">
    <text>@Gytis Kazakevičius 02.06 d. skambink sklypo savininkui pasiklaust dėl sklypo pardavimo, jei tiksliai žinos kad parduoda reikės bandyt gauti pirkėjo kontaktą ir su juo pakalbėt. Jeigu niekas neaišku ieškosim kitų sprendimų</text>
    <mentions>
      <mention mentionpersonId="{261CABE5-07DA-45AC-BB0C-61EF5D6C7C4B}" mentionId="{0770472D-CBEF-4C2F-80AE-48EC699796B6}" startIndex="0" length="19"/>
    </mentions>
  </threadedComment>
  <threadedComment ref="K275" dT="2025-02-07T11:57:25.71" personId="{BF941DBC-49BC-4D35-B639-EC5DED99621C}" id="{6130AF6D-F564-4650-9A4A-85EB5BFBA41B}" parentId="{458AB83A-8468-46B4-AB84-DB06CD26796D}">
    <text>Islandijos pl. 26 nederina sprendinių</text>
  </threadedComment>
  <threadedComment ref="K275" dT="2025-02-10T15:06:58.23" personId="{BF5C2520-4838-4933-8C2C-E9E069B8079F}" id="{4CEB2D75-95D1-4EC9-9E30-A302800FD747}" parentId="{458AB83A-8468-46B4-AB84-DB06CD26796D}">
    <text xml:space="preserve">Reikia pabandyt gaut gretimų sklypų derinimus. </text>
  </threadedComment>
  <threadedComment ref="K275" dT="2025-02-18T07:07:58.13" personId="{BF5C2520-4838-4933-8C2C-E9E069B8079F}" id="{2BD69B2C-9338-420A-ADCF-B4350EBD0EE8}" parentId="{458AB83A-8468-46B4-AB84-DB06CD26796D}">
    <text>Užklausiau kontaktų</text>
  </threadedComment>
  <threadedComment ref="K275" dT="2025-02-25T12:11:42.66" personId="{BF5C2520-4838-4933-8C2C-E9E069B8079F}" id="{604783D7-6BD7-427A-AA04-28A2B8BAC896}" parentId="{458AB83A-8468-46B4-AB84-DB06CD26796D}">
    <text>Reikia skambinti sklypų savininkams dėl KL klojimo per sklypus. Kontaktai perduoti Gyčiui</text>
  </threadedComment>
  <threadedComment ref="K275" dT="2025-03-04T13:37:02.26" personId="{BF5C2520-4838-4933-8C2C-E9E069B8079F}" id="{7AD12006-2793-4F05-AC03-02FCD3E5B21B}" parentId="{458AB83A-8468-46B4-AB84-DB06CD26796D}">
    <text xml:space="preserve">24 sklypas nesutinka dėl sprendinių jų sklype, parašytas komentaras TIVIS
</text>
  </threadedComment>
  <threadedComment ref="K275" dT="2025-03-10T10:02:26.81" personId="{BF5C2520-4838-4933-8C2C-E9E069B8079F}" id="{5BC37D30-98FC-4876-B318-C96075C382E5}" parentId="{458AB83A-8468-46B4-AB84-DB06CD26796D}">
    <text>Atsakymo iš ESO nėra</text>
  </threadedComment>
  <threadedComment ref="K275" dT="2025-03-26T06:16:03.27" personId="{BF5C2520-4838-4933-8C2C-E9E069B8079F}" id="{6050C43E-EE8B-44C0-B0E2-F6B36DFB7331}" parentId="{458AB83A-8468-46B4-AB84-DB06CD26796D}">
    <text>Davė ESO pasiūlymą, reikia kalbėt su vieno sklypo savininku. Gytis turi paskambinti</text>
  </threadedComment>
  <threadedComment ref="K275" dT="2025-04-01T11:36:34.12" personId="{BF941DBC-49BC-4D35-B639-EC5DED99621C}" id="{3C56E2E4-5D77-47E6-993B-339A7FEF7344}" parentId="{458AB83A-8468-46B4-AB84-DB06CD26796D}">
    <text>28 sklypo savininkas nesutinka, vienintelis variantas daryt po esama zona. Bandžiau skambintis į užsakovo sklypą dėl šiltnamio, bet nieks neatsiliepė.</text>
  </threadedComment>
  <threadedComment ref="K275" dT="2025-04-02T12:27:41.55" personId="{BF941DBC-49BC-4D35-B639-EC5DED99621C}" id="{E7A619EB-3A08-4050-94FA-CD7B1C1B06B6}" parentId="{458AB83A-8468-46B4-AB84-DB06CD26796D}">
    <text>Dovilė iš 20B +37067437161, nesutinka su jokiais sprendiniais jos sklype.</text>
  </threadedComment>
  <threadedComment ref="K275" dT="2025-04-08T12:24:05.90" personId="{BF5C2520-4838-4933-8C2C-E9E069B8079F}" id="{38C56A12-4DBB-494F-BC52-DEDD32FC60E2}" parentId="{458AB83A-8468-46B4-AB84-DB06CD26796D}">
    <text>ESO pakeis sąlygas be kasimo. MT ir OL rekonstrukcinės dalys tik bus.</text>
  </threadedComment>
  <threadedComment ref="K275" dT="2025-04-15T10:46:42.02" personId="{BF5C2520-4838-4933-8C2C-E9E069B8079F}" id="{C6CB410D-1E8C-48B3-A6D7-1ADDE60B9CF6}" parentId="{458AB83A-8468-46B4-AB84-DB06CD26796D}">
    <text>Įkeltos atnaujintos TS, reikia daryti.</text>
  </threadedComment>
  <threadedComment ref="K275" dT="2025-04-16T09:59:17.73" personId="{BF941DBC-49BC-4D35-B639-EC5DED99621C}" id="{6BC836BD-2C96-469C-914C-8BA45FDBB7F5}" parentId="{458AB83A-8468-46B4-AB84-DB06CD26796D}">
    <text>04.16 parengti pirminiai</text>
  </threadedComment>
  <threadedComment ref="K275" dT="2025-04-25T04:55:10.50" personId="{BF5C2520-4838-4933-8C2C-E9E069B8079F}" id="{2F979656-0178-4F3B-9C70-AD051CAB836E}" parentId="{458AB83A-8468-46B4-AB84-DB06CD26796D}">
    <text>Projektas sustabdytas komentaru</text>
  </threadedComment>
  <threadedComment ref="K275" dT="2025-05-08T06:28:33.11" personId="{BF941DBC-49BC-4D35-B639-EC5DED99621C}" id="{C20A1083-2C5F-4206-8512-8D7F5141F336}" parentId="{458AB83A-8468-46B4-AB84-DB06CD26796D}">
    <text>05.08 parengta byla</text>
  </threadedComment>
  <threadedComment ref="K275" dT="2025-05-09T06:55:30.33" personId="{BF941DBC-49BC-4D35-B639-EC5DED99621C}" id="{2CCA37DB-A42A-4F4F-B32E-57AC3C52E4EE}" parentId="{458AB83A-8468-46B4-AB84-DB06CD26796D}">
    <text>05.12 atsiųs derinimą</text>
  </threadedComment>
  <threadedComment ref="K275" dT="2025-05-14T05:02:59.07" personId="{BF941DBC-49BC-4D35-B639-EC5DED99621C}" id="{36188AA1-7022-4287-B0E4-2723DAC79D39}" parentId="{458AB83A-8468-46B4-AB84-DB06CD26796D}">
    <text>Gautas derinimas, parengta pilna byla</text>
  </threadedComment>
  <threadedComment ref="K275" dT="2025-05-16T09:51:55.93" personId="{BF5C2520-4838-4933-8C2C-E9E069B8079F}" id="{F6CD30B8-02E0-4EA0-BDAB-9F31EC0FA5A7}" parentId="{458AB83A-8468-46B4-AB84-DB06CD26796D}">
    <text>Pateiktas projektas</text>
  </threadedComment>
  <threadedComment ref="K276" dT="2024-09-30T08:43:27.69" personId="{275467A3-C35B-408D-BC09-980133BF36D1}" id="{9226DF95-D1AD-4E2C-949D-B42608EFA33E}">
    <text xml:space="preserve">Pateikti pirminiai </text>
  </threadedComment>
  <threadedComment ref="K276" dT="2024-10-07T09:50:50.02" personId="{275467A3-C35B-408D-BC09-980133BF36D1}" id="{E7CF604D-949A-4118-AA38-77C2F173F4B9}" parentId="{9226DF95-D1AD-4E2C-949D-B42608EFA33E}">
    <text>Pirminiai patvirtinti</text>
  </threadedComment>
  <threadedComment ref="K276" dT="2024-10-15T04:47:25.81" personId="{275467A3-C35B-408D-BC09-980133BF36D1}" id="{D98272C7-902B-41B8-860A-A5F5EBFB7094}" parentId="{9226DF95-D1AD-4E2C-949D-B42608EFA33E}">
    <text>Eimutis turi teikti institucijoms</text>
  </threadedComment>
  <threadedComment ref="K276" dT="2024-10-18T09:32:17.75" personId="{B1C403DD-D624-4B2E-A4CE-E1329F3AF8BA}" id="{F39AF0CF-1549-46FB-9887-50DD621B0E1B}" parentId="{9226DF95-D1AD-4E2C-949D-B42608EFA33E}">
    <text>Pateiktas projektas</text>
  </threadedComment>
  <threadedComment ref="K276" dT="2024-10-24T10:58:30.21" personId="{1AA69E5B-B443-4881-BBB8-C2908FF681E9}" id="{1AC6A910-E1B3-4FE6-91B5-3AAA77F53D67}" parentId="{9226DF95-D1AD-4E2C-949D-B42608EFA33E}">
    <text>Reikia perprojektuoti objekta, pakeisto TS</text>
  </threadedComment>
  <threadedComment ref="K276" dT="2024-10-29T13:17:24.83" personId="{275467A3-C35B-408D-BC09-980133BF36D1}" id="{CA30648B-D1A1-42D4-B1F9-512A455A756B}" parentId="{9226DF95-D1AD-4E2C-949D-B42608EFA33E}">
    <text>Matuoja  Ovidijus/Donatas 11-04</text>
  </threadedComment>
  <threadedComment ref="K276" dT="2024-11-18T05:43:57.60" personId="{BF941DBC-49BC-4D35-B639-EC5DED99621C}" id="{574E3AF3-240C-4B57-85BF-EA2FFF10998A}" parentId="{9226DF95-D1AD-4E2C-949D-B42608EFA33E}">
    <text>Nusiųst užsakovui buvusius sprendinius, sakė pasirašis</text>
  </threadedComment>
  <threadedComment ref="K276" dT="2024-11-25T05:51:07.90" personId="{BF941DBC-49BC-4D35-B639-EC5DED99621C}" id="{9B6FCB72-A0AB-4B70-87C1-15C3C817C08F}" parentId="{9226DF95-D1AD-4E2C-949D-B42608EFA33E}">
    <text xml:space="preserve">Užsakovas neatsiliepia.
</text>
  </threadedComment>
  <threadedComment ref="K277" dT="2024-09-17T11:25:23.35" personId="{1AA69E5B-B443-4881-BBB8-C2908FF681E9}" id="{E1498E24-D674-4868-AD18-F48F159B01A8}">
    <text>Parasyta i TIVIS, nera tokios linijos</text>
  </threadedComment>
  <threadedComment ref="K277" dT="2024-09-30T14:05:20.63" personId="{275467A3-C35B-408D-BC09-980133BF36D1}" id="{B58D1EE6-4675-48D8-8316-657135412988}" parentId="{E1498E24-D674-4868-AD18-F48F159B01A8}">
    <text>Nėra atsakymo, primintą</text>
  </threadedComment>
  <threadedComment ref="K277" dT="2024-10-07T09:46:25.99" personId="{275467A3-C35B-408D-BC09-980133BF36D1}" id="{41032A21-10D4-434E-B7F1-B5B6E2A3AF6D}" parentId="{E1498E24-D674-4868-AD18-F48F159B01A8}">
    <text xml:space="preserve">Sukeltos atnaujintos TS </text>
  </threadedComment>
  <threadedComment ref="K277" dT="2024-10-12T08:29:56.87" personId="{1AA69E5B-B443-4881-BBB8-C2908FF681E9}" id="{2A450687-2CD7-4E03-8118-DD0E95974F1A}" parentId="{E1498E24-D674-4868-AD18-F48F159B01A8}">
    <text>Supiesta topo, reikia uzsakyti</text>
  </threadedComment>
  <threadedComment ref="K277" dT="2024-10-29T06:21:05.85" personId="{275467A3-C35B-408D-BC09-980133BF36D1}" id="{79F4179C-ABB0-456D-936F-A208D1D8E2B7}" parentId="{E1498E24-D674-4868-AD18-F48F159B01A8}">
    <text>Rengia pirminius</text>
  </threadedComment>
  <threadedComment ref="K277" dT="2024-10-29T08:28:35.18" personId="{F5283759-9946-4865-A022-E520B30F9158}" id="{4CB3F4B7-14D0-4D9B-8106-0A3367F294DC}" parentId="{E1498E24-D674-4868-AD18-F48F159B01A8}">
    <text>Arnas turi užprašyt kontaktų</text>
  </threadedComment>
  <threadedComment ref="K277" dT="2024-11-04T05:26:25.56" personId="{F5283759-9946-4865-A022-E520B30F9158}" id="{F7C71DA1-4343-4FD3-96C2-2AA5C32DB28E}" parentId="{E1498E24-D674-4868-AD18-F48F159B01A8}">
    <text>11-06 važiuoju derintis su sklp sav.</text>
  </threadedComment>
  <threadedComment ref="K277" dT="2024-11-11T05:28:34.76" personId="{F5283759-9946-4865-A022-E520B30F9158}" id="{10AE80E6-D725-4464-8D2B-996809025264}" parentId="{E1498E24-D674-4868-AD18-F48F159B01A8}">
    <text>Viena sklp. Savininkė sutinka su sprendiniais, kita ne. Sako, kad atramas panaikinti galime iš jos sklypo, bet kabelio vesti ne. Pasibražysiu preliminarius sprendinius, pažiūrėsiu kas gaunasi.</text>
  </threadedComment>
  <threadedComment ref="K277" dT="2024-11-14T07:02:41.14" personId="{F5283759-9946-4865-A022-E520B30F9158}" id="{93E27DB4-5104-481C-A0AC-BED5E4DFAC39}" parentId="{E1498E24-D674-4868-AD18-F48F159B01A8}">
    <text>Arnas parašė komentarą į TIVI</text>
  </threadedComment>
  <threadedComment ref="K277" dT="2024-11-15T08:14:54.64" personId="{F5283759-9946-4865-A022-E520B30F9158}" id="{922CD208-8DC0-467A-AF80-F2C0D7DC1505}" parentId="{E1498E24-D674-4868-AD18-F48F159B01A8}">
    <text>Laukiu atsakymo iš sklypo savininko. Sakė pateiks argumentuotą atsakymą, kodėl neleis vykdyti darbų pas jį sklype ir teiksim į TIVI.</text>
  </threadedComment>
  <threadedComment ref="K277" dT="2024-11-18T05:42:39.09" personId="{F5283759-9946-4865-A022-E520B30F9158}" id="{C7337237-E71F-41F9-B158-5A9D4946E376}" parentId="{E1498E24-D674-4868-AD18-F48F159B01A8}">
    <text>Kai gausim nepritarimą iš jo, vėl rašysim į TIVI</text>
  </threadedComment>
  <threadedComment ref="K277" dT="2024-11-18T14:01:59.35" personId="{F5283759-9946-4865-A022-E520B30F9158}" id="{21B344E5-B517-457B-BC45-627107CA6BE9}" parentId="{E1498E24-D674-4868-AD18-F48F159B01A8}">
    <text>Kostas kalbėjo su K. Janoniu. Pasiglins į situaciją, bet panašu, kad atsišauks projektas.</text>
  </threadedComment>
  <threadedComment ref="K278" dT="2024-09-17T14:45:30.70" personId="{1AA69E5B-B443-4881-BBB8-C2908FF681E9}" id="{512DEFEA-DB60-4B3D-974A-52672B603B06}">
    <text xml:space="preserve">Topo uzsakyta pas Ovidiju
</text>
  </threadedComment>
  <threadedComment ref="K278" dT="2024-09-30T08:48:47.89" personId="{275467A3-C35B-408D-BC09-980133BF36D1}" id="{E7090F87-5D81-49E6-8067-6F7666FCB80D}" parentId="{512DEFEA-DB60-4B3D-974A-52672B603B06}">
    <text>Tautvydas rengia pirminius</text>
  </threadedComment>
  <threadedComment ref="K278" dT="2024-09-30T09:00:04.97" personId="{275467A3-C35B-408D-BC09-980133BF36D1}" id="{2C73DA66-7BFC-4AB7-8FC7-3DFC16145EDC}" parentId="{512DEFEA-DB60-4B3D-974A-52672B603B06}">
    <text>Laukiam iš Znuto atsakymo dėl darbų</text>
  </threadedComment>
  <threadedComment ref="K278" dT="2024-10-14T04:33:29.92" personId="{1AA69E5B-B443-4881-BBB8-C2908FF681E9}" id="{C5FD0E31-25A4-402D-8B5F-ECC64EDADE12}" parentId="{512DEFEA-DB60-4B3D-974A-52672B603B06}">
    <text>Parasyta i TIVIS del TS keitimo</text>
  </threadedComment>
  <threadedComment ref="K278" dT="2024-10-14T09:25:29.40" personId="{275467A3-C35B-408D-BC09-980133BF36D1}" id="{ABD15F91-A0AF-47AB-9ADE-86CA28208806}" parentId="{512DEFEA-DB60-4B3D-974A-52672B603B06}">
    <text>Pateiktos naujos TS</text>
  </threadedComment>
  <threadedComment ref="K278" dT="2024-10-21T13:24:27.73" personId="{275467A3-C35B-408D-BC09-980133BF36D1}" id="{789FCC8C-2219-4997-844C-1B62C938061F}" parentId="{512DEFEA-DB60-4B3D-974A-52672B603B06}">
    <text>Įkeltos naujos TS</text>
  </threadedComment>
  <threadedComment ref="K278" dT="2024-10-29T13:18:08.71" personId="{275467A3-C35B-408D-BC09-980133BF36D1}" id="{335D6E2E-2BA3-458F-B7C2-CFEBD83D6F57}" parentId="{512DEFEA-DB60-4B3D-974A-52672B603B06}">
    <text>Matuoja Ovidijus/Donatas</text>
  </threadedComment>
  <threadedComment ref="K278" dT="2024-11-08T12:20:29.43" personId="{275467A3-C35B-408D-BC09-980133BF36D1}" id="{E340E87B-8C82-4E9C-AA14-8AAF4DBF23C2}" parentId="{512DEFEA-DB60-4B3D-974A-52672B603B06}">
    <text>Sukelta topo</text>
  </threadedComment>
  <threadedComment ref="K278" dT="2024-11-13T08:57:27.11" personId="{BF5C2520-4838-4933-8C2C-E9E069B8079F}" id="{72CE6FBF-CEAA-4707-B18C-2B5495DAECF3}" parentId="{512DEFEA-DB60-4B3D-974A-52672B603B06}">
    <text>Pateikti pirminiai</text>
  </threadedComment>
  <threadedComment ref="K278" dT="2024-11-21T11:08:46.01" personId="{BF941DBC-49BC-4D35-B639-EC5DED99621C}" id="{9DECECD8-4E0D-4B8E-9495-E8BD9F5F1E93}" parentId="{512DEFEA-DB60-4B3D-974A-52672B603B06}">
    <text>Ištaisytos pastabos.</text>
  </threadedComment>
  <threadedComment ref="K278" dT="2024-11-28T13:56:02.34" personId="{BF941DBC-49BC-4D35-B639-EC5DED99621C}" id="{2CEC7118-66E5-476B-9D4C-60B8474AB0EA}" parentId="{512DEFEA-DB60-4B3D-974A-52672B603B06}">
    <text>Trūksta vandenų tinklų ant topo, perduota Ovidijui</text>
  </threadedComment>
  <threadedComment ref="K278" dT="2024-12-02T06:03:45.05" personId="{BF941DBC-49BC-4D35-B639-EC5DED99621C}" id="{01765EB2-69A1-4150-9504-7E7AC5B5B582}" parentId="{512DEFEA-DB60-4B3D-974A-52672B603B06}">
    <text>12.02 Ovidijus parašė kad laukia atsakymo iš vandenų.</text>
  </threadedComment>
  <threadedComment ref="K278" dT="2024-12-11T11:04:01.81" personId="{BF941DBC-49BC-4D35-B639-EC5DED99621C}" id="{8EFDF3B3-728D-4A8D-9439-B79C4867FC0B}" parentId="{512DEFEA-DB60-4B3D-974A-52672B603B06}">
    <text xml:space="preserve">Gauta tinklai, išsiųsta vandenim
</text>
  </threadedComment>
  <threadedComment ref="K278" dT="2024-12-21T06:38:58.42" personId="{275467A3-C35B-408D-BC09-980133BF36D1}" id="{FA0F6559-3B57-4AE9-96A4-A376F514DEAC}" parentId="{512DEFEA-DB60-4B3D-974A-52672B603B06}">
    <text>Ar gauti derinimai ?</text>
  </threadedComment>
  <threadedComment ref="K278" dT="2024-12-23T05:24:28.80" personId="{BF941DBC-49BC-4D35-B639-EC5DED99621C}" id="{78751D47-2564-45A8-A07C-7B3D8F5FA745}" parentId="{512DEFEA-DB60-4B3D-974A-52672B603B06}">
    <text>Savivaldybei išsiųsta 12.19 po KPD pastabų statyti spintą kitoj vietoj.</text>
  </threadedComment>
  <threadedComment ref="K278" dT="2024-12-30T10:15:00.82" personId="{BF941DBC-49BC-4D35-B639-EC5DED99621C}" id="{5EF7F176-A9C5-4086-9BEF-49D84B0ABDD9}" parentId="{512DEFEA-DB60-4B3D-974A-52672B603B06}">
    <text>Pateikta SUVA</text>
  </threadedComment>
  <threadedComment ref="K278" dT="2025-01-06T06:51:44.21" personId="{BF941DBC-49BC-4D35-B639-EC5DED99621C}" id="{A0CC9AC7-122A-4976-85C6-FD0328048D44}" parentId="{512DEFEA-DB60-4B3D-974A-52672B603B06}">
    <text>Paruošta byla be SUVA</text>
  </threadedComment>
  <threadedComment ref="K278" dT="2025-01-07T15:33:56.46" personId="{BF5C2520-4838-4933-8C2C-E9E069B8079F}" id="{50CF354C-CCCC-45B7-B50E-767BC73358CA}" parentId="{512DEFEA-DB60-4B3D-974A-52672B603B06}">
    <text>Pateikta byla be SUVA</text>
  </threadedComment>
  <threadedComment ref="K278" dT="2025-01-27T08:26:06.41" personId="{BF941DBC-49BC-4D35-B639-EC5DED99621C}" id="{7F875CF8-4532-4B75-8EF8-313149A6FD46}" parentId="{512DEFEA-DB60-4B3D-974A-52672B603B06}">
    <text>Gauta suva, paruošta pilna byla</text>
  </threadedComment>
  <threadedComment ref="K278" dT="2025-01-27T10:56:38.26" personId="{275467A3-C35B-408D-BC09-980133BF36D1}" id="{23848E96-0E6F-4B36-B0AB-A689C6D6151B}" parentId="{512DEFEA-DB60-4B3D-974A-52672B603B06}">
    <text>Pateiktas projektas tvirtinimui</text>
  </threadedComment>
  <threadedComment ref="Z278" dT="2024-11-14T08:54:24.95" personId="{BF941DBC-49BC-4D35-B639-EC5DED99621C}" id="{E799BDA9-6050-41AA-B46D-D92A2F7322B1}">
    <text>11.14 pateikta</text>
  </threadedComment>
  <threadedComment ref="Z278" dT="2024-11-20T05:22:15.05" personId="{BF941DBC-49BC-4D35-B639-EC5DED99621C}" id="{26EFF4CC-99C6-4F1C-AF8C-07AAF5A53374}" parentId="{E799BDA9-6050-41AA-B46D-D92A2F7322B1}">
    <text>11.14 suderinta</text>
  </threadedComment>
  <threadedComment ref="AB278" dT="2024-11-14T08:54:24.95" personId="{BF941DBC-49BC-4D35-B639-EC5DED99621C}" id="{827BEC1A-662A-4C0D-95AD-C519C4634180}">
    <text>11.14 pateikta</text>
  </threadedComment>
  <threadedComment ref="AB278" dT="2024-11-28T05:41:55.18" personId="{BF941DBC-49BC-4D35-B639-EC5DED99621C}" id="{696047FE-79F4-41CB-AE56-B4954A374414}" parentId="{827BEC1A-662A-4C0D-95AD-C519C4634180}">
    <text>11.27 pateikta po energijos pastabų.</text>
  </threadedComment>
  <threadedComment ref="AB278" dT="2024-12-06T06:13:29.08" personId="{BF941DBC-49BC-4D35-B639-EC5DED99621C}" id="{48BD7687-4159-4A87-91FF-EC2122A43BAB}" parentId="{827BEC1A-662A-4C0D-95AD-C519C4634180}">
    <text>12.06 suderino seną variantą, persiunčiau dėl naujų sprendinių derinimo</text>
  </threadedComment>
  <threadedComment ref="AB278" dT="2024-12-19T12:09:10.74" personId="{BF941DBC-49BC-4D35-B639-EC5DED99621C}" id="{6BCD5245-C238-4ED3-B32E-0C641F7ECC3F}" parentId="{827BEC1A-662A-4C0D-95AD-C519C4634180}">
    <text>12.19 pateikta po KPD pastabų</text>
  </threadedComment>
  <threadedComment ref="AB278" dT="2024-12-30T10:14:49.88" personId="{BF941DBC-49BC-4D35-B639-EC5DED99621C}" id="{D8422A7F-B323-40DD-B3CF-7C45DB36DD8F}" parentId="{827BEC1A-662A-4C0D-95AD-C519C4634180}">
    <text>12.30 suderinta</text>
  </threadedComment>
  <threadedComment ref="AE278" dT="2024-11-28T05:42:44.45" personId="{BF941DBC-49BC-4D35-B639-EC5DED99621C}" id="{33C3EA81-1640-4512-9DFD-C9B101B46CF2}">
    <text>11.28 pateikta</text>
  </threadedComment>
  <threadedComment ref="AF278" dT="2024-11-14T08:54:24.95" personId="{BF941DBC-49BC-4D35-B639-EC5DED99621C}" id="{7E92D2BC-DE4A-4DA5-8307-8367A6CC48D0}">
    <text>11.14 pateikta</text>
  </threadedComment>
  <threadedComment ref="AF278" dT="2024-11-25T05:14:54.22" personId="{BF941DBC-49BC-4D35-B639-EC5DED99621C}" id="{652E688E-75CB-441D-AE86-FF2B7AF48A7D}" parentId="{7E92D2BC-DE4A-4DA5-8307-8367A6CC48D0}">
    <text>11.21 suderinta</text>
  </threadedComment>
  <threadedComment ref="AF278" dT="2024-11-28T05:42:04.23" personId="{BF941DBC-49BC-4D35-B639-EC5DED99621C}" id="{1DED676E-FA47-4128-A284-54DCF2683722}" parentId="{7E92D2BC-DE4A-4DA5-8307-8367A6CC48D0}">
    <text xml:space="preserve">11.27 pateikta po energijos pastabų.
</text>
  </threadedComment>
  <threadedComment ref="AH278" dT="2024-12-30T10:14:40.23" personId="{BF941DBC-49BC-4D35-B639-EC5DED99621C}" id="{D9AA0247-FC2E-4B76-AB6A-758D2B613BBB}">
    <text>12.30 
SAV-341549</text>
  </threadedComment>
  <threadedComment ref="AJ278" dT="2024-11-14T08:54:24.95" personId="{BF941DBC-49BC-4D35-B639-EC5DED99621C}" id="{BC0EBAD0-C048-4FCD-B0E9-958B40CE9223}">
    <text>11.14 pateikta</text>
  </threadedComment>
  <threadedComment ref="AJ278" dT="2024-11-28T05:42:11.42" personId="{BF941DBC-49BC-4D35-B639-EC5DED99621C}" id="{8686546A-99FB-4F05-B6C7-13D9D6039514}" parentId="{BC0EBAD0-C048-4FCD-B0E9-958B40CE9223}">
    <text xml:space="preserve">11.27 pateikta po energijos pastabų.
</text>
  </threadedComment>
  <threadedComment ref="AJ278" dT="2024-11-28T07:33:13.59" personId="{BF941DBC-49BC-4D35-B639-EC5DED99621C}" id="{C1ACB77A-0178-478B-9A27-F26108DE489B}" parentId="{BC0EBAD0-C048-4FCD-B0E9-958B40CE9223}">
    <text>11.28 suderinta</text>
  </threadedComment>
  <threadedComment ref="AN278" dT="2024-11-29T12:30:45.75" personId="{BF941DBC-49BC-4D35-B639-EC5DED99621C}" id="{0C1B5D8D-C423-4FF7-BC5D-34AF8EEFD507}">
    <text>11.29 pateikta</text>
  </threadedComment>
  <threadedComment ref="K279" dT="2024-09-17T14:45:36.84" personId="{1AA69E5B-B443-4881-BBB8-C2908FF681E9}" id="{729C1A2F-406B-476D-8E1A-2509F24DC982}">
    <text>Topo uzsakyta pas Ovidiju</text>
  </threadedComment>
  <threadedComment ref="K279" dT="2024-09-30T09:19:08.91" personId="{275467A3-C35B-408D-BC09-980133BF36D1}" id="{990F873A-0C33-4BA2-A4C8-781ED058DB74}" parentId="{729C1A2F-406B-476D-8E1A-2509F24DC982}">
    <text>Rengia pirminius</text>
  </threadedComment>
  <threadedComment ref="K279" dT="2024-10-01T04:37:37.17" personId="{275467A3-C35B-408D-BC09-980133BF36D1}" id="{DA638496-6771-40E1-8AAF-EBFD4E49B1BE}" parentId="{729C1A2F-406B-476D-8E1A-2509F24DC982}">
    <text>Augustas skambina tech. Prižiūrėtojui dėl spintos</text>
  </threadedComment>
  <threadedComment ref="K279" dT="2024-10-01T12:45:27.26" personId="{F5283759-9946-4865-A022-E520B30F9158}" id="{F4472FB6-057A-49AE-B398-6EBCD5CEDC5E}" parentId="{729C1A2F-406B-476D-8E1A-2509F24DC982}">
    <text>Skambinau tech. Prižiūrėtojui. Kai kalbėjome, buvo ne vietoje, sakė pasigilins, ir paskambins. Jei atsakymo nesulauksiu, 10-02 skambinsiu atgal.</text>
  </threadedComment>
  <threadedComment ref="K279" dT="2024-10-03T09:29:09.93" personId="{F5283759-9946-4865-A022-E520B30F9158}" id="{95943CA8-A2F3-4E64-928E-F47BA577B5E7}" parentId="{729C1A2F-406B-476D-8E1A-2509F24DC982}">
    <text>Techninis nieko pakomentuot negali. Skambinau 10-03 nėra jo vietoj.</text>
  </threadedComment>
  <threadedComment ref="K279" dT="2024-10-14T10:00:38.49" personId="{F5283759-9946-4865-A022-E520B30F9158}" id="{D6D6763F-5226-4947-808F-DDED438E67A6}" parentId="{729C1A2F-406B-476D-8E1A-2509F24DC982}">
    <text>Kostas paprašys TIVI vart. Sąrašo, pasiskaičiuosiu trumpus ir bus galima teikt pirminiams.</text>
  </threadedComment>
  <threadedComment ref="K279" dT="2024-10-16T14:44:13.09" personId="{1AA69E5B-B443-4881-BBB8-C2908FF681E9}" id="{5AAFDEA0-9BDD-44EA-845B-55BD1B198F64}" parentId="{729C1A2F-406B-476D-8E1A-2509F24DC982}">
    <text>Pateikti pirminiai</text>
  </threadedComment>
  <threadedComment ref="K279" dT="2024-10-21T13:30:46.31" personId="{275467A3-C35B-408D-BC09-980133BF36D1}" id="{A97CE7BC-A467-4095-9AEC-E8E5F1046D6B}" parentId="{729C1A2F-406B-476D-8E1A-2509F24DC982}">
    <text>Derinama  su institucijoms</text>
  </threadedComment>
  <threadedComment ref="K279" dT="2024-10-28T13:13:37.84" personId="{1AA69E5B-B443-4881-BBB8-C2908FF681E9}" id="{9772632C-6C13-4C1A-B3EB-850505B7C24D}" parentId="{729C1A2F-406B-476D-8E1A-2509F24DC982}">
    <text>Siunciamas informacinis savivaldybei, jei neprisikabina, tada siunciam ir kitiem sklypo savininkam ir einam link projekto pabaigimo</text>
  </threadedComment>
  <threadedComment ref="K279" dT="2024-10-28T13:50:37.17" personId="{F5283759-9946-4865-A022-E520B30F9158}" id="{1CEC328A-ADC4-48B5-AC95-B277C333C39E}" parentId="{729C1A2F-406B-476D-8E1A-2509F24DC982}">
    <text xml:space="preserve">KAI SAVIVALDYBĖ PATVIRTINS SPRENDINIUS, TADA SIŲSIM INFORMACINĮ SAVIVALDYBEI.
</text>
  </threadedComment>
  <threadedComment ref="K279" dT="2024-11-04T05:26:47.25" personId="{F5283759-9946-4865-A022-E520B30F9158}" id="{FC499BE6-84A9-42E1-B066-A23982F3103B}" parentId="{729C1A2F-406B-476D-8E1A-2509F24DC982}">
    <text>Derinama su institucijomis.</text>
  </threadedComment>
  <threadedComment ref="K279" dT="2024-11-11T05:29:59.62" personId="{F5283759-9946-4865-A022-E520B30F9158}" id="{A2427E70-29D3-4D77-A8D6-FEE80BD8BFD2}" parentId="{729C1A2F-406B-476D-8E1A-2509F24DC982}">
    <text>Taisomos Telia pastabos; skambinsiuos Kauno energijai</text>
  </threadedComment>
  <threadedComment ref="K279" dT="2024-11-18T05:43:00.19" personId="{F5283759-9946-4865-A022-E520B30F9158}" id="{6E97E763-BB85-4BC3-BC27-2DCC687D979B}" parentId="{729C1A2F-406B-476D-8E1A-2509F24DC982}">
    <text>Derinama su institucijomis</text>
  </threadedComment>
  <threadedComment ref="K279" dT="2024-11-29T05:31:02.06" personId="{F5283759-9946-4865-A022-E520B30F9158}" id="{3785EA06-CB7D-4E8B-B2B9-F5DB21FC7278}" parentId="{729C1A2F-406B-476D-8E1A-2509F24DC982}">
    <text xml:space="preserve">Likęs servitutas su KMS. Arnas pateiks į TIVI
</text>
  </threadedComment>
  <threadedComment ref="K279" dT="2024-12-04T07:17:18.66" personId="{F5283759-9946-4865-A022-E520B30F9158}" id="{985590C2-0844-4933-A83A-470B9AF1BC80}" parentId="{729C1A2F-406B-476D-8E1A-2509F24DC982}">
    <text xml:space="preserve">ESO servitutą pasirašė. Išsiųsta kompensacijai. Kai gausiu, susisieksiu su nuominku ir siųsiu Kauno miesto savivaldybei.
</text>
  </threadedComment>
  <threadedComment ref="K279" dT="2024-12-05T13:51:59.82" personId="{F5283759-9946-4865-A022-E520B30F9158}" id="{FA001E9D-AC9E-4A7A-BCDD-33EC91E47F33}" parentId="{729C1A2F-406B-476D-8E1A-2509F24DC982}">
    <text xml:space="preserve">Pateiktas servitutas savivaldybei 12-05 </text>
  </threadedComment>
  <threadedComment ref="K279" dT="2024-12-18T12:57:48.86" personId="{F5283759-9946-4865-A022-E520B30F9158}" id="{AD386343-1373-43AA-BB5F-F74866D79FBC}" parentId="{729C1A2F-406B-476D-8E1A-2509F24DC982}">
    <text>Pastabos bylai: Servituto nėra, SUVA nėra.</text>
  </threadedComment>
  <threadedComment ref="K279" dT="2025-01-13T05:17:59.01" personId="{F5283759-9946-4865-A022-E520B30F9158}" id="{9BD18905-4208-4B97-B24D-5AB1A3267B75}" parentId="{729C1A2F-406B-476D-8E1A-2509F24DC982}">
    <text>Suva yra, servitutas pas savivaldybe dar.</text>
  </threadedComment>
  <threadedComment ref="K279" dT="2025-01-20T05:08:24.35" personId="{F5283759-9946-4865-A022-E520B30F9158}" id="{3510F61E-68FF-4A95-9D83-DA9D8C9E2034}" parentId="{729C1A2F-406B-476D-8E1A-2509F24DC982}">
    <text>Iš savivaldybės gavau atsakymą kad teikt per geomatininką</text>
  </threadedComment>
  <threadedComment ref="K279" dT="2025-01-27T08:24:56.84" personId="{F5283759-9946-4865-A022-E520B30F9158}" id="{BEC4F1FA-EE98-4576-B22F-EF5A93A6679F}" parentId="{729C1A2F-406B-476D-8E1A-2509F24DC982}">
    <text>Likęs servitutas</text>
  </threadedComment>
  <threadedComment ref="K279" dT="2025-01-27T12:34:56.58" personId="{275467A3-C35B-408D-BC09-980133BF36D1}" id="{26DA6B1F-6B36-445B-B1DE-05BD6217239B}" parentId="{729C1A2F-406B-476D-8E1A-2509F24DC982}">
    <text>01-28 teiks</text>
  </threadedComment>
  <threadedComment ref="K279" dT="2025-02-04T05:53:50.69" personId="{F5283759-9946-4865-A022-E520B30F9158}" id="{8C4E01B9-F1B9-45F2-B01E-405892CEB0E3}" parentId="{729C1A2F-406B-476D-8E1A-2509F24DC982}">
    <text>Arnas pateiks servitutus į TIVI</text>
  </threadedComment>
  <threadedComment ref="K279" dT="2025-02-11T06:14:23.33" personId="{F5283759-9946-4865-A022-E520B30F9158}" id="{9876F84F-BEFF-4EB7-AC92-A5E15CCDB709}" parentId="{729C1A2F-406B-476D-8E1A-2509F24DC982}">
    <text>Keičiasi trasa ir servitutas. Šiandien sutvarkiau, Arnas pateiks į TIVI</text>
  </threadedComment>
  <threadedComment ref="K279" dT="2025-02-11T10:26:28.05" personId="{F5283759-9946-4865-A022-E520B30F9158}" id="{4F688EE7-917C-497F-9D3C-001F418CBF71}" parentId="{729C1A2F-406B-476D-8E1A-2509F24DC982}">
    <text xml:space="preserve">Servitutas pateiktas kompensacijai. Yra dar klausimų dėl rangos, Arnas parašys į ESO 
</text>
  </threadedComment>
  <threadedComment ref="K279" dT="2025-02-11T12:34:51.03" personId="{BF5C2520-4838-4933-8C2C-E9E069B8079F}" id="{BC27F1F0-C177-4448-89CA-414D527A66BB}" parentId="{729C1A2F-406B-476D-8E1A-2509F24DC982}">
    <text>Neįmanoma suprojektuoti pajungimo į KS-403 dėl per arti augančių medžių. ESO informuoti apie reikalingą TS korekciją</text>
  </threadedComment>
  <threadedComment ref="U279" dT="2024-12-02T05:36:22.76" personId="{F5283759-9946-4865-A022-E520B30F9158}" id="{2D951BDA-D218-41B3-A498-CF62953C35D9}">
    <text>11-13 (žmonėm)
12-02 padaryti ir perduoti administratorei išsiuntimui (savivaldybei).</text>
  </threadedComment>
  <threadedComment ref="AB279" dT="2024-10-18T05:40:40.66" personId="{F5283759-9946-4865-A022-E520B30F9158}" id="{3D31D97B-A426-40C0-90D5-68A51D08165E}">
    <text>10-18 išsiųsta</text>
  </threadedComment>
  <threadedComment ref="AB279" dT="2024-10-28T07:08:22.76" personId="{F5283759-9946-4865-A022-E520B30F9158}" id="{B6778E46-C130-46B4-BC9A-BCE8AA9FA900}" parentId="{3D31D97B-A426-40C0-90D5-68A51D08165E}">
    <text>10-22 pateikė klausimus apie ardomas dangas
10-22 pateikiau atsakymus</text>
  </threadedComment>
  <threadedComment ref="AB279" dT="2024-11-05T05:28:40.05" personId="{F5283759-9946-4865-A022-E520B30F9158}" id="{A91A9270-8097-4DD8-A7E5-F5F0A07E7921}" parentId="{3D31D97B-A426-40C0-90D5-68A51D08165E}">
    <text>11-05 išsiunčiau priminimą.</text>
  </threadedComment>
  <threadedComment ref="AB279" dT="2024-11-06T14:02:31.57" personId="{F5283759-9946-4865-A022-E520B30F9158}" id="{DFCCF032-FF30-4E2F-A65C-CB116F1A9D8C}" parentId="{3D31D97B-A426-40C0-90D5-68A51D08165E}">
    <text>11-06 gauta</text>
  </threadedComment>
  <threadedComment ref="AE279" dT="2024-10-18T05:40:40.66" personId="{F5283759-9946-4865-A022-E520B30F9158}" id="{E9ABCC53-D0E3-4707-85B6-38C30539C910}">
    <text>10-18 išsiųsta</text>
  </threadedComment>
  <threadedComment ref="AE279" dT="2024-10-21T09:03:41.21" personId="{F5283759-9946-4865-A022-E520B30F9158}" id="{9509FF92-D317-49CB-B89D-6842322AFABA}" parentId="{E9ABCC53-D0E3-4707-85B6-38C30539C910}">
    <text>10-21 suderinta</text>
  </threadedComment>
  <threadedComment ref="AF279" dT="2024-10-18T05:40:40.66" personId="{F5283759-9946-4865-A022-E520B30F9158}" id="{AE854241-F758-4F26-9278-263D2C474B73}">
    <text>10-18 išsiųsta</text>
  </threadedComment>
  <threadedComment ref="AF279" dT="2024-10-28T07:06:33.58" personId="{F5283759-9946-4865-A022-E520B30F9158}" id="{5C171C11-5E35-43F7-86D7-6DEF8B66FB5B}" parentId="{AE854241-F758-4F26-9278-263D2C474B73}">
    <text>10-28 pateikta po pastabų</text>
  </threadedComment>
  <threadedComment ref="AF279" dT="2024-11-12T06:23:16.99" personId="{F5283759-9946-4865-A022-E520B30F9158}" id="{2BD4BB7B-9CC3-4035-A9C8-BB43B50A62FF}" parentId="{AE854241-F758-4F26-9278-263D2C474B73}">
    <text>11-12 pateikta po pastabų</text>
  </threadedComment>
  <threadedComment ref="AF279" dT="2024-11-21T10:59:34.67" personId="{F5283759-9946-4865-A022-E520B30F9158}" id="{67C7B91D-1B28-4BE1-A135-659A4609E896}" parentId="{AE854241-F758-4F26-9278-263D2C474B73}">
    <text>11-21 suderinta</text>
  </threadedComment>
  <threadedComment ref="AH279" dT="2024-11-29T08:03:44.21" personId="{F5283759-9946-4865-A022-E520B30F9158}" id="{1BE8E278-4D4F-4E17-AA8A-04837D1A04E5}">
    <text>338516
11-29</text>
  </threadedComment>
  <threadedComment ref="AJ279" dT="2024-10-18T05:40:40.66" personId="{F5283759-9946-4865-A022-E520B30F9158}" id="{BC0D8571-B50E-44F2-B529-EAD8EDFB59AC}">
    <text>10-18 išsiųsta</text>
  </threadedComment>
  <threadedComment ref="AJ279" dT="2024-11-18T05:43:22.61" personId="{F5283759-9946-4865-A022-E520B30F9158}" id="{252A4F69-2692-4377-9CBB-B14BE374A454}" parentId="{BC0D8571-B50E-44F2-B529-EAD8EDFB59AC}">
    <text>11-18 gavau pakartotines pastabas
11-18 pateikiau po pastabų.</text>
  </threadedComment>
  <threadedComment ref="AJ279" dT="2024-11-19T06:19:42.86" personId="{F5283759-9946-4865-A022-E520B30F9158}" id="{13E9BD27-A64C-4608-B510-FFBA8EF616BF}" parentId="{BC0D8571-B50E-44F2-B529-EAD8EDFB59AC}">
    <text>11-19 suderinta</text>
  </threadedComment>
  <threadedComment ref="AK279" dT="2024-10-28T13:47:02.61" personId="{F5283759-9946-4865-A022-E520B30F9158}" id="{8A54DBBD-9C10-4302-A0B0-CE4CAF1E3E69}">
    <text>Vienam išsiuntėm informacinius.</text>
  </threadedComment>
  <threadedComment ref="AK279" dT="2024-11-29T05:34:11.08" personId="{F5283759-9946-4865-A022-E520B30F9158}" id="{B0365644-DE0C-40C2-B2F6-299494057C5A}" parentId="{8A54DBBD-9C10-4302-A0B0-CE4CAF1E3E69}">
    <text>Reiks servituto. Nemačiau dar vieno sklypo</text>
  </threadedComment>
  <threadedComment ref="AK279" dT="2024-12-02T06:16:53.03" personId="{F5283759-9946-4865-A022-E520B30F9158}" id="{81314BF7-5225-4B1B-9B57-A8ECF197E90F}" parentId="{8A54DBBD-9C10-4302-A0B0-CE4CAF1E3E69}">
    <text>Pateikta kompensacijai 12-02</text>
  </threadedComment>
  <threadedComment ref="AK279" dT="2024-12-05T11:15:54.19" personId="{F5283759-9946-4865-A022-E520B30F9158}" id="{01DEE85A-5717-4065-994C-167015B4C703}" parentId="{8A54DBBD-9C10-4302-A0B0-CE4CAF1E3E69}">
    <text>Gavau kompensaciją, pateiktas servitutas nuomininkui (mokyklai), kai suderins, teiksiu savivaldybei</text>
  </threadedComment>
  <threadedComment ref="AK279" dT="2024-12-05T13:49:11.25" personId="{F5283759-9946-4865-A022-E520B30F9158}" id="{59968C72-1BB4-469B-85E5-FB53EF21FF44}" parentId="{8A54DBBD-9C10-4302-A0B0-CE4CAF1E3E69}">
    <text>Mokykla suderino sprendinius</text>
  </threadedComment>
  <threadedComment ref="AK279" dT="2024-12-06T06:59:14.86" personId="{F5283759-9946-4865-A022-E520B30F9158}" id="{8799132A-20C4-4CD2-8EEF-DE33A36D8C5A}" parentId="{8A54DBBD-9C10-4302-A0B0-CE4CAF1E3E69}">
    <text xml:space="preserve"> Pateikiau savivaldybei info@kaunas.lt 12-06
R12-9496.
</text>
    <extLst>
      <x:ext xmlns:xltc2="http://schemas.microsoft.com/office/spreadsheetml/2020/threadedcomments2" uri="{F7C98A9C-CBB3-438F-8F68-D28B6AF4A901}">
        <xltc2:checksum>2334518579</xltc2:checksum>
        <xltc2:hyperlink startIndex="24" length="14" url="info@kaunas.lt"/>
      </x:ext>
    </extLst>
  </threadedComment>
  <threadedComment ref="AN279" dT="2024-10-18T05:40:40.66" personId="{F5283759-9946-4865-A022-E520B30F9158}" id="{3CC1B7AE-5BDA-4E2F-9D64-67C862303C23}">
    <text>10-18 išsiųsta</text>
  </threadedComment>
  <threadedComment ref="AN279" dT="2024-11-13T06:38:53.00" personId="{F5283759-9946-4865-A022-E520B30F9158}" id="{3D165B0D-7C94-4EEF-9DE1-5BA733ADACD0}" parentId="{3CC1B7AE-5BDA-4E2F-9D64-67C862303C23}">
    <text>11-12 gautos pastabos 11-13 pateikta po pastabų (Su AR ir pastabomis brėžinyje).</text>
  </threadedComment>
  <threadedComment ref="AN279" dT="2024-11-28T10:33:22.00" personId="{F5283759-9946-4865-A022-E520B30F9158}" id="{C1FE7F7C-2138-4AFF-AE4E-DCBFA09A9886}" parentId="{3CC1B7AE-5BDA-4E2F-9D64-67C862303C23}">
    <text>11-28 suderinta</text>
  </threadedComment>
  <threadedComment ref="K280" dT="2024-09-17T10:59:59.31" personId="{1AA69E5B-B443-4881-BBB8-C2908FF681E9}" id="{7B7EF833-7AE4-4473-8B05-348501125D73}">
    <text>Parasyta i TIVIS del esamo KAS ant atramos keitimo</text>
  </threadedComment>
  <threadedComment ref="K280" dT="2024-09-17T14:45:43.26" personId="{1AA69E5B-B443-4881-BBB8-C2908FF681E9}" id="{A691F5A9-FD0D-48CF-8206-F1EBB1611843}" parentId="{7B7EF833-7AE4-4473-8B05-348501125D73}">
    <text>Topo uzsakyta pas Ovidiju</text>
  </threadedComment>
  <threadedComment ref="K280" dT="2024-09-30T09:18:36.31" personId="{275467A3-C35B-408D-BC09-980133BF36D1}" id="{05D6F06B-4005-4508-B256-9B07E0AEAC1F}" parentId="{7B7EF833-7AE4-4473-8B05-348501125D73}">
    <text>Rengia pirminius</text>
  </threadedComment>
  <threadedComment ref="K280" dT="2024-10-01T04:39:35.23" personId="{275467A3-C35B-408D-BC09-980133BF36D1}" id="{18984015-F171-4C47-9447-F5750B95F94C}" parentId="{7B7EF833-7AE4-4473-8B05-348501125D73}">
    <text>Tikslina sprendinius su sklp. Sav. Ir eso tech</text>
  </threadedComment>
  <threadedComment ref="K280" dT="2024-10-03T09:29:32.95" personId="{F5283759-9946-4865-A022-E520B30F9158}" id="{05AEAEF5-7F2E-4796-8F93-A8A1D4AFAB39}" parentId="{7B7EF833-7AE4-4473-8B05-348501125D73}">
    <text>Buvom vietoj, susifotkinom situaciją. Apsitart su Tomu ir ruošti sprendinius.</text>
  </threadedComment>
  <threadedComment ref="K280" dT="2024-10-07T11:43:56.90" personId="{275467A3-C35B-408D-BC09-980133BF36D1}" id="{9714E5A5-2D31-4D81-9728-695E889C4C0B}" parentId="{7B7EF833-7AE4-4473-8B05-348501125D73}">
    <text>Rengia sprendinius</text>
  </threadedComment>
  <threadedComment ref="K280" dT="2024-10-14T06:18:44.11" personId="{275467A3-C35B-408D-BC09-980133BF36D1}" id="{3995A129-A8C1-4628-A530-E2A958303AC0}" parentId="{7B7EF833-7AE4-4473-8B05-348501125D73}">
    <text>10-14 teiks pirminiams</text>
  </threadedComment>
  <threadedComment ref="K280" dT="2024-10-14T09:02:58.47" personId="{1AA69E5B-B443-4881-BBB8-C2908FF681E9}" id="{09330B4B-AAC8-4024-A8E1-5F5FB3F39BC4}" parentId="{7B7EF833-7AE4-4473-8B05-348501125D73}">
    <text>Pateikti pirminaii</text>
  </threadedComment>
  <threadedComment ref="K280" dT="2024-10-21T13:37:02.10" personId="{275467A3-C35B-408D-BC09-980133BF36D1}" id="{BA83C8DB-FC63-4A88-BE92-12D57419CB8F}" parentId="{7B7EF833-7AE4-4473-8B05-348501125D73}">
    <text>Laukiam TS patikslinimo iš ESO</text>
  </threadedComment>
  <threadedComment ref="K280" dT="2024-10-28T12:55:40.40" personId="{1AA69E5B-B443-4881-BBB8-C2908FF681E9}" id="{9FA0CB13-F2B4-410E-8B86-F5DBFD6183F6}" parentId="{7B7EF833-7AE4-4473-8B05-348501125D73}">
    <text>TS pakeistos, koreguojami sprendiniai</text>
  </threadedComment>
  <threadedComment ref="K280" dT="2024-10-29T06:19:10.14" personId="{F5283759-9946-4865-A022-E520B30F9158}" id="{DC1A35ED-8621-4200-B2E8-66CA27EA185F}" parentId="{7B7EF833-7AE4-4473-8B05-348501125D73}">
    <text>10-29 pateikti pirminiai</text>
  </threadedComment>
  <threadedComment ref="K280" dT="2024-11-08T11:19:38.80" personId="{BF5C2520-4838-4933-8C2C-E9E069B8079F}" id="{15419C4F-F1C9-4305-AFB2-AFECB9F7D4DA}" parentId="{7B7EF833-7AE4-4473-8B05-348501125D73}">
    <text>Pateikti pirminiai po pastabų</text>
  </threadedComment>
  <threadedComment ref="K280" dT="2024-11-12T06:44:15.53" personId="{F5283759-9946-4865-A022-E520B30F9158}" id="{B87159BB-C2F0-499E-8C6F-79AB44EE4919}" parentId="{7B7EF833-7AE4-4473-8B05-348501125D73}">
    <text>Derinama su institucijomis.</text>
  </threadedComment>
  <threadedComment ref="K280" dT="2024-11-27T12:31:32.29" personId="{F5283759-9946-4865-A022-E520B30F9158}" id="{7FE7F004-0A54-4B84-AC95-248F996C7E84}" parentId="{7B7EF833-7AE4-4473-8B05-348501125D73}">
    <text>Likęs telia suderinimas, SUVA</text>
  </threadedComment>
  <threadedComment ref="K280" dT="2024-11-29T12:57:54.24" personId="{BF5C2520-4838-4933-8C2C-E9E069B8079F}" id="{0EBAF758-D045-4775-A14A-3B70A9519C86}" parentId="{7B7EF833-7AE4-4473-8B05-348501125D73}">
    <text>Pateikta byla be SUVA</text>
  </threadedComment>
  <threadedComment ref="K280" dT="2024-12-21T06:41:10.86" personId="{275467A3-C35B-408D-BC09-980133BF36D1}" id="{FACCC1AF-8B11-469E-9133-3F51D9CA948A}" parentId="{7B7EF833-7AE4-4473-8B05-348501125D73}">
    <text>Kokia situacija ?</text>
  </threadedComment>
  <threadedComment ref="K280" dT="2024-12-23T05:14:55.40" personId="{F5283759-9946-4865-A022-E520B30F9158}" id="{4B2099C1-3222-4E9C-9005-3C21482E71AC}" parentId="{7B7EF833-7AE4-4473-8B05-348501125D73}">
    <text>SUVA likę.</text>
  </threadedComment>
  <threadedComment ref="K280" dT="2025-01-13T05:18:18.20" personId="{F5283759-9946-4865-A022-E520B30F9158}" id="{507DBCD3-2285-4AB8-A982-EEBBFF41E3C9}" parentId="{7B7EF833-7AE4-4473-8B05-348501125D73}">
    <text>Suva gauta, paruošta pilna byla, Arnas pateiks.</text>
  </threadedComment>
  <threadedComment ref="K280" dT="2025-01-13T12:01:30.90" personId="{BF5C2520-4838-4933-8C2C-E9E069B8079F}" id="{8302EF95-D18D-4731-B19A-79E3B341D747}" parentId="{7B7EF833-7AE4-4473-8B05-348501125D73}">
    <text>Pateikta byla su SUVA</text>
  </threadedComment>
  <threadedComment ref="U280" dT="2024-11-18T15:13:48.52" personId="{F5283759-9946-4865-A022-E520B30F9158}" id="{9EE80368-1EC2-4351-8995-0C616B299665}">
    <text>Reiks išsiųst informacinį savivaldybei kai patvirtins sprendinius.</text>
  </threadedComment>
  <threadedComment ref="U280" dT="2024-11-27T12:23:28.02" personId="{F5283759-9946-4865-A022-E520B30F9158}" id="{3D342D0C-7863-4E7F-825D-A01F65C71C0F}" parentId="{9EE80368-1EC2-4351-8995-0C616B299665}">
    <text>Išsiųstas informacinis 11-27</text>
  </threadedComment>
  <threadedComment ref="AB280" dT="2024-11-12T06:38:59.77" personId="{F5283759-9946-4865-A022-E520B30F9158}" id="{B73387C2-4DC2-44A1-83C8-527743EA72F9}">
    <text>11-12 išsiųsta</text>
  </threadedComment>
  <threadedComment ref="AB280" dT="2024-11-25T05:52:29.53" personId="{F5283759-9946-4865-A022-E520B30F9158}" id="{161DEED5-0215-4E9B-904D-F0F9CA97CEEA}" parentId="{B73387C2-4DC2-44A1-83C8-527743EA72F9}">
    <text>11-19 atsiuntė pastasbas, 11-19 nusiunčiau pataisytus sprendinius.</text>
  </threadedComment>
  <threadedComment ref="AB280" dT="2024-11-26T14:58:43.11" personId="{F5283759-9946-4865-A022-E520B30F9158}" id="{C7C0E77C-212E-471A-B43F-C58E6ECC7AD1}" parentId="{B73387C2-4DC2-44A1-83C8-527743EA72F9}">
    <text>11-26 suderinta</text>
  </threadedComment>
  <threadedComment ref="AE280" dT="2024-11-12T06:38:59.77" personId="{F5283759-9946-4865-A022-E520B30F9158}" id="{582274D8-F44B-47BC-A4E5-18F733459B0E}">
    <text>11-12 išsiųsta</text>
  </threadedComment>
  <threadedComment ref="AE280" dT="2024-11-13T05:32:12.90" personId="{F5283759-9946-4865-A022-E520B30F9158}" id="{5D6327F8-10C4-4FB8-B0D5-D8B8F7E75D43}" parentId="{582274D8-F44B-47BC-A4E5-18F733459B0E}">
    <text>11-13 gauta</text>
  </threadedComment>
  <threadedComment ref="AF280" dT="2024-11-12T06:38:59.77" personId="{F5283759-9946-4865-A022-E520B30F9158}" id="{D6C381B5-B34F-4E42-BCB4-90894CCADD89}">
    <text>11-12 išsiųsta</text>
  </threadedComment>
  <threadedComment ref="AF280" dT="2024-11-21T08:14:10.06" personId="{F5283759-9946-4865-A022-E520B30F9158}" id="{806BB315-D454-49E1-8710-0C7E9E6C140A}" parentId="{D6C381B5-B34F-4E42-BCB4-90894CCADD89}">
    <text>11-21 gautos pastabos
11-21 pateikta po pastabų.</text>
  </threadedComment>
  <threadedComment ref="AF280" dT="2024-11-29T05:16:00.96" personId="{F5283759-9946-4865-A022-E520B30F9158}" id="{A3C88005-25D0-419B-9D38-8C1FCA76FD3A}" parentId="{D6C381B5-B34F-4E42-BCB4-90894CCADD89}">
    <text>11-28 suderinta</text>
  </threadedComment>
  <threadedComment ref="AH280" dT="2024-11-29T08:43:21.77" personId="{F5283759-9946-4865-A022-E520B30F9158}" id="{C2F7A471-2922-4ACB-8B7D-A47CB1E58DBF}">
    <text xml:space="preserve">11-29 338544 </text>
  </threadedComment>
  <threadedComment ref="AJ280" dT="2024-11-12T06:38:59.77" personId="{F5283759-9946-4865-A022-E520B30F9158}" id="{631DE4E6-DC19-471D-8E1C-324BC621BCE7}">
    <text>11-12 išsiųsta</text>
  </threadedComment>
  <threadedComment ref="AJ280" dT="2024-11-26T15:02:43.57" personId="{F5283759-9946-4865-A022-E520B30F9158}" id="{4F23F7F6-9C95-4BF3-801F-6BE6EF4FF723}" parentId="{631DE4E6-DC19-471D-8E1C-324BC621BCE7}">
    <text>11-26 išsiunčiau priminimą.</text>
  </threadedComment>
  <threadedComment ref="AJ280" dT="2024-11-27T05:38:38.76" personId="{F5283759-9946-4865-A022-E520B30F9158}" id="{ECAF2673-0F1F-4349-BAF5-E82FC37BB27C}" parentId="{631DE4E6-DC19-471D-8E1C-324BC621BCE7}">
    <text>11-27 suderinta</text>
  </threadedComment>
  <threadedComment ref="AK280" dT="2024-11-04T05:37:12.02" personId="{F5283759-9946-4865-A022-E520B30F9158}" id="{70DFF1AD-0A6A-4BC8-A7C3-179C06223DB4}">
    <text>Tomas sakė nereik</text>
  </threadedComment>
  <threadedComment ref="AN280" dT="2024-11-12T06:38:59.77" personId="{F5283759-9946-4865-A022-E520B30F9158}" id="{435089B8-C079-44CF-8075-61762D1592DB}">
    <text>11-12 išsiųsta</text>
  </threadedComment>
  <threadedComment ref="AN280" dT="2024-11-18T14:47:16.34" personId="{F5283759-9946-4865-A022-E520B30F9158}" id="{E5CE7095-6A1F-492E-AE24-8BB36DBE14BC}" parentId="{435089B8-C079-44CF-8075-61762D1592DB}">
    <text>11-18 gautos pastabos
11-18 pateikta po pastabų su AR, atestatu ir brėžiniu.</text>
  </threadedComment>
  <threadedComment ref="AN280" dT="2024-11-20T05:29:24.62" personId="{F5283759-9946-4865-A022-E520B30F9158}" id="{699E33F1-ABBC-4A38-8D66-7880D69F91F2}" parentId="{435089B8-C079-44CF-8075-61762D1592DB}">
    <text>11-19 suderinta</text>
  </threadedComment>
  <threadedComment ref="K281" dT="2024-11-04T13:56:10.42" personId="{275467A3-C35B-408D-BC09-980133BF36D1}" id="{20AD6A5C-26B7-4779-8ADD-63952BE6F3C5}">
    <text>Užsakyta pas Egidijų 11-04</text>
  </threadedComment>
  <threadedComment ref="K281" dT="2024-11-18T10:13:49.74" personId="{65DA027D-5C49-4EE2-A34F-BC2FA0C6B7F3}" id="{0FD9EA48-721D-4E2F-8482-542A3B916B31}" parentId="{20AD6A5C-26B7-4779-8ADD-63952BE6F3C5}">
    <text>Ruošiami pirminiai, derinama su užsakovu</text>
  </threadedComment>
  <threadedComment ref="K281" dT="2024-12-02T06:05:39.91" personId="{65DA027D-5C49-4EE2-A34F-BC2FA0C6B7F3}" id="{E81BC460-07FE-4C8D-ACF8-6EB07EAC15BA}" parentId="{20AD6A5C-26B7-4779-8ADD-63952BE6F3C5}">
    <text>Paskatinsiu užsakovą apsispresti</text>
  </threadedComment>
  <threadedComment ref="K281" dT="2024-12-09T13:19:11.87" personId="{65DA027D-5C49-4EE2-A34F-BC2FA0C6B7F3}" id="{00C48782-6D49-49EF-8E2A-06E9C3D90B1F}" parentId="{20AD6A5C-26B7-4779-8ADD-63952BE6F3C5}">
    <text>Susisiekta, šiandien užsakovas apsispręs ir perskambins</text>
  </threadedComment>
  <threadedComment ref="K281" dT="2024-12-21T06:45:40.31" personId="{275467A3-C35B-408D-BC09-980133BF36D1}" id="{247C909A-F99A-439E-B732-C518733489B6}" parentId="{20AD6A5C-26B7-4779-8ADD-63952BE6F3C5}">
    <text>Kokia situacija ?</text>
  </threadedComment>
  <threadedComment ref="K281" dT="2024-12-23T06:18:45.71" personId="{65DA027D-5C49-4EE2-A34F-BC2FA0C6B7F3}" id="{589FB55B-C448-4B09-A462-555FCBBDA199}" parentId="{20AD6A5C-26B7-4779-8ADD-63952BE6F3C5}">
    <text>Užsakovas nenori nei atotampos nei paramsčio. Parašytas komentaras į tivi, pasiūlyta alternatyva daryti atšakinę OL, laukiama atsakymo</text>
  </threadedComment>
  <threadedComment ref="K281" dT="2025-01-07T15:33:06.97" personId="{BF5C2520-4838-4933-8C2C-E9E069B8079F}" id="{9143B6EF-5035-4D19-BA73-1A0D7C7B6389}" parentId="{20AD6A5C-26B7-4779-8ADD-63952BE6F3C5}">
    <text>Pateikti pirminiai</text>
  </threadedComment>
  <threadedComment ref="K281" dT="2025-01-10T13:16:06.22" personId="{BF5C2520-4838-4933-8C2C-E9E069B8079F}" id="{FF20CC8E-B01F-430C-A75B-76D8E3B065D5}" parentId="{20AD6A5C-26B7-4779-8ADD-63952BE6F3C5}">
    <text>Gautos pastabos pirminiam, atsakyta komentaru į TIVIS, laukiam atsakymo.</text>
  </threadedComment>
  <threadedComment ref="K281" dT="2025-01-20T06:26:52.84" personId="{275467A3-C35B-408D-BC09-980133BF36D1}" id="{085E64DD-CAA5-474F-AB3B-129EB706551B}" parentId="{20AD6A5C-26B7-4779-8ADD-63952BE6F3C5}">
    <text>Reikės pildyti topo</text>
  </threadedComment>
  <threadedComment ref="K281" dT="2025-02-10T15:07:34.66" personId="{BF5C2520-4838-4933-8C2C-E9E069B8079F}" id="{93F76718-AC35-4693-82B5-21CDE981A2A2}" parentId="{20AD6A5C-26B7-4779-8ADD-63952BE6F3C5}">
    <text>Sprendinius derinti su LSU.</text>
  </threadedComment>
  <threadedComment ref="K281" dT="2025-02-26T14:07:58.28" personId="{BF5C2520-4838-4933-8C2C-E9E069B8079F}" id="{2E6432C7-2F56-43A0-BF85-F6C4997D501A}" parentId="{20AD6A5C-26B7-4779-8ADD-63952BE6F3C5}">
    <text>+370 686 10682 andrius gavorka</text>
  </threadedComment>
  <threadedComment ref="K281" dT="2025-02-26T14:08:20.63" personId="{BF5C2520-4838-4933-8C2C-E9E069B8079F}" id="{DE54293E-F25B-419F-9366-D5CFC1FD7A6D}" parentId="{20AD6A5C-26B7-4779-8ADD-63952BE6F3C5}">
    <text>LSU sprendiniams pritars, leisti projektą derinimams</text>
  </threadedComment>
  <threadedComment ref="K281" dT="2025-02-27T11:16:04.28" personId="{BF941DBC-49BC-4D35-B639-EC5DED99621C}" id="{5CA315F1-25DB-4842-A65D-F84F716F3C1A}" parentId="{20AD6A5C-26B7-4779-8ADD-63952BE6F3C5}">
    <text>Pateikta derinti</text>
  </threadedComment>
  <threadedComment ref="K281" dT="2025-03-31T12:08:56.32" personId="{BF941DBC-49BC-4D35-B639-EC5DED99621C}" id="{FDA803D1-9158-42C1-87B6-3E8EF1AAB45D}" parentId="{20AD6A5C-26B7-4779-8ADD-63952BE6F3C5}">
    <text>Ruošiu dalį bylos ir teikiu KPD.</text>
  </threadedComment>
  <threadedComment ref="K281" dT="2025-04-08T12:26:15.71" personId="{BF5C2520-4838-4933-8C2C-E9E069B8079F}" id="{1A61C120-665A-4C98-8613-4854B0410DD0}" parentId="{20AD6A5C-26B7-4779-8ADD-63952BE6F3C5}">
    <text>Trūksta KPD. Rengiami servitutai</text>
  </threadedComment>
  <threadedComment ref="K281" dT="2025-04-10T07:19:12.28" personId="{BF941DBC-49BC-4D35-B639-EC5DED99621C}" id="{6AC2E195-6F85-4048-9D5A-B6E53DC321DB}" parentId="{20AD6A5C-26B7-4779-8ADD-63952BE6F3C5}">
    <text>Gautas KPD, paruošti servitutai</text>
  </threadedComment>
  <threadedComment ref="K281" dT="2025-04-15T09:44:39.02" personId="{BF941DBC-49BC-4D35-B639-EC5DED99621C}" id="{04A112D3-F19A-4055-9FCD-1B2C464E5F16}" parentId="{20AD6A5C-26B7-4779-8ADD-63952BE6F3C5}">
    <text>Pateikti servitutai sklypų naudotojam, 3 jau gavau</text>
  </threadedComment>
  <threadedComment ref="K281" dT="2025-04-15T10:49:07.50" personId="{BF5C2520-4838-4933-8C2C-E9E069B8079F}" id="{0AB3A0DD-C6E1-42F9-8891-A844732488E1}" parentId="{20AD6A5C-26B7-4779-8ADD-63952BE6F3C5}">
    <text>Parašytas laiškas LSU, nes dar negautas derinimas.</text>
  </threadedComment>
  <threadedComment ref="K281" dT="2025-04-25T04:57:21.16" personId="{BF5C2520-4838-4933-8C2C-E9E069B8079F}" id="{E8C7C7DB-1935-4800-9E9A-6CADF9185B43}" parentId="{20AD6A5C-26B7-4779-8ADD-63952BE6F3C5}">
    <text>LSU neatsiunčia derinimo, sprendžiu</text>
  </threadedComment>
  <threadedComment ref="K281" dT="2025-05-01T11:55:03.76" personId="{BF5C2520-4838-4933-8C2C-E9E069B8079F}" id="{E11B0212-F004-40D3-BEE6-A628BDEBD633}" parentId="{20AD6A5C-26B7-4779-8ADD-63952BE6F3C5}">
    <text>LSU neatsako</text>
  </threadedComment>
  <threadedComment ref="K281" dT="2025-05-16T09:53:17.54" personId="{BF5C2520-4838-4933-8C2C-E9E069B8079F}" id="{DD6084F2-1B1E-4485-B555-5791F3D371BD}" parentId="{20AD6A5C-26B7-4779-8ADD-63952BE6F3C5}">
    <text>LSU darys dar vieną posėdį kelių sav. bėgyje, nes tikėjosi gaut kompensaciją, nors jie sklypo nuomininkai. Tai dabar spręs per naują su faktu, kad tai neatlygintina.</text>
  </threadedComment>
  <threadedComment ref="K281" dT="2025-05-22T13:10:20.49" personId="{BF5C2520-4838-4933-8C2C-E9E069B8079F}" id="{B5EA832B-C5B5-4E98-87FF-839F88B86C91}" parentId="{20AD6A5C-26B7-4779-8ADD-63952BE6F3C5}">
    <text>Posėdis 05-29</text>
  </threadedComment>
  <threadedComment ref="K281" dT="2025-06-16T06:32:39.33" personId="{BF5C2520-4838-4933-8C2C-E9E069B8079F}" id="{0EEA0B1B-5F9A-4626-A638-A69CA05EE100}" parentId="{20AD6A5C-26B7-4779-8ADD-63952BE6F3C5}">
    <text>Gautas raštas iš LSU, kad sprendimo priėmimas nukeliamas iki savivaldybės kreipimosi į LSU šio serviuto klausimu. Perduota ESO bei raginu LSU organizuoti susirinkimą.</text>
  </threadedComment>
  <threadedComment ref="K281" dT="2025-07-17T06:02:41.04" personId="{BF5C2520-4838-4933-8C2C-E9E069B8079F}" id="{49B88FEB-D2D3-438D-8280-5C5550328B69}" parentId="{20AD6A5C-26B7-4779-8ADD-63952BE6F3C5}">
    <text>LSU neatsako, ESO veiksmų nesiima. Pateiktas servitutas savivaldybei su LSU raštu, gal savivaldybė į juos pasikreips.</text>
  </threadedComment>
  <threadedComment ref="K281" dT="2025-09-09T05:10:21.08" personId="{BF5C2520-4838-4933-8C2C-E9E069B8079F}" id="{9A7D0283-289B-4C76-91DC-65FE4AADE2A7}" parentId="{20AD6A5C-26B7-4779-8ADD-63952BE6F3C5}">
    <text>Savivaldybė kreipėsi į LSU raštu, turi praeiti 10 d.d. po pasikreipimo. Žodžiu servituto derinimui užsidėjo papildomas mėnesis.</text>
  </threadedComment>
  <threadedComment ref="K281" dT="2025-09-29T06:11:01.71" personId="{BF5C2520-4838-4933-8C2C-E9E069B8079F}" id="{A4A4B84C-C75C-4ED7-AD48-402FBC16356D}" parentId="{20AD6A5C-26B7-4779-8ADD-63952BE6F3C5}">
    <text>Savivaldybė gavo raštą iš LSU, kad per nurodytą terminą (10 d.d.) atsakymo pateikti nepavyks ir prašo palaukti iki kol bus suorganizuotas tarybos susirinkimas. Susirinkimo data nežinoma, rašte rašo 'artimiausiu metu'</text>
  </threadedComment>
  <threadedComment ref="K281" dT="2025-10-29T13:12:44.75" personId="{BF5C2520-4838-4933-8C2C-E9E069B8079F}" id="{1E67105E-B6AB-4106-925C-15EBA8BF0D2A}" parentId="{20AD6A5C-26B7-4779-8ADD-63952BE6F3C5}">
    <text>LSU nepritarė servituto nustatymui, ESO bandys pasikreipti dar į LSU, bet iš esmės čia reikia naujų TS su kitu prisijungimo tašku.</text>
  </threadedComment>
  <threadedComment ref="K281" dT="2026-05-28T11:57:55.76" personId="{BF941DBC-49BC-4D35-B639-EC5DED99621C}" id="{EB177944-FBBD-40E1-A71F-E75D3BEC19B4}" parentId="{20AD6A5C-26B7-4779-8ADD-63952BE6F3C5}">
    <text xml:space="preserve">068690783 </text>
  </threadedComment>
  <threadedComment ref="Z281" dT="2024-10-23T08:43:51.68" personId="{65DA027D-5C49-4EE2-A34F-BC2FA0C6B7F3}" id="{14032781-5767-4ECD-8104-DC0EFBC8BF0B}">
    <text>Pateikta 10.23</text>
  </threadedComment>
  <threadedComment ref="Z281" dT="2024-10-28T05:06:23.67" personId="{65DA027D-5C49-4EE2-A34F-BC2FA0C6B7F3}" id="{AFC8FE08-0BCE-46BA-B24B-454E09C0CC4E}" parentId="{14032781-5767-4ECD-8104-DC0EFBC8BF0B}">
    <text>Suderinta 10,28</text>
  </threadedComment>
  <threadedComment ref="AB281" dT="2024-10-08T06:24:37.85" personId="{65DA027D-5C49-4EE2-A34F-BC2FA0C6B7F3}" id="{880423FB-3402-4C8F-9976-963C486FD985}">
    <text>Pateikta 10.08</text>
  </threadedComment>
  <threadedComment ref="AB281" dT="2024-10-22T05:14:13.39" personId="{65DA027D-5C49-4EE2-A34F-BC2FA0C6B7F3}" id="{3A10BF75-3C7A-4340-BE5C-961DE855546B}" parentId="{880423FB-3402-4C8F-9976-963C486FD985}">
    <text>Suderinta 10,22</text>
  </threadedComment>
  <threadedComment ref="AB281" dT="2025-02-27T11:16:18.99" personId="{BF941DBC-49BC-4D35-B639-EC5DED99621C}" id="{2138B9FC-9E3E-45C9-A385-EF8FE8CA04E5}" parentId="{880423FB-3402-4C8F-9976-963C486FD985}">
    <text>02.27 pateikta</text>
  </threadedComment>
  <threadedComment ref="AE281" dT="2024-10-08T06:24:48.57" personId="{65DA027D-5C49-4EE2-A34F-BC2FA0C6B7F3}" id="{FA396C1B-9A7B-425C-876B-AD5DFD363D13}">
    <text>Pateikta 10.07</text>
  </threadedComment>
  <threadedComment ref="AE281" dT="2024-10-11T04:32:57.23" personId="{65DA027D-5C49-4EE2-A34F-BC2FA0C6B7F3}" id="{0F958FDE-11A6-4D12-A3A8-4999E596EF89}" parentId="{FA396C1B-9A7B-425C-876B-AD5DFD363D13}">
    <text>Suderinta 10.11</text>
  </threadedComment>
  <threadedComment ref="AE281" dT="2024-10-22T05:15:20.89" personId="{65DA027D-5C49-4EE2-A34F-BC2FA0C6B7F3}" id="{BC0F511F-1A61-418A-9069-CDDECD89E0F0}" parentId="{FA396C1B-9A7B-425C-876B-AD5DFD363D13}">
    <text>Pateikta pakartotinai 10,14</text>
  </threadedComment>
  <threadedComment ref="AE281" dT="2024-10-29T13:42:26.63" personId="{65DA027D-5C49-4EE2-A34F-BC2FA0C6B7F3}" id="{2A337EAE-2832-4303-8465-5EA2A2A10F50}" parentId="{FA396C1B-9A7B-425C-876B-AD5DFD363D13}">
    <text>Suderinta 10,29</text>
  </threadedComment>
  <threadedComment ref="AE281" dT="2025-02-27T11:16:29.26" personId="{BF941DBC-49BC-4D35-B639-EC5DED99621C}" id="{EE1F1D46-50E7-436C-8591-30FA5E50EB4D}" parentId="{FA396C1B-9A7B-425C-876B-AD5DFD363D13}">
    <text>02.27 pateikta</text>
  </threadedComment>
  <threadedComment ref="AF281" dT="2024-10-08T06:24:56.86" personId="{65DA027D-5C49-4EE2-A34F-BC2FA0C6B7F3}" id="{0453AD69-E65D-4ECD-BE92-3CE80E3196CC}">
    <text>Pateikta 10.08</text>
  </threadedComment>
  <threadedComment ref="AF281" dT="2024-10-18T07:08:38.30" personId="{65DA027D-5C49-4EE2-A34F-BC2FA0C6B7F3}" id="{78EF48DF-7125-44CE-883F-F661A7CD2568}" parentId="{0453AD69-E65D-4ECD-BE92-3CE80E3196CC}">
    <text>Suderinta 10.18</text>
  </threadedComment>
  <threadedComment ref="AF281" dT="2025-02-27T11:16:36.92" personId="{BF941DBC-49BC-4D35-B639-EC5DED99621C}" id="{AB2F245D-0B64-403C-827A-F4EE7863D940}" parentId="{0453AD69-E65D-4ECD-BE92-3CE80E3196CC}">
    <text>02.27 pateikta</text>
  </threadedComment>
  <threadedComment ref="AN281" dT="2024-10-14T11:16:00.70" personId="{65DA027D-5C49-4EE2-A34F-BC2FA0C6B7F3}" id="{2C91F25E-2CB4-4847-AA14-C5CA60212FE3}">
    <text>Pateikta 10,14</text>
  </threadedComment>
  <threadedComment ref="AN281" dT="2024-10-18T08:57:12.70" personId="{65DA027D-5C49-4EE2-A34F-BC2FA0C6B7F3}" id="{DD3F3BC9-5C6A-4D67-A9EE-AC501BA5409A}" parentId="{2C91F25E-2CB4-4847-AA14-C5CA60212FE3}">
    <text>Suderinta 10.18</text>
  </threadedComment>
  <threadedComment ref="AN281" dT="2025-04-04T07:00:33.75" personId="{BF941DBC-49BC-4D35-B639-EC5DED99621C}" id="{9BFFF562-0A8D-4548-9D25-068D2EF167AB}" parentId="{2C91F25E-2CB4-4847-AA14-C5CA60212FE3}">
    <text>Pateikta 04.04</text>
  </threadedComment>
  <threadedComment ref="K282" dT="2024-09-20T09:56:10.37" personId="{1AA69E5B-B443-4881-BBB8-C2908FF681E9}" id="{C5278BDC-92F9-4474-BD68-5DB04B491D9A}">
    <text>Dubliuojasi su 279, paprasyta atsaukti</text>
  </threadedComment>
  <threadedComment ref="K283" dT="2024-09-19T11:10:46.55" personId="{1AA69E5B-B443-4881-BBB8-C2908FF681E9}" id="{B096C0B0-0FA0-484F-837B-14CD02F02AB9}">
    <text>Tennis space kontaktinis 869990005</text>
  </threadedComment>
  <threadedComment ref="K283" dT="2024-09-30T14:06:03.82" personId="{275467A3-C35B-408D-BC09-980133BF36D1}" id="{CAAADF35-D503-4E4B-8C5C-D0DAD436B116}" parentId="{B096C0B0-0FA0-484F-837B-14CD02F02AB9}">
    <text>Reikia užsakyti topo</text>
  </threadedComment>
  <threadedComment ref="K283" dT="2024-10-01T05:30:49.50" personId="{275467A3-C35B-408D-BC09-980133BF36D1}" id="{1D8E0CD1-E7A7-4DB2-9163-276262993E17}" parentId="{B096C0B0-0FA0-484F-837B-14CD02F02AB9}">
    <text>10-01 pas Ovidijų užsakyta topo</text>
  </threadedComment>
  <threadedComment ref="K283" dT="2024-10-07T12:46:51.59" personId="{275467A3-C35B-408D-BC09-980133BF36D1}" id="{59ECF3E7-DD08-497E-B065-40D3B6E0E0D8}" parentId="{B096C0B0-0FA0-484F-837B-14CD02F02AB9}">
    <text>Sukelta topo</text>
  </threadedComment>
  <threadedComment ref="K283" dT="2024-10-10T12:34:04.78" personId="{B1C403DD-D624-4B2E-A4CE-E1329F3AF8BA}" id="{055DA348-C80E-4478-8E35-86474FAF2810}" parentId="{B096C0B0-0FA0-484F-837B-14CD02F02AB9}">
    <text>Pateikti pirminiai</text>
  </threadedComment>
  <threadedComment ref="K283" dT="2024-10-14T09:31:54.92" personId="{275467A3-C35B-408D-BC09-980133BF36D1}" id="{C5224111-498D-407E-A0C7-735B71A9DFC6}" parentId="{B096C0B0-0FA0-484F-837B-14CD02F02AB9}">
    <text>Pateikti pirminiai po pastabų</text>
  </threadedComment>
  <threadedComment ref="K283" dT="2024-10-21T11:58:04.80" personId="{275467A3-C35B-408D-BC09-980133BF36D1}" id="{48299FD2-8A0A-4C25-A3C7-963FF4373E59}" parentId="{B096C0B0-0FA0-484F-837B-14CD02F02AB9}">
    <text>Įkeltas projektas</text>
  </threadedComment>
  <threadedComment ref="K284" dT="2024-09-25T13:30:58.70" personId="{1AA69E5B-B443-4881-BBB8-C2908FF681E9}" id="{C03F5DF5-4FBA-44D3-B685-CB0C9C721F90}">
    <text>Parasytas komentaras, kad apskaita najame KS/KAS, laukiam atsaukimo</text>
  </threadedComment>
  <threadedComment ref="K285" dT="2024-09-25T13:37:46.88" personId="{1AA69E5B-B443-4881-BBB8-C2908FF681E9}" id="{3C3A47E6-F16D-4174-871A-A16F2E291420}">
    <text>Ar Vainoras leis ardyt asfalta?</text>
  </threadedComment>
  <threadedComment ref="K285" dT="2024-09-30T14:07:28.54" personId="{275467A3-C35B-408D-BC09-980133BF36D1}" id="{9719E3A0-70DC-4CBA-A7BE-818ABCEC11B2}" parentId="{3C3A47E6-F16D-4174-871A-A16F2E291420}">
    <text>Gytis užklausė vainoro, ar leis daryti darbus</text>
  </threadedComment>
  <threadedComment ref="K285" dT="2024-10-01T06:08:29.16" personId="{275467A3-C35B-408D-BC09-980133BF36D1}" id="{FC4E0A7B-5D56-4691-BA2A-4FA9A113B783}" parentId="{3C3A47E6-F16D-4174-871A-A16F2E291420}">
    <text>Laukiam iš užsakovo informacijos</text>
  </threadedComment>
  <threadedComment ref="K285" dT="2024-10-14T06:11:41.04" personId="{275467A3-C35B-408D-BC09-980133BF36D1}" id="{9C41A5AE-3EEC-47D0-A026-3BA6E6E320F0}" parentId="{3C3A47E6-F16D-4174-871A-A16F2E291420}">
    <text>10-14 turi pateikti pirminius</text>
  </threadedComment>
  <threadedComment ref="K285" dT="2024-10-18T07:20:13.14" personId="{B1C403DD-D624-4B2E-A4CE-E1329F3AF8BA}" id="{DDB2070A-C592-4838-8792-9231341D82EB}" parentId="{3C3A47E6-F16D-4174-871A-A16F2E291420}">
    <text>Pateikti pirminiai po pastabų</text>
  </threadedComment>
  <threadedComment ref="K285" dT="2024-10-22T04:48:37.62" personId="{275467A3-C35B-408D-BC09-980133BF36D1}" id="{44A89921-13C2-49DC-AB75-138D2F850B18}" parentId="{3C3A47E6-F16D-4174-871A-A16F2E291420}">
    <text>Tautvydas taiso pirminius</text>
  </threadedComment>
  <threadedComment ref="K285" dT="2024-10-25T14:09:18.48" personId="{BF5C2520-4838-4933-8C2C-E9E069B8079F}" id="{DEB22C56-A992-47A0-A864-AB089A6E6BDE}" parentId="{3C3A47E6-F16D-4174-871A-A16F2E291420}">
    <text>Pateikti pirminiai po pastabų</text>
  </threadedComment>
  <threadedComment ref="K285" dT="2024-11-04T05:25:17.21" personId="{65DA027D-5C49-4EE2-A34F-BC2FA0C6B7F3}" id="{4EE0CC47-F356-4318-974B-B3C0B16036D6}" parentId="{3C3A47E6-F16D-4174-871A-A16F2E291420}">
    <text>Byla paruošta, trūksta SUVA</text>
  </threadedComment>
  <threadedComment ref="K285" dT="2024-11-04T16:40:41.14" personId="{BF5C2520-4838-4933-8C2C-E9E069B8079F}" id="{713B0477-413E-4F32-9058-9B7CCCE007B7}" parentId="{3C3A47E6-F16D-4174-871A-A16F2E291420}">
    <text>Pateikta byla</text>
  </threadedComment>
  <threadedComment ref="K285" dT="2024-11-08T09:00:33.87" personId="{275467A3-C35B-408D-BC09-980133BF36D1}" id="{719D6ABE-38FD-4C70-8740-04237C610954}" parentId="{3C3A47E6-F16D-4174-871A-A16F2E291420}">
    <text>Taiso pastabas, laukiam SUVA</text>
  </threadedComment>
  <threadedComment ref="K285" dT="2024-11-11T05:47:00.38" personId="{65DA027D-5C49-4EE2-A34F-BC2FA0C6B7F3}" id="{83916D36-1675-4086-B24F-AFC7E7C9D2C9}" parentId="{3C3A47E6-F16D-4174-871A-A16F2E291420}">
    <text xml:space="preserve">Su klientu perderinamas apskaitų skaičius </text>
  </threadedComment>
  <threadedComment ref="K285" dT="2024-11-19T09:33:16.34" personId="{65DA027D-5C49-4EE2-A34F-BC2FA0C6B7F3}" id="{CFBD884F-65F6-4DB0-BAFD-20227908899E}" parentId="{3C3A47E6-F16D-4174-871A-A16F2E291420}">
    <text>Suva vėluoja 4d.</text>
  </threadedComment>
  <threadedComment ref="K285" dT="2024-11-27T05:30:02.63" personId="{65DA027D-5C49-4EE2-A34F-BC2FA0C6B7F3}" id="{7B7F9056-4C13-4E31-8E31-DC7FCEF95E00}" parentId="{3C3A47E6-F16D-4174-871A-A16F2E291420}">
    <text>Pateikta SUVA po pastabų</text>
  </threadedComment>
  <threadedComment ref="K285" dT="2024-12-21T06:42:29.09" personId="{275467A3-C35B-408D-BC09-980133BF36D1}" id="{22B22E8A-9AF5-4AD7-BA3A-BC4E1B0B4C0F}" parentId="{3C3A47E6-F16D-4174-871A-A16F2E291420}">
    <text>Kas vyksta su projektu ?</text>
  </threadedComment>
  <threadedComment ref="K285" dT="2024-12-23T05:15:50.19" personId="{65DA027D-5C49-4EE2-A34F-BC2FA0C6B7F3}" id="{DB7A92DE-9CC1-4C18-AD3D-81B59000C890}" parentId="{3C3A47E6-F16D-4174-871A-A16F2E291420}">
    <text>Suva vėluoja 9d.d.</text>
  </threadedComment>
  <threadedComment ref="K285" dT="2024-12-30T13:55:02.19" personId="{BF5C2520-4838-4933-8C2C-E9E069B8079F}" id="{0333018D-EAE2-4046-9A5C-33C6B43F0128}" parentId="{3C3A47E6-F16D-4174-871A-A16F2E291420}">
    <text>Pateikta byla su suva</text>
  </threadedComment>
  <threadedComment ref="AB285" dT="2024-10-14T06:23:00.75" personId="{BF941DBC-49BC-4D35-B639-EC5DED99621C}" id="{87A1D920-88B7-4A39-8B30-B2055AD49615}">
    <text>10.14 pateikta</text>
  </threadedComment>
  <threadedComment ref="AB285" dT="2024-10-29T10:11:01.67" personId="{65DA027D-5C49-4EE2-A34F-BC2FA0C6B7F3}" id="{4C7C6797-CFE4-468A-A98D-AB0C67CAE004}" parentId="{87A1D920-88B7-4A39-8B30-B2055AD49615}">
    <text>Yra suderinta preliminari trasa pavaizduota ant ortofoto, Vainoras sako, kad to užtenka</text>
  </threadedComment>
  <threadedComment ref="AE285" dT="2024-10-14T06:23:00.75" personId="{BF941DBC-49BC-4D35-B639-EC5DED99621C}" id="{224C6D7F-A7D9-4BF7-AE30-E46B2A0AF5FD}">
    <text>10.14 pateikta</text>
  </threadedComment>
  <threadedComment ref="AE285" dT="2024-10-17T05:00:25.47" personId="{BF941DBC-49BC-4D35-B639-EC5DED99621C}" id="{06C1D31F-0837-47A8-9404-38D0D16F90E3}" parentId="{224C6D7F-A7D9-4BF7-AE30-E46B2A0AF5FD}">
    <text>10.17 pateikta</text>
  </threadedComment>
  <threadedComment ref="AF285" dT="2024-10-14T06:23:00.75" personId="{BF941DBC-49BC-4D35-B639-EC5DED99621C}" id="{35CC4EF9-A64D-4D4B-A68E-B3A0E8E2E661}">
    <text>10.14 pateikta</text>
  </threadedComment>
  <threadedComment ref="AF285" dT="2024-10-17T11:01:41.82" personId="{BF941DBC-49BC-4D35-B639-EC5DED99621C}" id="{D8355A6B-85A9-4A81-899B-C5F53E20AA32}" parentId="{35CC4EF9-A64D-4D4B-A68E-B3A0E8E2E661}">
    <text>10.17 suderinta</text>
  </threadedComment>
  <threadedComment ref="AH285" dT="2024-10-29T10:46:24.54" personId="{65DA027D-5C49-4EE2-A34F-BC2FA0C6B7F3}" id="{AAD2B900-BD8E-4278-A581-15FDA85B3B66}">
    <text>10,29
334462</text>
  </threadedComment>
  <threadedComment ref="AH285" dT="2024-11-27T05:29:20.58" personId="{65DA027D-5C49-4EE2-A34F-BC2FA0C6B7F3}" id="{822821CC-F249-416A-95CF-D73ADD91E990}" parentId="{AAD2B900-BD8E-4278-A581-15FDA85B3B66}">
    <text>Pateikta po pastabų
11/26 337910</text>
  </threadedComment>
  <threadedComment ref="K286" dT="2024-10-08T07:38:59.37" personId="{1AA69E5B-B443-4881-BBB8-C2908FF681E9}" id="{600F115A-04C9-4468-AE74-A99C72052784}">
    <text>Pateikti pirminiai</text>
  </threadedComment>
  <threadedComment ref="K286" dT="2024-10-08T07:39:14.22" personId="{1AA69E5B-B443-4881-BBB8-C2908FF681E9}" id="{EA7A1E77-F620-4A52-AE16-01898741EB1E}" parentId="{600F115A-04C9-4468-AE74-A99C72052784}">
    <text>Laukiam derinimu instituciju</text>
  </threadedComment>
  <threadedComment ref="K286" dT="2024-10-28T06:46:44.49" personId="{275467A3-C35B-408D-BC09-980133BF36D1}" id="{928F352A-FBAF-4F5E-A5BA-16000A82782C}" parentId="{600F115A-04C9-4468-AE74-A99C72052784}">
    <text>10-28 bus teikiama byla</text>
  </threadedComment>
  <threadedComment ref="K286" dT="2024-10-31T15:15:49.24" personId="{BF5C2520-4838-4933-8C2C-E9E069B8079F}" id="{98355D07-4AC1-4155-953D-23C03E906729}" parentId="{600F115A-04C9-4468-AE74-A99C72052784}">
    <text>10-31 pateikta byla</text>
  </threadedComment>
  <threadedComment ref="K286" dT="2024-11-11T14:59:08.09" personId="{1AA69E5B-B443-4881-BBB8-C2908FF681E9}" id="{DAA3CE10-DABA-475C-B596-96E4DD64773A}" parentId="{600F115A-04C9-4468-AE74-A99C72052784}">
    <text xml:space="preserve">Laukiam SUVA (liko 1 d.d.) </text>
  </threadedComment>
  <threadedComment ref="AB286" dT="2024-10-08T07:44:04.42" personId="{A8D559AF-EDFF-4E5C-A9C6-041F763793B2}" id="{22E31A2C-4E37-42D2-AA7A-9B1EC0476C98}">
    <text>Pateikta 10-04</text>
  </threadedComment>
  <threadedComment ref="AB286" dT="2024-10-23T04:20:57.80" personId="{A8D559AF-EDFF-4E5C-A9C6-041F763793B2}" id="{F13EFC5B-20E1-4457-930A-6EAEE02AE24B}" parentId="{22E31A2C-4E37-42D2-AA7A-9B1EC0476C98}">
    <text>10-15 gauta pastaba spintą statyti prie sienos, 10-15 išsiųstas pataisytas</text>
  </threadedComment>
  <threadedComment ref="AB286" dT="2024-10-23T04:21:12.91" personId="{A8D559AF-EDFF-4E5C-A9C6-041F763793B2}" id="{B86895E6-44C0-4CF4-B7D0-D6F9CBE27CFF}" parentId="{22E31A2C-4E37-42D2-AA7A-9B1EC0476C98}">
    <text>10-22 išsiųstas pakartotinai</text>
  </threadedComment>
  <threadedComment ref="AB286" dT="2024-10-23T05:08:54.68" personId="{A8D559AF-EDFF-4E5C-A9C6-041F763793B2}" id="{D95E32AB-B4DD-4C3D-8242-7AD336AD3180}" parentId="{22E31A2C-4E37-42D2-AA7A-9B1EC0476C98}">
    <text xml:space="preserve">10-23 atsiuntė suderintą </text>
  </threadedComment>
  <threadedComment ref="AE286" dT="2024-10-08T07:44:14.92" personId="{A8D559AF-EDFF-4E5C-A9C6-041F763793B2}" id="{A91AFD7F-E725-45D7-BC3C-36B8AFF8AB1A}">
    <text>Pateikta 10-04</text>
  </threadedComment>
  <threadedComment ref="AE286" dT="2024-10-15T04:25:33.00" personId="{A8D559AF-EDFF-4E5C-A9C6-041F763793B2}" id="{3240E2BE-F60A-4AA3-8DBE-DE0AD1AAB1A0}" parentId="{A91AFD7F-E725-45D7-BC3C-36B8AFF8AB1A}">
    <text>Suderinta 10-11</text>
  </threadedComment>
  <threadedComment ref="AF286" dT="2024-10-08T07:44:48.40" personId="{A8D559AF-EDFF-4E5C-A9C6-041F763793B2}" id="{F84796B9-832C-43C7-9704-451819AEC6B7}">
    <text>Pateikta 10-04</text>
  </threadedComment>
  <threadedComment ref="AF286" dT="2024-10-17T04:18:50.65" personId="{A8D559AF-EDFF-4E5C-A9C6-041F763793B2}" id="{5FAE34F3-2450-47F5-94A4-2435A9AF36A5}" parentId="{F84796B9-832C-43C7-9704-451819AEC6B7}">
    <text>Suderinta 10-16</text>
  </threadedComment>
  <threadedComment ref="AH286" dT="2024-10-28T10:04:38.71" personId="{A8D559AF-EDFF-4E5C-A9C6-041F763793B2}" id="{720AC565-7102-442F-AFD2-4501AABA4009}">
    <text xml:space="preserve">10-28 , 334260 </text>
  </threadedComment>
  <threadedComment ref="K287" dT="2024-10-21T12:00:22.65" personId="{275467A3-C35B-408D-BC09-980133BF36D1}" id="{B6ED27B3-798A-4E6D-98C2-FC3098204650}">
    <text>Pateikti pirminiai</text>
  </threadedComment>
  <threadedComment ref="K287" dT="2024-10-28T13:16:15.24" personId="{BF5C2520-4838-4933-8C2C-E9E069B8079F}" id="{2B044E53-D9CE-41AD-8881-DBA4E0EEC304}" parentId="{B6ED27B3-798A-4E6D-98C2-FC3098204650}">
    <text>Pateikti pataisyti sprendiniai</text>
  </threadedComment>
  <threadedComment ref="K287" dT="2024-11-04T05:28:29.79" personId="{F5283759-9946-4865-A022-E520B30F9158}" id="{F01BFBFD-43FC-49C0-BF9D-0EAD5FD13FE4}" parentId="{B6ED27B3-798A-4E6D-98C2-FC3098204650}">
    <text>Derinama su institucijomis.</text>
  </threadedComment>
  <threadedComment ref="K287" dT="2024-11-22T12:29:26.17" personId="{F5283759-9946-4865-A022-E520B30F9158}" id="{F187F491-6AE7-4837-81DC-B41CEC637954}" parentId="{B6ED27B3-798A-4E6D-98C2-FC3098204650}">
    <text>Reik tinklų papildymo, perduota Ovidijui 11-21</text>
  </threadedComment>
  <threadedComment ref="K287" dT="2024-12-02T06:03:07.85" personId="{F5283759-9946-4865-A022-E520B30F9158}" id="{8518975F-1233-4FED-A7AC-8DB08681EDA0}" parentId="{B6ED27B3-798A-4E6D-98C2-FC3098204650}">
    <text xml:space="preserve">Likęs telia suderinimas
Suderint su sklypu (ryt skambinsiuosi). Su sklp. Sav. nebuvo derinta iš karto, nes nebuvo aišku, ar suderins institucijos sprendinius.
Servitutas su KMS
</text>
  </threadedComment>
  <threadedComment ref="K287" dT="2024-12-04T10:54:42.35" personId="{F5283759-9946-4865-A022-E520B30F9158}" id="{F1A5CF85-4EF3-48BB-A9C9-59B44C5940E0}" parentId="{B6ED27B3-798A-4E6D-98C2-FC3098204650}">
    <text>Važiuoju pas sklp sav. 12-04 susitikt vietoj ir apsitart dėl sprendinių.</text>
  </threadedComment>
  <threadedComment ref="K287" dT="2024-12-04T13:43:44.67" personId="{F5283759-9946-4865-A022-E520B30F9158}" id="{A70318F6-F78D-49AA-89C9-511AD62BC039}" parentId="{B6ED27B3-798A-4E6D-98C2-FC3098204650}">
    <text>Sklp. sav. nepritaria sprendiniams, Arnas parašys į TIVI.
Sakė daryt po esama a.z.
Servitutas su KMS ir SUVA</text>
  </threadedComment>
  <threadedComment ref="K287" dT="2024-12-09T06:46:41.80" personId="{BF5C2520-4838-4933-8C2C-E9E069B8079F}" id="{6CFE030B-5852-4EB9-92DC-D2C39B35D2FA}" parentId="{B6ED27B3-798A-4E6D-98C2-FC3098204650}">
    <text>Servitutas pateiktas pasirašyti ESO</text>
  </threadedComment>
  <threadedComment ref="K287" dT="2024-12-12T14:25:44.10" personId="{F5283759-9946-4865-A022-E520B30F9158}" id="{BDE08CF4-822F-4B2A-B949-F9EE58FD42AF}" parentId="{B6ED27B3-798A-4E6D-98C2-FC3098204650}">
    <text>Paruošta byla, SUVA pateikta, likęs servitutas.</text>
  </threadedComment>
  <threadedComment ref="K287" dT="2024-12-12T15:06:59.32" personId="{BF5C2520-4838-4933-8C2C-E9E069B8079F}" id="{C1B9B4AE-98A8-4FF8-B8E4-7C6A5A0252D1}" parentId="{B6ED27B3-798A-4E6D-98C2-FC3098204650}">
    <text>Pateiktas servitutas po pastabų</text>
  </threadedComment>
  <threadedComment ref="K287" dT="2024-12-18T05:49:21.43" personId="{F5283759-9946-4865-A022-E520B30F9158}" id="{CC1E3278-FE85-4AD9-A33D-B48C43770AFF}" parentId="{B6ED27B3-798A-4E6D-98C2-FC3098204650}">
    <text>Likęs servitutas, SUVA. Byla sutvarkyta po pastabų.</text>
  </threadedComment>
  <threadedComment ref="K287" dT="2024-12-30T12:56:05.83" personId="{F5283759-9946-4865-A022-E520B30F9158}" id="{05182F82-80C4-414B-8BBA-29846798FEE7}" parentId="{B6ED27B3-798A-4E6D-98C2-FC3098204650}">
    <text>Gavom atsakymą į informacinį, Arnas parašė į TIVI</text>
  </threadedComment>
  <threadedComment ref="K287" dT="2025-01-08T10:18:53.66" personId="{F5283759-9946-4865-A022-E520B30F9158}" id="{BB3CBB11-4A28-481F-89A6-38B1CC23175F}" parentId="{B6ED27B3-798A-4E6D-98C2-FC3098204650}">
    <text>01-08 išsiųstas informacinis, kad patikslintu priežastis dėl prieštaravimo sprendiniams.</text>
  </threadedComment>
  <threadedComment ref="K287" dT="2025-01-20T09:59:54.86" personId="{F5283759-9946-4865-A022-E520B30F9158}" id="{CA3E0CF9-216B-4415-832D-481AA97056FA}" parentId="{B6ED27B3-798A-4E6D-98C2-FC3098204650}">
    <text>01-20 skambinau sklp. sav. sakė buvo išvykusi, nematė gauto laiško, bandys šiom dienom parašyt atsakymą argumentuotą ir reiks važiuot iki jos pasiimt tą lapą.</text>
  </threadedComment>
  <threadedComment ref="K287" dT="2025-01-21T14:00:44.08" personId="{F5283759-9946-4865-A022-E520B30F9158}" id="{E41A0F7F-C5E5-43EB-87B2-9A8B011CCF67}" parentId="{B6ED27B3-798A-4E6D-98C2-FC3098204650}">
    <text>Paimiau sklp. sav. nepritarimą, Arnas pateiks į TIVĮ</text>
  </threadedComment>
  <threadedComment ref="K287" dT="2025-01-29T10:03:33.96" personId="{F5283759-9946-4865-A022-E520B30F9158}" id="{1443FDE1-C479-4C67-BDC2-CDF5BEF0363B}" parentId="{B6ED27B3-798A-4E6D-98C2-FC3098204650}">
    <text>Gavau ats. dėl servituto, kad pasiteikt per matininką</text>
  </threadedComment>
  <threadedComment ref="K287" dT="2025-02-04T05:53:41.20" personId="{F5283759-9946-4865-A022-E520B30F9158}" id="{0945E32A-11DE-4F83-9665-D8CA9F8C664F}" parentId="{B6ED27B3-798A-4E6D-98C2-FC3098204650}">
    <text>Arnas pateiks servitutą į TIVI</text>
  </threadedComment>
  <threadedComment ref="K287" dT="2025-02-10T12:38:07.10" personId="{F5283759-9946-4865-A022-E520B30F9158}" id="{400DFDF7-E3B7-457E-AE67-CD7559093518}" parentId="{B6ED27B3-798A-4E6D-98C2-FC3098204650}">
    <text xml:space="preserve">Servitutai pateikti kompensacijai
</text>
  </threadedComment>
  <threadedComment ref="K287" dT="2025-02-13T05:26:20.92" personId="{F5283759-9946-4865-A022-E520B30F9158}" id="{EAD7EC7B-5F3D-4F9B-B4D4-3256C5EFC784}" parentId="{B6ED27B3-798A-4E6D-98C2-FC3098204650}">
    <text xml:space="preserve">Gautos kompensacijos
</text>
  </threadedComment>
  <threadedComment ref="K287" dT="2025-02-18T07:08:43.45" personId="{BF5C2520-4838-4933-8C2C-E9E069B8079F}" id="{D2600BC3-B733-473F-BC39-07E0146050A0}" parentId="{B6ED27B3-798A-4E6D-98C2-FC3098204650}">
    <text>Pateiksiu su garantiniu</text>
  </threadedComment>
  <threadedComment ref="K287" dT="2025-02-18T09:56:01.81" personId="{BF5C2520-4838-4933-8C2C-E9E069B8079F}" id="{7AD73E82-D106-418A-9373-F7F229D10FDC}" parentId="{B6ED27B3-798A-4E6D-98C2-FC3098204650}">
    <text xml:space="preserve">@Augustas Motiejūnas </text>
    <mentions>
      <mention mentionpersonId="{182DB1AE-E541-4B58-A02B-106B4190BB4B}" mentionId="{D7416A12-30C1-4A38-9E63-9FF998641819}" startIndex="0" length="20"/>
    </mentions>
  </threadedComment>
  <threadedComment ref="K287" dT="2025-02-19T10:26:44.90" personId="{F5283759-9946-4865-A022-E520B30F9158}" id="{B040012A-8894-46C9-A199-122E452E9124}" parentId="{B6ED27B3-798A-4E6D-98C2-FC3098204650}">
    <text>02-19 servitutas pateiktas savivaldybei, su nuomininku suderinta.</text>
  </threadedComment>
  <threadedComment ref="K287" dT="2025-03-05T09:04:20.44" personId="{BF5C2520-4838-4933-8C2C-E9E069B8079F}" id="{B1C2272C-EF7D-469B-A8B4-628E2186E98A}" parentId="{B6ED27B3-798A-4E6D-98C2-FC3098204650}">
    <text>Pateikta su garantiniu</text>
  </threadedComment>
  <threadedComment ref="K287" dT="2025-03-17T12:16:28.01" personId="{F5283759-9946-4865-A022-E520B30F9158}" id="{E46B2A80-3225-43FD-9C66-807727AF3799}" parentId="{B6ED27B3-798A-4E6D-98C2-FC3098204650}">
    <text>03-13 išsiųsta savivaldybei dar vienas aktas dėl kompensuojamų kitų plotų.</text>
  </threadedComment>
  <threadedComment ref="K287" dT="2025-03-24T10:46:03.00" personId="{F5283759-9946-4865-A022-E520B30F9158}" id="{419DFD30-A7C5-47BA-A8AA-6AEDBA38143F}" parentId="{B6ED27B3-798A-4E6D-98C2-FC3098204650}">
    <text>03-24 nusiųstas sutikimas pasirašymui užsakovo projektuotojams.</text>
  </threadedComment>
  <threadedComment ref="K287" dT="2025-03-28T07:48:07.53" personId="{F5283759-9946-4865-A022-E520B30F9158}" id="{525C1679-0AED-47CD-A4C3-70CBB1234D98}" parentId="{B6ED27B3-798A-4E6D-98C2-FC3098204650}">
    <text>Perduotas savivaldybės sutikimas dėl servituto, kad apmokėtų kompensaciją.</text>
  </threadedComment>
  <threadedComment ref="K287" dT="2025-04-07T07:55:42.98" personId="{F5283759-9946-4865-A022-E520B30F9158}" id="{C7B5368C-EC5E-420F-9813-C993AA267CFB}" parentId="{B6ED27B3-798A-4E6D-98C2-FC3098204650}">
    <text>Perduoti dokai notarams.</text>
  </threadedComment>
  <threadedComment ref="K287" dT="2025-04-07T10:22:31.86" personId="{F5283759-9946-4865-A022-E520B30F9158}" id="{EF253211-6251-4B74-BDC2-ECCB48E190C6}" parentId="{B6ED27B3-798A-4E6D-98C2-FC3098204650}">
    <text xml:space="preserve">Sandorio pasirašymo data 2025-04-15   8.00 val.
</text>
  </threadedComment>
  <threadedComment ref="K287" dT="2025-04-09T10:42:37.25" personId="{F5283759-9946-4865-A022-E520B30F9158}" id="{68B6D100-7F00-4BBC-AB43-C5C2DF599C6D}" parentId="{B6ED27B3-798A-4E6D-98C2-FC3098204650}">
    <text>Servituto nebereikia, taisau sprendinius. Atšauktas pasirašymas pas notarus.</text>
  </threadedComment>
  <threadedComment ref="U287" dT="2024-12-10T08:12:57.86" personId="{F5283759-9946-4865-A022-E520B30F9158}" id="{5A35FF87-2BE7-49D1-A2CB-2158F0D71D54}">
    <text>12-10 perdaviau administratorei</text>
  </threadedComment>
  <threadedComment ref="Z287" dT="2024-12-05T13:53:20.55" personId="{F5283759-9946-4865-A022-E520B30F9158}" id="{367C130B-DEDF-4AB9-9CC2-8171F2CAF496}">
    <text>12-05 pateikta</text>
  </threadedComment>
  <threadedComment ref="Z287" dT="2024-12-05T13:53:58.07" personId="{F5283759-9946-4865-A022-E520B30F9158}" id="{C204698F-58A7-4F5A-A184-1AB0562DEDF1}" parentId="{367C130B-DEDF-4AB9-9CC2-8171F2CAF496}">
    <text>Paskutinį kart bendravau su kažkokiu architektu 861698646</text>
  </threadedComment>
  <threadedComment ref="Z287" dT="2024-12-06T12:50:46.45" personId="{F5283759-9946-4865-A022-E520B30F9158}" id="{0F1EBCCC-C464-4013-9979-EE4475A34B62}" parentId="{367C130B-DEDF-4AB9-9CC2-8171F2CAF496}">
    <text>12-06 išsiuntė Architektu biuras G.Natkevicius ir partneriai &lt;Info@natkevicius.lt&gt; sprendinius užsakovui, kad jis pasirašytų.</text>
    <extLst>
      <x:ext xmlns:xltc2="http://schemas.microsoft.com/office/spreadsheetml/2020/threadedcomments2" uri="{F7C98A9C-CBB3-438F-8F68-D28B6AF4A901}">
        <xltc2:checksum>335599354</xltc2:checksum>
        <xltc2:hyperlink startIndex="62" length="19" url="Info@natkevicius.lt"/>
      </x:ext>
    </extLst>
  </threadedComment>
  <threadedComment ref="Z287" dT="2024-12-12T12:29:55.23" personId="{F5283759-9946-4865-A022-E520B30F9158}" id="{10EF7C1B-84D4-425E-BC5A-075D79B7DD59}" parentId="{367C130B-DEDF-4AB9-9CC2-8171F2CAF496}">
    <text xml:space="preserve">Gauta 12-12 </text>
  </threadedComment>
  <threadedComment ref="AA287" dT="2024-12-06T12:51:22.41" personId="{F5283759-9946-4865-A022-E520B30F9158}" id="{2B924098-66A8-4B7A-A825-1AD3C697BDD3}">
    <text>Eso sakė daryt po esama a.z., su sklypo savininkais susitarti nepavyko, todėl pakoregavom kabelį, kad viskas būtų po esamą a.z.</text>
  </threadedComment>
  <threadedComment ref="AB287" dT="2024-11-04T05:49:05.32" personId="{F5283759-9946-4865-A022-E520B30F9158}" id="{A69D0232-8CAB-4E3A-811B-46919F2DAD00}">
    <text>11-04 išsiųsta</text>
  </threadedComment>
  <threadedComment ref="AB287" dT="2024-11-10T08:10:54.69" personId="{F5283759-9946-4865-A022-E520B30F9158}" id="{9114C923-133F-4C49-80FF-4A48042DF338}" parentId="{A69D0232-8CAB-4E3A-811B-46919F2DAD00}">
    <text>11-08 gauta</text>
  </threadedComment>
  <threadedComment ref="AE287" dT="2024-11-04T05:49:05.32" personId="{F5283759-9946-4865-A022-E520B30F9158}" id="{DB8B16E3-31AD-483E-B835-4FE5FDB92475}">
    <text>11-04 išsiųsta</text>
  </threadedComment>
  <threadedComment ref="AE287" dT="2024-11-05T14:02:19.59" personId="{F5283759-9946-4865-A022-E520B30F9158}" id="{EABCCC67-672D-4B79-A94D-2C0B9E5DE8BC}" parentId="{DB8B16E3-31AD-483E-B835-4FE5FDB92475}">
    <text>11-05 suderinta</text>
  </threadedComment>
  <threadedComment ref="AF287" dT="2024-11-04T05:49:05.32" personId="{F5283759-9946-4865-A022-E520B30F9158}" id="{BC9C7906-B57B-4780-A5C0-8D7D37C09BDA}">
    <text>11-04 išsiųsta</text>
  </threadedComment>
  <threadedComment ref="AF287" dT="2024-11-13T14:02:09.54" personId="{F5283759-9946-4865-A022-E520B30F9158}" id="{58D9C657-BA29-4260-93C0-46E136CAD655}" parentId="{BC9C7906-B57B-4780-A5C0-8D7D37C09BDA}">
    <text>11-27 pateikta po pastabų</text>
  </threadedComment>
  <threadedComment ref="AF287" dT="2024-12-04T07:37:13.12" personId="{F5283759-9946-4865-A022-E520B30F9158}" id="{95A52D7F-BA27-48D4-A804-2612E58364CE}" parentId="{BC9C7906-B57B-4780-A5C0-8D7D37C09BDA}">
    <text>12-04 suderinta</text>
  </threadedComment>
  <threadedComment ref="AH287" dT="2024-12-06T06:54:24.75" personId="{F5283759-9946-4865-A022-E520B30F9158}" id="{B53AEF16-E6AB-48CF-9CE9-FF17E4A38063}">
    <text>339367 12-06</text>
  </threadedComment>
  <threadedComment ref="AJ287" dT="2024-11-04T05:49:05.32" personId="{F5283759-9946-4865-A022-E520B30F9158}" id="{8F3EA6A9-9503-407D-90CE-B15B4A870C4B}">
    <text>11-04 išsiųsta</text>
  </threadedComment>
  <threadedComment ref="AJ287" dT="2024-11-21T05:24:33.20" personId="{F5283759-9946-4865-A022-E520B30F9158}" id="{1BCAEC68-8893-4E5C-8C20-5DE9D0802FDD}" parentId="{8F3EA6A9-9503-407D-90CE-B15B4A870C4B}">
    <text>11-21 išsiunčiau priminimą.</text>
  </threadedComment>
  <threadedComment ref="AJ287" dT="2024-11-21T12:18:58.63" personId="{F5283759-9946-4865-A022-E520B30F9158}" id="{23A53DCA-01BD-4A5D-8CFA-1D251BD09EFC}" parentId="{8F3EA6A9-9503-407D-90CE-B15B4A870C4B}">
    <text>11-21 gauta pastabų, reikia topo korekcijos, perduota Ovidijui.</text>
  </threadedComment>
  <threadedComment ref="AJ287" dT="2024-11-25T07:11:06.90" personId="{F5283759-9946-4865-A022-E520B30F9158}" id="{50CE246F-76D1-4E53-B1BA-E6BB1E6F6083}" parentId="{8F3EA6A9-9503-407D-90CE-B15B4A870C4B}">
    <text>11-25 papildė Ovidijus topo, nusiunčiau po pastabų.</text>
  </threadedComment>
  <threadedComment ref="AJ287" dT="2024-11-25T09:35:21.65" personId="{F5283759-9946-4865-A022-E520B30F9158}" id="{A3F1C093-D959-4F1F-ADBD-D4FCA1A5B2CD}" parentId="{8F3EA6A9-9503-407D-90CE-B15B4A870C4B}">
    <text>11-25 suderino</text>
  </threadedComment>
  <threadedComment ref="AK287" dT="2024-11-04T05:37:12.02" personId="{F5283759-9946-4865-A022-E520B30F9158}" id="{2155E416-66FC-49E3-9ADB-8BA461F247A3}">
    <text>Su KMS sav.</text>
  </threadedComment>
  <threadedComment ref="AK287" dT="2024-12-10T05:22:49.60" personId="{F5283759-9946-4865-A022-E520B30F9158}" id="{3557CF19-6BB9-4F46-B25C-FA916C2717F7}" parentId="{2155E416-66FC-49E3-9ADB-8BA461F247A3}">
    <text>12-09 pateikta ESO pasirašyti</text>
  </threadedComment>
  <threadedComment ref="AK287" dT="2024-12-13T08:01:19.96" personId="{F5283759-9946-4865-A022-E520B30F9158}" id="{B0FB5DBC-1128-4315-907A-9D6F1B0AB714}" parentId="{2155E416-66FC-49E3-9ADB-8BA461F247A3}">
    <text>12-13 pateikta kompensacijai</text>
  </threadedComment>
  <threadedComment ref="AK287" dT="2024-12-13T08:05:22.25" personId="{F5283759-9946-4865-A022-E520B30F9158}" id="{C607419D-BD77-4876-8A39-DD7EB8127944}" parentId="{2155E416-66FC-49E3-9ADB-8BA461F247A3}">
    <text>+370 698 77 570 M. ir K. Petrauskų namai (K. Petrausko g. 31, Kaunas)
Reiks suderint su nuomininku jei su kompensacija bus viskas ok.</text>
  </threadedComment>
  <threadedComment ref="AK287" dT="2024-12-13T11:33:32.21" personId="{F5283759-9946-4865-A022-E520B30F9158}" id="{64D3ADC1-DAF2-4042-A993-492EE87DFDAC}" parentId="{2155E416-66FC-49E3-9ADB-8BA461F247A3}">
    <text>Kompensacija gavau. Išsiunčiau laišką Kauno muziejui 2024-12-13. Skambinausi, sakė siųst laišką bendru paštu.</text>
  </threadedComment>
  <threadedComment ref="AK287" dT="2024-12-19T08:25:34.86" personId="{F5283759-9946-4865-A022-E520B30F9158}" id="{9FF6C3F9-905D-454F-AFB9-172CAB7E1B46}" parentId="{2155E416-66FC-49E3-9ADB-8BA461F247A3}">
    <text>12-17 servitutas pateiktas savivaldybei</text>
  </threadedComment>
  <threadedComment ref="AK287" dT="2025-03-10T07:29:38.37" personId="{F5283759-9946-4865-A022-E520B30F9158}" id="{D8E32C3A-CCBB-4D4F-A3CD-66EA1F069332}" parentId="{2155E416-66FC-49E3-9ADB-8BA461F247A3}">
    <text xml:space="preserve">02-19 pateiktas servitutas savivaldybei (perdarytas per geomatininką) </text>
  </threadedComment>
  <threadedComment ref="AN287" dT="2024-11-04T05:49:05.32" personId="{F5283759-9946-4865-A022-E520B30F9158}" id="{C250402D-2085-42D3-8607-1C8DA8591BCE}">
    <text>11-04 išsiųsta</text>
  </threadedComment>
  <threadedComment ref="AN287" dT="2024-11-07T10:43:08.92" personId="{F5283759-9946-4865-A022-E520B30F9158}" id="{D242C267-5B93-4186-A738-B9B823881E24}" parentId="{C250402D-2085-42D3-8607-1C8DA8591BCE}">
    <text>11-07 gauta</text>
  </threadedComment>
  <threadedComment ref="K288" dT="2024-09-25T14:32:49.09" personId="{1AA69E5B-B443-4881-BBB8-C2908FF681E9}" id="{D7704138-71E0-4FC9-8010-141C6FD45871}">
    <text>Ar logiska ten OL keist i KL, ar leis paramsti su atotampa sumontuot???</text>
  </threadedComment>
  <threadedComment ref="K288" dT="2024-11-04T12:39:53.12" personId="{275467A3-C35B-408D-BC09-980133BF36D1}" id="{5C4F5AF5-C447-442B-8DBD-392CD5B74D4A}" parentId="{D7704138-71E0-4FC9-8010-141C6FD45871}">
    <text>Derina su sklp. Sav. Gytis</text>
  </threadedComment>
  <threadedComment ref="K288" dT="2024-12-02T15:04:20.72" personId="{BF5C2520-4838-4933-8C2C-E9E069B8079F}" id="{A040DDFD-41A2-429D-A690-3FABAB835B58}" parentId="{D7704138-71E0-4FC9-8010-141C6FD45871}">
    <text>Pateikti pirminiai pagal atnaujintas TS</text>
  </threadedComment>
  <threadedComment ref="K288" dT="2024-12-09T06:25:55.62" personId="{BF5C2520-4838-4933-8C2C-E9E069B8079F}" id="{8576C401-1C39-475E-9185-B585761E0108}" parentId="{D7704138-71E0-4FC9-8010-141C6FD45871}">
    <text>Pateikti pirminiai po pastabų</text>
  </threadedComment>
  <threadedComment ref="K288" dT="2024-12-21T06:44:07.67" personId="{275467A3-C35B-408D-BC09-980133BF36D1}" id="{12F2385B-551B-4EC9-A311-5FEF306682F2}" parentId="{D7704138-71E0-4FC9-8010-141C6FD45871}">
    <text>Kas vyksta su projektu ?</text>
  </threadedComment>
  <threadedComment ref="K288" dT="2024-12-23T05:25:15.58" personId="{BF941DBC-49BC-4D35-B639-EC5DED99621C}" id="{4620DA86-B107-4DCC-B1ED-C0B946C8D891}" parentId="{D7704138-71E0-4FC9-8010-141C6FD45871}">
    <text>Laukiu KPD derinimo</text>
  </threadedComment>
  <threadedComment ref="K288" dT="2025-01-06T05:32:43.78" personId="{BF941DBC-49BC-4D35-B639-EC5DED99621C}" id="{7AD03CA5-ED97-4D8B-85B6-58BC0361919D}" parentId="{D7704138-71E0-4FC9-8010-141C6FD45871}">
    <text>Gauti derinimai, pateikta SUVA</text>
  </threadedComment>
  <threadedComment ref="K288" dT="2025-01-16T06:56:00.03" personId="{BF5C2520-4838-4933-8C2C-E9E069B8079F}" id="{7D2D1929-8237-4697-ABA4-CD9E4720D583}" parentId="{D7704138-71E0-4FC9-8010-141C6FD45871}">
    <text>Pateikta byla be SUVA</text>
  </threadedComment>
  <threadedComment ref="K288" dT="2025-01-21T06:16:14.84" personId="{BF941DBC-49BC-4D35-B639-EC5DED99621C}" id="{D0780336-A070-420C-BCF5-7BCE1E3453EA}" parentId="{D7704138-71E0-4FC9-8010-141C6FD45871}">
    <text>Ištaisytos bylos pastabos, trūksta SUVA</text>
  </threadedComment>
  <threadedComment ref="K288" dT="2025-01-27T08:25:51.80" personId="{BF941DBC-49BC-4D35-B639-EC5DED99621C}" id="{AB390854-C12B-4CE7-8AA6-EAF56433059A}" parentId="{D7704138-71E0-4FC9-8010-141C6FD45871}">
    <text>Gauta suva, paruošta pilna byla</text>
  </threadedComment>
  <threadedComment ref="K288" dT="2025-01-31T14:28:28.19" personId="{BF5C2520-4838-4933-8C2C-E9E069B8079F}" id="{19991F61-164D-440B-A20F-7D6BA4EC047B}" parentId="{D7704138-71E0-4FC9-8010-141C6FD45871}">
    <text>Įkeltas projektas su SUVA</text>
  </threadedComment>
  <threadedComment ref="AA288" dT="2024-10-08T05:01:24.75" personId="{275467A3-C35B-408D-BC09-980133BF36D1}" id="{D385B32A-7F4B-499A-8AD0-3303969CEC9C}">
    <text>861760777 Marius projekto vystytojas. Užsakovas teigia, kad per 30 sklypa šansų suderint nėra.
Perkūno 30 abu savininkai sutinka.</text>
  </threadedComment>
  <threadedComment ref="AB288" dT="2024-12-06T06:52:53.60" personId="{BF941DBC-49BC-4D35-B639-EC5DED99621C}" id="{B89A47FB-5717-4A21-912D-5EC108C3FCBE}">
    <text>12.06 pateikta</text>
  </threadedComment>
  <threadedComment ref="AE288" dT="2024-12-06T06:52:53.60" personId="{BF941DBC-49BC-4D35-B639-EC5DED99621C}" id="{0333DD77-6BE9-4A97-90E0-B9F9CDE7E3DC}">
    <text>12.06 pateikta</text>
  </threadedComment>
  <threadedComment ref="AF288" dT="2024-12-06T06:52:53.60" personId="{BF941DBC-49BC-4D35-B639-EC5DED99621C}" id="{9961247E-7B49-4CE6-B25B-0D53A8E623D7}">
    <text>12.06 pateikta</text>
  </threadedComment>
  <threadedComment ref="AH288" dT="2025-01-06T06:25:29.01" personId="{BF941DBC-49BC-4D35-B639-EC5DED99621C}" id="{00D9CC60-62B1-4496-B5A2-9E56647D9BCE}">
    <text>01.06 
SAV-341895</text>
  </threadedComment>
  <threadedComment ref="AJ288" dT="2024-12-06T06:52:53.60" personId="{BF941DBC-49BC-4D35-B639-EC5DED99621C}" id="{E8DF0314-B48A-4BE8-AE48-1FABA7A8A808}">
    <text>12.06 pateikta</text>
  </threadedComment>
  <threadedComment ref="AN288" dT="2024-12-06T06:52:53.60" personId="{BF941DBC-49BC-4D35-B639-EC5DED99621C}" id="{F1F2CC25-EA61-41AC-8FF7-B499CBD50C10}">
    <text>12.06 pateikta</text>
  </threadedComment>
  <threadedComment ref="K289" dT="2024-11-04T13:56:10.42" personId="{275467A3-C35B-408D-BC09-980133BF36D1}" id="{9A72398E-6630-4DFE-99F7-B2AD55E98E4D}">
    <text>Užsakyta pas Egidijų 11-04</text>
  </threadedComment>
  <threadedComment ref="K289" dT="2024-11-18T10:13:49.74" personId="{65DA027D-5C49-4EE2-A34F-BC2FA0C6B7F3}" id="{4E65F95F-86AB-4BD7-8274-4C0B83A2E4FA}" parentId="{9A72398E-6630-4DFE-99F7-B2AD55E98E4D}">
    <text>Ruošiami pirminiai, derinama su užsakovu</text>
  </threadedComment>
  <threadedComment ref="K289" dT="2024-12-02T06:05:39.91" personId="{65DA027D-5C49-4EE2-A34F-BC2FA0C6B7F3}" id="{F234384C-25A6-470F-B13B-3292CB1C95A8}" parentId="{9A72398E-6630-4DFE-99F7-B2AD55E98E4D}">
    <text>Paskatinsiu užsakovą apsispresti</text>
  </threadedComment>
  <threadedComment ref="K289" dT="2024-12-09T13:19:11.87" personId="{65DA027D-5C49-4EE2-A34F-BC2FA0C6B7F3}" id="{5A806F10-2148-42B2-AA5C-598462B18FF0}" parentId="{9A72398E-6630-4DFE-99F7-B2AD55E98E4D}">
    <text>Susisiekta, šiandien užsakovas apsispręs ir perskambins</text>
  </threadedComment>
  <threadedComment ref="K289" dT="2024-12-21T06:45:40.31" personId="{275467A3-C35B-408D-BC09-980133BF36D1}" id="{9DB20758-5F3C-400D-8DE7-00D747FCB672}" parentId="{9A72398E-6630-4DFE-99F7-B2AD55E98E4D}">
    <text>Kokia situacija ?</text>
  </threadedComment>
  <threadedComment ref="K289" dT="2024-12-23T06:18:45.71" personId="{65DA027D-5C49-4EE2-A34F-BC2FA0C6B7F3}" id="{F8CBF191-6AE9-4566-BB05-22F9C44E35E2}" parentId="{9A72398E-6630-4DFE-99F7-B2AD55E98E4D}">
    <text>Užsakovas nenori nei atotampos nei paramsčio. Parašytas komentaras į tivi, pasiūlyta alternatyva daryti atšakinę OL, laukiama atsakymo</text>
  </threadedComment>
  <threadedComment ref="K289" dT="2025-01-07T15:33:06.97" personId="{BF5C2520-4838-4933-8C2C-E9E069B8079F}" id="{375286FB-970E-4D3C-B557-289684399AE8}" parentId="{9A72398E-6630-4DFE-99F7-B2AD55E98E4D}">
    <text>Pateikti pirminiai</text>
  </threadedComment>
  <threadedComment ref="K289" dT="2025-01-10T13:16:06.22" personId="{BF5C2520-4838-4933-8C2C-E9E069B8079F}" id="{E2DF2AFF-2B2B-41A1-B4B8-315DD877F300}" parentId="{9A72398E-6630-4DFE-99F7-B2AD55E98E4D}">
    <text>Gautos pastabos pirminiam, atsakyta komentaru į TIVIS, laukiam atsakymo.</text>
  </threadedComment>
  <threadedComment ref="K289" dT="2025-01-20T06:26:52.84" personId="{275467A3-C35B-408D-BC09-980133BF36D1}" id="{B459932C-5781-4444-86C4-C4A413602C06}" parentId="{9A72398E-6630-4DFE-99F7-B2AD55E98E4D}">
    <text>Reikės pildyti topo</text>
  </threadedComment>
  <threadedComment ref="K289" dT="2025-02-07T06:58:41.52" personId="{BF941DBC-49BC-4D35-B639-EC5DED99621C}" id="{58F8B4C5-B61D-4E99-BD25-86EECA685551}" parentId="{9A72398E-6630-4DFE-99F7-B2AD55E98E4D}">
    <text>Parengti pirminiai</text>
  </threadedComment>
  <threadedComment ref="K289" dT="2025-02-10T15:12:07.46" personId="{BF5C2520-4838-4933-8C2C-E9E069B8079F}" id="{DB3268DD-7739-4073-ACEB-414183248B92}" parentId="{9A72398E-6630-4DFE-99F7-B2AD55E98E4D}">
    <text>Pateikti pirminiai</text>
  </threadedComment>
  <threadedComment ref="K289" dT="2025-02-17T06:09:40.80" personId="{BF941DBC-49BC-4D35-B639-EC5DED99621C}" id="{583780BF-47BB-461D-ADB3-B2D8AB7383B3}" parentId="{9A72398E-6630-4DFE-99F7-B2AD55E98E4D}">
    <text>Išsiųsta derinimui 02.17</text>
  </threadedComment>
  <threadedComment ref="K289" dT="2025-02-18T05:55:52.16" personId="{BF941DBC-49BC-4D35-B639-EC5DED99621C}" id="{446F43B7-5985-4E3E-A8F6-7E740A1A688F}" parentId="{9A72398E-6630-4DFE-99F7-B2AD55E98E4D}">
    <text>Gautos telia ir Vainoro pastabos, reikia keist trasą. 02.18 pakeisiu ir išsiųsiu</text>
  </threadedComment>
  <threadedComment ref="K289" dT="2025-02-25T10:49:00.37" personId="{BF941DBC-49BC-4D35-B639-EC5DED99621C}" id="{424BC369-29D3-490E-BE2B-301259EF1C52}" parentId="{9A72398E-6630-4DFE-99F7-B2AD55E98E4D}">
    <text>02.20 pateikta Vainorui po pastabų</text>
  </threadedComment>
  <threadedComment ref="K289" dT="2025-02-27T05:29:12.17" personId="{BF941DBC-49BC-4D35-B639-EC5DED99621C}" id="{010CEDC4-5CD2-4D4C-8A4A-838E5D88D7FC}" parentId="{9A72398E-6630-4DFE-99F7-B2AD55E98E4D}">
    <text>02.27 pateikta SUVA</text>
  </threadedComment>
  <threadedComment ref="K289" dT="2025-02-27T08:48:50.58" personId="{BF941DBC-49BC-4D35-B639-EC5DED99621C}" id="{2F4D9EF8-DDBB-4530-9CF7-EDC0719754DE}" parentId="{9A72398E-6630-4DFE-99F7-B2AD55E98E4D}">
    <text>Parengta pilna byla be SUVA</text>
  </threadedComment>
  <threadedComment ref="K289" dT="2025-02-28T15:03:29.63" personId="{BF5C2520-4838-4933-8C2C-E9E069B8079F}" id="{14CAB82E-FEB5-4A20-BC6D-B522D3C562D1}" parentId="{9A72398E-6630-4DFE-99F7-B2AD55E98E4D}">
    <text>Pateikta byla be SUVA</text>
  </threadedComment>
  <threadedComment ref="K289" dT="2025-03-04T12:13:22.16" personId="{BF941DBC-49BC-4D35-B639-EC5DED99621C}" id="{1D7303D7-E840-4C6F-884F-1EE5264FC274}" parentId="{9A72398E-6630-4DFE-99F7-B2AD55E98E4D}">
    <text>Ištaisytos pastabos, trūksta SUVA</text>
  </threadedComment>
  <threadedComment ref="K289" dT="2025-03-27T12:25:51.39" personId="{BF5C2520-4838-4933-8C2C-E9E069B8079F}" id="{A3E9B2CF-DA60-46CF-9576-390519434C76}" parentId="{9A72398E-6630-4DFE-99F7-B2AD55E98E4D}">
    <text>Pateikta byla su suva</text>
  </threadedComment>
  <threadedComment ref="Z289" dT="2025-02-17T06:09:58.78" personId="{BF941DBC-49BC-4D35-B639-EC5DED99621C}" id="{01BC74D7-07CE-4D75-BF16-A9551C34506C}">
    <text>02.17 pateikta</text>
  </threadedComment>
  <threadedComment ref="AB289" dT="2025-02-17T06:09:58.78" personId="{BF941DBC-49BC-4D35-B639-EC5DED99621C}" id="{FA7E70C4-7426-4613-B81A-3A4C51E31676}">
    <text>02.17 pateikta</text>
  </threadedComment>
  <threadedComment ref="AE289" dT="2025-02-17T06:09:58.78" personId="{BF941DBC-49BC-4D35-B639-EC5DED99621C}" id="{3DCAD1F0-01BB-4298-9820-BDE6B0A2D333}">
    <text>02.17 pateikta</text>
  </threadedComment>
  <threadedComment ref="AF289" dT="2025-02-17T06:09:58.78" personId="{BF941DBC-49BC-4D35-B639-EC5DED99621C}" id="{033993A5-E9C5-481B-9659-5EC3785AE47E}">
    <text>02.17 pateikta</text>
  </threadedComment>
  <threadedComment ref="AH289" dT="2025-02-27T05:28:57.01" personId="{BF941DBC-49BC-4D35-B639-EC5DED99621C}" id="{6FA34D3A-E81D-4CBE-8DE1-84F40C66F590}">
    <text xml:space="preserve">02.27 
SAV-348672 </text>
  </threadedComment>
  <threadedComment ref="K290" dT="2024-10-01T06:23:33.68" personId="{275467A3-C35B-408D-BC09-980133BF36D1}" id="{678F1B88-D54E-4521-935D-B3E48EDC006A}">
    <text xml:space="preserve">Ovidijui peduota 10-01
</text>
  </threadedComment>
  <threadedComment ref="K290" dT="2024-10-07T12:44:28.48" personId="{275467A3-C35B-408D-BC09-980133BF36D1}" id="{A4E38739-489B-4834-B557-A36F6CCB0164}" parentId="{678F1B88-D54E-4521-935D-B3E48EDC006A}">
    <text>Sukelta topo</text>
  </threadedComment>
  <threadedComment ref="K290" dT="2024-10-11T11:30:31.53" personId="{B1C403DD-D624-4B2E-A4CE-E1329F3AF8BA}" id="{CA03B172-EE5B-4755-8DA9-6E8AC8CE126E}" parentId="{678F1B88-D54E-4521-935D-B3E48EDC006A}">
    <text>Pateikti pirminiai</text>
  </threadedComment>
  <threadedComment ref="K290" dT="2024-10-21T05:43:36.61" personId="{275467A3-C35B-408D-BC09-980133BF36D1}" id="{7441D46E-FD3C-44E3-B79D-A2A8D545FE82}" parentId="{678F1B88-D54E-4521-935D-B3E48EDC006A}">
    <text>Derina su institucijoms</text>
  </threadedComment>
  <threadedComment ref="K290" dT="2024-10-28T11:39:24.89" personId="{275467A3-C35B-408D-BC09-980133BF36D1}" id="{4688F3C9-5799-44FD-B947-0FCA7AE2EA8F}" parentId="{678F1B88-D54E-4521-935D-B3E48EDC006A}">
    <text>Pateikta byla be SUVA</text>
  </threadedComment>
  <threadedComment ref="K290" dT="2024-11-04T05:20:42.64" personId="{65DA027D-5C49-4EE2-A34F-BC2FA0C6B7F3}" id="{81F9BAB0-B788-475A-9C6D-EC8E7AD276DB}" parentId="{678F1B88-D54E-4521-935D-B3E48EDC006A}">
    <text>Trūksta SUVA, bylos pastabos pataisytos</text>
  </threadedComment>
  <threadedComment ref="K290" dT="2024-11-08T08:52:49.18" personId="{275467A3-C35B-408D-BC09-980133BF36D1}" id="{ED7049EC-92CD-4F76-A9DA-0FB3687A75D6}" parentId="{678F1B88-D54E-4521-935D-B3E48EDC006A}">
    <text>SUVA liko 1d.d.</text>
  </threadedComment>
  <threadedComment ref="K290" dT="2024-11-29T13:35:19.07" personId="{BF5C2520-4838-4933-8C2C-E9E069B8079F}" id="{79C80F24-FD22-46FB-AE60-CF5C48B1A871}" parentId="{678F1B88-D54E-4521-935D-B3E48EDC006A}">
    <text>Pateikta byla su SUVA</text>
  </threadedComment>
  <threadedComment ref="Z290" dT="2024-10-16T04:14:06.65" personId="{65DA027D-5C49-4EE2-A34F-BC2FA0C6B7F3}" id="{4CF775A7-8300-4E1A-AD2D-7E0A28C4AE0E}">
    <text>Pateikta 10,16</text>
  </threadedComment>
  <threadedComment ref="Z290" dT="2024-10-16T06:41:35.35" personId="{65DA027D-5C49-4EE2-A34F-BC2FA0C6B7F3}" id="{735A42D5-C735-4994-A851-E4C60A85CE8C}" parentId="{4CF775A7-8300-4E1A-AD2D-7E0A28C4AE0E}">
    <text>Suderinta 10.16</text>
  </threadedComment>
  <threadedComment ref="AB290" dT="2024-10-15T04:58:06.82" personId="{65DA027D-5C49-4EE2-A34F-BC2FA0C6B7F3}" id="{04E4600F-574B-4DAA-A9CC-FB946F7083D3}">
    <text>Pateikta 10,11</text>
  </threadedComment>
  <threadedComment ref="AB290" dT="2024-10-23T05:07:52.65" personId="{65DA027D-5C49-4EE2-A34F-BC2FA0C6B7F3}" id="{776865B4-61B9-4CDD-867B-C366F8D18B8D}" parentId="{04E4600F-574B-4DAA-A9CC-FB946F7083D3}">
    <text>Suderinta 10.23</text>
  </threadedComment>
  <threadedComment ref="AE290" dT="2024-10-15T04:57:15.34" personId="{65DA027D-5C49-4EE2-A34F-BC2FA0C6B7F3}" id="{D77AAAEF-EA5E-4DE2-99C8-18F99BCA3E39}">
    <text>10,14 suderinta</text>
  </threadedComment>
  <threadedComment ref="AF290" dT="2024-10-15T04:57:54.46" personId="{65DA027D-5C49-4EE2-A34F-BC2FA0C6B7F3}" id="{37F1F708-B13E-495E-9483-796803F75ACE}">
    <text>Pateikta 10,11</text>
  </threadedComment>
  <threadedComment ref="AF290" dT="2024-10-17T08:48:39.74" personId="{65DA027D-5C49-4EE2-A34F-BC2FA0C6B7F3}" id="{3717442E-DF92-4366-942D-AC102E86BFED}" parentId="{37F1F708-B13E-495E-9483-796803F75ACE}">
    <text>Suderinta 10.17</text>
  </threadedComment>
  <threadedComment ref="AH290" dT="2024-10-25T11:10:12.12" personId="{65DA027D-5C49-4EE2-A34F-BC2FA0C6B7F3}" id="{E76EE578-8F45-4EE3-963A-30C252F3D397}">
    <text>10,25
334103</text>
  </threadedComment>
  <threadedComment ref="AN290" dT="2024-10-15T04:59:33.93" personId="{65DA027D-5C49-4EE2-A34F-BC2FA0C6B7F3}" id="{E09ED1F3-D496-47FB-873F-DDFDA0A42B47}">
    <text>Pateikta 10,11</text>
  </threadedComment>
  <threadedComment ref="AN290" dT="2024-10-25T10:32:20.27" personId="{65DA027D-5C49-4EE2-A34F-BC2FA0C6B7F3}" id="{DEE3C8AC-21AB-4080-B1EE-1522AC1D0562}" parentId="{E09ED1F3-D496-47FB-873F-DDFDA0A42B47}">
    <text>Suderinta 10.25</text>
  </threadedComment>
  <threadedComment ref="K291" dT="2024-10-01T07:00:34.74" personId="{275467A3-C35B-408D-BC09-980133BF36D1}" id="{DB7FBEEB-39C2-4C3C-9D45-108EE36C8FB3}">
    <text>Augustas derina vietoje su užsakove</text>
  </threadedComment>
  <threadedComment ref="K291" dT="2024-10-07T11:10:33.98" personId="{275467A3-C35B-408D-BC09-980133BF36D1}" id="{827778B8-0995-4C33-AE5F-0356F4556C3C}" parentId="{DB7FBEEB-39C2-4C3C-9D45-108EE36C8FB3}">
    <text>Pateiktas info dėl TS keitimo</text>
  </threadedComment>
  <threadedComment ref="K291" dT="2024-10-08T07:11:46.06" personId="{1AA69E5B-B443-4881-BBB8-C2908FF681E9}" id="{31A5B69A-387B-454B-946A-B824CDB10BCA}" parentId="{DB7FBEEB-39C2-4C3C-9D45-108EE36C8FB3}">
    <text>Atnaujintos TS</text>
  </threadedComment>
  <threadedComment ref="K291" dT="2024-10-29T06:48:43.04" personId="{275467A3-C35B-408D-BC09-980133BF36D1}" id="{8908A215-1045-41C4-B8D7-0BD9442651A5}" parentId="{DB7FBEEB-39C2-4C3C-9D45-108EE36C8FB3}">
    <text xml:space="preserve">Sukelta topo
</text>
  </threadedComment>
  <threadedComment ref="K291" dT="2024-10-31T16:15:26.20" personId="{BF5C2520-4838-4933-8C2C-E9E069B8079F}" id="{19733D31-90DF-4BFE-BAA1-978A1FA0D8CB}" parentId="{DB7FBEEB-39C2-4C3C-9D45-108EE36C8FB3}">
    <text>Pateikti pirminiai</text>
  </threadedComment>
  <threadedComment ref="K291" dT="2024-11-08T11:19:22.54" personId="{BF5C2520-4838-4933-8C2C-E9E069B8079F}" id="{E8F7D393-C5A9-4514-8487-3BE65EA9D512}" parentId="{DB7FBEEB-39C2-4C3C-9D45-108EE36C8FB3}">
    <text>Pateikti pirminiai po pastabų</text>
  </threadedComment>
  <threadedComment ref="K291" dT="2024-11-18T05:45:17.03" personId="{F5283759-9946-4865-A022-E520B30F9158}" id="{D348057F-28A8-43C6-872E-36F0730010A3}" parentId="{DB7FBEEB-39C2-4C3C-9D45-108EE36C8FB3}">
    <text>Derinama su institucijomis.</text>
  </threadedComment>
  <threadedComment ref="K291" dT="2024-12-02T06:04:07.14" personId="{F5283759-9946-4865-A022-E520B30F9158}" id="{FECEF932-EBD9-40CA-93F7-AA022BEDBBB4}" parentId="{DB7FBEEB-39C2-4C3C-9D45-108EE36C8FB3}">
    <text>Likę KPD, SUVA, pilna byla</text>
  </threadedComment>
  <threadedComment ref="K291" dT="2024-12-19T06:51:11.12" personId="{F5283759-9946-4865-A022-E520B30F9158}" id="{8CABE711-B008-4B68-B714-A267890F5026}" parentId="{DB7FBEEB-39C2-4C3C-9D45-108EE36C8FB3}">
    <text>Likę gaut SUVA ir teikti bylą po pastabų.</text>
  </threadedComment>
  <threadedComment ref="K291" dT="2025-01-23T13:29:06.74" personId="{BF5C2520-4838-4933-8C2C-E9E069B8079F}" id="{A83F1AF6-3300-4929-B475-2531273BAD9C}" parentId="{DB7FBEEB-39C2-4C3C-9D45-108EE36C8FB3}">
    <text>Pateiktas projektas su SUVA</text>
  </threadedComment>
  <threadedComment ref="K291" dT="2025-01-27T06:15:12.92" personId="{BF5C2520-4838-4933-8C2C-E9E069B8079F}" id="{BBCD6476-36EA-4A39-BEF5-CCB64E2ACE6B}" parentId="{DB7FBEEB-39C2-4C3C-9D45-108EE36C8FB3}">
    <text>Pateiktas projektas pakartotinai</text>
  </threadedComment>
  <threadedComment ref="Z291" dT="2024-11-12T12:47:09.42" personId="{F5283759-9946-4865-A022-E520B30F9158}" id="{1D852619-2BE1-4BFD-A0A3-814D69FDE279}">
    <text>11-13 važiuoju pasiimt parašo</text>
  </threadedComment>
  <threadedComment ref="Z291" dT="2024-11-13T12:51:43.79" personId="{F5283759-9946-4865-A022-E520B30F9158}" id="{42B7A5B2-E18F-474D-9028-7E37F058D588}" parentId="{1D852619-2BE1-4BFD-A0A3-814D69FDE279}">
    <text>11-13 suderinta</text>
  </threadedComment>
  <threadedComment ref="AB291" dT="2024-11-12T10:20:05.03" personId="{F5283759-9946-4865-A022-E520B30F9158}" id="{48E595F8-31AE-4F36-9D88-BE1120832D39}">
    <text>11-12 išsiųsta</text>
  </threadedComment>
  <threadedComment ref="AB291" dT="2024-11-20T05:54:35.16" personId="{F5283759-9946-4865-A022-E520B30F9158}" id="{3D42F94A-8EF1-4CA2-AB5F-B65A3E4F5296}" parentId="{48E595F8-31AE-4F36-9D88-BE1120832D39}">
    <text>11-19 suderinta</text>
  </threadedComment>
  <threadedComment ref="AE291" dT="2024-11-12T12:47:48.62" personId="{F5283759-9946-4865-A022-E520B30F9158}" id="{55F27DF0-9B16-484D-A85C-A3152C318778}">
    <text>11-12 išsiųsta</text>
  </threadedComment>
  <threadedComment ref="AE291" dT="2024-11-13T13:05:52.86" personId="{F5283759-9946-4865-A022-E520B30F9158}" id="{6165A3D7-3234-4106-8E2D-047689E8FF4B}" parentId="{55F27DF0-9B16-484D-A85C-A3152C318778}">
    <text>11-13 suderinta</text>
  </threadedComment>
  <threadedComment ref="AF291" dT="2024-11-12T12:47:48.62" personId="{F5283759-9946-4865-A022-E520B30F9158}" id="{D10E2E21-EBBB-4535-A8B5-304135B50BB4}">
    <text>11-12 išsiųsta</text>
  </threadedComment>
  <threadedComment ref="AF291" dT="2024-11-25T05:53:45.23" personId="{F5283759-9946-4865-A022-E520B30F9158}" id="{B4BF2681-7307-403C-95D8-8593589988CA}" parentId="{D10E2E21-EBBB-4535-A8B5-304135B50BB4}">
    <text xml:space="preserve">11-21 gautos pastabos. Pataisyta ir pateikta po pastabų. </text>
  </threadedComment>
  <threadedComment ref="AF291" dT="2024-11-29T05:16:43.96" personId="{F5283759-9946-4865-A022-E520B30F9158}" id="{3011D9CD-4E25-4BE8-A78B-A3270B0EC2B5}" parentId="{D10E2E21-EBBB-4535-A8B5-304135B50BB4}">
    <text>11-28 suderinta</text>
  </threadedComment>
  <threadedComment ref="AH291" dT="2024-12-18T12:58:52.78" personId="{F5283759-9946-4865-A022-E520B30F9158}" id="{B83758AD-DDE3-4570-AFF7-1649E3014AAF}">
    <text>340498 pateikta 12-16</text>
  </threadedComment>
  <threadedComment ref="AH291" dT="2025-01-21T13:04:00.96" personId="{F5283759-9946-4865-A022-E520B30F9158}" id="{804B8844-698E-439A-8FC7-1F4D77D4D528}" parentId="{B83758AD-DDE3-4570-AFF7-1649E3014AAF}">
    <text>01-21 gauta</text>
  </threadedComment>
  <threadedComment ref="AJ291" dT="2024-11-12T12:47:48.62" personId="{F5283759-9946-4865-A022-E520B30F9158}" id="{F466027C-F156-49A8-8454-E6FD1C68CF66}">
    <text>11-12 išsiųsta</text>
  </threadedComment>
  <threadedComment ref="AJ291" dT="2024-11-26T15:05:27.00" personId="{F5283759-9946-4865-A022-E520B30F9158}" id="{F06A3802-8299-4253-A504-94B0AB10FD84}" parentId="{F466027C-F156-49A8-8454-E6FD1C68CF66}">
    <text>11-25 išsiųstas priminimas</text>
  </threadedComment>
  <threadedComment ref="AJ291" dT="2024-11-28T08:47:16.27" personId="{F5283759-9946-4865-A022-E520B30F9158}" id="{6A7DD8C6-B3DF-425E-980A-46262B0DCB70}" parentId="{F466027C-F156-49A8-8454-E6FD1C68CF66}">
    <text>11-28 gautos pastabos dėl pjūviu pateikimo, pateikti pjūviai atgal 11-28</text>
  </threadedComment>
  <threadedComment ref="AJ291" dT="2024-11-28T10:32:47.81" personId="{F5283759-9946-4865-A022-E520B30F9158}" id="{6615AC58-3DDE-4D4A-9762-1A8F61E2012C}" parentId="{F466027C-F156-49A8-8454-E6FD1C68CF66}">
    <text>11-28 suderinta</text>
  </threadedComment>
  <threadedComment ref="AN291" dT="2024-11-12T12:47:48.62" personId="{F5283759-9946-4865-A022-E520B30F9158}" id="{18F1977E-59E4-4DD1-B1CB-A988C505FBA1}">
    <text>11-12 išsiųsta</text>
  </threadedComment>
  <threadedComment ref="AN291" dT="2024-12-09T10:11:32.61" personId="{F5283759-9946-4865-A022-E520B30F9158}" id="{475B357D-4EAC-42CF-9AB5-08DB3E826909}" parentId="{18F1977E-59E4-4DD1-B1CB-A988C505FBA1}">
    <text>Gauta pastabų. Pateikta 12-09 po pastabų.</text>
  </threadedComment>
  <threadedComment ref="AN291" dT="2024-12-18T12:50:17.31" personId="{F5283759-9946-4865-A022-E520B30F9158}" id="{B7A6F63E-953E-4E0E-A683-1B78E8A51CF0}" parentId="{18F1977E-59E4-4DD1-B1CB-A988C505FBA1}">
    <text>12-13 suderinta</text>
  </threadedComment>
  <threadedComment ref="K292" dT="2024-10-12T08:40:12.84" personId="{1AA69E5B-B443-4881-BBB8-C2908FF681E9}" id="{F0976007-1ED1-445A-ABB4-A2132E8BE330}">
    <text>Nusiusta klientui keli variantai kur gali stovėti spinta</text>
  </threadedComment>
  <threadedComment ref="K292" dT="2024-10-29T13:18:48.63" personId="{275467A3-C35B-408D-BC09-980133BF36D1}" id="{4769FDDC-03CD-476F-B363-AE92D4FCA630}" parentId="{F0976007-1ED1-445A-ABB4-A2132E8BE330}">
    <text>Matuoja Ovidijus/Donatas 11-04</text>
  </threadedComment>
  <threadedComment ref="K292" dT="2024-11-06T11:58:53.74" personId="{275467A3-C35B-408D-BC09-980133BF36D1}" id="{CCAF20B0-7798-4908-92D5-DB78BC99F555}" parentId="{F0976007-1ED1-445A-ABB4-A2132E8BE330}">
    <text>Topo gauta</text>
  </threadedComment>
  <threadedComment ref="K292" dT="2024-11-15T13:19:44.16" personId="{65DA027D-5C49-4EE2-A34F-BC2FA0C6B7F3}" id="{11AF176E-9568-413A-8CE7-2ADD09A07258}" parentId="{F0976007-1ED1-445A-ABB4-A2132E8BE330}">
    <text>Pateikti pirminiai</text>
  </threadedComment>
  <threadedComment ref="K292" dT="2024-11-21T10:35:36.65" personId="{65DA027D-5C49-4EE2-A34F-BC2FA0C6B7F3}" id="{96452FF9-A5A4-4462-9D1B-CA494E503F27}" parentId="{F0976007-1ED1-445A-ABB4-A2132E8BE330}">
    <text>Derinama su institucijomis, ruošiamas servitutas</text>
  </threadedComment>
  <threadedComment ref="K292" dT="2024-12-02T06:08:19.93" personId="{65DA027D-5C49-4EE2-A34F-BC2FA0C6B7F3}" id="{32CFEAB6-6656-4CD3-92FA-F0D49A4EA9BA}" parentId="{F0976007-1ED1-445A-ABB4-A2132E8BE330}">
    <text>Nusiųsta vizualizacija į KPD, laukiama atsakymo. Jei nederins, reikės keisti spintos vietą</text>
  </threadedComment>
  <threadedComment ref="K292" dT="2024-12-09T06:16:50.93" personId="{65DA027D-5C49-4EE2-A34F-BC2FA0C6B7F3}" id="{CCE157C1-5D7B-4280-9EDE-DBE81FAD41D3}" parentId="{F0976007-1ED1-445A-ABB4-A2132E8BE330}">
    <text>KPD derina, nusiųstas servitutas nuomininkams</text>
  </threadedComment>
  <threadedComment ref="K292" dT="2024-12-12T13:09:29.03" personId="{65DA027D-5C49-4EE2-A34F-BC2FA0C6B7F3}" id="{1B9584ED-09A6-44CE-ABB9-B5CDFF8F6CB3}" parentId="{F0976007-1ED1-445A-ABB4-A2132E8BE330}">
    <text>Pateiktas servitutas į KMS 12.12 Reg. Nr. R12-9657</text>
  </threadedComment>
  <threadedComment ref="K292" dT="2024-12-12T15:26:25.89" personId="{BF5C2520-4838-4933-8C2C-E9E069B8079F}" id="{85943499-75A6-4ECA-87B4-0B2B55320E5A}" parentId="{F0976007-1ED1-445A-ABB4-A2132E8BE330}">
    <text>Pateikta byla be SUVA</text>
  </threadedComment>
  <threadedComment ref="K292" dT="2024-12-23T11:05:53.97" personId="{65DA027D-5C49-4EE2-A34F-BC2FA0C6B7F3}" id="{19D5444E-D62B-47B5-839A-3A75C3BFC31D}" parentId="{F0976007-1ED1-445A-ABB4-A2132E8BE330}">
    <text>Gautos servituto pastabos iš KMS, trūksta mano būsto derinimo (pateiktas 12.23) ir užsakovo UAB Sinvest patalpų nuomos sutarties.</text>
  </threadedComment>
  <threadedComment ref="K292" dT="2025-01-09T14:02:10.62" personId="{65DA027D-5C49-4EE2-A34F-BC2FA0C6B7F3}" id="{92FA5ABE-3432-4A46-BBDC-FAD1E94FF158}" parentId="{F0976007-1ED1-445A-ABB4-A2132E8BE330}">
    <text>Užsakovo sutartys gautos, trūksta mano būsto</text>
  </threadedComment>
  <threadedComment ref="K292" dT="2025-01-27T12:51:08.47" personId="{BF5C2520-4838-4933-8C2C-E9E069B8079F}" id="{5EC7AFF5-3225-46C9-B9C3-593AF824FB75}" parentId="{F0976007-1ED1-445A-ABB4-A2132E8BE330}">
    <text>Mano būstas atsisako daryti balsavimą, bandysim gauti pastato savininko derinimą</text>
  </threadedComment>
  <threadedComment ref="K292" dT="2025-02-03T10:39:57.44" personId="{BF5C2520-4838-4933-8C2C-E9E069B8079F}" id="{59B39FA9-FBB5-450A-AE10-37BFF87BC570}" parentId="{F0976007-1ED1-445A-ABB4-A2132E8BE330}">
    <text>Perduotas savininko kontaktas Gyčiui, paskambins šiandien/rytoj</text>
  </threadedComment>
  <threadedComment ref="K292" dT="2025-02-10T15:14:03.73" personId="{BF5C2520-4838-4933-8C2C-E9E069B8079F}" id="{5946CD6E-D916-4625-B5A9-407FC5110FD2}" parentId="{F0976007-1ED1-445A-ABB4-A2132E8BE330}">
    <text>Servitutą siųsiu Mano būstui, kad darytų balsavimą ir lauksim ats, bet jų teigimu tai problematinis namas ir nieks nesirašys, gavę ats spręsim ką daryt. Gali trukt apie mėnesį, kol gausim atsakymą.</text>
  </threadedComment>
  <threadedComment ref="K292" dT="2025-02-25T11:35:01.61" personId="{BF5C2520-4838-4933-8C2C-E9E069B8079F}" id="{83AFC92F-0179-464C-BE00-D980FA59DCED}" parentId="{F0976007-1ED1-445A-ABB4-A2132E8BE330}">
    <text>Laukiam atsakymo iš mano būsto</text>
  </threadedComment>
  <threadedComment ref="K292" dT="2025-03-03T07:54:05.08" personId="{BF5C2520-4838-4933-8C2C-E9E069B8079F}" id="{D6EDB736-AE81-45A6-A49C-4EE4A579AE0B}" parentId="{F0976007-1ED1-445A-ABB4-A2132E8BE330}">
    <text>Keičia sąlygas į esamo KS keitimą.</text>
  </threadedComment>
  <threadedComment ref="K292" dT="2025-03-10T10:17:58.27" personId="{BF5C2520-4838-4933-8C2C-E9E069B8079F}" id="{7B8F11B2-42B5-4446-8F9B-ABEAC4C64070}" parentId="{F0976007-1ED1-445A-ABB4-A2132E8BE330}">
    <text>Reikia rengti sprendinius</text>
  </threadedComment>
  <threadedComment ref="K292" dT="2025-03-14T08:31:00.48" personId="{BF941DBC-49BC-4D35-B639-EC5DED99621C}" id="{FE6B4622-E080-4585-9FF1-1C3AACF1E0D3}" parentId="{F0976007-1ED1-445A-ABB4-A2132E8BE330}">
    <text>Paruošti sprendiniai, pateikta derinti, išsiųstas informacinis</text>
  </threadedComment>
  <threadedComment ref="K292" dT="2025-03-14T17:12:40.24" personId="{BF5C2520-4838-4933-8C2C-E9E069B8079F}" id="{5AA3E238-27DC-428A-957C-327848F64197}" parentId="{F0976007-1ED1-445A-ABB4-A2132E8BE330}">
    <text>Pateikti pirminiai</text>
  </threadedComment>
  <threadedComment ref="K292" dT="2025-03-25T06:09:46.40" personId="{BF941DBC-49BC-4D35-B639-EC5DED99621C}" id="{82BB5E84-C131-4DA4-9807-4E04C3C69FEC}" parentId="{F0976007-1ED1-445A-ABB4-A2132E8BE330}">
    <text>KPD atmetimas perduotas Arnui</text>
  </threadedComment>
  <threadedComment ref="K292" dT="2025-03-25T11:57:06.38" personId="{BF941DBC-49BC-4D35-B639-EC5DED99621C}" id="{E5934924-3BD3-41AB-B9B6-5D464ECC85B4}" parentId="{F0976007-1ED1-445A-ABB4-A2132E8BE330}">
    <text>03.25 pateikta KPD per naujo</text>
  </threadedComment>
  <threadedComment ref="K292" dT="2025-03-31T12:07:23.17" personId="{BF941DBC-49BC-4D35-B639-EC5DED99621C}" id="{AD1993B9-216F-4F48-BF03-38558EB02BE5}" parentId="{F0976007-1ED1-445A-ABB4-A2132E8BE330}">
    <text>Paruošta pilna byla.</text>
  </threadedComment>
  <threadedComment ref="K292" dT="2025-04-02T05:52:03.62" personId="{275467A3-C35B-408D-BC09-980133BF36D1}" id="{58279E5F-9E73-486B-AE1F-31364C12EB78}" parentId="{F0976007-1ED1-445A-ABB4-A2132E8BE330}">
    <text>Pateiktas projektas</text>
  </threadedComment>
  <threadedComment ref="K292" dT="2025-04-03T05:47:02.88" personId="{BF941DBC-49BC-4D35-B639-EC5DED99621C}" id="{45330F03-A156-43AC-A825-CD06A757122F}" parentId="{F0976007-1ED1-445A-ABB4-A2132E8BE330}">
    <text>+37068396060 Užsakovas, prašė pranešt, kai projektas bus patvirtintas.</text>
  </threadedComment>
  <threadedComment ref="K292" dT="2025-04-03T10:33:06.12" personId="{275467A3-C35B-408D-BC09-980133BF36D1}" id="{9E02029B-6147-423C-A9F9-3EAC96FAE4E0}" parentId="{F0976007-1ED1-445A-ABB4-A2132E8BE330}">
    <text>Pateiktos pastabos</text>
  </threadedComment>
  <threadedComment ref="K292" dT="2025-04-03T10:57:27.96" personId="{BF941DBC-49BC-4D35-B639-EC5DED99621C}" id="{9ED7A2BB-4250-4458-BACC-00F6F74DB158}" parentId="{F0976007-1ED1-445A-ABB4-A2132E8BE330}">
    <text>04.03 ištaisytos pastabos</text>
  </threadedComment>
  <threadedComment ref="K292" dT="2025-04-08T12:26:51.46" personId="{BF5C2520-4838-4933-8C2C-E9E069B8079F}" id="{7E57DAAB-40FD-4747-A636-6C83154FC28C}" parentId="{F0976007-1ED1-445A-ABB4-A2132E8BE330}">
    <text>Pateiktas projektas pakartotinai</text>
  </threadedComment>
  <threadedComment ref="Z292" dT="2024-11-14T05:43:15.31" personId="{65DA027D-5C49-4EE2-A34F-BC2FA0C6B7F3}" id="{ABBA5156-BE1C-473D-9E27-F17F2E930015}">
    <text>Pateikta 11.14</text>
  </threadedComment>
  <threadedComment ref="Z292" dT="2024-11-19T05:14:07.17" personId="{65DA027D-5C49-4EE2-A34F-BC2FA0C6B7F3}" id="{9BFBE49D-A122-44B8-9E00-A1D5FDED8C72}" parentId="{ABBA5156-BE1C-473D-9E27-F17F2E930015}">
    <text>Suderinta</text>
  </threadedComment>
  <threadedComment ref="AB292" dT="2024-11-14T05:36:55.63" personId="{65DA027D-5C49-4EE2-A34F-BC2FA0C6B7F3}" id="{F3EAE9B3-A252-42DA-94E4-D8B149C03798}">
    <text>Pateikta 11.14</text>
  </threadedComment>
  <threadedComment ref="AB292" dT="2024-12-12T11:50:29.18" personId="{65DA027D-5C49-4EE2-A34F-BC2FA0C6B7F3}" id="{5505EB9E-EE89-4CB0-9E91-96CF9939DFA0}" parentId="{F3EAE9B3-A252-42DA-94E4-D8B149C03798}">
    <text>Suderinta 12-12</text>
  </threadedComment>
  <threadedComment ref="AB292" dT="2025-03-21T10:21:50.23" personId="{BF941DBC-49BC-4D35-B639-EC5DED99621C}" id="{0AF6AB95-4B41-4CF9-BCE0-8D12FDFE8F71}" parentId="{F3EAE9B3-A252-42DA-94E4-D8B149C03798}">
    <text>03.14 pateikta</text>
  </threadedComment>
  <threadedComment ref="AE292" dT="2024-11-14T05:37:06.45" personId="{65DA027D-5C49-4EE2-A34F-BC2FA0C6B7F3}" id="{6C39296C-5657-4FB9-A3BB-C6E1C85E19E9}">
    <text>Pateikta 11.14</text>
  </threadedComment>
  <threadedComment ref="AE292" dT="2024-11-27T13:21:41.40" personId="{65DA027D-5C49-4EE2-A34F-BC2FA0C6B7F3}" id="{083D0517-D6DD-4C7E-9206-133492AE1E78}" parentId="{6C39296C-5657-4FB9-A3BB-C6E1C85E19E9}">
    <text>Suderinta 11.27</text>
  </threadedComment>
  <threadedComment ref="AF292" dT="2024-11-14T05:37:13.15" personId="{65DA027D-5C49-4EE2-A34F-BC2FA0C6B7F3}" id="{6075A22C-28F0-4B75-8AD0-FDCA99AF78E8}">
    <text>Pateikta 11.14</text>
  </threadedComment>
  <threadedComment ref="AF292" dT="2024-11-22T10:28:02.70" personId="{65DA027D-5C49-4EE2-A34F-BC2FA0C6B7F3}" id="{9857AF72-A0B1-4E82-9EF3-16002D2D9939}" parentId="{6075A22C-28F0-4B75-8AD0-FDCA99AF78E8}">
    <text>Suderinta 11.22</text>
  </threadedComment>
  <threadedComment ref="AN292" dT="2024-11-14T05:37:22.06" personId="{65DA027D-5C49-4EE2-A34F-BC2FA0C6B7F3}" id="{4533AE3F-688B-4738-8BE4-6FED4BEF06CF}">
    <text>Pateikta 11.14</text>
  </threadedComment>
  <threadedComment ref="AN292" dT="2024-12-06T12:08:04.38" personId="{65DA027D-5C49-4EE2-A34F-BC2FA0C6B7F3}" id="{ADC59EEA-8971-47EE-ADF2-9C6BAF22B7D8}" parentId="{4533AE3F-688B-4738-8BE4-6FED4BEF06CF}">
    <text>Suderinta 12.06</text>
  </threadedComment>
  <threadedComment ref="AN292" dT="2025-03-21T08:59:47.84" personId="{BF941DBC-49BC-4D35-B639-EC5DED99621C}" id="{FDD3D5DA-61AD-42A6-8F08-37ABC425B429}" parentId="{4533AE3F-688B-4738-8BE4-6FED4BEF06CF}">
    <text>03.18 pateikta</text>
  </threadedComment>
  <threadedComment ref="K293" dT="2024-10-30T15:12:00.72" personId="{BF5C2520-4838-4933-8C2C-E9E069B8079F}" id="{484CC497-0C39-4FFF-AD3B-00F4DF2F6AF1}">
    <text>Parašytas komentras į tivis</text>
  </threadedComment>
  <threadedComment ref="K293" dT="2024-11-04T06:27:47.35" personId="{275467A3-C35B-408D-BC09-980133BF36D1}" id="{0389B345-1981-4338-BFB2-077B2E6DEA6A}" parentId="{484CC497-0C39-4FFF-AD3B-00F4DF2F6AF1}">
    <text>Gautas atsakymas iš tivio, reikia rengti projektą</text>
  </threadedComment>
  <threadedComment ref="K293" dT="2024-11-08T05:45:11.46" personId="{65DA027D-5C49-4EE2-A34F-BC2FA0C6B7F3}" id="{B6FE10DB-4B05-459A-9154-1B8FCC49C851}" parentId="{484CC497-0C39-4FFF-AD3B-00F4DF2F6AF1}">
    <text>Parengti pirminiai</text>
  </threadedComment>
  <threadedComment ref="K293" dT="2024-11-11T07:28:50.27" personId="{275467A3-C35B-408D-BC09-980133BF36D1}" id="{135851AD-F1C0-4386-85E6-F20445734E92}" parentId="{484CC497-0C39-4FFF-AD3B-00F4DF2F6AF1}">
    <text>Pateikti pirminiai</text>
  </threadedComment>
  <threadedComment ref="K293" dT="2024-11-12T16:04:58.29" personId="{BF5C2520-4838-4933-8C2C-E9E069B8079F}" id="{73CD5DA4-B506-46C9-9CCD-71A12DA2F95D}" parentId="{484CC497-0C39-4FFF-AD3B-00F4DF2F6AF1}">
    <text>Pateikti pirminiai po pastabu</text>
  </threadedComment>
  <threadedComment ref="K293" dT="2024-11-18T05:48:07.49" personId="{65DA027D-5C49-4EE2-A34F-BC2FA0C6B7F3}" id="{1044C3FC-B9C2-4EA5-A66A-5AFB83ACE4E6}" parentId="{484CC497-0C39-4FFF-AD3B-00F4DF2F6AF1}">
    <text>Ruošiamas servitutas, derinama su institucijomis</text>
  </threadedComment>
  <threadedComment ref="K293" dT="2024-12-02T06:07:12.91" personId="{65DA027D-5C49-4EE2-A34F-BC2FA0C6B7F3}" id="{3EECA286-4335-4E37-8E64-5FDB346562CF}" parentId="{484CC497-0C39-4FFF-AD3B-00F4DF2F6AF1}">
    <text>Pateikta SUVA, nusiųstas servitutas nuomininkams</text>
  </threadedComment>
  <threadedComment ref="K293" dT="2024-12-09T06:26:23.56" personId="{BF5C2520-4838-4933-8C2C-E9E069B8079F}" id="{18C47FAC-72ED-4C43-B349-9638321FFE25}" parentId="{484CC497-0C39-4FFF-AD3B-00F4DF2F6AF1}">
    <text>Pateikta byla be SUVA</text>
  </threadedComment>
  <threadedComment ref="K293" dT="2024-12-10T15:27:23.23" personId="{BF5C2520-4838-4933-8C2C-E9E069B8079F}" id="{BA4EC286-025D-4359-AB53-E0378E708B69}" parentId="{484CC497-0C39-4FFF-AD3B-00F4DF2F6AF1}">
    <text>Bylai pastabų nėra, trūksta SUVA ir servitutų</text>
  </threadedComment>
  <threadedComment ref="K293" dT="2024-12-31T11:53:55.81" personId="{65DA027D-5C49-4EE2-A34F-BC2FA0C6B7F3}" id="{06D837E5-56C3-48BB-B00D-CE30CB72901E}" parentId="{484CC497-0C39-4FFF-AD3B-00F4DF2F6AF1}">
    <text>Pateiktas servitutas į KMS 12.31</text>
  </threadedComment>
  <threadedComment ref="K293" dT="2025-01-10T08:09:57.26" personId="{65DA027D-5C49-4EE2-A34F-BC2FA0C6B7F3}" id="{DAC78ABF-775A-411F-8503-5E5A21DA80B6}" parentId="{484CC497-0C39-4FFF-AD3B-00F4DF2F6AF1}">
    <text>Gautos servituto pastabos 01.10, trūksta derinimų su suinteresuotais asmenimis (pastato savininkais)</text>
  </threadedComment>
  <threadedComment ref="K293" dT="2025-01-27T13:23:26.91" personId="{BF5C2520-4838-4933-8C2C-E9E069B8079F}" id="{F74D2AE5-4D8B-464E-87C0-75B4EF62AFDC}" parentId="{484CC497-0C39-4FFF-AD3B-00F4DF2F6AF1}">
    <text>Trūksta pastatų savininkų derinimų (3), dviejų paprašiau kontaktų iš ESO, 1 išsiunčiau paštu (Kauno vandenys)</text>
  </threadedComment>
  <threadedComment ref="K293" dT="2025-02-03T10:40:20.85" personId="{BF5C2520-4838-4933-8C2C-E9E069B8079F}" id="{5123347A-DB46-4FE7-93BD-AC080A4F9CD5}" parentId="{484CC497-0C39-4FFF-AD3B-00F4DF2F6AF1}">
    <text>Kontaktai perduoti Gyčiui, paskambins šiandien/rytoj</text>
  </threadedComment>
  <threadedComment ref="K293" dT="2025-02-25T11:35:31.35" personId="{BF5C2520-4838-4933-8C2C-E9E069B8079F}" id="{4CF725F1-8DF7-4583-9639-F2640188903B}" parentId="{484CC497-0C39-4FFF-AD3B-00F4DF2F6AF1}">
    <text xml:space="preserve">Perduota info ESO, kad yra 20+ butų savininkų, su kuriais mes nesuderinsim. </text>
  </threadedComment>
  <threadedComment ref="K293" dT="2025-03-10T10:19:20.95" personId="{BF5C2520-4838-4933-8C2C-E9E069B8079F}" id="{2D272D48-35C1-4CFA-B0A8-0EDBD35883CB}" parentId="{484CC497-0C39-4FFF-AD3B-00F4DF2F6AF1}">
    <text>Reikia derinti servitutą su naudotojais</text>
  </threadedComment>
  <threadedComment ref="K293" dT="2025-03-14T17:12:54.32" personId="{BF5C2520-4838-4933-8C2C-E9E069B8079F}" id="{0E5558BD-5FA2-4239-8B99-BCDF61AF9F8A}" parentId="{484CC497-0C39-4FFF-AD3B-00F4DF2F6AF1}">
    <text>Siųsti informacinius butams</text>
  </threadedComment>
  <threadedComment ref="K293" dT="2025-03-26T06:17:16.40" personId="{BF5C2520-4838-4933-8C2C-E9E069B8079F}" id="{41E019B8-2B06-4C9A-B32A-D7A305C3F5FE}" parentId="{484CC497-0C39-4FFF-AD3B-00F4DF2F6AF1}">
    <text>Dar neišsiųsti</text>
  </threadedComment>
  <threadedComment ref="K293" dT="2025-03-28T18:16:12.31" personId="{BF5C2520-4838-4933-8C2C-E9E069B8079F}" id="{4CCC8D09-5B23-4F96-95DC-97C1087999B0}" parentId="{484CC497-0C39-4FFF-AD3B-00F4DF2F6AF1}">
    <text>Pateikta kompensacijai</text>
  </threadedComment>
  <threadedComment ref="K293" dT="2025-04-08T12:27:23.84" personId="{BF5C2520-4838-4933-8C2C-E9E069B8079F}" id="{AC8A829C-86CF-4A72-B87F-3EDF08EE61DA}" parentId="{484CC497-0C39-4FFF-AD3B-00F4DF2F6AF1}">
    <text>Teiksime servitutą savivaldybei</text>
  </threadedComment>
  <threadedComment ref="K293" dT="2025-04-15T10:50:39.68" personId="{BF5C2520-4838-4933-8C2C-E9E069B8079F}" id="{0FA0F0C6-D8CD-4E61-B17D-2F48B3559B66}" parentId="{484CC497-0C39-4FFF-AD3B-00F4DF2F6AF1}">
    <text>Nusikėlė servitutų derinimo klausimas savivaldybėj į kitą mėn., tai dabar šansų, kad patvirtins su informaciniais nėra, bet bandysiu pateikt.</text>
  </threadedComment>
  <threadedComment ref="K293" dT="2025-04-29T06:32:50.15" personId="{BF5C2520-4838-4933-8C2C-E9E069B8079F}" id="{73B8C556-07E5-49F2-86F4-56F9DF213349}" parentId="{484CC497-0C39-4FFF-AD3B-00F4DF2F6AF1}">
    <text>Pateiktas servitutas savivaldybei su informaciniais</text>
  </threadedComment>
  <threadedComment ref="K293" dT="2025-06-16T06:33:13.59" personId="{BF5C2520-4838-4933-8C2C-E9E069B8079F}" id="{2098DCA9-9AF4-46F8-B58D-B193B13DFB05}" parentId="{484CC497-0C39-4FFF-AD3B-00F4DF2F6AF1}">
    <text>Gautas pritraimas, dokumentai pateikti notarui</text>
  </threadedComment>
  <threadedComment ref="Z293" dT="2024-11-14T09:20:50.52" personId="{65DA027D-5C49-4EE2-A34F-BC2FA0C6B7F3}" id="{145045B7-E6C9-4B62-9FD2-E1A027E29856}">
    <text>Pateikta 11.14</text>
  </threadedComment>
  <threadedComment ref="Z293" dT="2024-11-18T05:07:52.38" personId="{65DA027D-5C49-4EE2-A34F-BC2FA0C6B7F3}" id="{66D705B5-EC9B-41AF-9C57-5730927ADAF0}" parentId="{145045B7-E6C9-4B62-9FD2-E1A027E29856}">
    <text>Suderinta 11.18</text>
  </threadedComment>
  <threadedComment ref="AB293" dT="2024-11-07T09:56:32.46" personId="{65DA027D-5C49-4EE2-A34F-BC2FA0C6B7F3}" id="{8D6EB9A5-14D9-458F-93EB-9697776E3749}">
    <text>Pateikta 11,07</text>
  </threadedComment>
  <threadedComment ref="AB293" dT="2024-11-22T13:09:38.47" personId="{65DA027D-5C49-4EE2-A34F-BC2FA0C6B7F3}" id="{69E742FB-D0FE-4DE2-8282-8A52C2F34553}" parentId="{8D6EB9A5-14D9-458F-93EB-9697776E3749}">
    <text>Suderinta 11.22</text>
  </threadedComment>
  <threadedComment ref="AE293" dT="2024-11-07T09:56:42.29" personId="{65DA027D-5C49-4EE2-A34F-BC2FA0C6B7F3}" id="{CFA4EDCE-F532-42E4-9101-F7D9F3FDCC46}">
    <text>Pateikta 11,07</text>
  </threadedComment>
  <threadedComment ref="AE293" dT="2024-11-12T07:16:21.70" personId="{65DA027D-5C49-4EE2-A34F-BC2FA0C6B7F3}" id="{E24F48A5-522A-407A-B5A5-10E88121B205}" parentId="{CFA4EDCE-F532-42E4-9101-F7D9F3FDCC46}">
    <text>Suderinta 11,12</text>
  </threadedComment>
  <threadedComment ref="AF293" dT="2024-11-07T09:56:51.74" personId="{65DA027D-5C49-4EE2-A34F-BC2FA0C6B7F3}" id="{E3D08C5C-AD9A-4003-A72F-13EB47D3EFB0}">
    <text>Pateikta 11,07</text>
  </threadedComment>
  <threadedComment ref="AF293" dT="2024-11-18T13:26:46.49" personId="{65DA027D-5C49-4EE2-A34F-BC2FA0C6B7F3}" id="{AF7F2BB1-56E3-4B49-B0B0-0E8DF8C068EE}" parentId="{E3D08C5C-AD9A-4003-A72F-13EB47D3EFB0}">
    <text>Suderinta 11.18</text>
  </threadedComment>
  <threadedComment ref="AH293" dT="2024-11-25T06:11:26.66" personId="{65DA027D-5C49-4EE2-A34F-BC2FA0C6B7F3}" id="{5CBD84B9-ACF9-4A14-96B0-AC8143A6D4D0}">
    <text>337722
11-25</text>
  </threadedComment>
  <threadedComment ref="AK293" dT="2024-11-29T05:38:55.97" personId="{65DA027D-5C49-4EE2-A34F-BC2FA0C6B7F3}" id="{EA36032B-C621-4FFE-92CF-593827682942}">
    <text>Gauta kompensacija, nusiųsta nuomininkams</text>
  </threadedComment>
  <threadedComment ref="AK293" dT="2024-12-06T12:09:56.04" personId="{65DA027D-5C49-4EE2-A34F-BC2FA0C6B7F3}" id="{C5515315-17AD-4412-84BB-EA36818E9298}" parentId="{EA36032B-C621-4FFE-92CF-593827682942}">
    <text>Suderinta su nuomininkais, nusiųsta į Mano Būstas</text>
  </threadedComment>
  <threadedComment ref="AN293" dT="2024-11-07T09:58:24.00" personId="{65DA027D-5C49-4EE2-A34F-BC2FA0C6B7F3}" id="{180EC3A5-9570-468E-9B3F-5DC7719BBFF6}">
    <text>Pateikta 11,07</text>
  </threadedComment>
  <threadedComment ref="AN293" dT="2024-11-21T08:30:37.87" personId="{65DA027D-5C49-4EE2-A34F-BC2FA0C6B7F3}" id="{B3C6A9EC-3EB1-4005-B67E-D0298EF430DD}" parentId="{180EC3A5-9570-468E-9B3F-5DC7719BBFF6}">
    <text>Suderinta 11.21</text>
  </threadedComment>
  <threadedComment ref="K294" dT="2024-10-12T09:12:11.19" personId="{1AA69E5B-B443-4881-BBB8-C2908FF681E9}" id="{082C286E-77D3-48BE-AA83-8AC8D36F5E0E}">
    <text>Spinta sienoje, parasyta i TIVIS</text>
  </threadedComment>
  <threadedComment ref="K294" dT="2024-10-14T05:38:50.01" personId="{275467A3-C35B-408D-BC09-980133BF36D1}" id="{D60AE085-61B6-4590-B9C5-E6E90F783FE6}" parentId="{082C286E-77D3-48BE-AA83-8AC8D36F5E0E}">
    <text>ESO keičia TS</text>
  </threadedComment>
  <threadedComment ref="K294" dT="2024-10-28T12:57:21.02" personId="{1AA69E5B-B443-4881-BBB8-C2908FF681E9}" id="{BAADEEB7-C218-42E1-8C0C-51DCFF6BE7C8}" parentId="{082C286E-77D3-48BE-AA83-8AC8D36F5E0E}">
    <text>Nesamoningas prisijungimas, reikia ivertinti su Ranga ir vel keisti TS arba atsaukti</text>
  </threadedComment>
  <threadedComment ref="K294" dT="2024-11-04T12:37:52.19" personId="{275467A3-C35B-408D-BC09-980133BF36D1}" id="{2C016810-B63E-4ACA-9C42-8F9468BAA496}" parentId="{082C286E-77D3-48BE-AA83-8AC8D36F5E0E}">
    <text>Pateiktas komentaras į tivį</text>
  </threadedComment>
  <threadedComment ref="K294" dT="2024-12-04T08:10:19.02" personId="{F5283759-9946-4865-A022-E520B30F9158}" id="{BBAC3694-971D-4820-AA31-E889CC7CFA48}" parentId="{082C286E-77D3-48BE-AA83-8AC8D36F5E0E}">
    <text>Pateikti pirminiai</text>
  </threadedComment>
  <threadedComment ref="K294" dT="2024-12-09T06:25:28.32" personId="{BF5C2520-4838-4933-8C2C-E9E069B8079F}" id="{772CD68E-1CC1-4998-B680-EFDA6DA614CB}" parentId="{082C286E-77D3-48BE-AA83-8AC8D36F5E0E}">
    <text>Pateikti pirminiai po pastabų</text>
  </threadedComment>
  <threadedComment ref="K294" dT="2024-12-11T05:22:39.73" personId="{F5283759-9946-4865-A022-E520B30F9158}" id="{864D3C5C-109D-44E9-BBDA-E0CF8D63A777}" parentId="{082C286E-77D3-48BE-AA83-8AC8D36F5E0E}">
    <text>Patvirtinti pirminiai. Išsiųsta derinti.</text>
  </threadedComment>
  <threadedComment ref="K294" dT="2025-01-06T05:26:18.59" personId="{F5283759-9946-4865-A022-E520B30F9158}" id="{BA5D0FC7-F945-48BC-B90E-B5BCAF84D57D}" parentId="{082C286E-77D3-48BE-AA83-8AC8D36F5E0E}">
    <text>Likę KPD, KE, SUVA, servitutai</text>
  </threadedComment>
  <threadedComment ref="K294" dT="2025-01-07T05:48:59.73" personId="{F5283759-9946-4865-A022-E520B30F9158}" id="{62C19187-EE33-4FBC-8BA9-4A116F3BD0CF}" parentId="{082C286E-77D3-48BE-AA83-8AC8D36F5E0E}">
    <text>SUVA pateikta, likę 2 servitutai su savivaldybe</text>
  </threadedComment>
  <threadedComment ref="K294" dT="2025-01-27T12:52:58.96" personId="{275467A3-C35B-408D-BC09-980133BF36D1}" id="{FDDAEB17-A9BA-47A2-A4BC-B6A329CCA8C3}" parentId="{082C286E-77D3-48BE-AA83-8AC8D36F5E0E}">
    <text>Teikia 01-28</text>
  </threadedComment>
  <threadedComment ref="K294" dT="2025-02-04T05:53:24.28" personId="{F5283759-9946-4865-A022-E520B30F9158}" id="{2B06CD19-0BD4-4CDC-BB19-DA9ADC6516EA}" parentId="{082C286E-77D3-48BE-AA83-8AC8D36F5E0E}">
    <text>Arnas pateiks servitutus į TIVI</text>
  </threadedComment>
  <threadedComment ref="K294" dT="2025-02-10T15:19:45.06" personId="{BF5C2520-4838-4933-8C2C-E9E069B8079F}" id="{2F51ADE9-CAF8-469E-8097-B6A0813BDF16}" parentId="{082C286E-77D3-48BE-AA83-8AC8D36F5E0E}">
    <text>02-04 pateikti servitutai</text>
  </threadedComment>
  <threadedComment ref="K294" dT="2025-02-18T05:49:47.08" personId="{F5283759-9946-4865-A022-E520B30F9158}" id="{C1C3E78C-29DD-44D6-B06C-99AF563D27B2}" parentId="{082C286E-77D3-48BE-AA83-8AC8D36F5E0E}">
    <text>Kolkas servitutų nepasirašė.</text>
  </threadedComment>
  <threadedComment ref="K294" dT="2025-02-25T12:16:19.59" personId="{BF5C2520-4838-4933-8C2C-E9E069B8079F}" id="{FC3ABD10-BA56-4BDE-896C-1467271D7434}" parentId="{082C286E-77D3-48BE-AA83-8AC8D36F5E0E}">
    <text>Perduota info ESO PV dėl nepasirašomų servitutų</text>
  </threadedComment>
  <threadedComment ref="K294" dT="2025-02-26T06:21:22.08" personId="{BF5C2520-4838-4933-8C2C-E9E069B8079F}" id="{589CF357-FBD1-465B-A430-BA1BC06945F8}" parentId="{082C286E-77D3-48BE-AA83-8AC8D36F5E0E}">
    <text>Servitutai pasirašyti</text>
  </threadedComment>
  <threadedComment ref="K294" dT="2025-02-26T08:30:37.43" personId="{F5283759-9946-4865-A022-E520B30F9158}" id="{4909B7CB-EA8C-4A02-84A1-7BD99049C4DD}" parentId="{082C286E-77D3-48BE-AA83-8AC8D36F5E0E}">
    <text>Pateikta kompensacijoms.</text>
  </threadedComment>
  <threadedComment ref="K294" dT="2025-02-26T10:26:33.07" personId="{F5283759-9946-4865-A022-E520B30F9158}" id="{1C5A00AD-E912-4D91-AC48-8AA71CCFD940}" parentId="{082C286E-77D3-48BE-AA83-8AC8D36F5E0E}">
    <text>Servitutai pateikti mano būstui.</text>
  </threadedComment>
  <threadedComment ref="K294" dT="2025-03-10T07:30:38.57" personId="{F5283759-9946-4865-A022-E520B30F9158}" id="{8DF00ED8-73E8-48FA-A4D9-802EE226D0C6}" parentId="{082C286E-77D3-48BE-AA83-8AC8D36F5E0E}">
    <text>Mano būstas atrašė, kad neadministruoja tų pastatų. Šią savaitę prieisiu prie šito klausimo, nemažai savininkų, būtų gerai su jais susiderint ir praeit be derinimų su kiekvienu privačiu asmeniu.</text>
  </threadedComment>
  <threadedComment ref="K294" dT="2025-03-14T17:14:15.34" personId="{BF5C2520-4838-4933-8C2C-E9E069B8079F}" id="{C3B13137-7FF3-4B62-9E71-7CED7729B3B8}" parentId="{082C286E-77D3-48BE-AA83-8AC8D36F5E0E}">
    <text>Reikia ištraukti bet kurio buto savininko kontakta ir paskambinus paklaust ar yra naujas administratorius</text>
  </threadedComment>
  <threadedComment ref="K294" dT="2025-03-18T11:55:40.68" personId="{F5283759-9946-4865-A022-E520B30F9158}" id="{8164F29F-F803-47E0-9044-970191DFB204}" parentId="{082C286E-77D3-48BE-AA83-8AC8D36F5E0E}">
    <text>Perduota Arnui kad ištrauktu kontaktus</text>
  </threadedComment>
  <threadedComment ref="K294" dT="2025-03-26T06:09:37.69" personId="{F5283759-9946-4865-A022-E520B30F9158}" id="{FF9245D5-2A02-4F80-A4C1-914DE8AF1007}" parentId="{082C286E-77D3-48BE-AA83-8AC8D36F5E0E}">
    <text>Dar neskambinau. Reik pasisukt žmonėm ir klaust kas administruoja jų namą, nes išraše rodo Manobūstą, o jie sako, kad namo neadministruoja. Šiom dienom pasuksiu</text>
  </threadedComment>
  <threadedComment ref="K294" dT="2025-04-08T12:22:50.63" personId="{F5283759-9946-4865-A022-E520B30F9158}" id="{9D78AAA5-F688-4052-BD70-1C30D2D760D1}" parentId="{082C286E-77D3-48BE-AA83-8AC8D36F5E0E}">
    <text>Laukiam mėn. vidurio, jei viskas pavyksta dėl informacinių, darau juos ir teikiu servitutus savivaldybei.</text>
  </threadedComment>
  <threadedComment ref="K294" dT="2025-04-14T10:48:06.50" personId="{F5283759-9946-4865-A022-E520B30F9158}" id="{DD453D09-6B08-4441-B641-CC22A26019D7}" parentId="{082C286E-77D3-48BE-AA83-8AC8D36F5E0E}">
    <text>Arnas pateiks pilną kontaktų sąrašą į TIVI, gausiu kontaktus, skambinsiuos žmonėms.</text>
  </threadedComment>
  <threadedComment ref="K294" dT="2025-04-15T10:40:38.85" personId="{F5283759-9946-4865-A022-E520B30F9158}" id="{0DC74FE6-A380-4485-A075-CEAD11ADAAF2}" parentId="{082C286E-77D3-48BE-AA83-8AC8D36F5E0E}">
    <text>22d 18:00 važiuoju susitikt su namo gyventojais Savanorių pr. 39.</text>
  </threadedComment>
  <threadedComment ref="K294" dT="2025-04-29T06:40:37.98" personId="{BF5C2520-4838-4933-8C2C-E9E069B8079F}" id="{79B779F3-0D4D-4569-80EB-711B078EC012}" parentId="{082C286E-77D3-48BE-AA83-8AC8D36F5E0E}">
    <text>su gyventojais suderinti nepavyko, info perduota ESO, laukiame atsakymo.</text>
  </threadedComment>
  <threadedComment ref="K294" dT="2025-05-01T11:58:28.09" personId="{BF5C2520-4838-4933-8C2C-E9E069B8079F}" id="{46BE2EDE-9812-4A08-9424-9AF7F6097E02}" parentId="{082C286E-77D3-48BE-AA83-8AC8D36F5E0E}">
    <text>Reikia daryti toliau. Augustas siųs informacinius butams ir teiksim su informaciniais.</text>
  </threadedComment>
  <threadedComment ref="K294" dT="2025-05-05T09:32:32.31" personId="{F5283759-9946-4865-A022-E520B30F9158}" id="{2DAA92B6-5577-4808-8A60-A344494EC01C}" parentId="{082C286E-77D3-48BE-AA83-8AC8D36F5E0E}">
    <text>Paruošti informaciniai ir perduoti administratorei.</text>
  </threadedComment>
  <threadedComment ref="K294" dT="2025-05-06T12:03:27.35" personId="{F5283759-9946-4865-A022-E520B30F9158}" id="{1A27AB19-3BD1-453F-875C-E7D7A8D9F63D}" parentId="{082C286E-77D3-48BE-AA83-8AC8D36F5E0E}">
    <text>Servitutai pateikti savivaldybei 05-06</text>
  </threadedComment>
  <threadedComment ref="K294" dT="2025-05-27T05:10:12.26" personId="{F5283759-9946-4865-A022-E520B30F9158}" id="{4B6E616B-83ED-4223-BD8A-0786D5146688}" parentId="{082C286E-77D3-48BE-AA83-8AC8D36F5E0E}">
    <text>Savivaldybė 05-26 paprašė papildomai informuoti 6 asmenis. 
05-27 išsiunčiau informacinius ir info pateikiau Kauno m. sav.</text>
  </threadedComment>
  <threadedComment ref="K294" dT="2025-06-16T07:01:39.54" personId="{F5283759-9946-4865-A022-E520B30F9158}" id="{FDE1B415-62CE-4FD9-800A-14595914D88C}" parentId="{082C286E-77D3-48BE-AA83-8AC8D36F5E0E}">
    <text>Iš savivaldybės teigimas ats dėl servitutų, perduota kompensacijos apmokėjimui.</text>
  </threadedComment>
  <threadedComment ref="K294" dT="2025-06-16T09:00:54.13" personId="{F5283759-9946-4865-A022-E520B30F9158}" id="{DF2A210C-34CA-44B9-BD0A-C4B3398A5C2B}" parentId="{082C286E-77D3-48BE-AA83-8AC8D36F5E0E}">
    <text>20d apmokės</text>
  </threadedComment>
  <threadedComment ref="K294" dT="2025-06-23T07:52:49.34" personId="{F5283759-9946-4865-A022-E520B30F9158}" id="{3FCCB4D9-CC3C-47C8-B442-C83B593DC7AE}" parentId="{082C286E-77D3-48BE-AA83-8AC8D36F5E0E}">
    <text>06-21 perduoti dokai notarams</text>
  </threadedComment>
  <threadedComment ref="K294" dT="2025-07-21T07:25:08.69" personId="{F5283759-9946-4865-A022-E520B30F9158}" id="{490FD00A-C00E-4C1B-94D7-81FC6B191BE1}" parentId="{082C286E-77D3-48BE-AA83-8AC8D36F5E0E}">
    <text>24d pasirašo pas notarus servitutus.</text>
  </threadedComment>
  <threadedComment ref="K294" dT="2025-07-28T07:57:31.24" personId="{BF5C2520-4838-4933-8C2C-E9E069B8079F}" id="{AB9FF836-3119-42B0-863D-39B47E4EED4B}" parentId="{082C286E-77D3-48BE-AA83-8AC8D36F5E0E}">
    <text>Pateiktas tvirtinimui</text>
  </threadedComment>
  <threadedComment ref="AB294" dT="2024-12-10T05:21:26.31" personId="{F5283759-9946-4865-A022-E520B30F9158}" id="{DA92F2E5-E3F2-4BCA-A10F-E22C41C5A0E4}">
    <text>12-10 išsiųsta</text>
  </threadedComment>
  <threadedComment ref="AB294" dT="2024-12-31T06:22:46.10" personId="{F5283759-9946-4865-A022-E520B30F9158}" id="{30FB08BB-A2CC-4AB3-99C1-E934066EFDC9}" parentId="{DA92F2E5-E3F2-4BCA-A10F-E22C41C5A0E4}">
    <text>12-30 išsiunčiau priminimą.</text>
  </threadedComment>
  <threadedComment ref="AB294" dT="2025-01-06T05:25:44.45" personId="{F5283759-9946-4865-A022-E520B30F9158}" id="{BCAE0B47-5E4E-46A5-B5BF-D1F75E727896}" parentId="{DA92F2E5-E3F2-4BCA-A10F-E22C41C5A0E4}">
    <text>01-03 suderinta</text>
  </threadedComment>
  <threadedComment ref="AE294" dT="2024-12-10T05:21:26.31" personId="{F5283759-9946-4865-A022-E520B30F9158}" id="{651D3155-7AEF-472D-82F4-42C352E40CDE}">
    <text>12-10 išsiųsta</text>
  </threadedComment>
  <threadedComment ref="AE294" dT="2024-12-10T08:16:13.33" personId="{F5283759-9946-4865-A022-E520B30F9158}" id="{CFAE3227-4FD9-4ED9-8AB2-FECF80BCE626}" parentId="{651D3155-7AEF-472D-82F4-42C352E40CDE}">
    <text>12-10 suderinta</text>
  </threadedComment>
  <threadedComment ref="AF294" dT="2024-12-10T05:21:26.31" personId="{F5283759-9946-4865-A022-E520B30F9158}" id="{B577F607-F66E-437B-A71E-6FAC8724B907}">
    <text>12-10 išsiųsta</text>
  </threadedComment>
  <threadedComment ref="AF294" dT="2024-12-18T10:05:50.17" personId="{F5283759-9946-4865-A022-E520B30F9158}" id="{808856BD-38E5-422C-932B-04086C2170F6}" parentId="{B577F607-F66E-437B-A71E-6FAC8724B907}">
    <text>12-18 suderinta</text>
  </threadedComment>
  <threadedComment ref="AH294" dT="2025-01-07T05:48:26.92" personId="{F5283759-9946-4865-A022-E520B30F9158}" id="{81F27D80-C6AD-4E7A-8728-AEE353E24076}">
    <text>342016 01-07 pateikta</text>
  </threadedComment>
  <threadedComment ref="AH294" dT="2025-01-29T10:11:46.27" personId="{F5283759-9946-4865-A022-E520B30F9158}" id="{25A63F60-F30E-4B87-B67A-1F72B57F94F3}" parentId="{81F27D80-C6AD-4E7A-8728-AEE353E24076}">
    <text>344961 01-29 buvo gauta pastabų</text>
  </threadedComment>
  <threadedComment ref="AH294" dT="2025-02-19T11:08:45.57" personId="{F5283759-9946-4865-A022-E520B30F9158}" id="{698E24B0-9FCF-48F2-AC2A-BF79A16A7537}" parentId="{81F27D80-C6AD-4E7A-8728-AEE353E24076}">
    <text>02-19 gauta</text>
  </threadedComment>
  <threadedComment ref="AJ294" dT="2024-12-10T05:21:26.31" personId="{F5283759-9946-4865-A022-E520B30F9158}" id="{A19D59FC-4F46-461D-B55F-8D16F67B70FD}">
    <text>12-10 išsiųsta</text>
  </threadedComment>
  <threadedComment ref="AJ294" dT="2025-01-06T12:40:56.46" personId="{F5283759-9946-4865-A022-E520B30F9158}" id="{18A6DFAB-2BE2-413C-9696-96C6F97DC67A}" parentId="{A19D59FC-4F46-461D-B55F-8D16F67B70FD}">
    <text>01-06 suderinta</text>
  </threadedComment>
  <threadedComment ref="AN294" dT="2024-12-10T05:21:26.31" personId="{F5283759-9946-4865-A022-E520B30F9158}" id="{711AD5FC-7A9C-4E83-B34C-6127AE7DB0CD}">
    <text>12-10 išsiųsta</text>
  </threadedComment>
  <threadedComment ref="AN294" dT="2025-01-07T05:35:34.91" personId="{F5283759-9946-4865-A022-E520B30F9158}" id="{85BC778B-7234-49F4-8EE4-FA16803BDAE8}" parentId="{711AD5FC-7A9C-4E83-B34C-6127AE7DB0CD}">
    <text>12-13 suderinta</text>
  </threadedComment>
  <threadedComment ref="K295" dT="2024-10-12T09:24:43.62" personId="{1AA69E5B-B443-4881-BBB8-C2908FF681E9}" id="{97419740-F470-4FE6-8E38-E62F5CF6CA5A}">
    <text>Mini rekonstrukcija, topo supiesta</text>
  </threadedComment>
  <threadedComment ref="K295" dT="2024-10-29T06:57:20.83" personId="{275467A3-C35B-408D-BC09-980133BF36D1}" id="{21E07E7F-530F-49A8-ABD6-C7C8B29CB80C}" parentId="{97419740-F470-4FE6-8E38-E62F5CF6CA5A}">
    <text>Sukelta topo</text>
  </threadedComment>
  <threadedComment ref="K295" dT="2024-10-31T16:15:36.22" personId="{BF5C2520-4838-4933-8C2C-E9E069B8079F}" id="{47D6B139-4250-47BB-BCC8-885657D526F9}" parentId="{97419740-F470-4FE6-8E38-E62F5CF6CA5A}">
    <text>Pateikti pirminiai</text>
  </threadedComment>
  <threadedComment ref="K295" dT="2024-11-18T05:35:55.97" personId="{BF941DBC-49BC-4D35-B639-EC5DED99621C}" id="{124B78C9-B55D-4FCB-BF59-9A27E6D30625}" parentId="{97419740-F470-4FE6-8E38-E62F5CF6CA5A}">
    <text>Pateikta SUVA ir paruošta byla</text>
  </threadedComment>
  <threadedComment ref="K295" dT="2024-11-18T13:10:04.52" personId="{BF5C2520-4838-4933-8C2C-E9E069B8079F}" id="{099BE3CA-6743-4404-9625-F0895A6E5B66}" parentId="{97419740-F470-4FE6-8E38-E62F5CF6CA5A}">
    <text>Pateikta byla</text>
  </threadedComment>
  <threadedComment ref="K295" dT="2024-12-12T14:35:40.12" personId="{BF5C2520-4838-4933-8C2C-E9E069B8079F}" id="{1AAE07FE-BAB2-49E7-B392-B023C6DAA459}" parentId="{97419740-F470-4FE6-8E38-E62F5CF6CA5A}">
    <text>Pateikta byla su SUVA</text>
  </threadedComment>
  <threadedComment ref="Z295" dT="2024-10-30T08:20:12.65" personId="{BF941DBC-49BC-4D35-B639-EC5DED99621C}" id="{D2CA56B0-7874-45DF-B373-F4DF6BA97901}">
    <text>10.30 pateikta</text>
  </threadedComment>
  <threadedComment ref="AB295" dT="2024-10-30T08:20:12.65" personId="{BF941DBC-49BC-4D35-B639-EC5DED99621C}" id="{D7CF5FF3-F7CC-4977-9C37-2307BFEA65FE}">
    <text>10.30 pateikta</text>
  </threadedComment>
  <threadedComment ref="AB295" dT="2024-11-06T14:02:01.07" personId="{BF941DBC-49BC-4D35-B639-EC5DED99621C}" id="{79A902F2-B366-4C4D-B32F-E43909C3689C}" parentId="{D7CF5FF3-F7CC-4977-9C37-2307BFEA65FE}">
    <text>11.06 suderinta</text>
  </threadedComment>
  <threadedComment ref="AE295" dT="2024-10-30T08:20:12.65" personId="{BF941DBC-49BC-4D35-B639-EC5DED99621C}" id="{58EC4D45-5540-4955-9FB8-6064D52556D6}">
    <text>10.30 pateikta</text>
  </threadedComment>
  <threadedComment ref="AE295" dT="2024-11-07T12:32:49.63" personId="{BF941DBC-49BC-4D35-B639-EC5DED99621C}" id="{C8450591-7BD6-4C2C-A999-081D6DBEBE51}" parentId="{58EC4D45-5540-4955-9FB8-6064D52556D6}">
    <text>11.07 suderinta</text>
  </threadedComment>
  <threadedComment ref="AF295" dT="2024-10-30T08:20:12.65" personId="{BF941DBC-49BC-4D35-B639-EC5DED99621C}" id="{02E1E059-9B6F-4C9F-BCD5-A9086230B988}">
    <text>10.30 pateikta</text>
  </threadedComment>
  <threadedComment ref="AF295" dT="2024-11-13T05:54:56.41" personId="{BF941DBC-49BC-4D35-B639-EC5DED99621C}" id="{CBB45677-FC6A-48F1-9DB0-B7B0C2FAFC89}" parentId="{02E1E059-9B6F-4C9F-BCD5-A9086230B988}">
    <text>11.11 suderinta</text>
  </threadedComment>
  <threadedComment ref="AH295" dT="2024-11-13T05:56:38.57" personId="{BF941DBC-49BC-4D35-B639-EC5DED99621C}" id="{FC0AA73A-8753-4640-9CA7-8010F06D83DD}">
    <text xml:space="preserve">11.11
SAV-335891 </text>
  </threadedComment>
  <threadedComment ref="K296" dT="2024-10-23T13:08:14.91" personId="{BF5C2520-4838-4933-8C2C-E9E069B8079F}" id="{B4EB7358-7109-41B7-B643-6998392D1359}">
    <text>Įkelti pirminiai derinimui</text>
  </threadedComment>
  <threadedComment ref="K296" dT="2024-10-28T06:36:39.97" personId="{275467A3-C35B-408D-BC09-980133BF36D1}" id="{353AB13A-61B1-4E12-9C85-7F2091C4401C}" parentId="{B4EB7358-7109-41B7-B643-6998392D1359}">
    <text>10-28 teiks po pastabų</text>
  </threadedComment>
  <threadedComment ref="K296" dT="2024-10-29T14:54:00.59" personId="{BF5C2520-4838-4933-8C2C-E9E069B8079F}" id="{90E25E15-419D-461F-8C5B-81415BDD3E7A}" parentId="{B4EB7358-7109-41B7-B643-6998392D1359}">
    <text>Pateikta po pastabų</text>
  </threadedComment>
  <threadedComment ref="K296" dT="2024-11-04T06:33:51.94" personId="{275467A3-C35B-408D-BC09-980133BF36D1}" id="{8155A083-4C2E-4722-AA4C-3F24379D02E4}" parentId="{B4EB7358-7109-41B7-B643-6998392D1359}">
    <text>Patvirtinti pirminiai</text>
  </threadedComment>
  <threadedComment ref="K296" dT="2024-11-13T08:55:30.35" personId="{BF5C2520-4838-4933-8C2C-E9E069B8079F}" id="{C97FF704-34F5-4FCF-8E94-745C0B9A7155}" parentId="{B4EB7358-7109-41B7-B643-6998392D1359}">
    <text>Pateikta byla</text>
  </threadedComment>
  <threadedComment ref="K296" dT="2024-11-18T05:34:08.90" personId="{BF941DBC-49BC-4D35-B639-EC5DED99621C}" id="{4D267474-004F-41E7-B618-C49D15B3CE60}" parentId="{B4EB7358-7109-41B7-B643-6998392D1359}">
    <text>Ištaisyta bylos pastabos</text>
  </threadedComment>
  <threadedComment ref="K296" dT="2024-12-11T13:45:13.80" personId="{BF5C2520-4838-4933-8C2C-E9E069B8079F}" id="{E6A39B0B-6B16-4B1C-B07C-CBBB80A6DFFC}" parentId="{B4EB7358-7109-41B7-B643-6998392D1359}">
    <text>Pateikta byla su SUVA</text>
  </threadedComment>
  <threadedComment ref="Z296" dT="2024-10-31T05:55:48.52" personId="{BF941DBC-49BC-4D35-B639-EC5DED99621C}" id="{2BF2653D-65A3-4813-AE8E-C6F157D4510F}">
    <text>10.31 pateikta</text>
  </threadedComment>
  <threadedComment ref="Z296" dT="2024-10-31T11:02:17.61" personId="{BF941DBC-49BC-4D35-B639-EC5DED99621C}" id="{CD391915-F544-4D8B-A693-23228B5466A4}" parentId="{2BF2653D-65A3-4813-AE8E-C6F157D4510F}">
    <text>10.31 suderinta</text>
  </threadedComment>
  <threadedComment ref="AB296" dT="2024-10-24T04:45:32.46" personId="{BF941DBC-49BC-4D35-B639-EC5DED99621C}" id="{131D4E34-2CE7-4F7E-AA2B-23470D7F4060}">
    <text>10.24 pateikta</text>
  </threadedComment>
  <threadedComment ref="AB296" dT="2024-11-04T06:52:53.11" personId="{BF941DBC-49BC-4D35-B639-EC5DED99621C}" id="{BFC14A63-1C12-43DD-994B-9402B947F00C}" parentId="{131D4E34-2CE7-4F7E-AA2B-23470D7F4060}">
    <text>10.04 suderinta</text>
  </threadedComment>
  <threadedComment ref="AE296" dT="2024-10-24T04:45:32.46" personId="{BF941DBC-49BC-4D35-B639-EC5DED99621C}" id="{68065893-291E-4937-9E68-1608193D17C9}">
    <text>10.24 pateikta</text>
  </threadedComment>
  <threadedComment ref="AE296" dT="2024-11-13T05:53:35.48" personId="{BF941DBC-49BC-4D35-B639-EC5DED99621C}" id="{731E2134-7532-46C7-A8CD-5BF3F7C9CE50}" parentId="{68065893-291E-4937-9E68-1608193D17C9}">
    <text>10.30 suderinta</text>
  </threadedComment>
  <threadedComment ref="AF296" dT="2024-10-24T04:45:32.46" personId="{BF941DBC-49BC-4D35-B639-EC5DED99621C}" id="{87BA66D4-533A-4ADB-912A-77CD27B1DEAA}">
    <text>10.24 pateikta</text>
  </threadedComment>
  <threadedComment ref="AH296" dT="2024-11-13T05:56:18.74" personId="{BF941DBC-49BC-4D35-B639-EC5DED99621C}" id="{67D1BDF4-715A-4DAA-8FC8-82DC3C9A1FE5}">
    <text xml:space="preserve">11.11 
SAV-335898 </text>
  </threadedComment>
  <threadedComment ref="K297" dT="2024-10-22T13:40:04.60" personId="{BF5C2520-4838-4933-8C2C-E9E069B8079F}" id="{698978A1-EF54-4082-9BC8-5DE1F267F347}">
    <text>Pateikti pirminiai</text>
  </threadedComment>
  <threadedComment ref="K297" dT="2024-10-24T14:03:46.78" personId="{BF5C2520-4838-4933-8C2C-E9E069B8079F}" id="{763100AB-E6D3-4C74-8F2E-910E4F5536B0}" parentId="{698978A1-EF54-4082-9BC8-5DE1F267F347}">
    <text>Pateikti pirminiai po pastabų</text>
  </threadedComment>
  <threadedComment ref="K297" dT="2024-10-28T06:41:47.71" personId="{275467A3-C35B-408D-BC09-980133BF36D1}" id="{90A524B5-DCD1-4055-949C-E14A486D6F2D}" parentId="{698978A1-EF54-4082-9BC8-5DE1F267F347}">
    <text>Derina su institucijomis.</text>
  </threadedComment>
  <threadedComment ref="K297" dT="2024-11-05T13:37:38.54" personId="{BF941DBC-49BC-4D35-B639-EC5DED99621C}" id="{EDE065A6-24E1-4A4E-81F9-E4E6AF50D7DF}" parentId="{698978A1-EF54-4082-9BC8-5DE1F267F347}">
    <text>Pateikta SUVA, paruošta byla.</text>
  </threadedComment>
  <threadedComment ref="K297" dT="2024-11-11T08:26:53.83" personId="{BF941DBC-49BC-4D35-B639-EC5DED99621C}" id="{072FC574-AA2F-4D5C-8ACC-8BFF1D37F236}" parentId="{698978A1-EF54-4082-9BC8-5DE1F267F347}">
    <text>Ištaisyta byla ir brėžiniai, dėl gatvių apšvietimo palikimo</text>
  </threadedComment>
  <threadedComment ref="K297" dT="2024-11-12T15:15:56.02" personId="{BF5C2520-4838-4933-8C2C-E9E069B8079F}" id="{429B858C-9868-4859-A0F6-A0209C9BDB07}" parentId="{698978A1-EF54-4082-9BC8-5DE1F267F347}">
    <text>Pateikta byla</text>
  </threadedComment>
  <threadedComment ref="K297" dT="2024-11-18T08:40:21.90" personId="{BF941DBC-49BC-4D35-B639-EC5DED99621C}" id="{881AB824-A89F-4215-8188-AEC32828E9C3}" parentId="{698978A1-EF54-4082-9BC8-5DE1F267F347}">
    <text>Trūksta SUVA</text>
  </threadedComment>
  <threadedComment ref="K297" dT="2024-12-11T14:37:03.99" personId="{BF5C2520-4838-4933-8C2C-E9E069B8079F}" id="{2D514E75-3AFC-4059-8C1F-AF42C27CDBC4}" parentId="{698978A1-EF54-4082-9BC8-5DE1F267F347}">
    <text>Pateikta byla su SUVA</text>
  </threadedComment>
  <threadedComment ref="Z297" dT="2024-10-31T05:55:48.52" personId="{BF941DBC-49BC-4D35-B639-EC5DED99621C}" id="{063AB398-F272-4ACE-B3C1-71E0C809E590}">
    <text>10.31 pateikta</text>
  </threadedComment>
  <threadedComment ref="Z297" dT="2024-11-05T08:16:08.15" personId="{BF941DBC-49BC-4D35-B639-EC5DED99621C}" id="{DCF6C149-DFF7-47CF-8C53-97A026DF196B}" parentId="{063AB398-F272-4ACE-B3C1-71E0C809E590}">
    <text>suderinta</text>
  </threadedComment>
  <threadedComment ref="AB297" dT="2024-10-24T04:45:32.46" personId="{BF941DBC-49BC-4D35-B639-EC5DED99621C}" id="{8A3A3790-D8A5-403B-A95D-0FE0537FE59A}">
    <text>10.24 pateikta</text>
  </threadedComment>
  <threadedComment ref="AB297" dT="2024-11-04T06:53:10.52" personId="{BF941DBC-49BC-4D35-B639-EC5DED99621C}" id="{F39DCF76-5321-4F3B-A2B8-69DD079C165F}" parentId="{8A3A3790-D8A5-403B-A95D-0FE0537FE59A}">
    <text>11.04 suderinta</text>
  </threadedComment>
  <threadedComment ref="AF297" dT="2024-10-24T04:45:32.46" personId="{BF941DBC-49BC-4D35-B639-EC5DED99621C}" id="{480DD237-3D72-48EA-BFF7-AC78C66BFFFD}">
    <text>10.24 pateikta</text>
  </threadedComment>
  <threadedComment ref="AH297" dT="2024-11-05T08:14:34.73" personId="{BF941DBC-49BC-4D35-B639-EC5DED99621C}" id="{91449DAA-4BE9-471A-83B3-8B7CDD204175}">
    <text xml:space="preserve">05.11 
SAV-335049 </text>
  </threadedComment>
  <threadedComment ref="AI297" dT="2024-11-11T05:55:04.29" personId="{BF941DBC-49BC-4D35-B639-EC5DED99621C}" id="{2339DB82-6413-4A62-A978-4B8774207813}">
    <text>11.11 pateikta</text>
  </threadedComment>
  <threadedComment ref="K298" dT="2024-10-25T14:16:30.51" personId="{BF5C2520-4838-4933-8C2C-E9E069B8079F}" id="{15495705-79E8-432C-99FA-BCE77B9D4ADD}">
    <text xml:space="preserve">Pateikti pirminiai
</text>
  </threadedComment>
  <threadedComment ref="K298" dT="2024-11-04T05:29:51.66" personId="{BF941DBC-49BC-4D35-B639-EC5DED99621C}" id="{1A6ABACF-68BA-413B-9D2D-3909E8556E38}" parentId="{15495705-79E8-432C-99FA-BCE77B9D4ADD}">
    <text>Derinimai, išsiųst KPD</text>
  </threadedComment>
  <threadedComment ref="K298" dT="2024-11-11T08:14:07.24" personId="{BF941DBC-49BC-4D35-B639-EC5DED99621C}" id="{9BA41F63-EC4D-4F14-AD2C-E7AD0CD01651}" parentId="{15495705-79E8-432C-99FA-BCE77B9D4ADD}">
    <text>Paruoštas servitutas.</text>
  </threadedComment>
  <threadedComment ref="K298" dT="2024-11-18T05:35:18.61" personId="{BF941DBC-49BC-4D35-B639-EC5DED99621C}" id="{506FC688-A129-418E-AFCA-2A646A0A3C0F}" parentId="{15495705-79E8-432C-99FA-BCE77B9D4ADD}">
    <text>Pateikta per naujo derinimai dėl šilumos tinklų pastabų.</text>
  </threadedComment>
  <threadedComment ref="K298" dT="2024-11-22T10:08:50.19" personId="{BF941DBC-49BC-4D35-B639-EC5DED99621C}" id="{F87C0FF1-36B3-4DF2-A842-3BAD96ECB243}" parentId="{15495705-79E8-432C-99FA-BCE77B9D4ADD}">
    <text>11.22 pateikta kompensacijai</text>
  </threadedComment>
  <threadedComment ref="K298" dT="2024-11-26T13:35:34.20" personId="{BF941DBC-49BC-4D35-B639-EC5DED99621C}" id="{652BE7B8-FDE4-4E00-8598-813E2C5F1F74}" parentId="{15495705-79E8-432C-99FA-BCE77B9D4ADD}">
    <text>Užsakovas prašė pranešti, kad prieš pradedant darbus, būtų informuoti, kad atlaisvintų teritoriją, kurioje bus vykdomi darbai</text>
  </threadedComment>
  <threadedComment ref="K298" dT="2024-11-26T14:41:54.30" personId="{BF5C2520-4838-4933-8C2C-E9E069B8079F}" id="{D01AF043-54E7-4AAE-A185-5C858EC4CE00}" parentId="{15495705-79E8-432C-99FA-BCE77B9D4ADD}">
    <text>Pateikta byla</text>
  </threadedComment>
  <threadedComment ref="K298" dT="2024-11-28T05:31:32.24" personId="{BF941DBC-49BC-4D35-B639-EC5DED99621C}" id="{944F0C42-7847-4ACF-9C85-BC1E03B9296A}" parentId="{15495705-79E8-432C-99FA-BCE77B9D4ADD}">
    <text>Pasikeitė trasa del projektuojamos komunalinių atliekų surinkimo aikštelės</text>
  </threadedComment>
  <threadedComment ref="K298" dT="2024-11-28T07:29:45.56" personId="{BF941DBC-49BC-4D35-B639-EC5DED99621C}" id="{1ED46B9F-3520-4D76-A42B-6182FEDFD895}" parentId="{15495705-79E8-432C-99FA-BCE77B9D4ADD}">
    <text>Byla ištaisyta trūksta servituto.</text>
  </threadedComment>
  <threadedComment ref="K298" dT="2024-12-02T06:04:41.57" personId="{BF941DBC-49BC-4D35-B639-EC5DED99621C}" id="{8BD97172-F246-4A75-8BE9-F80807204685}" parentId="{15495705-79E8-432C-99FA-BCE77B9D4ADD}">
    <text>Paruoštas servitutas, laukiam kol ESO pasirašys</text>
  </threadedComment>
  <threadedComment ref="K298" dT="2024-12-03T13:30:51.24" personId="{BF941DBC-49BC-4D35-B639-EC5DED99621C}" id="{9A9164AD-3824-43D7-98E7-C37A9AB8D3DB}" parentId="{15495705-79E8-432C-99FA-BCE77B9D4ADD}">
    <text>Įkelta kompensacijai</text>
  </threadedComment>
  <threadedComment ref="K298" dT="2024-12-06T08:12:59.73" personId="{BF941DBC-49BC-4D35-B639-EC5DED99621C}" id="{07D017DE-3C08-4320-92BC-BB206990B349}" parentId="{15495705-79E8-432C-99FA-BCE77B9D4ADD}">
    <text>Servitutas išsiųstas savivaldybei</text>
  </threadedComment>
  <threadedComment ref="K298" dT="2025-01-06T11:44:31.12" personId="{BF941DBC-49BC-4D35-B639-EC5DED99621C}" id="{7295B22A-3ACF-4336-8884-497EE8F63882}" parentId="{15495705-79E8-432C-99FA-BCE77B9D4ADD}">
    <text>Atmestas servitutas - trūksta derinimo su pastatų savininkais/nuomininkais. Taip pat reikia paveldo paveldosauginę dalį paruošt, perduota Arnui.</text>
  </threadedComment>
  <threadedComment ref="K298" dT="2025-01-15T07:08:07.45" personId="{BF941DBC-49BC-4D35-B639-EC5DED99621C}" id="{1C9CD20F-46E0-4DEB-9937-5A540C0BCAA7}" parentId="{15495705-79E8-432C-99FA-BCE77B9D4ADD}">
    <text>Pateikta KPD derinimui.</text>
  </threadedComment>
  <threadedComment ref="K298" dT="2025-01-23T11:55:54.74" personId="{BF941DBC-49BC-4D35-B639-EC5DED99621C}" id="{2620CCF7-1619-41E0-AF53-3AB0D6223DCB}" parentId="{15495705-79E8-432C-99FA-BCE77B9D4ADD}">
    <text>Skambinau KPD, sakė gavę, bandys per kitą savaitę pasižiūrėt.</text>
  </threadedComment>
  <threadedComment ref="K298" dT="2025-01-27T08:26:24.14" personId="{BF941DBC-49BC-4D35-B639-EC5DED99621C}" id="{308B1CAD-008F-4C31-B7F8-69C0DBF85F39}" parentId="{15495705-79E8-432C-99FA-BCE77B9D4ADD}">
    <text>Išsiųstas naujas servitutas savivaldybei derinti</text>
  </threadedComment>
  <threadedComment ref="K298" dT="2025-02-03T13:05:01.29" personId="{BF941DBC-49BC-4D35-B639-EC5DED99621C}" id="{1911FE90-13B7-4DC6-BEE7-675433B87D62}" parentId="{15495705-79E8-432C-99FA-BCE77B9D4ADD}">
    <text>Susisiekiau su savivaldybe, servitutas sistemoj, laukia tvirtinimo.</text>
  </threadedComment>
  <threadedComment ref="K298" dT="2025-02-10T05:40:28.12" personId="{BF941DBC-49BC-4D35-B639-EC5DED99621C}" id="{AC21E206-EE39-4DF9-B087-505BECA94945}" parentId="{15495705-79E8-432C-99FA-BCE77B9D4ADD}">
    <text>Gautas savivaldybės atsakymas, teikiu notaram</text>
  </threadedComment>
  <threadedComment ref="K298" dT="2025-02-26T14:01:16.73" personId="{BF941DBC-49BC-4D35-B639-EC5DED99621C}" id="{A75455BB-78F9-4D05-BC82-5631A1CE5F71}" parentId="{15495705-79E8-432C-99FA-BCE77B9D4ADD}">
    <text>03.05 13h pasirašymas</text>
  </threadedComment>
  <threadedComment ref="K298" dT="2025-04-11T07:54:58.51" personId="{BF941DBC-49BC-4D35-B639-EC5DED99621C}" id="{288A9FA9-8929-419A-AB3D-44FC374B75BD}" parentId="{15495705-79E8-432C-99FA-BCE77B9D4ADD}">
    <text>Tiesioginis kontaktas dėl visų pasirašymų +37067317595</text>
  </threadedComment>
  <threadedComment ref="Z298" dT="2024-10-25T09:49:32.38" personId="{BF941DBC-49BC-4D35-B639-EC5DED99621C}" id="{A92DEFFA-8420-4126-99CC-3F057CADC5D4}">
    <text>10.25 pateikta</text>
  </threadedComment>
  <threadedComment ref="Z298" dT="2024-10-29T12:06:42.49" personId="{BF941DBC-49BC-4D35-B639-EC5DED99621C}" id="{28933231-D673-45B3-A210-AB3E3C112176}" parentId="{A92DEFFA-8420-4126-99CC-3F057CADC5D4}">
    <text>10.29 suderinta</text>
  </threadedComment>
  <threadedComment ref="Z298" dT="2024-11-14T08:56:22.11" personId="{BF941DBC-49BC-4D35-B639-EC5DED99621C}" id="{7C333D5A-5371-40D9-83A0-5D65EDD4730F}" parentId="{A92DEFFA-8420-4126-99CC-3F057CADC5D4}">
    <text>Pateikta po sprendinių keitimo 11.14</text>
  </threadedComment>
  <threadedComment ref="AB298" dT="2024-10-25T09:49:32.38" personId="{BF941DBC-49BC-4D35-B639-EC5DED99621C}" id="{B75018C3-63AD-4E40-A1C5-DDA3A43CDD60}">
    <text>10.25 pateikta</text>
  </threadedComment>
  <threadedComment ref="AB298" dT="2024-11-04T06:53:16.16" personId="{BF941DBC-49BC-4D35-B639-EC5DED99621C}" id="{942B2DDC-4337-4DEB-B1DB-DB2803E31878}" parentId="{B75018C3-63AD-4E40-A1C5-DDA3A43CDD60}">
    <text>11.04 suderinta</text>
  </threadedComment>
  <threadedComment ref="AB298" dT="2024-11-14T08:56:13.00" personId="{BF941DBC-49BC-4D35-B639-EC5DED99621C}" id="{1F846790-D631-46A2-8BD9-FF1ECC52FAA6}" parentId="{B75018C3-63AD-4E40-A1C5-DDA3A43CDD60}">
    <text>Pateikta po sprendinių keitimo 11.14</text>
  </threadedComment>
  <threadedComment ref="AE298" dT="2024-10-25T09:49:32.38" personId="{BF941DBC-49BC-4D35-B639-EC5DED99621C}" id="{BB0B4D8D-3E87-48D2-8C79-4D05B9BE1A8B}">
    <text>10.25 pateikta</text>
  </threadedComment>
  <threadedComment ref="AE298" dT="2024-10-29T13:06:20.29" personId="{BF941DBC-49BC-4D35-B639-EC5DED99621C}" id="{AC471AB8-D2A5-45B9-A29D-7FB826E17E04}" parentId="{BB0B4D8D-3E87-48D2-8C79-4D05B9BE1A8B}">
    <text>10.29 suderinta</text>
  </threadedComment>
  <threadedComment ref="AE298" dT="2024-11-14T08:56:02.48" personId="{BF941DBC-49BC-4D35-B639-EC5DED99621C}" id="{AD533BE8-3F8C-4BE4-AB80-2363B2A85060}" parentId="{BB0B4D8D-3E87-48D2-8C79-4D05B9BE1A8B}">
    <text>Pateikta po sprendinių keitimo 11.14</text>
  </threadedComment>
  <threadedComment ref="AE298" dT="2024-11-18T05:18:29.54" personId="{BF941DBC-49BC-4D35-B639-EC5DED99621C}" id="{8348313F-AADF-470E-B027-8AB9C91DCCE5}" parentId="{BB0B4D8D-3E87-48D2-8C79-4D05B9BE1A8B}">
    <text>11.15 suderinta</text>
  </threadedComment>
  <threadedComment ref="AF298" dT="2024-11-18T05:19:42.32" personId="{BF941DBC-49BC-4D35-B639-EC5DED99621C}" id="{EAC56797-432F-4A70-BC14-D020E8CBCF27}">
    <text>Pateikta po sprendinių keitimo 11.14</text>
  </threadedComment>
  <threadedComment ref="AF298" dT="2024-11-21T12:09:31.97" personId="{BF941DBC-49BC-4D35-B639-EC5DED99621C}" id="{A785863D-DC2A-4759-8A95-7AFCB600C775}" parentId="{EAC56797-432F-4A70-BC14-D020E8CBCF27}">
    <text>11.21 suderinta</text>
  </threadedComment>
  <threadedComment ref="AJ298" dT="2024-10-25T09:49:32.38" personId="{BF941DBC-49BC-4D35-B639-EC5DED99621C}" id="{835C0993-890F-48FE-B0BA-B867FA3D7B9D}">
    <text>10.25 pateikta</text>
  </threadedComment>
  <threadedComment ref="AJ298" dT="2024-11-14T08:56:37.87" personId="{BF941DBC-49BC-4D35-B639-EC5DED99621C}" id="{AD94B601-ECDF-4BA7-B7A9-B29678A1A03A}" parentId="{835C0993-890F-48FE-B0BA-B867FA3D7B9D}">
    <text>11.14 suderinta</text>
  </threadedComment>
  <threadedComment ref="AN298" dT="2024-11-04T07:01:41.81" personId="{BF941DBC-49BC-4D35-B639-EC5DED99621C}" id="{418FDF3B-F921-47EA-9EDC-4F8558A32307}">
    <text>11.04 pateikta</text>
  </threadedComment>
  <threadedComment ref="AN298" dT="2024-11-22T10:02:04.92" personId="{BF941DBC-49BC-4D35-B639-EC5DED99621C}" id="{3E461681-DB05-40F3-B467-F63A598420A3}" parentId="{418FDF3B-F921-47EA-9EDC-4F8558A32307}">
    <text>11.22 suderinta</text>
  </threadedComment>
  <threadedComment ref="K299" dT="2024-10-29T13:19:26.32" personId="{275467A3-C35B-408D-BC09-980133BF36D1}" id="{93C80919-360E-4583-9AD2-532EE2D97B6B}">
    <text>Matuoja Ovidijus/Donatas 11-04</text>
  </threadedComment>
  <threadedComment ref="K299" dT="2024-11-18T05:45:42.76" personId="{F5283759-9946-4865-A022-E520B30F9158}" id="{3C1EC3BB-E224-49E2-90F1-FCCA576DD53F}" parentId="{93C80919-360E-4583-9AD2-532EE2D97B6B}">
    <text>11-18 turėčiau važiuot pas sklp. Savininka, nusimatuot spintos vietą.</text>
  </threadedComment>
  <threadedComment ref="K299" dT="2024-11-18T15:58:06.22" personId="{F5283759-9946-4865-A022-E520B30F9158}" id="{7933EBA2-5591-4F88-907B-90D086D550B4}" parentId="{93C80919-360E-4583-9AD2-532EE2D97B6B}">
    <text>Buvom pas sklypo savininką. Ruošiuosi sprendinius, bet reiks sulaukt ir sklypo pritarimo sprendiniams. Architektas 11-25 turėtų būt pasiekiamas, priminsiu užsakovui, sakė susisieks su juo.</text>
  </threadedComment>
  <threadedComment ref="K299" dT="2024-11-22T07:06:25.50" personId="{BF5C2520-4838-4933-8C2C-E9E069B8079F}" id="{6697040C-74C5-4C12-BDE1-85A60442B2FA}" parentId="{93C80919-360E-4583-9AD2-532EE2D97B6B}">
    <text>Pateikti pirminiai</text>
  </threadedComment>
  <threadedComment ref="K299" dT="2024-11-27T08:16:52.21" personId="{F5283759-9946-4865-A022-E520B30F9158}" id="{FC920382-8015-43B6-82C5-8D5568255903}" parentId="{93C80919-360E-4583-9AD2-532EE2D97B6B}">
    <text>11-25/11-27 šnekėjau su užsakovu, sakė neprisiskambina architektui, kai prisiskambins, informuos.</text>
  </threadedComment>
  <threadedComment ref="K299" dT="2024-12-02T06:04:38.76" personId="{F5283759-9946-4865-A022-E520B30F9158}" id="{A4B267BA-70D8-4EB6-84BB-4CD669CC6DA3}" parentId="{93C80919-360E-4583-9AD2-532EE2D97B6B}">
    <text>12-03 skambinsiu užsakovui, nes negaunu jokios info iš kaimynų sklypų architekto.</text>
  </threadedComment>
  <threadedComment ref="K299" dT="2024-12-03T07:37:12.51" personId="{F5283759-9946-4865-A022-E520B30F9158}" id="{02947E15-74BC-4BE5-9ECB-A3D1A80A365F}" parentId="{93C80919-360E-4583-9AD2-532EE2D97B6B}">
    <text>Skambinau užsakovui 12-03. Sakė šiandien 16h turėtų susitikt su architektu.</text>
  </threadedComment>
  <threadedComment ref="K299" dT="2024-12-04T07:17:02.46" personId="{F5283759-9946-4865-A022-E520B30F9158}" id="{090DEC1B-D97A-4179-BFEF-B8F78EBDAF8A}" parentId="{93C80919-360E-4583-9AD2-532EE2D97B6B}">
    <text>Su užsakovu susisieks K. Janonis, dėl pinigų gražinimo. Užsakovas suderins sprendinius su kaimyniniu sklypu.</text>
  </threadedComment>
  <threadedComment ref="K299" dT="2024-12-09T05:59:45.85" personId="{F5283759-9946-4865-A022-E520B30F9158}" id="{34AD29A3-7B78-4204-8C51-429949EABBF0}" parentId="{93C80919-360E-4583-9AD2-532EE2D97B6B}">
    <text>Šiandien po 9h važiuoju pas užsakovą</text>
  </threadedComment>
  <threadedComment ref="K299" dT="2024-12-10T05:14:58.93" personId="{F5283759-9946-4865-A022-E520B30F9158}" id="{D5740540-349E-413E-B5E8-3743014E55FD}" parentId="{93C80919-360E-4583-9AD2-532EE2D97B6B}">
    <text>Užsakovas pasirašė, reik suderint su kaimyniniu sklypu.</text>
  </threadedComment>
  <threadedComment ref="K299" dT="2024-12-10T07:50:13.14" personId="{F5283759-9946-4865-A022-E520B30F9158}" id="{6B34BB5C-FAF2-4136-BD0D-34F817B8583B}" parentId="{93C80919-360E-4583-9AD2-532EE2D97B6B}">
    <text>Skambinausi kaimyninio sklypo architektui, apsirgęs, šiom dienom perskambins ir aptarsim sprendinius, turėtų pasirašyt.</text>
  </threadedComment>
  <threadedComment ref="K299" dT="2024-12-11T12:58:52.76" personId="{BF5C2520-4838-4933-8C2C-E9E069B8079F}" id="{287560D8-8A37-4C35-9A58-F9FBDF355A2B}" parentId="{93C80919-360E-4583-9AD2-532EE2D97B6B}">
    <text>Pateikti pirminiai po pastabų</text>
  </threadedComment>
  <threadedComment ref="K299" dT="2024-12-21T06:48:10.64" personId="{275467A3-C35B-408D-BC09-980133BF36D1}" id="{9A857F58-197F-4E45-B17E-C647BB78C545}" parentId="{93C80919-360E-4583-9AD2-532EE2D97B6B}">
    <text>Pirminiai atmesti. Kas vyksta su projektu ?</text>
  </threadedComment>
  <threadedComment ref="K299" dT="2024-12-23T05:15:40.48" personId="{F5283759-9946-4865-A022-E520B30F9158}" id="{3521CB8A-A529-4B6D-9F4B-0F068759EEC9}" parentId="{93C80919-360E-4583-9AD2-532EE2D97B6B}">
    <text>Karolis turėjo perduot info užsakovui dėl kaimyninio sklypo suderinimo? (kur pas architektus važiavau).</text>
  </threadedComment>
  <threadedComment ref="K299" dT="2025-01-17T08:22:39.05" personId="{BF5C2520-4838-4933-8C2C-E9E069B8079F}" id="{E0DDF8BA-1888-41C6-A1F3-C0C2389DB2DA}" parentId="{93C80919-360E-4583-9AD2-532EE2D97B6B}">
    <text>ESO nieko nedarė, bandom susiorganizuot tą bendrą susitikimą, jei situacija nebus išspręsta po jo, perduosim info ESO, kad parengti projekto negalime.</text>
  </threadedComment>
  <threadedComment ref="K299" dT="2025-01-27T12:18:42.01" personId="{F5283759-9946-4865-A022-E520B30F9158}" id="{1C1DBDBA-8FE9-425A-A166-3312EB12A74C}" parentId="{93C80919-360E-4583-9AD2-532EE2D97B6B}">
    <text xml:space="preserve">02-05 važiuoju 13h pas architektą su sklp. savininkais. </text>
  </threadedComment>
  <threadedComment ref="K299" dT="2025-02-05T12:49:19.81" personId="{F5283759-9946-4865-A022-E520B30F9158}" id="{DEA22167-89E0-4EE4-B40A-A8CE41845CDA}" parentId="{93C80919-360E-4583-9AD2-532EE2D97B6B}">
    <text>Penktadieni turi duot atsakyma architektas</text>
  </threadedComment>
  <threadedComment ref="K299" dT="2025-02-10T11:06:06.72" personId="{F5283759-9946-4865-A022-E520B30F9158}" id="{DCBCDCED-1CC3-4EDB-9ACB-237512D995B2}" parentId="{93C80919-360E-4583-9AD2-532EE2D97B6B}">
    <text>Negaunam pritarimo iš kaimyno. Skambinau užsakovui, nekelia.</text>
  </threadedComment>
  <threadedComment ref="K299" dT="2025-02-10T15:21:58.07" personId="{BF5C2520-4838-4933-8C2C-E9E069B8079F}" id="{9636B9A1-6FB1-4D60-A283-01CDA8F0B8EA}" parentId="{93C80919-360E-4583-9AD2-532EE2D97B6B}">
    <text>Per šią savaitę bandom gaut reikalingą info iš užsakovo, jei negausi pranešk</text>
  </threadedComment>
  <threadedComment ref="K299" dT="2025-02-11T08:06:20.90" personId="{BF5C2520-4838-4933-8C2C-E9E069B8079F}" id="{570F74C3-1D2D-4524-B2B0-6A778C1993E7}" parentId="{93C80919-360E-4583-9AD2-532EE2D97B6B}">
    <text>Reikalingas topo papildymas, bet dar paprašiau, kad ESO pasiūlytų prisijungimo alternatyvų, kad paimti daugiau topo jei netyčia ir kitas sklypas nesutiks.</text>
  </threadedComment>
  <threadedComment ref="K299" dT="2025-03-10T07:30:53.92" personId="{F5283759-9946-4865-A022-E520B30F9158}" id="{98002851-8CC5-4033-81D1-C4CFC534D10D}" parentId="{93C80919-360E-4583-9AD2-532EE2D97B6B}">
    <text>Laukiam topo</text>
  </threadedComment>
  <threadedComment ref="K299" dT="2025-03-18T11:56:05.61" personId="{F5283759-9946-4865-A022-E520B30F9158}" id="{66E7E12F-177D-41F9-AFFA-8D933828C846}" parentId="{93C80919-360E-4583-9AD2-532EE2D97B6B}">
    <text>Laukiu info dėl atramos, paruošti sprendiniai, kai sulauksiu info, skambinsiu užsakovui ir pateiksiu el paštu.</text>
  </threadedComment>
  <threadedComment ref="K299" dT="2025-03-20T13:46:52.62" personId="{F5283759-9946-4865-A022-E520B30F9158}" id="{03D8239F-607B-44C0-8ADF-72763D137583}" parentId="{93C80919-360E-4583-9AD2-532EE2D97B6B}">
    <text>Pasiskambinau užsakovui. Pateikiau sprendinius emailu kad pasižiūrėtų ar viskas ok. 03-20</text>
  </threadedComment>
  <threadedComment ref="K299" dT="2025-03-21T11:29:47.40" personId="{F5283759-9946-4865-A022-E520B30F9158}" id="{605F8D66-EC36-47FC-B9CB-49D57F30FE01}" parentId="{93C80919-360E-4583-9AD2-532EE2D97B6B}">
    <text>Išsiųsta užsakovui (brėžinys, sutartis)</text>
  </threadedComment>
  <threadedComment ref="K299" dT="2025-03-21T17:12:58.59" personId="{BF5C2520-4838-4933-8C2C-E9E069B8079F}" id="{D61B0DBB-EDCF-4D87-A368-49F3E1A8B0D0}" parentId="{93C80919-360E-4583-9AD2-532EE2D97B6B}">
    <text>Pateikti pirminiai. Reikia aiškintis dėl paramsčio/atotampos</text>
  </threadedComment>
  <threadedComment ref="K299" dT="2025-03-22T10:24:12.49" personId="{F5283759-9946-4865-A022-E520B30F9158}" id="{6D275912-7DC1-4207-BA64-F99857CDB31F}" parentId="{93C80919-360E-4583-9AD2-532EE2D97B6B}">
    <text>Gavau laišką iš jo, kad nesirašys to sutikimo dėl leidimo įeit į jo sklypą.</text>
  </threadedComment>
  <threadedComment ref="K299" dT="2025-03-26T06:10:04.89" personId="{F5283759-9946-4865-A022-E520B30F9158}" id="{7024BA84-57A7-432A-B13E-FB2B547698A3}" parentId="{93C80919-360E-4583-9AD2-532EE2D97B6B}">
    <text>Statysim spintą nesuformuotam sklype. Sprendiniai paruošti, Arnas turėtų pateikt pirminius.</text>
  </threadedComment>
  <threadedComment ref="K299" dT="2025-03-26T06:19:08.28" personId="{BF5C2520-4838-4933-8C2C-E9E069B8079F}" id="{BAD226D5-999E-4E23-A277-6741D22405A6}" parentId="{93C80919-360E-4583-9AD2-532EE2D97B6B}">
    <text>Sprendiniai neparuošti, nežinau apie ką kalbi</text>
  </threadedComment>
  <threadedComment ref="K299" dT="2025-03-27T12:28:59.63" personId="{BF5C2520-4838-4933-8C2C-E9E069B8079F}" id="{59F2FF7C-7C14-4AE7-9647-CF749812540C}" parentId="{93C80919-360E-4583-9AD2-532EE2D97B6B}">
    <text>Pateikti pirminiai</text>
  </threadedComment>
  <threadedComment ref="K299" dT="2025-04-02T06:25:50.00" personId="{275467A3-C35B-408D-BC09-980133BF36D1}" id="{53D2EE7D-9692-4B28-BC81-15934C02712A}" parentId="{93C80919-360E-4583-9AD2-532EE2D97B6B}">
    <text>Pateiktos pastabos</text>
  </threadedComment>
  <threadedComment ref="K299" dT="2025-04-08T12:29:48.71" personId="{BF5C2520-4838-4933-8C2C-E9E069B8079F}" id="{64AF3387-815B-4536-A078-23B613C09B24}" parentId="{93C80919-360E-4583-9AD2-532EE2D97B6B}">
    <text>Taisomos pastabos</text>
  </threadedComment>
  <threadedComment ref="K299" dT="2025-04-08T12:38:55.31" personId="{BF5C2520-4838-4933-8C2C-E9E069B8079F}" id="{01A60F65-FCEF-4262-B44D-7DA4B3F138D7}" parentId="{93C80919-360E-4583-9AD2-532EE2D97B6B}">
    <text>įkelta po pastabų</text>
  </threadedComment>
  <threadedComment ref="K299" dT="2025-04-09T12:10:47.75" personId="{F5283759-9946-4865-A022-E520B30F9158}" id="{320254EC-25F6-4FD1-B423-6F90C208E2ED}" parentId="{93C80919-360E-4583-9AD2-532EE2D97B6B}">
    <text xml:space="preserve">Atnaujinti sprendiniai pateikti institucijoms.
Reiks važiuot vėl į vietą, pasiimt parašą iš užsakovo, pasidaryt trasos nuotraukas ir su padarytu servitutu eit į darželį, (su zoniniu tartis irgi dėl atotampos???). </text>
  </threadedComment>
  <threadedComment ref="K299" dT="2025-04-15T10:51:36.98" personId="{F5283759-9946-4865-A022-E520B30F9158}" id="{6C0BA71F-E629-475A-A30D-A4D70C988852}" parentId="{93C80919-360E-4583-9AD2-532EE2D97B6B}">
    <text>Likęs savivaldybės suderinimas ir tada užsiimsiu toliau su servitutu ir sklp. savininku.</text>
  </threadedComment>
  <threadedComment ref="K299" dT="2025-04-16T09:57:12.30" personId="{F5283759-9946-4865-A022-E520B30F9158}" id="{7A970488-627C-4353-AE1B-90A951355E5C}" parentId="{93C80919-360E-4583-9AD2-532EE2D97B6B}">
    <text>Išsiųsta vėl per nauja visoms institucijoms dėl sklp. savininko info apie tinklus jo sklype.</text>
  </threadedComment>
  <threadedComment ref="K299" dT="2025-04-29T06:43:55.66" personId="{BF5C2520-4838-4933-8C2C-E9E069B8079F}" id="{DD19F234-9ADB-4BB6-B353-F10E65897B3B}" parentId="{93C80919-360E-4583-9AD2-532EE2D97B6B}">
    <text>Trūksta Vainoro derinimo. Augustas paskambins pasiteirauti, gavus derinimą rengti servitutą ir važiuot derint su darželiu bei sutikimas klientui.</text>
  </threadedComment>
  <threadedComment ref="K299" dT="2025-04-30T06:55:53.02" personId="{F5283759-9946-4865-A022-E520B30F9158}" id="{EA953B84-9B0A-43A1-851E-CB5AAAE2B521}" parentId="{93C80919-360E-4583-9AD2-532EE2D97B6B}">
    <text>Gavau suderinimą iš Vainoro, pasiteikiau SUVA, šiandien pasisuksiu savininkui</text>
  </threadedComment>
  <threadedComment ref="K299" dT="2025-05-01T12:02:29.11" personId="{BF5C2520-4838-4933-8C2C-E9E069B8079F}" id="{1EFEFAB8-9F25-48BB-8B58-25496B291E31}" parentId="{93C80919-360E-4583-9AD2-532EE2D97B6B}">
    <text>Augustas važiuos derinti su sklypais ir pasidaryti trasos nuotraukas ESO pirminiam.</text>
  </threadedComment>
  <threadedComment ref="K299" dT="2025-05-05T12:37:32.05" personId="{F5283759-9946-4865-A022-E520B30F9158}" id="{DC9DCAAA-5FE6-4B22-9E87-66D6CA9F1745}" parentId="{93C80919-360E-4583-9AD2-532EE2D97B6B}">
    <text>Antradieni (rytoj) važiuoju</text>
  </threadedComment>
  <threadedComment ref="K299" dT="2025-05-06T12:04:13.34" personId="{F5283759-9946-4865-A022-E520B30F9158}" id="{9C07A2B5-5BD5-4500-AADE-4611C00D6152}" parentId="{93C80919-360E-4583-9AD2-532EE2D97B6B}">
    <text>Buvau vietoj, info perdaviau Arnui, laukiu info dėl KS'o vietos (darželis nesutinka, žmogus nesirašys dėl priėjimo prie apskaitos spintos jo sklype).</text>
  </threadedComment>
  <threadedComment ref="K299" dT="2025-05-12T05:13:09.33" personId="{F5283759-9946-4865-A022-E520B30F9158}" id="{42AF15DD-9003-429B-8312-42949F295B92}" parentId="{93C80919-360E-4583-9AD2-532EE2D97B6B}">
    <text>Šiandien susitvarkysiu viską ką reik.
Reiks išsiųst užsakovui pasikoregavus brėžinį ir sutartį, servitutą pasikoreguot ir pasiteikt nuomininkui.</text>
  </threadedComment>
  <threadedComment ref="K299" dT="2025-05-19T09:05:37.05" personId="{F5283759-9946-4865-A022-E520B30F9158}" id="{5A34393E-17EC-4E40-9803-C9C58DB2DE1C}" parentId="{93C80919-360E-4583-9AD2-532EE2D97B6B}">
    <text>Perdariau servitutą, pateikiau šiandien darželiui. Padariau vizulkę, Arnas kai laiko turės laiko įkels pirminius.</text>
  </threadedComment>
  <threadedComment ref="K299" dT="2025-06-19T07:27:33.28" personId="{BF5C2520-4838-4933-8C2C-E9E069B8079F}" id="{404D483E-7E35-4665-A06D-FB8FA8600CB0}" parentId="{93C80919-360E-4583-9AD2-532EE2D97B6B}">
    <text>Nesirašo užsakovas. Kol nepasirašys, tol netęsim projekto derinimo.</text>
  </threadedComment>
  <threadedComment ref="K299" dT="2025-11-06T07:40:22.16" personId="{BF941DBC-49BC-4D35-B639-EC5DED99621C}" id="{5290545F-BF98-41E6-A372-02653CD82C25}" parentId="{93C80919-360E-4583-9AD2-532EE2D97B6B}">
    <text>Servitutas išsiųstas į savivaldybę.</text>
  </threadedComment>
  <threadedComment ref="K299" dT="2025-11-10T12:00:23.73" personId="{BF941DBC-49BC-4D35-B639-EC5DED99621C}" id="{8501202F-1CFC-467E-AA1D-43467B080BCD}" parentId="{93C80919-360E-4583-9AD2-532EE2D97B6B}">
    <text xml:space="preserve">25SUT-17701
</text>
  </threadedComment>
  <threadedComment ref="Z299" dT="2024-12-10T08:26:31.16" personId="{F5283759-9946-4865-A022-E520B30F9158}" id="{524F1BA4-DBA8-46CB-92AA-91F9EEC4C7BF}">
    <text>12-09 pasirašė</text>
  </threadedComment>
  <threadedComment ref="Z299" dT="2025-04-16T09:57:26.78" personId="{F5283759-9946-4865-A022-E520B30F9158}" id="{00ACABEE-30B4-49F7-BE1E-AD2DE6950A62}" parentId="{524F1BA4-DBA8-46CB-92AA-91F9EEC4C7BF}">
    <text>Reiks persiderinti</text>
  </threadedComment>
  <threadedComment ref="AA299" dT="2024-12-11T13:53:28.26" personId="{F5283759-9946-4865-A022-E520B30F9158}" id="{8E000776-964C-4CCF-89AC-0C10564CC56C}">
    <text>865686550 architektas dėl savanorių 237B (apsirgęs, sakė šiom dienom pasuks).</text>
  </threadedComment>
  <threadedComment ref="AA299" dT="2024-12-13T12:32:32.76" personId="{F5283759-9946-4865-A022-E520B30F9158}" id="{1AD2A03D-1EA1-4E50-9A1D-49C0098510BC}" parentId="{8E000776-964C-4CCF-89AC-0C10564CC56C}">
    <text>12-13 skambinau, nekelia</text>
  </threadedComment>
  <threadedComment ref="AB299" dT="2024-12-04T08:59:30.23" personId="{F5283759-9946-4865-A022-E520B30F9158}" id="{03343AD8-EEE2-4D7A-9C0B-BB8B94B10E18}">
    <text>12-04 išsiųsta</text>
  </threadedComment>
  <threadedComment ref="AB299" dT="2024-12-11T13:32:08.30" personId="{F5283759-9946-4865-A022-E520B30F9158}" id="{F15F9500-7411-4DAE-BFE9-6FAF13038036}" parentId="{03343AD8-EEE2-4D7A-9C0B-BB8B94B10E18}">
    <text>12-11 suderinta</text>
  </threadedComment>
  <threadedComment ref="AB299" dT="2025-04-09T12:07:37.91" personId="{F5283759-9946-4865-A022-E520B30F9158}" id="{2B38EC4B-7D4E-4B8A-BA1E-4DFC2485D61E}" parentId="{03343AD8-EEE2-4D7A-9C0B-BB8B94B10E18}">
    <text>Išsiųsta 04-09 su atnaujintais sprendiniais.</text>
  </threadedComment>
  <threadedComment ref="AB299" dT="2025-04-16T09:57:56.02" personId="{F5283759-9946-4865-A022-E520B30F9158}" id="{DF8346AF-ECCB-458B-92AA-28D86CFC133F}" parentId="{03343AD8-EEE2-4D7A-9C0B-BB8B94B10E18}">
    <text>Išsiųsta vėl persiderint 04-16</text>
  </threadedComment>
  <threadedComment ref="AB299" dT="2025-04-29T10:40:54.73" personId="{F5283759-9946-4865-A022-E520B30F9158}" id="{53D8D736-01E7-4578-AAFE-548640FA15BA}" parentId="{03343AD8-EEE2-4D7A-9C0B-BB8B94B10E18}">
    <text>04-29 atsiuntė</text>
  </threadedComment>
  <threadedComment ref="AE299" dT="2024-12-04T08:59:30.23" personId="{F5283759-9946-4865-A022-E520B30F9158}" id="{13771022-80DD-44D8-9248-340DB619815B}">
    <text>12-04 išsiųsta</text>
  </threadedComment>
  <threadedComment ref="AE299" dT="2024-12-04T11:33:06.77" personId="{F5283759-9946-4865-A022-E520B30F9158}" id="{521D019E-45BE-44D2-9CF4-F2D85C608306}" parentId="{13771022-80DD-44D8-9248-340DB619815B}">
    <text>12-04 suderinta</text>
  </threadedComment>
  <threadedComment ref="AE299" dT="2025-04-09T12:07:32.89" personId="{F5283759-9946-4865-A022-E520B30F9158}" id="{9AD3A469-B323-466C-A9EB-862735648AD2}" parentId="{13771022-80DD-44D8-9248-340DB619815B}">
    <text>Išsiųsta 04-09 su atnaujintais sprendiniais.</text>
  </threadedComment>
  <threadedComment ref="AE299" dT="2025-04-14T12:38:47.79" personId="{F5283759-9946-4865-A022-E520B30F9158}" id="{861A3007-A465-4886-9227-E2863664BAF6}" parentId="{13771022-80DD-44D8-9248-340DB619815B}">
    <text>04-14 suderinta</text>
  </threadedComment>
  <threadedComment ref="AE299" dT="2025-04-16T09:57:53.23" personId="{F5283759-9946-4865-A022-E520B30F9158}" id="{86AA7F22-FEDA-4990-A706-5C21AC867592}" parentId="{13771022-80DD-44D8-9248-340DB619815B}">
    <text>Išsiųsta vėl persiderint 04-16</text>
  </threadedComment>
  <threadedComment ref="AE299" dT="2025-04-22T12:25:21.01" personId="{F5283759-9946-4865-A022-E520B30F9158}" id="{F59744B3-3131-4A3F-AA29-F67C0C5CF39C}" parentId="{13771022-80DD-44D8-9248-340DB619815B}">
    <text>Suderinta</text>
  </threadedComment>
  <threadedComment ref="AF299" dT="2024-12-04T08:59:30.23" personId="{F5283759-9946-4865-A022-E520B30F9158}" id="{449A2DC3-C982-41C3-B470-77E795FB1A57}">
    <text>12-04 išsiųsta</text>
  </threadedComment>
  <threadedComment ref="AF299" dT="2024-12-11T10:21:19.02" personId="{F5283759-9946-4865-A022-E520B30F9158}" id="{B3B7346B-EA40-441A-8609-BC512185B742}" parentId="{449A2DC3-C982-41C3-B470-77E795FB1A57}">
    <text>12-11 suderinta</text>
  </threadedComment>
  <threadedComment ref="AF299" dT="2025-04-09T12:07:30.34" personId="{F5283759-9946-4865-A022-E520B30F9158}" id="{CBEF86CF-4E49-4DA7-B080-6FE8626EF628}" parentId="{449A2DC3-C982-41C3-B470-77E795FB1A57}">
    <text>Išsiųsta 04-09 su atnaujintais sprendiniais.</text>
  </threadedComment>
  <threadedComment ref="AF299" dT="2025-04-14T10:46:59.32" personId="{F5283759-9946-4865-A022-E520B30F9158}" id="{97A8DFFC-52A3-4A6B-BD4F-71F410AA8F3F}" parentId="{449A2DC3-C982-41C3-B470-77E795FB1A57}">
    <text>04-14 suderinta</text>
  </threadedComment>
  <threadedComment ref="AF299" dT="2025-04-16T09:57:50.54" personId="{F5283759-9946-4865-A022-E520B30F9158}" id="{AFFD4149-7579-4CA4-BA2B-498A29E6C642}" parentId="{449A2DC3-C982-41C3-B470-77E795FB1A57}">
    <text>Išsiųsta vėl persiderint 04-16</text>
  </threadedComment>
  <threadedComment ref="AF299" dT="2025-04-22T12:25:14.74" personId="{F5283759-9946-4865-A022-E520B30F9158}" id="{A4BEB657-B460-468E-8DCC-814621A319CD}" parentId="{449A2DC3-C982-41C3-B470-77E795FB1A57}">
    <text>04-22</text>
  </threadedComment>
  <threadedComment ref="AH299" dT="2025-04-30T06:00:59.91" personId="{F5283759-9946-4865-A022-E520B30F9158}" id="{50B2DE79-0B9D-4F07-8A1F-5B5A2C2A96D6}">
    <text>357512 04-30</text>
  </threadedComment>
  <threadedComment ref="AJ299" dT="2024-12-04T08:59:30.23" personId="{F5283759-9946-4865-A022-E520B30F9158}" id="{84DB6083-856C-4A55-844E-3E48E98A98BF}">
    <text>12-04 išsiųsta</text>
  </threadedComment>
  <threadedComment ref="AJ299" dT="2025-04-09T12:07:26.87" personId="{F5283759-9946-4865-A022-E520B30F9158}" id="{FA5F4F0D-1830-488F-B0BF-B90435632A69}" parentId="{84DB6083-856C-4A55-844E-3E48E98A98BF}">
    <text>Išsiųsta 04-09 su atnaujintais sprendiniais.</text>
  </threadedComment>
  <threadedComment ref="AJ299" dT="2025-04-14T12:39:36.67" personId="{F5283759-9946-4865-A022-E520B30F9158}" id="{EACBFE67-9EC3-41D9-8403-BEF8C5BD8E6B}" parentId="{84DB6083-856C-4A55-844E-3E48E98A98BF}">
    <text>04-14  suderinta</text>
  </threadedComment>
  <threadedComment ref="AJ299" dT="2025-04-16T09:57:46.90" personId="{F5283759-9946-4865-A022-E520B30F9158}" id="{D0971975-C144-4649-AAE0-5A9BD695AFC4}" parentId="{84DB6083-856C-4A55-844E-3E48E98A98BF}">
    <text>Išsiųsta vėl persiderint 04-16</text>
  </threadedComment>
  <threadedComment ref="AJ299" dT="2025-04-17T11:13:37.96" personId="{F5283759-9946-4865-A022-E520B30F9158}" id="{4CAEFC62-1013-411F-BAFB-E596299CAD8A}" parentId="{84DB6083-856C-4A55-844E-3E48E98A98BF}">
    <text>04-17 suderinta</text>
  </threadedComment>
  <threadedComment ref="AK299" dT="2025-04-09T12:08:20.55" personId="{F5283759-9946-4865-A022-E520B30F9158}" id="{675AE926-8182-49C6-9B96-ECE1877D0840}">
    <text>Su savivaldybe ir gaut darželio parašą.</text>
  </threadedComment>
  <threadedComment ref="K300" dT="2024-10-24T14:59:25.50" personId="{1AA69E5B-B443-4881-BBB8-C2908FF681E9}" id="{49D9198E-CB47-488B-AC3F-19CA1DC3551F}">
    <text>10.25 paskambins pasakyt kur apskaita statyt</text>
  </threadedComment>
  <threadedComment ref="K300" dT="2024-11-04T13:55:16.28" personId="{275467A3-C35B-408D-BC09-980133BF36D1}" id="{F32BEF29-781E-4E53-BECD-2DFF0EA9D369}" parentId="{49D9198E-CB47-488B-AC3F-19CA1DC3551F}">
    <text>Užsakyta Egidijus 11-04</text>
  </threadedComment>
  <threadedComment ref="K300" dT="2024-11-18T05:49:13.19" personId="{65DA027D-5C49-4EE2-A34F-BC2FA0C6B7F3}" id="{F7CFA364-8C50-4304-B96B-D73FC30944F3}" parentId="{49D9198E-CB47-488B-AC3F-19CA1DC3551F}">
    <text>Važiuosiu pažiūrėt ar į MT tilps NH2 gabarito KSB</text>
  </threadedComment>
  <threadedComment ref="K300" dT="2024-11-19T07:13:46.41" personId="{BF5C2520-4838-4933-8C2C-E9E069B8079F}" id="{7C7F4C6F-8383-40FD-88DA-0913218C726B}" parentId="{49D9198E-CB47-488B-AC3F-19CA1DC3551F}">
    <text>Pateikti pirminiai</text>
  </threadedComment>
  <threadedComment ref="K300" dT="2024-11-21T10:34:52.75" personId="{65DA027D-5C49-4EE2-A34F-BC2FA0C6B7F3}" id="{CE9A58F0-386C-4057-997B-0979539B0FAC}" parentId="{49D9198E-CB47-488B-AC3F-19CA1DC3551F}">
    <text>Derinama su institucijomis, ruošiamas informacinis</text>
  </threadedComment>
  <threadedComment ref="K300" dT="2024-11-27T11:56:59.81" personId="{65DA027D-5C49-4EE2-A34F-BC2FA0C6B7F3}" id="{FEAD7404-5200-45D9-A5B8-63AA11064588}" parentId="{49D9198E-CB47-488B-AC3F-19CA1DC3551F}">
    <text>Ruošiama byla</text>
  </threadedComment>
  <threadedComment ref="K300" dT="2024-11-29T12:10:11.96" personId="{BF5C2520-4838-4933-8C2C-E9E069B8079F}" id="{D02C7DE6-343F-405A-ABF8-7D73A00C4231}" parentId="{49D9198E-CB47-488B-AC3F-19CA1DC3551F}">
    <text>Pateikta byla</text>
  </threadedComment>
  <threadedComment ref="U300" dT="2024-11-27T06:19:05.13" personId="{65DA027D-5C49-4EE2-A34F-BC2FA0C6B7F3}" id="{4EBF48DE-D8D0-4723-837C-1FA672534DEF}">
    <text>Nusiųstas 11.27</text>
  </threadedComment>
  <threadedComment ref="Z300" dT="2024-11-19T06:16:02.72" personId="{65DA027D-5C49-4EE2-A34F-BC2FA0C6B7F3}" id="{459AAEA4-278A-4B0B-AAC4-BBFE21961F85}">
    <text>Pateikta 11.19</text>
  </threadedComment>
  <threadedComment ref="Z300" dT="2024-11-20T10:12:31.26" personId="{65DA027D-5C49-4EE2-A34F-BC2FA0C6B7F3}" id="{79C36043-AB9B-4135-9E25-53F721A55D41}" parentId="{459AAEA4-278A-4B0B-AAC4-BBFE21961F85}">
    <text>Suderinta 11.20</text>
  </threadedComment>
  <threadedComment ref="AB300" dT="2024-11-19T06:09:36.30" personId="{65DA027D-5C49-4EE2-A34F-BC2FA0C6B7F3}" id="{3100F9CB-AE06-4096-ABD0-2C2A6D3D1460}">
    <text>Pateikta 11.19</text>
  </threadedComment>
  <threadedComment ref="AB300" dT="2024-11-27T06:08:15.93" personId="{65DA027D-5C49-4EE2-A34F-BC2FA0C6B7F3}" id="{82799B10-A4BB-4A22-B9CA-2FF28A9199CC}" parentId="{3100F9CB-AE06-4096-ABD0-2C2A6D3D1460}">
    <text>suderinta 11.27</text>
  </threadedComment>
  <threadedComment ref="AE300" dT="2024-11-19T06:09:44.09" personId="{65DA027D-5C49-4EE2-A34F-BC2FA0C6B7F3}" id="{EFE191AF-BA5A-4B68-91DC-6C95C1CDC5B0}">
    <text>Pateikta 11.19</text>
  </threadedComment>
  <threadedComment ref="AE300" dT="2024-11-21T11:42:59.49" personId="{65DA027D-5C49-4EE2-A34F-BC2FA0C6B7F3}" id="{E8500275-2797-4BD2-AC69-39FC5C0B1512}" parentId="{EFE191AF-BA5A-4B68-91DC-6C95C1CDC5B0}">
    <text>suderinta 11.21</text>
  </threadedComment>
  <threadedComment ref="AF300" dT="2024-11-19T06:09:49.89" personId="{65DA027D-5C49-4EE2-A34F-BC2FA0C6B7F3}" id="{F58D964A-7417-4343-B789-37D6B0378DB3}">
    <text>Pateikta 11.19</text>
  </threadedComment>
  <threadedComment ref="K301" dT="2024-10-24T14:45:15.00" personId="{BF5C2520-4838-4933-8C2C-E9E069B8079F}" id="{C489F109-A27F-4F15-A46D-4B5FECBBBC25}">
    <text>Pateikti pirminiai,</text>
  </threadedComment>
  <threadedComment ref="K301" dT="2024-10-28T06:35:25.55" personId="{275467A3-C35B-408D-BC09-980133BF36D1}" id="{3A2B3B41-0C3C-41BE-AAC0-C21BBE9D8968}" parentId="{C489F109-A27F-4F15-A46D-4B5FECBBBC25}">
    <text>Užklausta dėl sąlygų sutapimo.</text>
  </threadedComment>
  <threadedComment ref="K301" dT="2024-11-10T08:36:15.29" personId="{F5283759-9946-4865-A022-E520B30F9158}" id="{C8D344A2-6176-4927-B0B1-F9866FA38711}" parentId="{C489F109-A27F-4F15-A46D-4B5FECBBBC25}">
    <text>Kostas kalbėjo su K. Janoniu dėl sąlygų nekorektiškumo. Sakė užsiims jis sąlygų korekcija.</text>
  </threadedComment>
  <threadedComment ref="K301" dT="2024-11-13T09:57:55.80" personId="{F5283759-9946-4865-A022-E520B30F9158}" id="{3EDD94C6-7600-45C5-A32A-5ABA56521DD3}" parentId="{C489F109-A27F-4F15-A46D-4B5FECBBBC25}">
    <text>Arnas pateikė pirminius</text>
  </threadedComment>
  <threadedComment ref="K301" dT="2024-11-13T13:44:38.35" personId="{F5283759-9946-4865-A022-E520B30F9158}" id="{B64B337B-D489-4BC8-8AAD-831AED1CDC6A}" parentId="{C489F109-A27F-4F15-A46D-4B5FECBBBC25}">
    <text>11-13 pateikta 'neringa.okulic-kazarine@kaunas.lt' dėl patekimo į 1-asis Žaliakalnio kultūrinis draustinis (Savivaldybės) teritoriją.</text>
    <extLst>
      <x:ext xmlns:xltc2="http://schemas.microsoft.com/office/spreadsheetml/2020/threadedcomments2" uri="{F7C98A9C-CBB3-438F-8F68-D28B6AF4A901}">
        <xltc2:checksum>269177437</xltc2:checksum>
        <xltc2:hyperlink startIndex="16" length="33" url="neringa.okulic-kazarine@kaunas.lt"/>
      </x:ext>
    </extLst>
  </threadedComment>
  <threadedComment ref="K301" dT="2024-11-18T15:58:24.34" personId="{F5283759-9946-4865-A022-E520B30F9158}" id="{352B323C-A6C6-4BD8-8E91-77CDF01841FA}" parentId="{C489F109-A27F-4F15-A46D-4B5FECBBBC25}">
    <text>Turim sulaukt komentaro TIVI.
Pateikta SUVA</text>
  </threadedComment>
  <threadedComment ref="K301" dT="2024-11-22T07:02:19.01" personId="{BF5C2520-4838-4933-8C2C-E9E069B8079F}" id="{6A1033F5-1F65-41E6-A5B5-DD40651B634F}" parentId="{C489F109-A27F-4F15-A46D-4B5FECBBBC25}">
    <text>Pateikti pirminiai po pastabų</text>
  </threadedComment>
  <threadedComment ref="K301" dT="2024-12-02T06:04:55.96" personId="{F5283759-9946-4865-A022-E520B30F9158}" id="{9BA9A9F0-ADE6-454D-AA78-E0E5D31F08C4}" parentId="{C489F109-A27F-4F15-A46D-4B5FECBBBC25}">
    <text>Klausimas pas užsakovą (turbūt) dėl apskaitų skaičiaus.</text>
  </threadedComment>
  <threadedComment ref="K301" dT="2024-12-09T12:56:32.23" personId="{F5283759-9946-4865-A022-E520B30F9158}" id="{D66918FC-6741-49C8-B6FC-2882ECA77157}" parentId="{C489F109-A27F-4F15-A46D-4B5FECBBBC25}">
    <text>Keisis sąlygos. Užsisakė naujas.</text>
  </threadedComment>
  <threadedComment ref="K301" dT="2025-01-20T06:31:35.11" personId="{275467A3-C35B-408D-BC09-980133BF36D1}" id="{EBC5A354-6C4C-4337-A836-6409E7F76031}" parentId="{C489F109-A27F-4F15-A46D-4B5FECBBBC25}">
    <text>Užklausta ar gavo TS</text>
  </threadedComment>
  <threadedComment ref="Z301" dT="2024-10-24T13:02:43.11" personId="{F5283759-9946-4865-A022-E520B30F9158}" id="{15F63E8B-5669-4162-80C4-1DD7EE8D5D65}">
    <text>Kolkas dar nesiųsta, kol nėra suderinti pirminiai.</text>
  </threadedComment>
  <threadedComment ref="Z301" dT="2024-11-13T13:58:35.71" personId="{F5283759-9946-4865-A022-E520B30F9158}" id="{F3A2D2BE-DB45-4B96-BE1F-323423761B4C}" parentId="{15F63E8B-5669-4162-80C4-1DD7EE8D5D65}">
    <text>Išsiuntė Tomas 11-13</text>
  </threadedComment>
  <threadedComment ref="AB301" dT="2024-10-24T13:01:14.37" personId="{F5283759-9946-4865-A022-E520B30F9158}" id="{1EE91944-26AE-490D-968D-87C3756A5147}">
    <text>10-24 išsiųsta.</text>
  </threadedComment>
  <threadedComment ref="AB301" dT="2024-11-04T06:15:26.97" personId="{F5283759-9946-4865-A022-E520B30F9158}" id="{72F6C86F-BB4A-4914-A656-EB425686AF8D}" parentId="{1EE91944-26AE-490D-968D-87C3756A5147}">
    <text>11-04 suderinta</text>
  </threadedComment>
  <threadedComment ref="AE301" dT="2024-10-24T13:01:14.37" personId="{F5283759-9946-4865-A022-E520B30F9158}" id="{452C9E61-C1F2-44E7-A5AE-0B2D5FA4925E}">
    <text>10-24 išsiųsta.</text>
  </threadedComment>
  <threadedComment ref="AE301" dT="2024-11-04T05:06:14.40" personId="{F5283759-9946-4865-A022-E520B30F9158}" id="{2BAB6370-7FB8-4716-BF0C-0D3D0DF3C8EC}" parentId="{452C9E61-C1F2-44E7-A5AE-0B2D5FA4925E}">
    <text>10-31 gauta</text>
  </threadedComment>
  <threadedComment ref="AF301" dT="2024-10-24T13:01:14.37" personId="{F5283759-9946-4865-A022-E520B30F9158}" id="{06C64584-DAEF-44D9-BB9D-AE0E86BC5EBC}">
    <text>10-24 išsiųsta.</text>
  </threadedComment>
  <threadedComment ref="AF301" dT="2024-11-06T05:17:11.91" personId="{F5283759-9946-4865-A022-E520B30F9158}" id="{94A43E49-02FA-4689-B51E-041B843127FD}" parentId="{06C64584-DAEF-44D9-BB9D-AE0E86BC5EBC}">
    <text>11-05 gauta</text>
  </threadedComment>
  <threadedComment ref="AH301" dT="2024-11-13T13:58:26.09" personId="{F5283759-9946-4865-A022-E520B30F9158}" id="{3705BE55-8E59-438C-9E0C-33123297D867}">
    <text>336326 11-13 pateikta</text>
  </threadedComment>
  <threadedComment ref="AH301" dT="2024-12-18T13:03:03.78" personId="{F5283759-9946-4865-A022-E520B30F9158}" id="{B34FB301-4BDD-47C2-BD05-32901DCA843F}" parentId="{3705BE55-8E59-438C-9E0C-33123297D867}">
    <text>12-18 gavau</text>
  </threadedComment>
  <threadedComment ref="AJ301" dT="2024-10-24T13:01:14.37" personId="{F5283759-9946-4865-A022-E520B30F9158}" id="{CB2D2AE8-B05C-41DC-B9D1-D7A604DC26F5}">
    <text>10-24 išsiųsta.</text>
  </threadedComment>
  <threadedComment ref="AN301" dT="2024-10-24T13:01:14.37" personId="{F5283759-9946-4865-A022-E520B30F9158}" id="{4823950D-ED20-426C-90EF-7CAC07FEE413}">
    <text>10-24 išsiųsta.</text>
  </threadedComment>
  <threadedComment ref="AN301" dT="2024-10-31T10:19:02.56" personId="{F5283759-9946-4865-A022-E520B30F9158}" id="{98E8796E-03B8-4449-B30C-E981BCC80D9E}" parentId="{4823950D-ED20-426C-90EF-7CAC07FEE413}">
    <text>10-31 gauta</text>
  </threadedComment>
  <threadedComment ref="K302" dT="2024-10-29T13:20:14.29" personId="{275467A3-C35B-408D-BC09-980133BF36D1}" id="{962E938C-0576-441B-8AAE-3B50442E2905}">
    <text>Matuoja Ovidijus/Donatas 11-04</text>
  </threadedComment>
  <threadedComment ref="K302" dT="2024-11-12T07:10:40.79" personId="{275467A3-C35B-408D-BC09-980133BF36D1}" id="{44445B6A-68FE-43BE-A168-5FE46833F376}" parentId="{962E938C-0576-441B-8AAE-3B50442E2905}">
    <text>Įkelta topo</text>
  </threadedComment>
  <threadedComment ref="K302" dT="2024-11-18T05:44:31.17" personId="{BF941DBC-49BC-4D35-B639-EC5DED99621C}" id="{F8F7FC85-5A62-4668-B6F5-E0FB2286DA08}" parentId="{962E938C-0576-441B-8AAE-3B50442E2905}">
    <text>Sprendiniai paruošti, reikia susisiekt su LSMU</text>
  </threadedComment>
  <threadedComment ref="K302" dT="2024-11-19T08:55:58.79" personId="{BF941DBC-49BC-4D35-B639-EC5DED99621C}" id="{4DC9F266-4D01-48E4-B94A-709AB51752BD}" parentId="{962E938C-0576-441B-8AAE-3B50442E2905}">
    <text>11.19 Perduoti sprendiniai Tomas Sinica, LSMU atstovas +37061532851</text>
  </threadedComment>
  <threadedComment ref="K302" dT="2024-11-19T14:47:34.37" personId="{BF5C2520-4838-4933-8C2C-E9E069B8079F}" id="{53FA930D-6C7D-4BC9-BBC1-BFE8AE2FD5AE}" parentId="{962E938C-0576-441B-8AAE-3B50442E2905}">
    <text>Pateikti pirminiai</text>
  </threadedComment>
  <threadedComment ref="K302" dT="2024-11-28T05:25:13.81" personId="{BF941DBC-49BC-4D35-B639-EC5DED99621C}" id="{5BE3594B-E1CF-4734-B187-14DCB48F556B}" parentId="{962E938C-0576-441B-8AAE-3B50442E2905}">
    <text>Pakeista trasa prie LSMU bendrabučio, kontaktas: +37068607665</text>
  </threadedComment>
  <threadedComment ref="K302" dT="2024-12-02T06:05:27.11" personId="{BF941DBC-49BC-4D35-B639-EC5DED99621C}" id="{D8A0FC5B-398E-4B65-B178-92C60F57D0CB}" parentId="{962E938C-0576-441B-8AAE-3B50442E2905}">
    <text>Servitutas paruoštas, LSMU sutinka su tokiu sprendiniu. Laukiu derinimų</text>
  </threadedComment>
  <threadedComment ref="K302" dT="2024-12-19T08:21:30.96" personId="{BF941DBC-49BC-4D35-B639-EC5DED99621C}" id="{AA7C98FA-5A68-41D5-B657-08C7D5ECCE29}" parentId="{962E938C-0576-441B-8AAE-3B50442E2905}">
    <text>12-16 perduota Tomui, kad geodezininkams reikia su Telia atstovu tikslinti tinklus ir šulinį vietoje.</text>
  </threadedComment>
  <threadedComment ref="K302" dT="2025-01-27T10:40:23.98" personId="{BF941DBC-49BC-4D35-B639-EC5DED99621C}" id="{9EC27F16-5AB6-4400-AB2C-AE3EB5E1307F}" parentId="{962E938C-0576-441B-8AAE-3B50442E2905}">
    <text>01.24 pateikta Telia po pastabų</text>
  </threadedComment>
  <threadedComment ref="K302" dT="2025-01-28T12:07:52.75" personId="{BF941DBC-49BC-4D35-B639-EC5DED99621C}" id="{E3A3F969-3F77-4E05-915C-D35E285749A7}" parentId="{962E938C-0576-441B-8AAE-3B50442E2905}">
    <text>Gauti derinimai, pateikta SUVA, ruošiamas servitutas</text>
  </threadedComment>
  <threadedComment ref="K302" dT="2025-01-31T13:56:01.55" personId="{BF5C2520-4838-4933-8C2C-E9E069B8079F}" id="{0054F030-9E31-44F9-A90A-F1C1295930E0}" parentId="{962E938C-0576-441B-8AAE-3B50442E2905}">
    <text>Pateiktas servitutas ESO</text>
  </threadedComment>
  <threadedComment ref="K302" dT="2025-02-11T13:57:21.70" personId="{BF941DBC-49BC-4D35-B639-EC5DED99621C}" id="{D67D89DD-DC48-46DE-8CF3-720139A8D7F4}" parentId="{962E938C-0576-441B-8AAE-3B50442E2905}">
    <text>Pateikta kompensacijai</text>
  </threadedComment>
  <threadedComment ref="K302" dT="2025-02-14T05:50:25.53" personId="{BF941DBC-49BC-4D35-B639-EC5DED99621C}" id="{2E13B2B0-4180-4199-93FD-25686025C47E}" parentId="{962E938C-0576-441B-8AAE-3B50442E2905}">
    <text>Gauta kompensacija, pateikta LSMU</text>
  </threadedComment>
  <threadedComment ref="K302" dT="2025-02-17T06:12:26.73" personId="{BF941DBC-49BC-4D35-B639-EC5DED99621C}" id="{4BE33988-AD66-4103-A29A-491C5C54661C}" parentId="{962E938C-0576-441B-8AAE-3B50442E2905}">
    <text>02.14 kalbėjau su LSMU atstovu, sakė pasidomės kada rektoratas pasirašyt planuoja.</text>
  </threadedComment>
  <threadedComment ref="K302" dT="2025-02-18T07:10:35.73" personId="{BF5C2520-4838-4933-8C2C-E9E069B8079F}" id="{DD3DD394-2752-46BC-9F39-627D10AB46F8}" parentId="{962E938C-0576-441B-8AAE-3B50442E2905}">
    <text>@Gytis Kazakevičius paskambinėk dažniau, kol gausi konkretų atsakymą</text>
    <mentions>
      <mention mentionpersonId="{261CABE5-07DA-45AC-BB0C-61EF5D6C7C4B}" mentionId="{07C0FFE3-7124-4E52-A47D-134ABD6EE52F}" startIndex="0" length="19"/>
    </mentions>
  </threadedComment>
  <threadedComment ref="K302" dT="2025-02-20T08:51:55.62" personId="{BF941DBC-49BC-4D35-B639-EC5DED99621C}" id="{3148AA43-F0F9-43B8-A038-9F05BC91C4EB}" parentId="{962E938C-0576-441B-8AAE-3B50442E2905}">
    <text>02.20 susisiekiau, dokumentai pasirašyti, sprendimo jis nežino, iš rektorato turėtų atkeliauti per savaitę laiko.</text>
  </threadedComment>
  <threadedComment ref="K302" dT="2025-02-25T10:37:17.02" personId="{BF5C2520-4838-4933-8C2C-E9E069B8079F}" id="{82E3C5DF-0157-443D-8A89-E62F864AB227}" parentId="{962E938C-0576-441B-8AAE-3B50442E2905}">
    <text xml:space="preserve">02.27 skambinti LSMU @Gytis Kazakevičius </text>
    <mentions>
      <mention mentionpersonId="{261CABE5-07DA-45AC-BB0C-61EF5D6C7C4B}" mentionId="{3FCB061B-ED23-4F90-A0CD-6A5D70A90F05}" startIndex="21" length="19"/>
    </mentions>
  </threadedComment>
  <threadedComment ref="K302" dT="2025-02-28T12:23:25.99" personId="{BF941DBC-49BC-4D35-B639-EC5DED99621C}" id="{9C26966E-92D4-4EB8-8C27-96B8E87503B7}" parentId="{962E938C-0576-441B-8AAE-3B50442E2905}">
    <text xml:space="preserve">02.28 pateiktas servitutas savivaldybei
</text>
  </threadedComment>
  <threadedComment ref="K302" dT="2025-03-20T06:09:35.64" personId="{BF5C2520-4838-4933-8C2C-E9E069B8079F}" id="{23FD8C54-C936-4C4F-AFC4-99D671A0804B}" parentId="{962E938C-0576-441B-8AAE-3B50442E2905}">
    <text>Teiksime bylą be servituto</text>
  </threadedComment>
  <threadedComment ref="K302" dT="2025-03-25T13:17:52.92" personId="{BF941DBC-49BC-4D35-B639-EC5DED99621C}" id="{4C1E8146-2D50-45AF-AE21-9FD65F7DAB34}" parentId="{962E938C-0576-441B-8AAE-3B50442E2905}">
    <text xml:space="preserve">Bendrijos pirmininke 37068247307 </text>
  </threadedComment>
  <threadedComment ref="K302" dT="2025-03-27T12:57:30.68" personId="{BF941DBC-49BC-4D35-B639-EC5DED99621C}" id="{16811F0E-D513-46F3-9967-331DF5537C05}" parentId="{962E938C-0576-441B-8AAE-3B50442E2905}">
    <text>03.27 pateikta savivaldybei</text>
  </threadedComment>
  <threadedComment ref="K302" dT="2025-03-27T14:46:06.39" personId="{BF5C2520-4838-4933-8C2C-E9E069B8079F}" id="{D8FD4B82-29D4-41D8-BBD9-F893AF140586}" parentId="{962E938C-0576-441B-8AAE-3B50442E2905}">
    <text>Pateiktas projektas su garantiniu</text>
  </threadedComment>
  <threadedComment ref="AB302" dT="2024-11-28T05:29:44.67" personId="{BF941DBC-49BC-4D35-B639-EC5DED99621C}" id="{871DB8E0-F48B-4F06-9E53-603176F676F9}">
    <text xml:space="preserve">11.27 pateikta
</text>
  </threadedComment>
  <threadedComment ref="AB302" dT="2024-12-06T06:12:47.24" personId="{BF941DBC-49BC-4D35-B639-EC5DED99621C}" id="{54E5EF93-C487-4462-A229-5FD6BD0BD783}" parentId="{871DB8E0-F48B-4F06-9E53-603176F676F9}">
    <text xml:space="preserve">12.06 suderinta
</text>
  </threadedComment>
  <threadedComment ref="AE302" dT="2024-11-28T05:29:44.67" personId="{BF941DBC-49BC-4D35-B639-EC5DED99621C}" id="{1522DAF6-9566-48A5-87B1-1078DBF8B206}">
    <text xml:space="preserve">11.27 pateikta
</text>
  </threadedComment>
  <threadedComment ref="AE302" dT="2024-11-28T07:51:29.45" personId="{BF941DBC-49BC-4D35-B639-EC5DED99621C}" id="{5DCAD10D-407B-43E7-9F5A-4C154CC13AEC}" parentId="{1522DAF6-9566-48A5-87B1-1078DBF8B206}">
    <text>11.28 suderinta</text>
  </threadedComment>
  <threadedComment ref="AF302" dT="2024-11-28T05:29:44.67" personId="{BF941DBC-49BC-4D35-B639-EC5DED99621C}" id="{6F1B5FD9-0683-46C6-8C53-5D8F4B01EBC5}">
    <text xml:space="preserve">11.27 pateikta
</text>
  </threadedComment>
  <threadedComment ref="AF302" dT="2024-12-09T05:56:47.91" personId="{BF941DBC-49BC-4D35-B639-EC5DED99621C}" id="{20C25CE9-C422-4C74-BC87-2E60EAF4FC90}" parentId="{6F1B5FD9-0683-46C6-8C53-5D8F4B01EBC5}">
    <text>12.04 pateikta po pastabų dėl kordinačių</text>
  </threadedComment>
  <threadedComment ref="AH302" dT="2025-01-28T13:49:32.77" personId="{BF941DBC-49BC-4D35-B639-EC5DED99621C}" id="{D9CA28BF-E369-4D45-A56F-D8F40071482B}">
    <text xml:space="preserve">01.28
SAV-344815 </text>
  </threadedComment>
  <threadedComment ref="AJ302" dT="2024-11-28T05:29:44.67" personId="{BF941DBC-49BC-4D35-B639-EC5DED99621C}" id="{0C84507C-C3EE-40BD-BC40-8E853F52AFE1}">
    <text xml:space="preserve">11.27 pateikta
</text>
  </threadedComment>
  <threadedComment ref="AJ302" dT="2024-12-30T05:22:19.15" personId="{BF941DBC-49BC-4D35-B639-EC5DED99621C}" id="{55DD9944-6D58-4899-A7C2-9EC1A30D216F}" parentId="{0C84507C-C3EE-40BD-BC40-8E853F52AFE1}">
    <text>12.19 suderinta</text>
  </threadedComment>
  <threadedComment ref="AK302" dT="2024-12-12T06:58:21.59" personId="{BF941DBC-49BC-4D35-B639-EC5DED99621C}" id="{3EB567E6-8F9F-45E0-A11F-9C7977C21A41}">
    <text>Tel. +370 615 32851
Tomas Sinica LSMU</text>
  </threadedComment>
  <threadedComment ref="K303" dT="2024-11-19T07:11:42.71" personId="{BF5C2520-4838-4933-8C2C-E9E069B8079F}" id="{003EAC17-6266-4AE0-9B14-237766E06334}">
    <text>Pateikti pirminiai</text>
  </threadedComment>
  <threadedComment ref="K303" dT="2024-11-22T12:18:54.19" personId="{BF5C2520-4838-4933-8C2C-E9E069B8079F}" id="{B52E5BD0-8877-4F94-B9D9-8BB90421F278}" parentId="{003EAC17-6266-4AE0-9B14-237766E06334}">
    <text>Pateikti priminiai po pastabų</text>
  </threadedComment>
  <threadedComment ref="K303" dT="2024-11-28T13:58:54.36" personId="{BF941DBC-49BC-4D35-B639-EC5DED99621C}" id="{D1C103A0-90F0-4FC6-AA39-9B6E5DEE0AC9}" parentId="{003EAC17-6266-4AE0-9B14-237766E06334}">
    <text>Parengta byla</text>
  </threadedComment>
  <threadedComment ref="K303" dT="2024-11-29T09:36:30.26" personId="{BF5C2520-4838-4933-8C2C-E9E069B8079F}" id="{CD7B3D26-FAF7-40C9-A49E-AEE5411D1657}" parentId="{003EAC17-6266-4AE0-9B14-237766E06334}">
    <text>Pateikta byla</text>
  </threadedComment>
  <threadedComment ref="K304" dT="2024-11-07T10:22:47.88" personId="{1AA69E5B-B443-4881-BBB8-C2908FF681E9}" id="{F73FF8FB-5DB4-445E-B308-1D92D4A96E8A}">
    <text>Vaziuot i vieta, ziuret ar yra laisvu KSB ir ka galima butu prigalvot daugiau</text>
  </threadedComment>
  <threadedComment ref="K304" dT="2024-11-19T12:17:14.18" personId="{1AA69E5B-B443-4881-BBB8-C2908FF681E9}" id="{315EFD7B-06C5-4036-98B4-B2B29CBD3A35}" parentId="{F73FF8FB-5DB4-445E-B308-1D92D4A96E8A}">
    <text>Klausimas pas ESO, reikia koreguoti TS, statyti KS prie MT ir kabeli vest i 9 atrama</text>
  </threadedComment>
  <threadedComment ref="K304" dT="2024-12-12T06:52:45.05" personId="{BF941DBC-49BC-4D35-B639-EC5DED99621C}" id="{D82D79D3-3097-4151-93A4-236F351ABE8A}" parentId="{F73FF8FB-5DB4-445E-B308-1D92D4A96E8A}">
    <text>12.11 parengti pirminiai</text>
  </threadedComment>
  <threadedComment ref="K304" dT="2024-12-12T15:13:28.89" personId="{BF5C2520-4838-4933-8C2C-E9E069B8079F}" id="{F02909C1-C941-4DDD-ACEA-3EDA11C532BA}" parentId="{F73FF8FB-5DB4-445E-B308-1D92D4A96E8A}">
    <text>Pateikti pirminiai</text>
  </threadedComment>
  <threadedComment ref="K304" dT="2024-12-21T06:51:01.49" personId="{275467A3-C35B-408D-BC09-980133BF36D1}" id="{28F2E029-26B1-4824-8DE7-907E87991B26}" parentId="{F73FF8FB-5DB4-445E-B308-1D92D4A96E8A}">
    <text>Ar taisomos pirminių pastabos ?</text>
  </threadedComment>
  <threadedComment ref="K304" dT="2024-12-23T07:42:05.04" personId="{BF5C2520-4838-4933-8C2C-E9E069B8079F}" id="{1A8D1759-85F4-4B32-89B4-A6CCE1664359}" parentId="{F73FF8FB-5DB4-445E-B308-1D92D4A96E8A}">
    <text>Pateikta po pastabų</text>
  </threadedComment>
  <threadedComment ref="K304" dT="2025-01-07T08:25:08.25" personId="{BF5C2520-4838-4933-8C2C-E9E069B8079F}" id="{4519ADA9-6267-4CE0-8B18-A884C5FEE675}" parentId="{F73FF8FB-5DB4-445E-B308-1D92D4A96E8A}">
    <text>Pateikta po pastabų</text>
  </threadedComment>
  <threadedComment ref="K304" dT="2025-01-20T06:33:45.30" personId="{275467A3-C35B-408D-BC09-980133BF36D1}" id="{17B9A6D2-2F77-4DF3-9FF6-C5C376142DE0}" parentId="{F73FF8FB-5DB4-445E-B308-1D92D4A96E8A}">
    <text>Derinam su institucijomis</text>
  </threadedComment>
  <threadedComment ref="K304" dT="2025-01-24T13:00:12.45" personId="{BF941DBC-49BC-4D35-B639-EC5DED99621C}" id="{855C27C7-F7E0-4A22-8C17-BD5620CFAB49}" parentId="{F73FF8FB-5DB4-445E-B308-1D92D4A96E8A}">
    <text>01.22 gauti derinimai, derinti su gyventojais</text>
  </threadedComment>
  <threadedComment ref="K304" dT="2025-01-30T13:02:14.98" personId="{BF941DBC-49BC-4D35-B639-EC5DED99621C}" id="{72BC1918-FA28-4EFC-ADDC-66D15BB9DA99}" parentId="{F73FF8FB-5DB4-445E-B308-1D92D4A96E8A}">
    <text>Vieno sklypo savininkui išsiųsta paštu, su kito sklypo savininke reikia susitikt gyvai, pirmadienį pasiskambint susitart dėl laiko.</text>
  </threadedComment>
  <threadedComment ref="K304" dT="2025-02-06T14:40:32.03" personId="{BF941DBC-49BC-4D35-B639-EC5DED99621C}" id="{7D840BAD-65E0-48D3-883D-8150219BD355}" parentId="{F73FF8FB-5DB4-445E-B308-1D92D4A96E8A}">
    <text>3 parašai gauti, derinama su paskutiniu žmogum</text>
  </threadedComment>
  <threadedComment ref="K304" dT="2025-02-10T15:24:35.27" personId="{BF5C2520-4838-4933-8C2C-E9E069B8079F}" id="{C54D1F38-CE07-44D1-AA44-87B5F3A8B055}" parentId="{F73FF8FB-5DB4-445E-B308-1D92D4A96E8A}">
    <text>@Gytis Kazakevičius Jei negausi per šią sav, keisk sprendinius po esama OL ir siųsk info</text>
    <mentions>
      <mention mentionpersonId="{261CABE5-07DA-45AC-BB0C-61EF5D6C7C4B}" mentionId="{09E5E98A-1147-46C3-97A4-EC9D1CA03A80}" startIndex="0" length="19"/>
    </mentions>
  </threadedComment>
  <threadedComment ref="K304" dT="2025-02-17T06:14:26.78" personId="{BF941DBC-49BC-4D35-B639-EC5DED99621C}" id="{80C233C8-6024-4059-9C0D-CCE296E5B84E}" parentId="{F73FF8FB-5DB4-445E-B308-1D92D4A96E8A}">
    <text>02.17 išsiunčiau ant orto pabraižyta trasą kad eisim po esama AZ jei nesutinka su dabartiniais sprendiniais.</text>
  </threadedComment>
  <threadedComment ref="K304" dT="2025-02-18T07:13:18.00" personId="{BF5C2520-4838-4933-8C2C-E9E069B8079F}" id="{1B6B8F12-3DB7-451D-BA86-1BFF1817A5C0}" parentId="{F73FF8FB-5DB4-445E-B308-1D92D4A96E8A}">
    <text>@Gytis Kazakevičius reikia prieit prie sprendimo.</text>
    <mentions>
      <mention mentionpersonId="{261CABE5-07DA-45AC-BB0C-61EF5D6C7C4B}" mentionId="{BE08192E-C557-4C54-AB56-92D1100BFD67}" startIndex="0" length="19"/>
    </mentions>
  </threadedComment>
  <threadedComment ref="K304" dT="2025-03-03T07:07:01.16" personId="{BF941DBC-49BC-4D35-B639-EC5DED99621C}" id="{7DFB16BE-34CD-4F89-AC8B-97783B1CBD5E}" parentId="{F73FF8FB-5DB4-445E-B308-1D92D4A96E8A}">
    <text>03.03 pateikta suva</text>
  </threadedComment>
  <threadedComment ref="K304" dT="2025-03-14T17:15:41.17" personId="{BF5C2520-4838-4933-8C2C-E9E069B8079F}" id="{9E8BC4BE-3984-4A9B-899E-7D5C86474046}" parentId="{F73FF8FB-5DB4-445E-B308-1D92D4A96E8A}">
    <text>Pateikta byla be suva</text>
  </threadedComment>
  <threadedComment ref="K304" dT="2025-03-20T15:19:06.68" personId="{BF5C2520-4838-4933-8C2C-E9E069B8079F}" id="{F116F5C8-82E9-40DC-8F33-926D091DF891}" parentId="{F73FF8FB-5DB4-445E-B308-1D92D4A96E8A}">
    <text>Pastabos pataisytos trūksta suva</text>
  </threadedComment>
  <threadedComment ref="K304" dT="2025-03-27T12:25:36.38" personId="{BF5C2520-4838-4933-8C2C-E9E069B8079F}" id="{A8332F98-193C-4046-A594-CA5E3EF3F4A1}" parentId="{F73FF8FB-5DB4-445E-B308-1D92D4A96E8A}">
    <text>Pateikta byla su suva</text>
  </threadedComment>
  <threadedComment ref="AB304" dT="2025-01-08T12:56:44.86" personId="{BF941DBC-49BC-4D35-B639-EC5DED99621C}" id="{2C3F28E6-8513-40CE-9C14-9467CD18F809}">
    <text>01.08 pateikta</text>
  </threadedComment>
  <threadedComment ref="AB304" dT="2025-01-14T08:31:57.12" personId="{BF941DBC-49BC-4D35-B639-EC5DED99621C}" id="{224EDCA1-6AC7-47BE-A153-0AAA6C0FBBBC}" parentId="{2C3F28E6-8513-40CE-9C14-9467CD18F809}">
    <text>01.13 gautos pastabos, pateikta po pastabų</text>
  </threadedComment>
  <threadedComment ref="AB304" dT="2025-01-20T05:19:28.30" personId="{BF941DBC-49BC-4D35-B639-EC5DED99621C}" id="{9F9DEF20-DA0A-47D9-9E47-6F8B1F1A170A}" parentId="{2C3F28E6-8513-40CE-9C14-9467CD18F809}">
    <text>01.17 suderinta</text>
  </threadedComment>
  <threadedComment ref="AE304" dT="2025-01-08T12:56:44.86" personId="{BF941DBC-49BC-4D35-B639-EC5DED99621C}" id="{2F1E3713-EC98-4BE4-A2ED-23D99399ED63}">
    <text>01.08 pateikta</text>
  </threadedComment>
  <threadedComment ref="AE304" dT="2025-01-09T07:24:07.64" personId="{BF941DBC-49BC-4D35-B639-EC5DED99621C}" id="{5F9FC946-9480-421D-877A-EA6CC611B2A4}" parentId="{2F1E3713-EC98-4BE4-A2ED-23D99399ED63}">
    <text>01.09 suderinta</text>
  </threadedComment>
  <threadedComment ref="AF304" dT="2025-01-08T12:56:44.86" personId="{BF941DBC-49BC-4D35-B639-EC5DED99621C}" id="{5E88135B-07B5-4426-B1F7-229620FCB138}">
    <text>01.08 pateikta</text>
  </threadedComment>
  <threadedComment ref="AF304" dT="2025-01-15T07:11:02.13" personId="{BF941DBC-49BC-4D35-B639-EC5DED99621C}" id="{AEE2145F-89E6-42F5-AD0F-C31F66981F5C}" parentId="{5E88135B-07B5-4426-B1F7-229620FCB138}">
    <text>01.15 pateikta po Vainoro pastabų</text>
  </threadedComment>
  <threadedComment ref="AF304" dT="2025-01-21T10:03:01.18" personId="{BF941DBC-49BC-4D35-B639-EC5DED99621C}" id="{09F752D5-31A1-4AAF-9391-0DCA925A89F7}" parentId="{5E88135B-07B5-4426-B1F7-229620FCB138}">
    <text>01.21 suderinta</text>
  </threadedComment>
  <threadedComment ref="AH304" dT="2025-03-03T07:06:21.24" personId="{BF941DBC-49BC-4D35-B639-EC5DED99621C}" id="{F4A2C5B1-310E-4D8B-85FB-12D34F473E87}">
    <text xml:space="preserve">03-03
SAV-349061 </text>
  </threadedComment>
  <threadedComment ref="AJ304" dT="2025-01-08T12:56:44.86" personId="{BF941DBC-49BC-4D35-B639-EC5DED99621C}" id="{698BD903-8FFA-4418-8657-AE3D50C897A2}">
    <text>01.08 pateikta</text>
  </threadedComment>
  <threadedComment ref="AJ304" dT="2025-01-14T08:31:39.10" personId="{BF941DBC-49BC-4D35-B639-EC5DED99621C}" id="{BEB13FE8-5555-4A9C-8033-861480FCEF4A}" parentId="{698BD903-8FFA-4418-8657-AE3D50C897A2}">
    <text>01.14 suderinta</text>
  </threadedComment>
  <threadedComment ref="K305" dT="2024-12-09T06:25:02.16" personId="{BF5C2520-4838-4933-8C2C-E9E069B8079F}" id="{7789317E-B1F4-4959-8CFF-837A77F5A17B}">
    <text>Pateikti pirminiai</text>
  </threadedComment>
  <threadedComment ref="K305" dT="2024-12-12T15:09:11.80" personId="{BF5C2520-4838-4933-8C2C-E9E069B8079F}" id="{FA812BA1-6CB8-431C-8BD9-CB6DF1C79D6A}" parentId="{7789317E-B1F4-4959-8CFF-837A77F5A17B}">
    <text>Pateikti pirminiai po pastabų</text>
  </threadedComment>
  <threadedComment ref="K305" dT="2024-12-21T06:52:07.80" personId="{275467A3-C35B-408D-BC09-980133BF36D1}" id="{FE4B1846-9688-4A66-B8F4-00D6BCADD2E4}" parentId="{7789317E-B1F4-4959-8CFF-837A77F5A17B}">
    <text>Kokia situacija su projektu ?</text>
  </threadedComment>
  <threadedComment ref="K305" dT="2024-12-23T05:26:48.09" personId="{BF941DBC-49BC-4D35-B639-EC5DED99621C}" id="{C8C067A7-4D93-4BC9-96EF-ADC0F22832BB}" parentId="{7789317E-B1F4-4959-8CFF-837A77F5A17B}">
    <text>Laukiu Vainoro derinimo po pastabų.</text>
  </threadedComment>
  <threadedComment ref="K305" dT="2025-01-06T05:32:06.09" personId="{BF941DBC-49BC-4D35-B639-EC5DED99621C}" id="{433CC94C-8496-4211-B8D1-2F6CDC9F776D}" parentId="{7789317E-B1F4-4959-8CFF-837A77F5A17B}">
    <text>Pateikta SUVA</text>
  </threadedComment>
  <threadedComment ref="K305" dT="2025-01-06T08:55:40.15" personId="{BF941DBC-49BC-4D35-B639-EC5DED99621C}" id="{685CB2ED-AD89-4590-A867-1FBC9B67355E}" parentId="{7789317E-B1F4-4959-8CFF-837A77F5A17B}">
    <text>Laukiu atsakymo iš ESO dėl kompensacijos 241objekte, tam pačiam sklype servitutas.</text>
  </threadedComment>
  <threadedComment ref="K305" dT="2025-01-17T08:40:07.42" personId="{BF5C2520-4838-4933-8C2C-E9E069B8079F}" id="{C0446B57-1B79-479B-908C-6399BDFCE4CE}" parentId="{7789317E-B1F4-4959-8CFF-837A77F5A17B}">
    <text>Teiksime per naują servitutus iš GeoMatininko.</text>
  </threadedComment>
  <threadedComment ref="K305" dT="2025-01-28T10:51:33.17" personId="{BF941DBC-49BC-4D35-B639-EC5DED99621C}" id="{4A0F83B4-AFA8-4B68-A8A3-FE7D1F6BE4A1}" parentId="{7789317E-B1F4-4959-8CFF-837A77F5A17B}">
    <text>Pateikta per geomatininka, reikia kad ESO pasirašytų</text>
  </threadedComment>
  <threadedComment ref="K305" dT="2025-01-31T13:20:28.89" personId="{BF5C2520-4838-4933-8C2C-E9E069B8079F}" id="{CE49CCED-BC8D-4307-8256-90C293CF28A1}" parentId="{7789317E-B1F4-4959-8CFF-837A77F5A17B}">
    <text>Pateikti servitutai pasirašyti ESO</text>
  </threadedComment>
  <threadedComment ref="K305" dT="2025-02-17T05:50:42.09" personId="{BF941DBC-49BC-4D35-B639-EC5DED99621C}" id="{6F4352CF-1DC1-45FD-B5D3-179852ED1708}" parentId="{7789317E-B1F4-4959-8CFF-837A77F5A17B}">
    <text>Pateikta kompensacijom</text>
  </threadedComment>
  <threadedComment ref="K305" dT="2025-02-25T10:50:30.75" personId="{BF941DBC-49BC-4D35-B639-EC5DED99621C}" id="{E892288C-D74E-44B9-8B26-F496785731B8}" parentId="{7789317E-B1F4-4959-8CFF-837A77F5A17B}">
    <text>02.25 pateikta bendrijai derint servitutas</text>
  </threadedComment>
  <threadedComment ref="K305" dT="2025-03-10T10:23:07.03" personId="{BF5C2520-4838-4933-8C2C-E9E069B8079F}" id="{7B0A9ABA-3F53-4FA8-A5B0-031D94CF69FD}" parentId="{7789317E-B1F4-4959-8CFF-837A77F5A17B}">
    <text>Derinimai gauti, teiksim savivaldybei</text>
  </threadedComment>
  <threadedComment ref="K305" dT="2025-03-14T11:38:13.90" personId="{BF941DBC-49BC-4D35-B639-EC5DED99621C}" id="{57100599-F479-451A-8729-BAF43A298614}" parentId="{7789317E-B1F4-4959-8CFF-837A77F5A17B}">
    <text>Pakeisti sprendiniai pateikta derinti</text>
  </threadedComment>
  <threadedComment ref="K305" dT="2025-03-24T06:08:42.45" personId="{BF941DBC-49BC-4D35-B639-EC5DED99621C}" id="{1A806A0D-2ED8-4C16-83A9-382E35D1DA17}" parentId="{7789317E-B1F4-4959-8CFF-837A77F5A17B}">
    <text>Sprendiniai suderinti, ESO turi pasirašyt servitutus</text>
  </threadedComment>
  <threadedComment ref="K305" dT="2025-03-28T12:55:28.10" personId="{BF941DBC-49BC-4D35-B639-EC5DED99621C}" id="{D5B097A7-4D6B-40B3-AE0B-F67B53A82793}" parentId="{7789317E-B1F4-4959-8CFF-837A77F5A17B}">
    <text>Pateikta kompensacijom</text>
  </threadedComment>
  <threadedComment ref="K305" dT="2025-03-31T05:44:40.80" personId="{BF941DBC-49BC-4D35-B639-EC5DED99621C}" id="{92442BFC-0477-44AA-B699-79C7AA107D62}" parentId="{7789317E-B1F4-4959-8CFF-837A77F5A17B}">
    <text>Paruošta pilna byla, gavus kompensacijas teikt servitutus savivaldybei.</text>
  </threadedComment>
  <threadedComment ref="K305" dT="2025-04-02T06:29:13.02" personId="{275467A3-C35B-408D-BC09-980133BF36D1}" id="{BC23EEB6-6B40-4680-BCC0-776C187A2F68}" parentId="{7789317E-B1F4-4959-8CFF-837A77F5A17B}">
    <text>Pateiktas po pastabų be servituto</text>
  </threadedComment>
  <threadedComment ref="K305" dT="2025-04-03T04:47:11.66" personId="{BF941DBC-49BC-4D35-B639-EC5DED99621C}" id="{077607C1-5064-47E5-9810-A7EB388F2CA9}" parentId="{7789317E-B1F4-4959-8CFF-837A77F5A17B}">
    <text>Gautos kompensacijos, 04-03 pateikta bendrijoms pasirašyti.</text>
  </threadedComment>
  <threadedComment ref="K305" dT="2025-04-03T13:41:57.14" personId="{BF941DBC-49BC-4D35-B639-EC5DED99621C}" id="{1848989E-B433-48C9-9023-826AECF6A011}" parentId="{7789317E-B1F4-4959-8CFF-837A77F5A17B}">
    <text xml:space="preserve">Pirmininkė Vilija +370 677 14537
</text>
  </threadedComment>
  <threadedComment ref="K305" dT="2025-04-03T14:32:31.89" personId="{BF941DBC-49BC-4D35-B639-EC5DED99621C}" id="{608DF2CB-19CF-4B0C-A1BA-D85F700C835E}" parentId="{7789317E-B1F4-4959-8CFF-837A77F5A17B}">
    <text>Prancūzų g. bendrijai paskambinau, derinimą gavau, Vilija iš Lentvario g. neatsiliepia</text>
  </threadedComment>
  <threadedComment ref="K305" dT="2025-04-04T05:41:39.07" personId="{BF941DBC-49BC-4D35-B639-EC5DED99621C}" id="{7E378AC5-FB3A-4882-B9F2-EFF4D9897B52}" parentId="{7789317E-B1F4-4959-8CFF-837A77F5A17B}">
    <text>04.04 pateikta servitutai savivaldybei</text>
  </threadedComment>
  <threadedComment ref="K305" dT="2025-04-25T07:33:44.46" personId="{BF941DBC-49BC-4D35-B639-EC5DED99621C}" id="{76B02621-DA1A-45A6-81E0-C668A55DE21B}" parentId="{7789317E-B1F4-4959-8CFF-837A77F5A17B}">
    <text>04.25 skambinau į savivaldybę, viską kaip ir praėjo, tikrina apmokėjimus už esamas AZ.</text>
  </threadedComment>
  <threadedComment ref="K305" dT="2025-04-29T07:41:57.02" personId="{BF941DBC-49BC-4D35-B639-EC5DED99621C}" id="{4C0AC341-DE83-419B-9A01-F6516A2B6282}" parentId="{7789317E-B1F4-4959-8CFF-837A77F5A17B}">
    <text>04.29 savivaldybė laukia teisininkų patvirtinimo.</text>
  </threadedComment>
  <threadedComment ref="K305" dT="2025-05-12T11:12:24.48" personId="{BF941DBC-49BC-4D35-B639-EC5DED99621C}" id="{34B840AA-AB19-4F58-B0F8-C4584804AB98}" parentId="{7789317E-B1F4-4959-8CFF-837A77F5A17B}">
    <text>05.12 viską praėjo, laukia kol vedėjas pasirašys ir atsiųs.</text>
  </threadedComment>
  <threadedComment ref="K305" dT="2025-05-13T09:21:24.84" personId="{BF5C2520-4838-4933-8C2C-E9E069B8079F}" id="{FADA247D-8DB3-423D-97D5-EACADAC1B72F}" parentId="{7789317E-B1F4-4959-8CFF-837A77F5A17B}">
    <text>Pateiktas projektas su garantiniu</text>
  </threadedComment>
  <threadedComment ref="K305" dT="2025-05-15T04:23:33.61" personId="{BF941DBC-49BC-4D35-B639-EC5DED99621C}" id="{A339B885-D629-4B80-B3E6-715AE6F6AD57}" parentId="{7789317E-B1F4-4959-8CFF-837A77F5A17B}">
    <text>Pavedimo kopija į Tivį įkelta bus 05-20</text>
  </threadedComment>
  <threadedComment ref="K305" dT="2025-05-16T05:48:41.11" personId="{BF941DBC-49BC-4D35-B639-EC5DED99621C}" id="{FCC69FB3-A903-459A-9DB7-DBA772A6B959}" parentId="{7789317E-B1F4-4959-8CFF-837A77F5A17B}">
    <text xml:space="preserve">pasirašymo laikas 2025-06-02 15.00 val.
</text>
  </threadedComment>
  <threadedComment ref="AB305" dT="2024-12-12T06:06:51.76" personId="{BF941DBC-49BC-4D35-B639-EC5DED99621C}" id="{007F6CE4-93BC-4482-BBFE-D7EFB71D95E1}">
    <text>12.12 pateikta</text>
  </threadedComment>
  <threadedComment ref="AB305" dT="2024-12-13T06:46:11.00" personId="{BF941DBC-49BC-4D35-B639-EC5DED99621C}" id="{414D6214-E843-43E3-8A85-BBBA0DAD935F}" parentId="{007F6CE4-93BC-4482-BBFE-D7EFB71D95E1}">
    <text>12.13 parašiau, kad statoma šalia esamos, nes klausia, kodėl ne ant sklypo ribos KAS projektuojamas.</text>
  </threadedComment>
  <threadedComment ref="AE305" dT="2024-12-12T06:06:51.76" personId="{BF941DBC-49BC-4D35-B639-EC5DED99621C}" id="{C1261CE2-2EB0-4F92-BADC-C9508C29608A}">
    <text>12.12 pateikta</text>
  </threadedComment>
  <threadedComment ref="AF305" dT="2024-12-12T06:06:51.76" personId="{BF941DBC-49BC-4D35-B639-EC5DED99621C}" id="{75538B33-108F-4B31-82E6-03EE818474C5}">
    <text>12.12 pateikta</text>
  </threadedComment>
  <threadedComment ref="AH305" dT="2024-12-23T12:41:59.90" personId="{BF941DBC-49BC-4D35-B639-EC5DED99621C}" id="{1D68F998-5A19-48A4-8344-248E44AD36B5}">
    <text>12.23
SAV-341407</text>
  </threadedComment>
  <threadedComment ref="AJ305" dT="2024-12-12T06:06:51.76" personId="{BF941DBC-49BC-4D35-B639-EC5DED99621C}" id="{62E81192-D26B-4163-8BCB-3C569AABBDA5}">
    <text>12.12 pateikta</text>
  </threadedComment>
  <threadedComment ref="K306" dT="2024-12-21T06:52:52.71" personId="{275467A3-C35B-408D-BC09-980133BF36D1}" id="{5F557481-B56E-43EF-849C-7C76B738B953}">
    <text>Kas vyksta su projektu ?</text>
  </threadedComment>
  <threadedComment ref="K306" dT="2024-12-23T05:27:07.83" personId="{BF941DBC-49BC-4D35-B639-EC5DED99621C}" id="{38D909BF-B3BD-4D2B-AF9D-04A784A46716}" parentId="{5F557481-B56E-43EF-849C-7C76B738B953}">
    <text>Arnas užklausė dėl apskaitų skaičiaus.</text>
  </threadedComment>
  <threadedComment ref="K306" dT="2024-12-23T07:46:29.52" personId="{BF5C2520-4838-4933-8C2C-E9E069B8079F}" id="{1DF20927-BBC3-4E15-BC09-0FDE848948D1}" parentId="{5F557481-B56E-43EF-849C-7C76B738B953}">
    <text>Laukiam kol klientas pateiks info</text>
  </threadedComment>
  <threadedComment ref="K306" dT="2025-01-08T10:24:38.54" personId="{BF941DBC-49BC-4D35-B639-EC5DED99621C}" id="{23031BC7-91BA-4DC0-9C09-BBF83F2CCF94}" parentId="{5F557481-B56E-43EF-849C-7C76B738B953}">
    <text>Paruošti pirminiai sprendiniai</text>
  </threadedComment>
  <threadedComment ref="K306" dT="2025-01-17T08:40:37.38" personId="{BF5C2520-4838-4933-8C2C-E9E069B8079F}" id="{C4434C1B-4217-442F-9FA8-E93DF64B3BDE}" parentId="{5F557481-B56E-43EF-849C-7C76B738B953}">
    <text>Pirminiai pateikti</text>
  </threadedComment>
  <threadedComment ref="K306" dT="2025-01-21T08:42:54.49" personId="{BF941DBC-49BC-4D35-B639-EC5DED99621C}" id="{40249B0D-B92B-413E-8180-490000B0D3E8}" parentId="{5F557481-B56E-43EF-849C-7C76B738B953}">
    <text>Pataisytos pastabos.</text>
  </threadedComment>
  <threadedComment ref="K306" dT="2025-01-23T12:49:05.54" personId="{BF5C2520-4838-4933-8C2C-E9E069B8079F}" id="{83DE1F30-C1CB-42BC-BAB0-EAA12FF6345F}" parentId="{5F557481-B56E-43EF-849C-7C76B738B953}">
    <text>Pateikta po pastabų</text>
  </threadedComment>
  <threadedComment ref="K306" dT="2025-01-31T14:08:43.76" personId="{BF5C2520-4838-4933-8C2C-E9E069B8079F}" id="{83556FE3-869C-4D1F-8B83-57DDB4F64E4E}" parentId="{5F557481-B56E-43EF-849C-7C76B738B953}">
    <text>Pateikta po pastabų</text>
  </threadedComment>
  <threadedComment ref="K306" dT="2025-02-06T08:28:06.32" personId="{BF5C2520-4838-4933-8C2C-E9E069B8079F}" id="{464E0267-0639-4ACB-96A7-C1F0CE72BA94}" parentId="{5F557481-B56E-43EF-849C-7C76B738B953}">
    <text>Pateikta po pastabų</text>
  </threadedComment>
  <threadedComment ref="K306" dT="2025-02-10T15:27:04.84" personId="{BF5C2520-4838-4933-8C2C-E9E069B8079F}" id="{C030E80F-D665-4D55-8A1D-C663968FF608}" parentId="{5F557481-B56E-43EF-849C-7C76B738B953}">
    <text>Pastabos perduotos</text>
  </threadedComment>
  <threadedComment ref="K306" dT="2025-02-14T12:31:57.03" personId="{BF941DBC-49BC-4D35-B639-EC5DED99621C}" id="{95719F0B-420B-4D46-80CC-716635E562EC}" parentId="{5F557481-B56E-43EF-849C-7C76B738B953}">
    <text xml:space="preserve">Iki 02-19 Kauno energija sprendinių nederina, nes neveikia jų sistema.
</text>
  </threadedComment>
  <threadedComment ref="K306" dT="2025-02-18T05:57:32.68" personId="{BF941DBC-49BC-4D35-B639-EC5DED99621C}" id="{0F12391F-E260-4819-8924-571D7AD79950}" parentId="{5F557481-B56E-43EF-849C-7C76B738B953}">
    <text>Reikia pjūvių su šilumos tinklais.</text>
  </threadedComment>
  <threadedComment ref="K306" dT="2025-02-18T07:15:05.02" personId="{BF5C2520-4838-4933-8C2C-E9E069B8079F}" id="{55BA66DA-A0EC-4272-BD9D-C4DB478FCEB1}" parentId="{5F557481-B56E-43EF-849C-7C76B738B953}">
    <text>@Gytis Kazakevičius skambink Povilavičiui, reikia pirminius pasitvirtint</text>
    <mentions>
      <mention mentionpersonId="{261CABE5-07DA-45AC-BB0C-61EF5D6C7C4B}" mentionId="{93C6EE4F-ABE2-4344-B5F4-7093763ACEED}" startIndex="0" length="19"/>
    </mentions>
  </threadedComment>
  <threadedComment ref="K306" dT="2025-02-25T10:51:37.24" personId="{BF941DBC-49BC-4D35-B639-EC5DED99621C}" id="{F54A3BE3-6D8B-4C7F-8CFF-FD85ECCED37F}" parentId="{5F557481-B56E-43EF-849C-7C76B738B953}">
    <text>Gautos nelogiškos pastabos, perduota ESO</text>
  </threadedComment>
  <threadedComment ref="K306" dT="2025-03-03T06:51:32.57" personId="{BF5C2520-4838-4933-8C2C-E9E069B8079F}" id="{911A930F-0B2B-4ECA-A024-23E5373FCE40}" parentId="{5F557481-B56E-43EF-849C-7C76B738B953}">
    <text>ESO pasiūlė keisti sąlygas, nes sklypu naudojas 200 žmonių (servitutas). Reikia susisiekti su klientu aptarti ar jam tinka, bet praeitą sav. nekėlė ragelio</text>
  </threadedComment>
  <threadedComment ref="K306" dT="2025-03-10T10:24:06.92" personId="{BF5C2520-4838-4933-8C2C-E9E069B8079F}" id="{489293F6-596B-40D8-9A60-9D91DE0D02A4}" parentId="{5F557481-B56E-43EF-849C-7C76B738B953}">
    <text>Klientas patikino, kad pavyks susiderint servitutą. Bandysim</text>
  </threadedComment>
  <threadedComment ref="K306" dT="2025-03-21T17:12:01.01" personId="{BF5C2520-4838-4933-8C2C-E9E069B8079F}" id="{5E9F5F98-9958-48AC-9CCC-0839B04A473B}" parentId="{5F557481-B56E-43EF-849C-7C76B738B953}">
    <text>Pateikta po pastabų</text>
  </threadedComment>
  <threadedComment ref="K306" dT="2025-04-02T05:43:12.58" personId="{275467A3-C35B-408D-BC09-980133BF36D1}" id="{303ADCDF-5694-4BCA-A306-4FACB3E05F7F}" parentId="{5F557481-B56E-43EF-849C-7C76B738B953}">
    <text>Gytis daro servitutus/taiso pastabas</text>
  </threadedComment>
  <threadedComment ref="K306" dT="2025-04-08T12:37:31.81" personId="{BF5C2520-4838-4933-8C2C-E9E069B8079F}" id="{215F3C5E-C1E7-42F1-9148-ABE94F8CB82F}" parentId="{5F557481-B56E-43EF-849C-7C76B738B953}">
    <text>Vis dar taiso pastabas. Blogai, kad visai nepapushinot per savaitę, surašęs viską buvau.</text>
  </threadedComment>
  <threadedComment ref="K306" dT="2025-04-15T09:44:54.02" personId="{BF941DBC-49BC-4D35-B639-EC5DED99621C}" id="{549B6867-CD33-4925-8FB5-32BECA78C9CA}" parentId="{5F557481-B56E-43EF-849C-7C76B738B953}">
    <text>Ištaisytos pastabos</text>
  </threadedComment>
  <threadedComment ref="K306" dT="2025-04-15T10:51:43.12" personId="{BF5C2520-4838-4933-8C2C-E9E069B8079F}" id="{80EB7753-3278-43A9-A2FA-55D458171BD4}" parentId="{5F557481-B56E-43EF-849C-7C76B738B953}">
    <text>pateikti pirminiai dar kartą</text>
  </threadedComment>
  <threadedComment ref="K306" dT="2025-05-08T07:03:22.83" personId="{BF941DBC-49BC-4D35-B639-EC5DED99621C}" id="{9AC50DC3-754B-4437-814A-848211C9F96E}" parentId="{5F557481-B56E-43EF-849C-7C76B738B953}">
    <text>05.08 parengta byla, servitutas pas užsakovą.</text>
  </threadedComment>
  <threadedComment ref="K306" dT="2025-05-12T05:12:41.20" personId="{BF5C2520-4838-4933-8C2C-E9E069B8079F}" id="{C025A228-FB6F-4E3C-AAE7-39749F19D1BD}" parentId="{5F557481-B56E-43EF-849C-7C76B738B953}">
    <text>Neužleisk servituto, vis pasidomėk kokia situacija, kad jaustų spaudimą</text>
  </threadedComment>
  <threadedComment ref="K306" dT="2025-05-14T07:15:24.38" personId="{BF941DBC-49BC-4D35-B639-EC5DED99621C}" id="{C9B9039E-E2F9-480D-9ACD-F33DCE0C4BED}" parentId="{5F557481-B56E-43EF-849C-7C76B738B953}">
    <text>05.14 Užsakovas neatsiliepia, jokios info iš jo negavęs.</text>
  </threadedComment>
  <threadedComment ref="K306" dT="2025-05-19T10:10:23.09" personId="{BF941DBC-49BC-4D35-B639-EC5DED99621C}" id="{1A1A1DAB-7F28-45A8-B612-7A68952701D5}" parentId="{5F557481-B56E-43EF-849C-7C76B738B953}">
    <text>05-19 sakė rytoj bus ofise ir atrašys.</text>
  </threadedComment>
  <threadedComment ref="K306" dT="2025-05-26T07:24:52.82" personId="{BF941DBC-49BC-4D35-B639-EC5DED99621C}" id="{8C303305-03CC-430C-A2A2-3107858D0A4E}" parentId="{5F557481-B56E-43EF-849C-7C76B738B953}">
    <text>05-26 atrašyta dėl servituto.</text>
  </threadedComment>
  <threadedComment ref="K306" dT="2025-07-17T06:12:25.20" personId="{BF5C2520-4838-4933-8C2C-E9E069B8079F}" id="{0470C800-264C-47F8-BC55-AC36FF526CFC}" parentId="{5F557481-B56E-43EF-849C-7C76B738B953}">
    <text>Klausimas pas Klientą dėl trasos</text>
  </threadedComment>
  <threadedComment ref="K306" dT="2025-09-09T05:10:54.18" personId="{BF5C2520-4838-4933-8C2C-E9E069B8079F}" id="{0BE1A7C9-61DF-4775-A4B3-0C52E3786269}" parentId="{5F557481-B56E-43EF-849C-7C76B738B953}">
    <text>Trasa suderinta, derinami servitutai su nuomininkais.</text>
  </threadedComment>
  <threadedComment ref="K306" dT="2025-10-29T13:15:17.00" personId="{BF5C2520-4838-4933-8C2C-E9E069B8079F}" id="{D30E614B-D3C1-4ED0-A667-CB9A44696EC5}" parentId="{5F557481-B56E-43EF-849C-7C76B738B953}">
    <text xml:space="preserve">Negaunam PAL77 derinimo, nes jie savo nuomojamą dalį perleido G3G, bet RC įrašas apie PAL77 nėra panaikintas, todėl KMSA prašys jų parašo. Pašte yra susirašinėjimai su klientu (daivis@tophaus) jis si8lo tiesiog laukt kol iki galo susitvarkys dokus. Galima pabendraut su PV ką jis mano apie situaciją ir ką darom, nes mes labai daug galios čia neturim. </text>
  </threadedComment>
  <threadedComment ref="Z306" dT="2025-01-23T06:05:25.27" personId="{BF941DBC-49BC-4D35-B639-EC5DED99621C}" id="{A843C345-78D1-41A8-9EA0-F1E846F03289}">
    <text>01.23 pateikta</text>
  </threadedComment>
  <threadedComment ref="AB306" dT="2025-01-23T06:05:25.27" personId="{BF941DBC-49BC-4D35-B639-EC5DED99621C}" id="{D42A5C4B-33B1-4574-A8D8-046CA03AB74C}">
    <text>01.23 pateikta</text>
  </threadedComment>
  <threadedComment ref="AE306" dT="2025-01-23T06:05:25.27" personId="{BF941DBC-49BC-4D35-B639-EC5DED99621C}" id="{87006ED9-2FB2-4879-9E7C-F50FF00577F7}">
    <text>01.23 pateikta</text>
  </threadedComment>
  <threadedComment ref="AE306" dT="2025-01-24T05:29:09.94" personId="{BF941DBC-49BC-4D35-B639-EC5DED99621C}" id="{387DA88E-5775-476E-9083-03C34CA54E05}" parentId="{87006ED9-2FB2-4879-9E7C-F50FF00577F7}">
    <text>01.24 suderinta</text>
  </threadedComment>
  <threadedComment ref="AF306" dT="2025-01-23T06:05:25.27" personId="{BF941DBC-49BC-4D35-B639-EC5DED99621C}" id="{5A3A42E9-F984-45E9-9BE4-52148593465F}">
    <text>01.23 pateikta</text>
  </threadedComment>
  <threadedComment ref="AJ306" dT="2025-01-23T06:05:25.27" personId="{BF941DBC-49BC-4D35-B639-EC5DED99621C}" id="{CBC4AA55-39F0-4EC6-965F-9DD1133226DC}">
    <text>01.23 pateikta</text>
  </threadedComment>
  <threadedComment ref="K307" dT="2024-12-05T10:06:50.77" personId="{BF941DBC-49BC-4D35-B639-EC5DED99621C}" id="{6C54B1F6-1D00-4737-8BD0-34163195C6C8}">
    <text>Klientė derinsis su sklypo bendrasavininkais kad leistų KAS sklype statyt</text>
  </threadedComment>
  <threadedComment ref="K307" dT="2024-12-06T11:45:05.28" personId="{BF941DBC-49BC-4D35-B639-EC5DED99621C}" id="{819EBE4E-28CF-48D7-A238-CA12E8763723}" parentId="{6C54B1F6-1D00-4737-8BD0-34163195C6C8}">
    <text>Nepavyko suderint dėl apsaugos zonos, perduota Arnui į Tivį dėl TS keitimo</text>
  </threadedComment>
  <threadedComment ref="K307" dT="2024-12-10T13:24:06.89" personId="{BF941DBC-49BC-4D35-B639-EC5DED99621C}" id="{51D37954-118C-46CF-B200-D45A35DA14B1}" parentId="{6C54B1F6-1D00-4737-8BD0-34163195C6C8}">
    <text>Apžiūrėta vietoje, perduota info Arnui.</text>
  </threadedComment>
  <threadedComment ref="K307" dT="2024-12-12T14:32:44.89" personId="{BF5C2520-4838-4933-8C2C-E9E069B8079F}" id="{E90FA08F-34BA-4285-A65B-07642A6FF88A}" parentId="{6C54B1F6-1D00-4737-8BD0-34163195C6C8}">
    <text>Parašytas komentaras į TIVIS, kad neturim kaip prijungt kliento</text>
  </threadedComment>
  <threadedComment ref="K307" dT="2024-12-21T06:54:10.05" personId="{275467A3-C35B-408D-BC09-980133BF36D1}" id="{0E0BCE00-E7B7-4520-AAD5-F29F0E6A1F86}" parentId="{6C54B1F6-1D00-4737-8BD0-34163195C6C8}">
    <text>Ar vykdomi veiksmai pagal ESO atsakymą ?</text>
  </threadedComment>
  <threadedComment ref="K307" dT="2024-12-23T05:28:05.99" personId="{BF941DBC-49BC-4D35-B639-EC5DED99621C}" id="{0C0C365E-9451-462A-8BB7-733097499C67}" parentId="{6C54B1F6-1D00-4737-8BD0-34163195C6C8}">
    <text>Parengti sprendiniai ir nusiųsti vandenims derinti, gavau derinimą, pirmiau persiųsim užsakovei, kad surinktų AZ sutikimus.</text>
  </threadedComment>
  <threadedComment ref="K307" dT="2025-01-06T08:43:17.53" personId="{BF941DBC-49BC-4D35-B639-EC5DED99621C}" id="{4D1D3227-6971-4231-BC01-0D8D380F8450}" parentId="{6C54B1F6-1D00-4737-8BD0-34163195C6C8}">
    <text>Vainoras kelią ardyti leido, reikia teikt pirminius</text>
  </threadedComment>
  <threadedComment ref="K307" dT="2025-01-07T05:53:22.01" personId="{BF5C2520-4838-4933-8C2C-E9E069B8079F}" id="{12B74A53-4153-468E-AE68-EDA794F3E90B}" parentId="{6C54B1F6-1D00-4737-8BD0-34163195C6C8}">
    <text>Pateikti pirminiai</text>
  </threadedComment>
  <threadedComment ref="K307" dT="2025-01-17T08:41:13.04" personId="{BF5C2520-4838-4933-8C2C-E9E069B8079F}" id="{D4931FD9-9AE5-463A-9D9F-69B341B59FCA}" parentId="{6C54B1F6-1D00-4737-8BD0-34163195C6C8}">
    <text>Laukiame atsakymo iš ESO.</text>
  </threadedComment>
  <threadedComment ref="K307" dT="2025-01-31T11:18:01.42" personId="{BF941DBC-49BC-4D35-B639-EC5DED99621C}" id="{877B0C40-A45C-4152-B619-5C8B8C146978}" parentId="{6C54B1F6-1D00-4737-8BD0-34163195C6C8}">
    <text>Surinkti AZ užsakovo KAS'o, liko dėl apskaitų iškėlimo derinimai.</text>
  </threadedComment>
  <threadedComment ref="K307" dT="2025-02-06T14:41:18.53" personId="{BF941DBC-49BC-4D35-B639-EC5DED99621C}" id="{935857F7-DBFE-4EFF-9ED6-9754AB856DDA}" parentId="{6C54B1F6-1D00-4737-8BD0-34163195C6C8}">
    <text>Pateikta Vainorui po KS/KAS  vietos keitimo</text>
  </threadedComment>
  <threadedComment ref="K307" dT="2025-02-11T06:20:07.87" personId="{BF941DBC-49BC-4D35-B639-EC5DED99621C}" id="{DB9F5BFB-FDA2-4D7F-B10C-5799F8F3D6CD}" parentId="{6C54B1F6-1D00-4737-8BD0-34163195C6C8}">
    <text>Vainoras atmetė KS/KAS vietą, 02.11 nusiųsta po pakeitimų.</text>
  </threadedComment>
  <threadedComment ref="K307" dT="2025-02-25T10:51:58.62" personId="{BF941DBC-49BC-4D35-B639-EC5DED99621C}" id="{0859C5AD-6154-4089-80E8-BC25B7EA38EF}" parentId="{6C54B1F6-1D00-4737-8BD0-34163195C6C8}">
    <text>Gauti derinimai, reikia dviejų žmonių parašo ant brėžinio.</text>
  </threadedComment>
  <threadedComment ref="K307" dT="2025-03-04T11:52:42.11" personId="{BF5C2520-4838-4933-8C2C-E9E069B8079F}" id="{04E24210-77D1-46E5-BDB3-771268D1A0C3}" parentId="{6C54B1F6-1D00-4737-8BD0-34163195C6C8}">
    <text>Pateikti pirminiai 03-03</text>
  </threadedComment>
  <threadedComment ref="K307" dT="2025-03-05T14:48:22.09" personId="{BF5C2520-4838-4933-8C2C-E9E069B8079F}" id="{BC95961F-9AD8-4D2F-AE9D-8467E337C0A0}" parentId="{6C54B1F6-1D00-4737-8BD0-34163195C6C8}">
    <text>Pateikti pirminiai po pastabų</text>
  </threadedComment>
  <threadedComment ref="K307" dT="2025-03-20T06:04:35.46" personId="{BF5C2520-4838-4933-8C2C-E9E069B8079F}" id="{B04B6282-4CDC-4CF5-8E1B-A82EA138CA1B}" parentId="{6C54B1F6-1D00-4737-8BD0-34163195C6C8}">
    <text>Pateiksime bylą be SUVA</text>
  </threadedComment>
  <threadedComment ref="K307" dT="2025-03-20T15:18:52.00" personId="{BF5C2520-4838-4933-8C2C-E9E069B8079F}" id="{4A673BE2-709A-447B-924B-FD2F0368C5BE}" parentId="{6C54B1F6-1D00-4737-8BD0-34163195C6C8}">
    <text>Pateikta be suva</text>
  </threadedComment>
  <threadedComment ref="AB307" dT="2024-12-23T05:56:35.63" personId="{BF941DBC-49BC-4D35-B639-EC5DED99621C}" id="{596D6527-ED0F-4540-8FD8-A3C5E6FADD3B}">
    <text>12.23 pateikta</text>
  </threadedComment>
  <threadedComment ref="AB307" dT="2025-01-06T08:36:22.20" personId="{BF941DBC-49BC-4D35-B639-EC5DED99621C}" id="{807756E9-E886-42FB-BEFC-62A5F3BEE4F8}" parentId="{596D6527-ED0F-4540-8FD8-A3C5E6FADD3B}">
    <text>suderinta</text>
  </threadedComment>
  <threadedComment ref="AF307" dT="2025-02-19T05:33:33.51" personId="{BF941DBC-49BC-4D35-B639-EC5DED99621C}" id="{968B9818-31F7-4B41-8725-36243E1475C0}">
    <text>02.19 pateikta</text>
  </threadedComment>
  <threadedComment ref="AH307" dT="2025-03-04T06:32:49.05" personId="{BF941DBC-49BC-4D35-B639-EC5DED99621C}" id="{B84E9C20-E249-4B58-B860-D7F028AB78D4}">
    <text>03.04
SAV-349092</text>
  </threadedComment>
  <threadedComment ref="K309" dT="2024-12-05T07:40:06.11" personId="{BF941DBC-49BC-4D35-B639-EC5DED99621C}" id="{50A9C227-4ED3-4D14-9CD4-3209DC3B4B17}">
    <text>04.12 perduota Arnui kad paklaust ESO dėl sprendimo</text>
  </threadedComment>
  <threadedComment ref="K309" dT="2024-12-05T10:06:27.53" personId="{BF941DBC-49BC-4D35-B639-EC5DED99621C}" id="{E17EEF53-0B11-4E9B-9D76-F2CBB828B78E}" parentId="{50A9C227-4ED3-4D14-9CD4-3209DC3B4B17}">
    <text>05.12 topo papildymas</text>
  </threadedComment>
  <threadedComment ref="K309" dT="2024-12-30T14:18:52.14" personId="{BF5C2520-4838-4933-8C2C-E9E069B8079F}" id="{6F2117F0-F2BD-4AC9-89E0-4BF1528683E3}" parentId="{50A9C227-4ED3-4D14-9CD4-3209DC3B4B17}">
    <text>Pateikti pirminiai</text>
  </threadedComment>
  <threadedComment ref="K309" dT="2025-01-08T15:42:02.70" personId="{BF5C2520-4838-4933-8C2C-E9E069B8079F}" id="{8A538F50-F932-49F0-94F4-CE606D01366B}" parentId="{50A9C227-4ED3-4D14-9CD4-3209DC3B4B17}">
    <text>Pateikti pirminiai po pastabų</text>
  </threadedComment>
  <threadedComment ref="K309" dT="2025-01-13T08:01:03.60" personId="{BF941DBC-49BC-4D35-B639-EC5DED99621C}" id="{A069E62F-D3C8-44AB-A6A2-B1905BF9CF2E}" parentId="{50A9C227-4ED3-4D14-9CD4-3209DC3B4B17}">
    <text>Išsiųsta derinti, paruošta byla</text>
  </threadedComment>
  <threadedComment ref="K309" dT="2025-01-21T14:49:12.46" personId="{BF5C2520-4838-4933-8C2C-E9E069B8079F}" id="{EBAE932E-46FB-4E0C-AF72-BE899B400EDB}" parentId="{50A9C227-4ED3-4D14-9CD4-3209DC3B4B17}">
    <text>Pateikta byla be SUVA</text>
  </threadedComment>
  <threadedComment ref="Z309" dT="2025-01-21T05:48:11.50" personId="{BF941DBC-49BC-4D35-B639-EC5DED99621C}" id="{E9E4FA32-46BA-438A-8937-E15643CD9627}">
    <text>01.21 pateikta</text>
  </threadedComment>
  <threadedComment ref="AB309" dT="2025-01-13T07:59:11.89" personId="{BF941DBC-49BC-4D35-B639-EC5DED99621C}" id="{3FB1578E-0DD3-4E2D-B9B0-EF9D8B3E9FF3}">
    <text>01.13 pateikta</text>
  </threadedComment>
  <threadedComment ref="AE309" dT="2025-01-13T07:59:11.89" personId="{BF941DBC-49BC-4D35-B639-EC5DED99621C}" id="{28627D45-6EAC-412B-8F31-8D3A595BD315}">
    <text>01.13 pateikta</text>
  </threadedComment>
  <threadedComment ref="AE309" dT="2025-01-14T05:33:03.52" personId="{BF941DBC-49BC-4D35-B639-EC5DED99621C}" id="{8DA1A855-16DE-481B-AED3-E667FF62EB10}" parentId="{28627D45-6EAC-412B-8F31-8D3A595BD315}">
    <text>01.14 suderinta</text>
  </threadedComment>
  <threadedComment ref="AF309" dT="2025-01-13T07:59:11.89" personId="{BF941DBC-49BC-4D35-B639-EC5DED99621C}" id="{95AC26DE-A19A-431B-BC89-3649077F5D0F}">
    <text>01.13 pateikta</text>
  </threadedComment>
  <threadedComment ref="AF309" dT="2025-01-16T08:53:55.11" personId="{BF941DBC-49BC-4D35-B639-EC5DED99621C}" id="{7704DF1D-0298-4C1D-BF05-EB80081411F9}" parentId="{95AC26DE-A19A-431B-BC89-3649077F5D0F}">
    <text>01.16 suderinta</text>
  </threadedComment>
  <threadedComment ref="AH309" dT="2025-01-21T05:45:24.31" personId="{BF941DBC-49BC-4D35-B639-EC5DED99621C}" id="{6712F4FD-0156-4D0A-B23E-AB27E4709B50}">
    <text>01.21
SAV-343797</text>
  </threadedComment>
  <threadedComment ref="K310" dT="2025-01-06T06:10:18.95" personId="{BF5C2520-4838-4933-8C2C-E9E069B8079F}" id="{63538A91-D7BC-446A-9FD6-593B85297C47}">
    <text>Laukiamas kliento atsakymas dėl KL klojimo per kaimyninį sklypą. Vytrita projektavo šitą NV, nepavyko suderinti. Su klientu buvau susitikęs, pažadėjo iki švenčių gauti kaimyno atsakymą, atsakymo nėra, klientas į laiškus nereaguoja.</text>
  </threadedComment>
  <threadedComment ref="K310" dT="2025-01-17T08:41:43.41" personId="{BF5C2520-4838-4933-8C2C-E9E069B8079F}" id="{27F71F94-ED05-42A1-97BE-BFFD958F64BE}" parentId="{63538A91-D7BC-446A-9FD6-593B85297C47}">
    <text>Klientas nekelia.</text>
  </threadedComment>
  <threadedComment ref="K310" dT="2025-01-20T05:58:20.14" personId="{BF5C2520-4838-4933-8C2C-E9E069B8079F}" id="{F838721C-5E37-41C0-8FF5-3C424EE48F36}" parentId="{63538A91-D7BC-446A-9FD6-593B85297C47}">
    <text>Parašytas komentaras į TIVIS, kad susisiektu su klientu nes mums nepavyksta</text>
  </threadedComment>
  <threadedComment ref="K310" dT="2025-01-30T10:01:48.83" personId="{BF5C2520-4838-4933-8C2C-E9E069B8079F}" id="{1A4347C4-179D-4933-B3CB-6D0EDE834AC2}" parentId="{63538A91-D7BC-446A-9FD6-593B85297C47}">
    <text>Iš ESO gauta info, kad klientas su kaimynu susitarė. @Gytis Kazakevičius tęsiam projekto derinimą.</text>
    <mentions>
      <mention mentionpersonId="{261CABE5-07DA-45AC-BB0C-61EF5D6C7C4B}" mentionId="{9BA560B5-ADDF-4CCF-BBF3-5B22120DA51F}" startIndex="53" length="19"/>
    </mentions>
  </threadedComment>
  <threadedComment ref="K310" dT="2025-01-30T12:15:05.75" personId="{BF941DBC-49BC-4D35-B639-EC5DED99621C}" id="{50C07999-2D1F-4F4B-9874-BABEFE096346}" parentId="{63538A91-D7BC-446A-9FD6-593B85297C47}">
    <text>01.30 pateikta derinimui</text>
  </threadedComment>
  <threadedComment ref="K310" dT="2025-02-14T12:32:18.37" personId="{BF941DBC-49BC-4D35-B639-EC5DED99621C}" id="{E18DDE46-6B97-4E59-B648-DEDE2F486FD3}" parentId="{63538A91-D7BC-446A-9FD6-593B85297C47}">
    <text xml:space="preserve">Iki 02-19 Kauno energija sprendinių nederina, nes neveikia jų sistema.
</text>
  </threadedComment>
  <threadedComment ref="K310" dT="2025-02-25T10:53:11.43" personId="{BF941DBC-49BC-4D35-B639-EC5DED99621C}" id="{2CEB591A-DD1D-4366-A3A2-5F06DD18A987}" parentId="{63538A91-D7BC-446A-9FD6-593B85297C47}">
    <text>Gauti derinimai, reikia ruošt servitutus ir derinti su savininkais.</text>
  </threadedComment>
  <threadedComment ref="K310" dT="2025-03-06T07:59:28.84" personId="{BF941DBC-49BC-4D35-B639-EC5DED99621C}" id="{A436CCF3-C8DA-463C-8180-DAF15C86CDB5}" parentId="{63538A91-D7BC-446A-9FD6-593B85297C47}">
    <text>Subraižyti servitutai, reikia teikt eso</text>
  </threadedComment>
  <threadedComment ref="K310" dT="2025-03-10T10:25:41.89" personId="{BF5C2520-4838-4933-8C2C-E9E069B8079F}" id="{27F0B4DB-31F6-4EA3-87B7-6D213F751879}" parentId="{63538A91-D7BC-446A-9FD6-593B85297C47}">
    <text>Gyčiui pateiktos pastabos servitutam (iš mano pusės)</text>
  </threadedComment>
  <threadedComment ref="K310" dT="2025-03-14T17:16:20.50" personId="{BF5C2520-4838-4933-8C2C-E9E069B8079F}" id="{E0001FCE-0E71-432A-8CB5-3F0D515C225B}" parentId="{63538A91-D7BC-446A-9FD6-593B85297C47}">
    <text>Pateikti servitutai eso pasirašyt</text>
  </threadedComment>
  <threadedComment ref="K310" dT="2025-03-28T15:46:16.22" personId="{BF5C2520-4838-4933-8C2C-E9E069B8079F}" id="{F3EEB823-C063-4FBC-B667-11A123D2363B}" parentId="{63538A91-D7BC-446A-9FD6-593B85297C47}">
    <text>Tomai, parašiau dar komentarą, bet pabandyk pasukt Janoniui, nes 2sav. nepasirašo servitutų</text>
  </threadedComment>
  <threadedComment ref="K310" dT="2025-04-02T06:32:02.48" personId="{275467A3-C35B-408D-BC09-980133BF36D1}" id="{86C6E487-F05B-407F-A0AF-88128D8C37EF}" parentId="{63538A91-D7BC-446A-9FD6-593B85297C47}">
    <text>Servitutai perduoti Gyčiui</text>
  </threadedComment>
  <threadedComment ref="K310" dT="2025-04-08T12:42:19.58" personId="{BF5C2520-4838-4933-8C2C-E9E069B8079F}" id="{07E3BE6F-8348-4AC2-B430-EA3DE40AEDC3}" parentId="{63538A91-D7BC-446A-9FD6-593B85297C47}">
    <text>Gytis turi derinti servitutus.</text>
  </threadedComment>
  <threadedComment ref="K310" dT="2025-04-15T09:45:21.64" personId="{BF941DBC-49BC-4D35-B639-EC5DED99621C}" id="{88EB94F9-0784-468F-9B09-EC6B278B6D0D}" parentId="{63538A91-D7BC-446A-9FD6-593B85297C47}">
    <text>Pateikti servitutai įmonėms, šiandien skambinėju, bandau paskubint</text>
  </threadedComment>
  <threadedComment ref="K310" dT="2025-04-16T10:05:02.24" personId="{BF941DBC-49BC-4D35-B639-EC5DED99621C}" id="{FA7F93F8-7555-48ED-ADD8-648E0A4F2AC9}" parentId="{63538A91-D7BC-446A-9FD6-593B85297C47}">
    <text>Siūlų 1A nederina servituto, užsakovas bandys pats pasišnekėt.</text>
  </threadedComment>
  <threadedComment ref="K310" dT="2025-04-25T07:34:45.08" personId="{BF941DBC-49BC-4D35-B639-EC5DED99621C}" id="{D2D0719F-53CD-4CB0-BD8E-3C0C3BDF1B44}" parentId="{63538A91-D7BC-446A-9FD6-593B85297C47}">
    <text>04.24 užsakovas dar nebendravo su 1A atsakingu asmeniu, sakė bandys iki 04.28 gaut parašą.</text>
  </threadedComment>
  <threadedComment ref="K310" dT="2025-04-30T11:13:46.54" personId="{BF941DBC-49BC-4D35-B639-EC5DED99621C}" id="{0AE6AD33-6781-4990-8478-40636F6C090C}" parentId="{63538A91-D7BC-446A-9FD6-593B85297C47}">
    <text>04.29 ir 04.30 neatsiliepė užsakovas</text>
  </threadedComment>
  <threadedComment ref="K310" dT="2025-05-05T12:37:31.75" personId="{BF941DBC-49BC-4D35-B639-EC5DED99621C}" id="{58CBC4E8-7231-4120-BBC6-1A19A31933CE}" parentId="{63538A91-D7BC-446A-9FD6-593B85297C47}">
    <text>05.05 neatsiliepė užsakovas</text>
  </threadedComment>
  <threadedComment ref="K310" dT="2025-05-08T07:02:58.97" personId="{BF941DBC-49BC-4D35-B639-EC5DED99621C}" id="{F32FD36F-991F-4F8D-A9F8-6637A8720EC6}" parentId="{63538A91-D7BC-446A-9FD6-593B85297C47}">
    <text>05.08 neatsiliepė</text>
  </threadedComment>
  <threadedComment ref="K310" dT="2025-05-12T05:37:02.44" personId="{BF941DBC-49BC-4D35-B639-EC5DED99621C}" id="{5956F3A1-876A-4276-ACC5-BEDF76108750}" parentId="{63538A91-D7BC-446A-9FD6-593B85297C47}">
    <text>05.09 pavyko susisiekt, sakė bandys savaitės pradžioj suderint.</text>
  </threadedComment>
  <threadedComment ref="K310" dT="2025-05-13T12:33:33.02" personId="{BF941DBC-49BC-4D35-B639-EC5DED99621C}" id="{C1B8CCA3-D7BA-4BD9-95FA-CEEDB7D328E7}" parentId="{63538A91-D7BC-446A-9FD6-593B85297C47}">
    <text>05.13 kalbėjau su užsakovu, sakė jei per šią savaitę nesuderins, reiks ieškot kito sprendimo.</text>
  </threadedComment>
  <threadedComment ref="K310" dT="2025-05-19T10:09:57.85" personId="{BF941DBC-49BC-4D35-B639-EC5DED99621C}" id="{AF2A110D-321E-4845-88A4-A10F11AB8A68}" parentId="{63538A91-D7BC-446A-9FD6-593B85297C47}">
    <text>05-19 neatsiliepė.</text>
  </threadedComment>
  <threadedComment ref="K310" dT="2025-05-21T06:16:54.85" personId="{BF941DBC-49BC-4D35-B639-EC5DED99621C}" id="{5D68BB1F-FFE7-40BA-A921-DDA118554E93}" parentId="{63538A91-D7BC-446A-9FD6-593B85297C47}">
    <text>05-21 neatsiliepė</text>
  </threadedComment>
  <threadedComment ref="K310" dT="2025-05-26T07:24:37.76" personId="{BF941DBC-49BC-4D35-B639-EC5DED99621C}" id="{1CF40308-0F59-432E-A402-129111C7ED0E}" parentId="{63538A91-D7BC-446A-9FD6-593B85297C47}">
    <text>05-26 neatsiliepė</text>
  </threadedComment>
  <threadedComment ref="K310" dT="2025-05-30T11:40:56.75" personId="{BF941DBC-49BC-4D35-B639-EC5DED99621C}" id="{23D1E1F3-A23F-4C77-9E64-9F6E25A3237E}" parentId="{63538A91-D7BC-446A-9FD6-593B85297C47}">
    <text>05-30 neatsiliepė</text>
  </threadedComment>
  <threadedComment ref="K310" dT="2025-06-02T11:57:13.07" personId="{BF941DBC-49BC-4D35-B639-EC5DED99621C}" id="{D2CAEB21-AD01-4254-9C85-BE13E1260C52}" parentId="{63538A91-D7BC-446A-9FD6-593B85297C47}">
    <text>06-02 neatsiliepė</text>
  </threadedComment>
  <threadedComment ref="K310" dT="2025-06-03T07:09:03.18" personId="{BF5C2520-4838-4933-8C2C-E9E069B8079F}" id="{C228E202-92C3-47F6-9C73-2C946997682E}" parentId="{63538A91-D7BC-446A-9FD6-593B85297C47}">
    <text>Reikia keisti sprendinius.</text>
  </threadedComment>
  <threadedComment ref="K310" dT="2025-06-03T10:06:01.89" personId="{BF941DBC-49BC-4D35-B639-EC5DED99621C}" id="{BDA2AB3C-3956-4843-A4EF-89E0E7640F63}" parentId="{63538A91-D7BC-446A-9FD6-593B85297C47}">
    <text>Sprendiniai pakeisti, pateikta Siūlų 1A nuomininkui peržėti, jei tiks, išsiųsiu derint.</text>
  </threadedComment>
  <threadedComment ref="K310" dT="2025-07-17T06:12:46.89" personId="{BF5C2520-4838-4933-8C2C-E9E069B8079F}" id="{D0BA12D2-0806-4BB1-9F0D-39DF9B757F65}" parentId="{63538A91-D7BC-446A-9FD6-593B85297C47}">
    <text>Siūlų 1A pasirašė. Persiųsta Vainorui</text>
  </threadedComment>
  <threadedComment ref="K310" dT="2025-07-21T05:40:03.02" personId="{BF5C2520-4838-4933-8C2C-E9E069B8079F}" id="{7A6A518D-8879-4D0A-9C40-2838B6464160}" parentId="{63538A91-D7BC-446A-9FD6-593B85297C47}">
    <text>Vainoras suderino, pateikta kitoms institucijoms.</text>
  </threadedComment>
  <threadedComment ref="K310" dT="2025-09-09T06:41:25.98" personId="{BF5C2520-4838-4933-8C2C-E9E069B8079F}" id="{DA47AC99-ACA8-42FB-B716-68934288B03F}" parentId="{63538A91-D7BC-446A-9FD6-593B85297C47}">
    <text>Trūksta vieno servituto nuomininko derinimo, KPD ir LTG sutikimo.</text>
  </threadedComment>
  <threadedComment ref="K310" dT="2025-10-14T05:16:02.71" personId="{BF5C2520-4838-4933-8C2C-E9E069B8079F}" id="{41C41FFB-ED43-4A52-BDA1-CA0228928DC4}" parentId="{63538A91-D7BC-446A-9FD6-593B85297C47}">
    <text>Pateikti servitutai savivaldybei 10-14</text>
  </threadedComment>
  <threadedComment ref="K310" dT="2025-10-29T13:16:01.31" personId="{BF5C2520-4838-4933-8C2C-E9E069B8079F}" id="{3ED255BE-9FD2-4612-96DA-401D0E054ED1}" parentId="{63538A91-D7BC-446A-9FD6-593B85297C47}">
    <text>Servitutai, SUVA</text>
  </threadedComment>
  <threadedComment ref="K310" dT="2025-11-11T06:16:39.36" personId="{BF941DBC-49BC-4D35-B639-EC5DED99621C}" id="{85DE2750-AF63-4AC6-95B4-3FABD108F6F6}" parentId="{63538A91-D7BC-446A-9FD6-593B85297C47}">
    <text xml:space="preserve">25SUT-17809
</text>
  </threadedComment>
  <threadedComment ref="K310" dT="2025-12-04T11:07:06.49" personId="{BF941DBC-49BC-4D35-B639-EC5DED99621C}" id="{FBE88553-ABEB-43AA-86ED-88733AD97938}" parentId="{63538A91-D7BC-446A-9FD6-593B85297C47}">
    <text xml:space="preserve">Nepasirašyti servitutai sklypuose 1901-0190-0005,1901-0190-0006, nepateikti RC išrašai. </text>
  </threadedComment>
  <threadedComment ref="K310" dT="2025-12-15T06:39:31.22" personId="{BF941DBC-49BC-4D35-B639-EC5DED99621C}" id="{6D24F650-9CFA-42BB-817D-E45D6284F4A3}" parentId="{63538A91-D7BC-446A-9FD6-593B85297C47}">
    <text>Pateikta notaram, planuoja pasirašyt 01-14</text>
  </threadedComment>
  <threadedComment ref="K310" dT="2026-01-30T05:51:01.58" personId="{BF941DBC-49BC-4D35-B639-EC5DED99621C}" id="{94C9666E-1EFB-4171-A12F-116334350468}" parentId="{63538A91-D7BC-446A-9FD6-593B85297C47}">
    <text>Vasario 6 pasirašymas</text>
  </threadedComment>
  <threadedComment ref="AB310" dT="2025-01-30T10:39:11.89" personId="{BF941DBC-49BC-4D35-B639-EC5DED99621C}" id="{3F9EB575-DC7D-49B0-9577-EC5F227161A3}">
    <text>01.30 pateikta</text>
  </threadedComment>
  <threadedComment ref="AE310" dT="2025-01-30T10:39:11.89" personId="{BF941DBC-49BC-4D35-B639-EC5DED99621C}" id="{9A32D3F5-1594-4FB7-960E-69CBC01CB696}">
    <text>01.30 pateikta</text>
  </threadedComment>
  <threadedComment ref="AF310" dT="2025-01-30T10:39:11.89" personId="{BF941DBC-49BC-4D35-B639-EC5DED99621C}" id="{923BB10D-1150-42F9-9014-6B5B283ED45B}">
    <text>01.30 pateikta</text>
  </threadedComment>
  <threadedComment ref="AJ310" dT="2025-01-30T10:39:11.89" personId="{BF941DBC-49BC-4D35-B639-EC5DED99621C}" id="{41B3E15A-592F-46D9-848E-CE6BDB3A36D3}">
    <text>01.30 pateikta</text>
  </threadedComment>
  <threadedComment ref="AK310" dT="2025-10-14T05:16:22.71" personId="{BF5C2520-4838-4933-8C2C-E9E069B8079F}" id="{059EAA00-E8CC-4285-A836-D175E20385BA}">
    <text>pateikta 10-14</text>
  </threadedComment>
  <threadedComment ref="AN310" dT="2025-09-09T06:39:09.03" personId="{BF5C2520-4838-4933-8C2C-E9E069B8079F}" id="{22E033DA-AF03-44E4-9440-F6D5B0725E72}">
    <text>09-09</text>
  </threadedComment>
  <threadedComment ref="AT310" dT="2025-01-30T10:39:11.89" personId="{BF941DBC-49BC-4D35-B639-EC5DED99621C}" id="{D6739965-812C-4075-9CE0-B6F38D12D4CF}">
    <text>01.30 pateikta</text>
  </threadedComment>
  <threadedComment ref="K311" dT="2025-01-15T06:36:00.14" personId="{BF5C2520-4838-4933-8C2C-E9E069B8079F}" id="{7EDA6A85-989D-4E8E-B121-55BEFA25A3A5}">
    <text>Pateikti pirminiai</text>
  </threadedComment>
  <threadedComment ref="K311" dT="2025-01-21T14:32:40.19" personId="{BF5C2520-4838-4933-8C2C-E9E069B8079F}" id="{18111B6A-4B78-4B9F-93B2-12DD010ACD3C}" parentId="{7EDA6A85-989D-4E8E-B121-55BEFA25A3A5}">
    <text>Pateikti pirminiai po pastabų</text>
  </threadedComment>
  <threadedComment ref="K311" dT="2025-01-23T06:07:13.16" personId="{BF941DBC-49BC-4D35-B639-EC5DED99621C}" id="{50937D78-33B3-46CD-9C6F-5A6A04EC468C}" parentId="{7EDA6A85-989D-4E8E-B121-55BEFA25A3A5}">
    <text>01.23 pateikti sprendiniai derinimui.</text>
  </threadedComment>
  <threadedComment ref="K311" dT="2025-02-11T06:20:27.57" personId="{BF941DBC-49BC-4D35-B639-EC5DED99621C}" id="{19761E11-0C49-43C4-975C-E9EC092D30FC}" parentId="{7EDA6A85-989D-4E8E-B121-55BEFA25A3A5}">
    <text>Pateikta suva</text>
  </threadedComment>
  <threadedComment ref="K311" dT="2025-02-17T08:05:26.98" personId="{BF941DBC-49BC-4D35-B639-EC5DED99621C}" id="{1E314E93-C964-4069-89A7-9858EDDECBE1}" parentId="{7EDA6A85-989D-4E8E-B121-55BEFA25A3A5}">
    <text>Parengta byla be suva</text>
  </threadedComment>
  <threadedComment ref="K311" dT="2025-02-21T15:04:01.83" personId="{BF5C2520-4838-4933-8C2C-E9E069B8079F}" id="{9B3C9154-C747-4CD5-8E00-F5DD678ECF43}" parentId="{7EDA6A85-989D-4E8E-B121-55BEFA25A3A5}">
    <text>Pateikta byla be SUVA</text>
  </threadedComment>
  <threadedComment ref="K311" dT="2025-02-24T08:50:33.58" personId="{BF5C2520-4838-4933-8C2C-E9E069B8079F}" id="{1589C837-B7BA-4555-8CD6-46A154DEC4F2}" parentId="{7EDA6A85-989D-4E8E-B121-55BEFA25A3A5}">
    <text>Projektas tinkamas, trūksta SUVA</text>
  </threadedComment>
  <threadedComment ref="K311" dT="2025-03-06T06:51:47.63" personId="{BF941DBC-49BC-4D35-B639-EC5DED99621C}" id="{92E2DDFE-386B-4D17-929C-78782CC3565C}" parentId="{7EDA6A85-989D-4E8E-B121-55BEFA25A3A5}">
    <text>Gauta SUVA</text>
  </threadedComment>
  <threadedComment ref="K311" dT="2025-03-10T10:26:04.86" personId="{BF5C2520-4838-4933-8C2C-E9E069B8079F}" id="{BBF0B99B-C215-453B-839D-1840287499AF}" parentId="{7EDA6A85-989D-4E8E-B121-55BEFA25A3A5}">
    <text xml:space="preserve">Gyčiui pateiktos pastabos bylai (iš mano pusės)
</text>
  </threadedComment>
  <threadedComment ref="K311" dT="2025-03-14T17:16:30.65" personId="{BF5C2520-4838-4933-8C2C-E9E069B8079F}" id="{61AE0845-54CF-4A14-ADE3-062F8C3A1B5D}" parentId="{7EDA6A85-989D-4E8E-B121-55BEFA25A3A5}">
    <text>Pateikta byla</text>
  </threadedComment>
  <threadedComment ref="Z311" dT="2025-01-23T06:05:25.27" personId="{BF941DBC-49BC-4D35-B639-EC5DED99621C}" id="{C693DA2A-E999-4824-A047-67FA2E37A768}">
    <text>01.23 pateikta</text>
  </threadedComment>
  <threadedComment ref="AB311" dT="2025-01-23T06:05:25.27" personId="{BF941DBC-49BC-4D35-B639-EC5DED99621C}" id="{AF645F41-B83B-4870-827D-D3411201BD18}">
    <text>01.23 pateikta</text>
  </threadedComment>
  <threadedComment ref="AE311" dT="2025-01-23T06:05:25.27" personId="{BF941DBC-49BC-4D35-B639-EC5DED99621C}" id="{0EEF2DD1-FDA8-460D-A1DB-EDDC2489AC01}">
    <text>01.23 pateikta</text>
  </threadedComment>
  <threadedComment ref="AF311" dT="2025-01-23T06:05:25.27" personId="{BF941DBC-49BC-4D35-B639-EC5DED99621C}" id="{CCCB1397-DFF0-4A5E-A82F-EE6833E87A00}">
    <text>01.23 pateikta</text>
  </threadedComment>
  <threadedComment ref="AH311" dT="2025-02-03T08:12:50.85" personId="{BF941DBC-49BC-4D35-B639-EC5DED99621C}" id="{2D4C71F7-E782-442A-8558-B08051D1B6A0}">
    <text xml:space="preserve">02.03 
SAV-345553 </text>
  </threadedComment>
  <threadedComment ref="AJ311" dT="2025-01-23T06:05:25.27" personId="{BF941DBC-49BC-4D35-B639-EC5DED99621C}" id="{D083E8F2-65C3-4AA5-92CB-ED3656E4B2C9}">
    <text>01.23 pateikta</text>
  </threadedComment>
  <threadedComment ref="K312" dT="2025-01-16T08:32:55.80" personId="{BF941DBC-49BC-4D35-B639-EC5DED99621C}" id="{670AC306-4617-4E73-BAF7-AC5969703D43}">
    <text>01.16 susisiekta su užsakovu, turi atsiųst pastato planą. Atsiųs 01.20</text>
  </threadedComment>
  <threadedComment ref="K312" dT="2025-01-16T11:38:06.95" personId="{BF941DBC-49BC-4D35-B639-EC5DED99621C}" id="{22A8DAF2-55BF-4B6C-A74F-D262F260219B}" parentId="{670AC306-4617-4E73-BAF7-AC5969703D43}">
    <text xml:space="preserve">+37061569780
</text>
  </threadedComment>
  <threadedComment ref="K312" dT="2025-01-22T08:42:26.97" personId="{BF941DBC-49BC-4D35-B639-EC5DED99621C}" id="{8F2694AA-B126-438B-A557-48C63433C6EB}" parentId="{670AC306-4617-4E73-BAF7-AC5969703D43}">
    <text>Parengti pirminiai</text>
  </threadedComment>
  <threadedComment ref="K312" dT="2025-01-23T14:11:37.16" personId="{BF5C2520-4838-4933-8C2C-E9E069B8079F}" id="{BF1089E7-D97D-4B99-AA56-EDDFB5596C5F}" parentId="{670AC306-4617-4E73-BAF7-AC5969703D43}">
    <text>Pateikti pirminiai</text>
  </threadedComment>
  <threadedComment ref="K312" dT="2025-01-27T11:06:33.00" personId="{275467A3-C35B-408D-BC09-980133BF36D1}" id="{ADCB5D0F-84A3-4B1B-9840-7DF1EBB03324}" parentId="{670AC306-4617-4E73-BAF7-AC5969703D43}">
    <text>Taiso pastabas</text>
  </threadedComment>
  <threadedComment ref="K312" dT="2025-01-28T11:02:47.02" personId="{BF941DBC-49BC-4D35-B639-EC5DED99621C}" id="{7865D7D6-FAC8-4BD9-BBC6-DD528C2AB2F4}" parentId="{670AC306-4617-4E73-BAF7-AC5969703D43}">
    <text>Ištaisyta pirminiai.</text>
  </threadedComment>
  <threadedComment ref="K312" dT="2025-01-31T13:48:23.20" personId="{BF5C2520-4838-4933-8C2C-E9E069B8079F}" id="{5007AC94-61C5-46A7-B5F6-1971FFEE8188}" parentId="{670AC306-4617-4E73-BAF7-AC5969703D43}">
    <text>Pateikta po pastabų</text>
  </threadedComment>
  <threadedComment ref="K312" dT="2025-02-03T11:57:56.79" personId="{BF941DBC-49BC-4D35-B639-EC5DED99621C}" id="{335F164D-656D-45EC-88B5-96940C695B4B}" parentId="{670AC306-4617-4E73-BAF7-AC5969703D43}">
    <text>Pateikta derint</text>
  </threadedComment>
  <threadedComment ref="K312" dT="2025-02-11T06:20:48.48" personId="{BF941DBC-49BC-4D35-B639-EC5DED99621C}" id="{E97339CE-E52E-40CE-A3A9-FCC34C8FF4AC}" parentId="{670AC306-4617-4E73-BAF7-AC5969703D43}">
    <text>Trūksta energijos derinimo, pasiskambinsiu</text>
  </threadedComment>
  <threadedComment ref="K312" dT="2025-02-14T12:00:32.78" personId="{BF5C2520-4838-4933-8C2C-E9E069B8079F}" id="{1C4047FA-5D8F-457E-A2AF-979F16808296}" parentId="{670AC306-4617-4E73-BAF7-AC5969703D43}">
    <text>KE negali patikrinti sprendinių dėl neveikiančio savo GIS, liepė laukti iki 02.19 d.</text>
  </threadedComment>
  <threadedComment ref="K312" dT="2025-03-05T05:33:04.71" personId="{BF941DBC-49BC-4D35-B639-EC5DED99621C}" id="{8EC93A6A-7B4E-40BE-A329-B62A27FBDAF3}" parentId="{670AC306-4617-4E73-BAF7-AC5969703D43}">
    <text>03.04 pateikta KE po pastabų</text>
  </threadedComment>
  <threadedComment ref="K312" dT="2025-03-20T10:35:07.56" personId="{BF941DBC-49BC-4D35-B639-EC5DED99621C}" id="{D1E69C91-9653-46D7-B45B-2ECD2F7BC12F}" parentId="{670AC306-4617-4E73-BAF7-AC5969703D43}">
    <text>03.20 pateikta KPD</text>
  </threadedComment>
  <threadedComment ref="K312" dT="2025-03-25T06:09:03.57" personId="{BF941DBC-49BC-4D35-B639-EC5DED99621C}" id="{AE8B96B7-D22B-4F2A-92F8-4BC8D856D086}" parentId="{670AC306-4617-4E73-BAF7-AC5969703D43}">
    <text>03.24 pateikta SUVA</text>
  </threadedComment>
  <threadedComment ref="K312" dT="2025-03-27T12:11:04.21" personId="{BF5C2520-4838-4933-8C2C-E9E069B8079F}" id="{1FD8B286-93F3-425D-A150-3D832D94B8DB}" parentId="{670AC306-4617-4E73-BAF7-AC5969703D43}">
    <text>Pateikta byla be suva</text>
  </threadedComment>
  <threadedComment ref="K312" dT="2025-03-27T12:11:15.55" personId="{BF5C2520-4838-4933-8C2C-E9E069B8079F}" id="{5552214F-096A-44BB-A0AD-04A6BF168B3E}" parentId="{670AC306-4617-4E73-BAF7-AC5969703D43}">
    <text>Trūksta užsakovo sutikimo</text>
  </threadedComment>
  <threadedComment ref="K312" dT="2025-03-31T05:46:42.73" personId="{BF941DBC-49BC-4D35-B639-EC5DED99621C}" id="{9E0B62A3-C83C-4E3B-B7DF-67A2F23BCF04}" parentId="{670AC306-4617-4E73-BAF7-AC5969703D43}">
    <text>Yra visi sutikimai, reikia SUVA</text>
  </threadedComment>
  <threadedComment ref="K312" dT="2025-04-15T09:45:41.82" personId="{BF941DBC-49BC-4D35-B639-EC5DED99621C}" id="{7D9C5A5C-08D4-42AE-82AA-3A7E593F0040}" parentId="{670AC306-4617-4E73-BAF7-AC5969703D43}">
    <text>Pilna byla paruošta su visais įgaliojimais</text>
  </threadedComment>
  <threadedComment ref="K312" dT="2025-04-15T14:23:39.34" personId="{BF5C2520-4838-4933-8C2C-E9E069B8079F}" id="{AE0BC0D2-F126-4C1C-A2C7-8AF5C5B9D36E}" parentId="{670AC306-4617-4E73-BAF7-AC5969703D43}">
    <text>pateikta byla po pastabų</text>
  </threadedComment>
  <threadedComment ref="AB312" dT="2025-02-03T11:57:06.91" personId="{BF941DBC-49BC-4D35-B639-EC5DED99621C}" id="{B76C2A61-EECC-4B8A-84C5-8E70103B8C6B}">
    <text>02.03 pateikta</text>
  </threadedComment>
  <threadedComment ref="AE312" dT="2025-02-03T11:57:06.91" personId="{BF941DBC-49BC-4D35-B639-EC5DED99621C}" id="{75394E08-C808-45A4-BFAA-555C873B5684}">
    <text>02.03 pateikta</text>
  </threadedComment>
  <threadedComment ref="AF312" dT="2025-02-03T11:57:06.91" personId="{BF941DBC-49BC-4D35-B639-EC5DED99621C}" id="{7CB11712-3F91-48C8-AD5D-450426C6D393}">
    <text>02.03 pateikta</text>
  </threadedComment>
  <threadedComment ref="AH312" dT="2025-03-12T07:01:03.19" personId="{BF941DBC-49BC-4D35-B639-EC5DED99621C}" id="{018655D9-D364-4B37-A011-837D5CE8ACD9}">
    <text>03.12
SAV-350142</text>
  </threadedComment>
  <threadedComment ref="AH312" dT="2025-03-24T13:35:15.11" personId="{BF941DBC-49BC-4D35-B639-EC5DED99621C}" id="{D3C5A269-BDEF-49D0-9417-603B2C2463C2}" parentId="{018655D9-D364-4B37-A011-837D5CE8ACD9}">
    <text>03.24 
SAV-352067</text>
  </threadedComment>
  <threadedComment ref="AJ312" dT="2025-02-03T11:57:06.91" personId="{BF941DBC-49BC-4D35-B639-EC5DED99621C}" id="{B8C0B69F-60F5-4576-AE69-50BCA34D91D3}">
    <text>02.03 pateikta</text>
  </threadedComment>
  <threadedComment ref="K313" dT="2025-01-16T06:32:57.78" personId="{BF5C2520-4838-4933-8C2C-E9E069B8079F}" id="{3CD06B2C-A082-4F27-ACC0-F2582C671BA1}">
    <text>Pateikti pirminiai</text>
  </threadedComment>
  <threadedComment ref="K313" dT="2025-01-21T12:12:04.55" personId="{BF941DBC-49BC-4D35-B639-EC5DED99621C}" id="{F3059880-F7B1-47D0-9968-0BF3C42E35BB}" parentId="{3CD06B2C-A082-4F27-ACC0-F2582C671BA1}">
    <text>Pateikta derinti</text>
  </threadedComment>
  <threadedComment ref="K313" dT="2025-01-24T11:21:07.14" personId="{BF5C2520-4838-4933-8C2C-E9E069B8079F}" id="{B931B1F0-F051-46A6-8CB8-DE12A9DCA08B}" parentId="{3CD06B2C-A082-4F27-ACC0-F2582C671BA1}">
    <text>ATŠAUKTAS</text>
  </threadedComment>
  <threadedComment ref="AB313" dT="2025-01-21T11:52:26.14" personId="{BF941DBC-49BC-4D35-B639-EC5DED99621C}" id="{30DF6E5D-17A1-471F-9224-C11803D81E94}">
    <text>01-21 pateikta</text>
  </threadedComment>
  <threadedComment ref="AE313" dT="2025-01-21T11:52:26.14" personId="{BF941DBC-49BC-4D35-B639-EC5DED99621C}" id="{5902A166-1340-4F7A-8463-669F28B32A1C}">
    <text>01-21 pateikta</text>
  </threadedComment>
  <threadedComment ref="AE313" dT="2025-01-22T08:46:44.83" personId="{BF941DBC-49BC-4D35-B639-EC5DED99621C}" id="{F612CFE6-0777-4E94-8117-AA0D90069609}" parentId="{5902A166-1340-4F7A-8463-669F28B32A1C}">
    <text>22d suderinta</text>
  </threadedComment>
  <threadedComment ref="AF313" dT="2025-01-21T11:52:26.14" personId="{BF941DBC-49BC-4D35-B639-EC5DED99621C}" id="{689D89CE-EDC5-4D39-9EA0-0209F11056CF}">
    <text>01-21 pateikta</text>
  </threadedComment>
  <threadedComment ref="K314" dT="2025-01-20T06:05:20.02" personId="{275467A3-C35B-408D-BC09-980133BF36D1}" id="{4FA1BEDC-AFCF-47E3-B181-31E2DA406121}">
    <text>01-20 vyksta į vietą apžiūrėti situacijos</text>
  </threadedComment>
  <threadedComment ref="K314" dT="2025-01-21T14:42:16.67" personId="{BF5C2520-4838-4933-8C2C-E9E069B8079F}" id="{2C56DDB1-264E-445F-BAB2-70741A14FF5A}" parentId="{4FA1BEDC-AFCF-47E3-B181-31E2DA406121}">
    <text>Pateikti pirminiai</text>
  </threadedComment>
  <threadedComment ref="K314" dT="2025-01-23T12:01:39.19" personId="{BF941DBC-49BC-4D35-B639-EC5DED99621C}" id="{2B77EDDF-779F-4374-8F25-B76315A67534}" parentId="{4FA1BEDC-AFCF-47E3-B181-31E2DA406121}">
    <text>Pateiktas derinimam.</text>
  </threadedComment>
  <threadedComment ref="K314" dT="2025-01-23T14:44:46.54" personId="{BF5C2520-4838-4933-8C2C-E9E069B8079F}" id="{A5EDE5E8-2FB8-4444-89F0-D49E445F7C6F}" parentId="{4FA1BEDC-AFCF-47E3-B181-31E2DA406121}">
    <text>Pateikti pirminiai po pastabų</text>
  </threadedComment>
  <threadedComment ref="K314" dT="2025-01-30T13:35:58.56" personId="{BF941DBC-49BC-4D35-B639-EC5DED99621C}" id="{5B75E608-6CE7-4C5E-A1D5-92933570CE34}" parentId="{4FA1BEDC-AFCF-47E3-B181-31E2DA406121}">
    <text>Trūksta KPD derinimo, ruošiu servitutą ir teikiu nuomininkam derint</text>
  </threadedComment>
  <threadedComment ref="K314" dT="2025-01-31T07:44:15.02" personId="{BF941DBC-49BC-4D35-B639-EC5DED99621C}" id="{D4A19B9A-8531-4A61-B9DA-49078AB8813E}" parentId="{4FA1BEDC-AFCF-47E3-B181-31E2DA406121}">
    <text>i.puidokiene@kaunomuziejus.lt
+370 617 35 501
Pateikta derinti servitutas</text>
  </threadedComment>
  <threadedComment ref="K314" dT="2025-01-31T11:21:06.55" personId="{BF941DBC-49BC-4D35-B639-EC5DED99621C}" id="{FD9417A5-24E7-487D-9415-7D9C7A36DA3A}" parentId="{4FA1BEDC-AFCF-47E3-B181-31E2DA406121}">
    <text>Servitutas suderintas, laukiam KPD derinimo ir ESO servituto derinimo</text>
  </threadedComment>
  <threadedComment ref="K314" dT="2025-01-31T14:14:41.87" personId="{BF5C2520-4838-4933-8C2C-E9E069B8079F}" id="{1AC2E9A2-107B-41E3-891D-1561EFA05616}" parentId="{4FA1BEDC-AFCF-47E3-B181-31E2DA406121}">
    <text>Servitutas pateiktas ESO</text>
  </threadedComment>
  <threadedComment ref="K314" dT="2025-02-03T07:24:18.06" personId="{BF941DBC-49BC-4D35-B639-EC5DED99621C}" id="{FDE50259-E11D-43E9-B435-50994F9CCC63}" parentId="{4FA1BEDC-AFCF-47E3-B181-31E2DA406121}">
    <text>Pateikta kompensacijai</text>
  </threadedComment>
  <threadedComment ref="K314" dT="2025-02-11T06:21:03.82" personId="{BF941DBC-49BC-4D35-B639-EC5DED99621C}" id="{5E73561C-6969-4AE3-82DE-616CBB07F475}" parentId="{4FA1BEDC-AFCF-47E3-B181-31E2DA406121}">
    <text>KPD neleidžia statyt spintos prie pilies</text>
  </threadedComment>
  <threadedComment ref="K314" dT="2025-02-18T07:17:05.22" personId="{BF5C2520-4838-4933-8C2C-E9E069B8079F}" id="{DCCEF9D8-1788-4C9A-952B-CB508E856A3D}" parentId="{4FA1BEDC-AFCF-47E3-B181-31E2DA406121}">
    <text>Perduota info ESO, reikia sprendimo ar bus keičiamos TS ar ieškoti tinkamos vietos skydui</text>
  </threadedComment>
  <threadedComment ref="Z314" dT="2025-01-23T06:22:36.54" personId="{BF941DBC-49BC-4D35-B639-EC5DED99621C}" id="{284F6493-325D-4763-9400-321BD91142A6}">
    <text xml:space="preserve">01.23 pateikta
</text>
  </threadedComment>
  <threadedComment ref="AB314" dT="2025-01-23T06:05:25.27" personId="{BF941DBC-49BC-4D35-B639-EC5DED99621C}" id="{1D14AAF0-40B6-4840-B525-5B0039D38A96}">
    <text>01.23 pateikta</text>
  </threadedComment>
  <threadedComment ref="AE314" dT="2025-01-23T06:05:25.27" personId="{BF941DBC-49BC-4D35-B639-EC5DED99621C}" id="{FD508578-1176-47C8-B99C-025F5DC4A3F1}">
    <text>01.23 pateikta</text>
  </threadedComment>
  <threadedComment ref="AE314" dT="2025-01-24T05:29:20.87" personId="{BF941DBC-49BC-4D35-B639-EC5DED99621C}" id="{C205FBFC-2C7C-46A9-B5EE-E10BCFE36326}" parentId="{FD508578-1176-47C8-B99C-025F5DC4A3F1}">
    <text>01.24 suderinta</text>
  </threadedComment>
  <threadedComment ref="AF314" dT="2025-01-23T06:05:25.27" personId="{BF941DBC-49BC-4D35-B639-EC5DED99621C}" id="{B71CF798-BDCA-4629-A87A-4273100920BC}">
    <text>01.23 pateikta</text>
  </threadedComment>
  <threadedComment ref="AN314" dT="2025-01-23T12:02:12.02" personId="{BF941DBC-49BC-4D35-B639-EC5DED99621C}" id="{87A78FBE-5E74-450B-BF26-7330BF03B94E}">
    <text>01.23 pateikta</text>
  </threadedComment>
  <threadedComment ref="K315" dT="2025-01-21T14:22:01.74" personId="{BF5C2520-4838-4933-8C2C-E9E069B8079F}" id="{53F86A69-8A22-4442-B426-0A4F4A2CB3D3}">
    <text>Pateikti pirminiai</text>
  </threadedComment>
  <threadedComment ref="K315" dT="2025-01-23T14:48:23.13" personId="{BF5C2520-4838-4933-8C2C-E9E069B8079F}" id="{A0752996-82C6-47DC-8311-6A13A6CCFD05}" parentId="{53F86A69-8A22-4442-B426-0A4F4A2CB3D3}">
    <text>Pateikti pirminiai po pastabų</text>
  </threadedComment>
  <threadedComment ref="K315" dT="2025-01-27T10:41:14.35" personId="{BF941DBC-49BC-4D35-B639-EC5DED99621C}" id="{631D2267-A0D3-402F-8DE6-9FBD3AA5D785}" parentId="{53F86A69-8A22-4442-B426-0A4F4A2CB3D3}">
    <text>Pateikta derinti</text>
  </threadedComment>
  <threadedComment ref="K315" dT="2025-01-31T13:19:57.10" personId="{BF5C2520-4838-4933-8C2C-E9E069B8079F}" id="{A67AD2A4-699A-4B9A-847A-81D34880600F}" parentId="{53F86A69-8A22-4442-B426-0A4F4A2CB3D3}">
    <text>Pateikti pakoreguoti sprendiniai derinti ESO</text>
  </threadedComment>
  <threadedComment ref="K315" dT="2025-02-04T11:49:10.03" personId="{BF941DBC-49BC-4D35-B639-EC5DED99621C}" id="{FC58193C-6329-4880-BDA2-A12E3BD782DB}" parentId="{53F86A69-8A22-4442-B426-0A4F4A2CB3D3}">
    <text>Pateikti derinimai po Vainoro pastabų.</text>
  </threadedComment>
  <threadedComment ref="K315" dT="2025-02-10T15:34:39.27" personId="{BF5C2520-4838-4933-8C2C-E9E069B8079F}" id="{576E0633-4148-4222-8FF2-4ECBD1B44779}" parentId="{53F86A69-8A22-4442-B426-0A4F4A2CB3D3}">
    <text>Reikia topkei tikslinti ŠKL sluoksnį. @Tomas Ruzveltas</text>
    <mentions>
      <mention mentionpersonId="{CC37ACCD-67EF-40B7-83BA-67D3FAA8CE86}" mentionId="{65139DA1-D8A1-4875-B5A3-44BBDFDB36FD}" startIndex="38" length="16"/>
    </mentions>
  </threadedComment>
  <threadedComment ref="K315" dT="2025-02-18T05:58:36.96" personId="{BF941DBC-49BC-4D35-B639-EC5DED99621C}" id="{29378592-C460-4816-B7C3-BEBC145F7E19}" parentId="{53F86A69-8A22-4442-B426-0A4F4A2CB3D3}">
    <text>Reikia paruošt AZ sutikimus užsakovui ir pateikt SUVA.</text>
  </threadedComment>
  <threadedComment ref="K315" dT="2025-02-25T10:54:53.32" personId="{BF941DBC-49BC-4D35-B639-EC5DED99621C}" id="{5BB881CF-513D-434E-84A4-B5C997542030}" parentId="{53F86A69-8A22-4442-B426-0A4F4A2CB3D3}">
    <text>Gauti derinimai, reikia servitutą padaryt ir derint su sklypais</text>
  </threadedComment>
  <threadedComment ref="K315" dT="2025-02-26T06:13:00.05" personId="{BF941DBC-49BC-4D35-B639-EC5DED99621C}" id="{A500F1E8-4EBB-4DFB-8BC4-87FCD1360275}" parentId="{53F86A69-8A22-4442-B426-0A4F4A2CB3D3}">
    <text>Pateikta KPD 02.26</text>
  </threadedComment>
  <threadedComment ref="K315" dT="2025-03-20T10:35:36.01" personId="{BF941DBC-49BC-4D35-B639-EC5DED99621C}" id="{860EA91B-A366-4BA6-AD3C-F4D2BB83D95F}" parentId="{53F86A69-8A22-4442-B426-0A4F4A2CB3D3}">
    <text>Pateikta SUVA</text>
  </threadedComment>
  <threadedComment ref="K315" dT="2025-04-03T07:21:27.53" personId="{BF941DBC-49BC-4D35-B639-EC5DED99621C}" id="{466C5218-5BA7-46D9-A1CD-D7EA911B3CAB}" parentId="{53F86A69-8A22-4442-B426-0A4F4A2CB3D3}">
    <text>21 fizinis asmui ir 8 įmonės servituto pasirašymui</text>
  </threadedComment>
  <threadedComment ref="K315" dT="2025-04-03T11:20:44.65" personId="{275467A3-C35B-408D-BC09-980133BF36D1}" id="{466C8BBD-A58D-4B2B-94A5-A1E0E7FAFD8A}" parentId="{53F86A69-8A22-4442-B426-0A4F4A2CB3D3}">
    <text>Pateikti servitutai ir byla</text>
  </threadedComment>
  <threadedComment ref="K315" dT="2025-04-08T12:44:48.66" personId="{BF5C2520-4838-4933-8C2C-E9E069B8079F}" id="{3567216B-09E5-4389-A649-133FBD0D67F0}" parentId="{53F86A69-8A22-4442-B426-0A4F4A2CB3D3}">
    <text>Gytis derina servitutą su Kauno kolegija</text>
  </threadedComment>
  <threadedComment ref="Z315" dT="2025-01-24T11:40:52.84" personId="{BF941DBC-49BC-4D35-B639-EC5DED99621C}" id="{7288FE45-9D93-4E89-82E0-70EA787FEA7F}">
    <text>01.24 pateikta</text>
  </threadedComment>
  <threadedComment ref="AB315" dT="2025-01-24T11:40:52.84" personId="{BF941DBC-49BC-4D35-B639-EC5DED99621C}" id="{56EB702C-64C3-4357-92E5-6EC880C01543}">
    <text>01.24 pateikta</text>
  </threadedComment>
  <threadedComment ref="AB315" dT="2025-02-04T11:49:49.94" personId="{BF941DBC-49BC-4D35-B639-EC5DED99621C}" id="{C1FBCF5C-8A9A-4EAC-B62D-9A13BA67A443}" parentId="{56EB702C-64C3-4357-92E5-6EC880C01543}">
    <text>02.04 pateikta po pastabų</text>
  </threadedComment>
  <threadedComment ref="AE315" dT="2025-01-24T11:40:52.84" personId="{BF941DBC-49BC-4D35-B639-EC5DED99621C}" id="{560EF1FB-1311-4B08-BD03-4D6AAD8F5FBB}">
    <text>01.24 pateikta</text>
  </threadedComment>
  <threadedComment ref="AE315" dT="2025-02-04T11:49:55.28" personId="{BF941DBC-49BC-4D35-B639-EC5DED99621C}" id="{9F9DCC3C-93DE-4F49-A802-57ECA22D0ADB}" parentId="{560EF1FB-1311-4B08-BD03-4D6AAD8F5FBB}">
    <text xml:space="preserve">02.04 pateikta po pastabų
</text>
  </threadedComment>
  <threadedComment ref="AF315" dT="2025-01-24T11:40:52.84" personId="{BF941DBC-49BC-4D35-B639-EC5DED99621C}" id="{1D94DA96-757D-43DB-832E-47CDF34FC454}">
    <text>01.24 pateikta</text>
  </threadedComment>
  <threadedComment ref="AF315" dT="2025-02-04T11:49:58.05" personId="{BF941DBC-49BC-4D35-B639-EC5DED99621C}" id="{C795C683-2F15-41F4-9249-581F9D9A1A26}" parentId="{1D94DA96-757D-43DB-832E-47CDF34FC454}">
    <text xml:space="preserve">02.04 pateikta po pastabų
</text>
  </threadedComment>
  <threadedComment ref="AH315" dT="2025-02-18T11:42:55.93" personId="{BF941DBC-49BC-4D35-B639-EC5DED99621C}" id="{1B17CCC7-592D-4AC0-87FF-B3F6B216E628}">
    <text>02.18
SAV-347431</text>
  </threadedComment>
  <threadedComment ref="AH315" dT="2025-03-19T05:49:15.77" personId="{BF941DBC-49BC-4D35-B639-EC5DED99621C}" id="{B39783E1-9816-43D7-BC9D-D4A3066E9DD6}" parentId="{1B17CCC7-592D-4AC0-87FF-B3F6B216E628}">
    <text>SAV-351276
03.19</text>
  </threadedComment>
  <threadedComment ref="AJ315" dT="2025-01-24T11:40:52.84" personId="{BF941DBC-49BC-4D35-B639-EC5DED99621C}" id="{91027F76-5FC2-4F6F-9F78-83BB7346B0F4}">
    <text>01.24 pateikta</text>
  </threadedComment>
  <threadedComment ref="AN315" dT="2025-02-26T06:12:40.08" personId="{BF941DBC-49BC-4D35-B639-EC5DED99621C}" id="{7C1C0C50-DBD6-4013-98D0-8635590293FE}">
    <text>02.26 pateikta</text>
  </threadedComment>
  <threadedComment ref="K316" dT="2025-01-08T15:33:52.36" personId="{BF5C2520-4838-4933-8C2C-E9E069B8079F}" id="{550BAC56-B67E-44F4-9AF9-45BB7DD6893E}">
    <text>Jeigu susiderinsim 204 projekte spintos vietą su 8 apskaitom, šitą užduotį greičiausiai paleis be projekto</text>
  </threadedComment>
  <threadedComment ref="K317" dT="2025-02-18T05:48:09.38" personId="{BF941DBC-49BC-4D35-B639-EC5DED99621C}" id="{518E8572-E1B1-4F9C-8B6D-693E755B1F4A}">
    <text>Parengti pirminiai</text>
  </threadedComment>
  <threadedComment ref="K317" dT="2025-02-21T14:56:59.35" personId="{BF5C2520-4838-4933-8C2C-E9E069B8079F}" id="{57257E31-EF81-45E5-A357-60B35C428755}" parentId="{518E8572-E1B1-4F9C-8B6D-693E755B1F4A}">
    <text>Pateikti pirminiai</text>
  </threadedComment>
  <threadedComment ref="K317" dT="2025-02-25T12:54:09.93" personId="{275467A3-C35B-408D-BC09-980133BF36D1}" id="{973F38D2-4B8A-4758-8451-072A186CCF4E}" parentId="{518E8572-E1B1-4F9C-8B6D-693E755B1F4A}">
    <text>Taiso pastabas</text>
  </threadedComment>
  <threadedComment ref="K317" dT="2025-02-26T05:57:03.14" personId="{BF5C2520-4838-4933-8C2C-E9E069B8079F}" id="{4C8B5597-DE41-488A-A35A-4B6BF0DDA1C5}" parentId="{518E8572-E1B1-4F9C-8B6D-693E755B1F4A}">
    <text>Pateikta po pastabų</text>
  </threadedComment>
  <threadedComment ref="K317" dT="2025-02-26T12:23:34.32" personId="{BF941DBC-49BC-4D35-B639-EC5DED99621C}" id="{38ED7E2D-B394-4242-82D1-ABC0F1ED3D03}" parentId="{518E8572-E1B1-4F9C-8B6D-693E755B1F4A}">
    <text>Pateikta derint, jei Vainoras suderina reikia teikt KPD</text>
  </threadedComment>
  <threadedComment ref="K317" dT="2025-03-12T06:08:08.57" personId="{BF941DBC-49BC-4D35-B639-EC5DED99621C}" id="{859AE58D-3C99-4359-AAD8-9BA110E14C0D}" parentId="{518E8572-E1B1-4F9C-8B6D-693E755B1F4A}">
    <text>03.12 pateikta telia po pastabų.</text>
  </threadedComment>
  <threadedComment ref="K317" dT="2025-03-25T06:08:44.98" personId="{BF941DBC-49BC-4D35-B639-EC5DED99621C}" id="{2D0B8235-4E07-41C9-A87E-F53CF9D5F0AE}" parentId="{518E8572-E1B1-4F9C-8B6D-693E755B1F4A}">
    <text>03.18 pateikta Vainorui dėl spintos vietos perderinimo.</text>
  </threadedComment>
  <threadedComment ref="K317" dT="2025-03-28T15:49:17.34" personId="{BF5C2520-4838-4933-8C2C-E9E069B8079F}" id="{F382162B-9680-4D3F-9153-D628ACF4F7F1}" parentId="{518E8572-E1B1-4F9C-8B6D-693E755B1F4A}">
    <text>Skambinti Vainorui, KPD</text>
  </threadedComment>
  <threadedComment ref="K317" dT="2025-03-31T06:31:56.83" personId="{BF941DBC-49BC-4D35-B639-EC5DED99621C}" id="{2B4532BC-07F3-43A8-AA38-D2CDF07930EF}" parentId="{518E8572-E1B1-4F9C-8B6D-693E755B1F4A}">
    <text>Vainoras suderino, užsakovui vieta tiko, pateikta KPD, ruošiu bylą.</text>
  </threadedComment>
  <threadedComment ref="K317" dT="2025-04-03T11:15:13.24" personId="{275467A3-C35B-408D-BC09-980133BF36D1}" id="{4D8941F1-AF6C-4151-B748-7B90DFE3BAF4}" parentId="{518E8572-E1B1-4F9C-8B6D-693E755B1F4A}">
    <text>Pateikta byla</text>
  </threadedComment>
  <threadedComment ref="K317" dT="2025-04-08T12:45:59.63" personId="{BF5C2520-4838-4933-8C2C-E9E069B8079F}" id="{E5AB04A0-01FA-4318-91FC-28D93A8D24F8}" parentId="{518E8572-E1B1-4F9C-8B6D-693E755B1F4A}">
    <text>Trūksta KPD</text>
  </threadedComment>
  <threadedComment ref="K317" dT="2025-04-16T04:28:48.74" personId="{BF941DBC-49BC-4D35-B639-EC5DED99621C}" id="{22C649B3-523E-4FF0-8828-D11325BDC74E}" parentId="{518E8572-E1B1-4F9C-8B6D-693E755B1F4A}">
    <text>04.16 pateikta SUVA</text>
  </threadedComment>
  <threadedComment ref="K317" dT="2025-04-30T08:14:11.31" personId="{BF941DBC-49BC-4D35-B639-EC5DED99621C}" id="{3CA1C362-0016-4FC7-9366-5B6C51DD20B5}" parentId="{518E8572-E1B1-4F9C-8B6D-693E755B1F4A}">
    <text>04.30 pateikta SUVA</text>
  </threadedComment>
  <threadedComment ref="K317" dT="2025-05-27T07:48:19.59" personId="{BF5C2520-4838-4933-8C2C-E9E069B8079F}" id="{5D220F60-EC4C-4A51-8160-1A1716A2812E}" parentId="{518E8572-E1B1-4F9C-8B6D-693E755B1F4A}">
    <text>Pateikta byla su suva</text>
  </threadedComment>
  <threadedComment ref="AB317" dT="2025-02-26T12:20:35.13" personId="{BF941DBC-49BC-4D35-B639-EC5DED99621C}" id="{AFC96EDB-4E75-4D84-B153-C354E3680D7E}">
    <text>02.26 pateikta</text>
  </threadedComment>
  <threadedComment ref="AE317" dT="2025-02-26T12:20:35.13" personId="{BF941DBC-49BC-4D35-B639-EC5DED99621C}" id="{0E70586E-9B21-4CBA-A47B-73A321308DB4}">
    <text>02.26 pateikta</text>
  </threadedComment>
  <threadedComment ref="AF317" dT="2025-02-26T12:20:35.13" personId="{BF941DBC-49BC-4D35-B639-EC5DED99621C}" id="{47948B31-FEAF-4A0D-A16F-20B7D8A2C7E9}">
    <text>02.26 pateikta</text>
  </threadedComment>
  <threadedComment ref="AH317" dT="2025-04-16T04:26:30.67" personId="{BF941DBC-49BC-4D35-B639-EC5DED99621C}" id="{8428CF29-6EBB-423E-B33C-23DD6FBA358C}">
    <text>04.16
SAV-355606</text>
  </threadedComment>
  <threadedComment ref="AH317" dT="2025-04-30T04:26:33.64" personId="{BF941DBC-49BC-4D35-B639-EC5DED99621C}" id="{D0A949AD-B861-4ED1-A58B-B2925E53A336}" parentId="{8428CF29-6EBB-423E-B33C-23DD6FBA358C}">
    <text>04.30
SAV-357506</text>
  </threadedComment>
  <threadedComment ref="AN317" dT="2025-03-31T06:32:11.17" personId="{BF941DBC-49BC-4D35-B639-EC5DED99621C}" id="{2BF74331-D551-4D85-ACDE-19370AC68C0D}">
    <text>03..31 pateikta</text>
  </threadedComment>
  <threadedComment ref="K319" dT="2025-01-31T05:53:22.38" personId="{BF941DBC-49BC-4D35-B639-EC5DED99621C}" id="{9C617D91-0601-40BB-830C-CCA478AE89B9}">
    <text>Parengti pirminiai 01.30</text>
  </threadedComment>
  <threadedComment ref="K319" dT="2025-01-31T13:59:47.41" personId="{BF5C2520-4838-4933-8C2C-E9E069B8079F}" id="{B9E04865-E755-48A8-A409-ED48EF741E4A}" parentId="{9C617D91-0601-40BB-830C-CCA478AE89B9}">
    <text>Pateikti pirminiai</text>
  </threadedComment>
  <threadedComment ref="K319" dT="2025-02-03T07:43:09.15" personId="{BF941DBC-49BC-4D35-B639-EC5DED99621C}" id="{4921EF7B-3E40-4E5C-A5DF-2F64199FE6B9}" parentId="{9C617D91-0601-40BB-830C-CCA478AE89B9}">
    <text>Ištaisytos pirminių pastabos</text>
  </threadedComment>
  <threadedComment ref="K319" dT="2025-02-10T15:37:20.72" personId="{BF5C2520-4838-4933-8C2C-E9E069B8079F}" id="{7B94FB54-37AD-4DAE-B122-EE53786E59E7}" parentId="{9C617D91-0601-40BB-830C-CCA478AE89B9}">
    <text>Pirminiai patvirtinti 02-06. Kokia situacija? Ar išsiųsta derinti?</text>
  </threadedComment>
  <threadedComment ref="K319" dT="2025-02-11T06:22:02.97" personId="{BF941DBC-49BC-4D35-B639-EC5DED99621C}" id="{C83F295A-0FCE-496D-A6A7-5280404B7228}" parentId="{9C617D91-0601-40BB-830C-CCA478AE89B9}">
    <text>Trūksta telia derinimo</text>
  </threadedComment>
  <threadedComment ref="K319" dT="2025-02-13T07:18:01.71" personId="{BF941DBC-49BC-4D35-B639-EC5DED99621C}" id="{B133B698-C641-4333-8D7A-3F0D4A0FE513}" parentId="{9C617D91-0601-40BB-830C-CCA478AE89B9}">
    <text xml:space="preserve">Išsiųst informacinį ir ruošt pilną bylą. </text>
  </threadedComment>
  <threadedComment ref="K319" dT="2025-02-18T05:47:46.26" personId="{BF941DBC-49BC-4D35-B639-EC5DED99621C}" id="{36561AF8-835E-4560-8E18-3D8B173B5155}" parentId="{9C617D91-0601-40BB-830C-CCA478AE89B9}">
    <text>Parengta pilna byla</text>
  </threadedComment>
  <threadedComment ref="K319" dT="2025-02-21T14:53:25.65" personId="{BF5C2520-4838-4933-8C2C-E9E069B8079F}" id="{6AE2EEBF-C6C7-46B1-88D9-9C3308F11232}" parentId="{9C617D91-0601-40BB-830C-CCA478AE89B9}">
    <text>Pateiktas projektas</text>
  </threadedComment>
  <threadedComment ref="K319" dT="2025-02-25T11:49:31.74" personId="{BF941DBC-49BC-4D35-B639-EC5DED99621C}" id="{8A1E8434-D920-4166-A6B0-41C74780BC48}" parentId="{9C617D91-0601-40BB-830C-CCA478AE89B9}">
    <text>Ištaisytos pastabos</text>
  </threadedComment>
  <threadedComment ref="K319" dT="2025-02-26T06:34:14.04" personId="{BF5C2520-4838-4933-8C2C-E9E069B8079F}" id="{6CFCEB3B-14E9-4DA6-9C87-A9FFAB3C30D5}" parentId="{9C617D91-0601-40BB-830C-CCA478AE89B9}">
    <text>Pateikta po pastabų</text>
  </threadedComment>
  <threadedComment ref="AB319" dT="2025-02-06T08:56:36.02" personId="{BF941DBC-49BC-4D35-B639-EC5DED99621C}" id="{88F04BF8-BE83-40D7-B565-4562ACECDFB8}">
    <text>02.06 pateikta</text>
  </threadedComment>
  <threadedComment ref="AE319" dT="2025-02-06T08:56:36.02" personId="{BF941DBC-49BC-4D35-B639-EC5DED99621C}" id="{93F7D1CD-204B-4EA2-8131-4F0859667428}">
    <text>02.06 pateikta</text>
  </threadedComment>
  <threadedComment ref="AF319" dT="2025-02-06T08:56:36.02" personId="{BF941DBC-49BC-4D35-B639-EC5DED99621C}" id="{2A9BEABB-5482-4519-942F-BA991E0303F9}">
    <text>02.06 pateikta</text>
  </threadedComment>
  <threadedComment ref="K320" dT="2025-02-06T14:34:55.71" personId="{BF941DBC-49BC-4D35-B639-EC5DED99621C}" id="{544AFBC6-72B5-4765-80FF-1E54DFB1E37D}">
    <text>Parengti pirminiai</text>
  </threadedComment>
  <threadedComment ref="K320" dT="2025-02-10T15:39:08.96" personId="{BF5C2520-4838-4933-8C2C-E9E069B8079F}" id="{9B3671F3-5A1E-49FC-A679-FC053DA00670}" parentId="{544AFBC6-72B5-4765-80FF-1E54DFB1E37D}">
    <text>Pateikti pirminiai</text>
  </threadedComment>
  <threadedComment ref="K320" dT="2025-02-18T07:23:26.63" personId="{BF5C2520-4838-4933-8C2C-E9E069B8079F}" id="{8EF4F5BA-9538-4B37-97E7-87CA8E763C12}" parentId="{544AFBC6-72B5-4765-80FF-1E54DFB1E37D}">
    <text>Gauta pastaba pirminiams. Kadangi nesutinku su pastaba, 02-12 parašiau klausimą prie pastabų, bet atsakymo dar negavom</text>
  </threadedComment>
  <threadedComment ref="K320" dT="2025-02-26T07:04:58.04" personId="{BF5C2520-4838-4933-8C2C-E9E069B8079F}" id="{6C702D31-03FA-4C1F-9964-66E01E7259A5}" parentId="{544AFBC6-72B5-4765-80FF-1E54DFB1E37D}">
    <text>Pateikta pakartotinai pirminiam</text>
  </threadedComment>
  <threadedComment ref="AB320" dT="2025-02-26T12:20:35.13" personId="{BF941DBC-49BC-4D35-B639-EC5DED99621C}" id="{1284F94B-7ADA-4270-B331-AF78B4358F9D}">
    <text>02.26 pateikta</text>
  </threadedComment>
  <threadedComment ref="AE320" dT="2025-02-26T12:20:35.13" personId="{BF941DBC-49BC-4D35-B639-EC5DED99621C}" id="{F8C2D0D3-C6E2-4C52-B4BB-B8D1734E629A}">
    <text>02.26 pateikta</text>
  </threadedComment>
  <threadedComment ref="AF320" dT="2025-02-26T12:20:35.13" personId="{BF941DBC-49BC-4D35-B639-EC5DED99621C}" id="{03839136-8A11-413E-958E-89484B10EA0F}">
    <text>02.26 pateikta</text>
  </threadedComment>
  <threadedComment ref="K321" dT="2025-02-03T07:43:40.51" personId="{BF941DBC-49BC-4D35-B639-EC5DED99621C}" id="{2549D93B-63CB-47F7-8DEB-0AA6BE1F3B35}">
    <text>Reikia derint ar sklypo nuomininkas leis klot kabelį.</text>
  </threadedComment>
  <threadedComment ref="K321" dT="2025-02-10T05:42:24.58" personId="{BF941DBC-49BC-4D35-B639-EC5DED99621C}" id="{0F6BB10F-FA0C-4E0D-B9E6-1FA129C6DF0B}" parentId="{2549D93B-63CB-47F7-8DEB-0AA6BE1F3B35}">
    <text>Gautas nesutikimas, perduota Arnui</text>
  </threadedComment>
  <threadedComment ref="K321" dT="2025-02-10T15:39:57.29" personId="{BF5C2520-4838-4933-8C2C-E9E069B8079F}" id="{F20C274D-8D95-4C33-932C-EC46E0D0EDDD}" parentId="{2549D93B-63CB-47F7-8DEB-0AA6BE1F3B35}">
    <text>Nesutikimas perduotas ESO, laukiam TS korekcijos.</text>
  </threadedComment>
  <threadedComment ref="K321" dT="2025-02-18T07:25:28.73" personId="{BF5C2520-4838-4933-8C2C-E9E069B8079F}" id="{1A731031-9AA6-4D3F-9F25-7DC85ECDD268}" parentId="{2549D93B-63CB-47F7-8DEB-0AA6BE1F3B35}">
    <text>TS pakoreguotos, bet reikalinga dar šiek tiek jas tikslinti. Parašytas komentaras 02-14, atsakymo kol kas nėra</text>
  </threadedComment>
  <threadedComment ref="K321" dT="2025-02-20T05:49:33.65" personId="{BF941DBC-49BC-4D35-B639-EC5DED99621C}" id="{2D310267-C042-4A00-9450-0238F9BAC9EF}" parentId="{2549D93B-63CB-47F7-8DEB-0AA6BE1F3B35}">
    <text>Parengti pirminiai</text>
  </threadedComment>
  <threadedComment ref="K321" dT="2025-02-24T14:47:31.22" personId="{BF5C2520-4838-4933-8C2C-E9E069B8079F}" id="{D5B515C1-3CA3-4D88-B7FB-28E8E7AF4D51}" parentId="{2549D93B-63CB-47F7-8DEB-0AA6BE1F3B35}">
    <text>Pateikti pirminiai</text>
  </threadedComment>
  <threadedComment ref="K321" dT="2025-03-10T10:26:58.84" personId="{BF5C2520-4838-4933-8C2C-E9E069B8079F}" id="{F84847B4-4F35-45AB-B223-41887F79A7C9}" parentId="{2549D93B-63CB-47F7-8DEB-0AA6BE1F3B35}">
    <text>Pirminiai patvirtinti, derinama</text>
  </threadedComment>
  <threadedComment ref="K321" dT="2025-03-25T06:08:17.74" personId="{BF941DBC-49BC-4D35-B639-EC5DED99621C}" id="{2D9E77D4-0634-4200-B991-99A271AB9E69}" parentId="{2549D93B-63CB-47F7-8DEB-0AA6BE1F3B35}">
    <text>Parengta byla be suvos</text>
  </threadedComment>
  <threadedComment ref="K321" dT="2025-03-26T15:19:41.57" personId="{BF5C2520-4838-4933-8C2C-E9E069B8079F}" id="{43FB73B1-D874-4813-B1EF-DA0F83C0FCAC}" parentId="{2549D93B-63CB-47F7-8DEB-0AA6BE1F3B35}">
    <text>Pateikta byla be suva</text>
  </threadedComment>
  <threadedComment ref="AB321" dT="2025-02-19T13:39:46.60" personId="{BF941DBC-49BC-4D35-B639-EC5DED99621C}" id="{2060EA14-2891-4126-AC86-B2B214C8AB77}">
    <text>02.19 pateikta</text>
  </threadedComment>
  <threadedComment ref="AE321" dT="2025-02-19T13:39:46.60" personId="{BF941DBC-49BC-4D35-B639-EC5DED99621C}" id="{2748FC60-CDC1-44ED-ABB1-913E743C50B9}">
    <text>02.19 pateikta</text>
  </threadedComment>
  <threadedComment ref="AF321" dT="2025-02-19T13:39:46.60" personId="{BF941DBC-49BC-4D35-B639-EC5DED99621C}" id="{0EF58C81-C751-4048-9C92-1ADF02D79E26}">
    <text>02.19 pateikta</text>
  </threadedComment>
  <threadedComment ref="AH321" dT="2025-03-14T11:37:30.65" personId="{BF941DBC-49BC-4D35-B639-EC5DED99621C}" id="{5E062F25-09AD-4783-9B13-CD21A774CEE9}">
    <text xml:space="preserve">03.14
SAV-350689 </text>
  </threadedComment>
  <threadedComment ref="AJ321" dT="2025-02-19T13:39:46.60" personId="{BF941DBC-49BC-4D35-B639-EC5DED99621C}" id="{CD2E6C55-6AFF-4B78-A29B-55E092DCE76F}">
    <text>02.19 pateikta</text>
  </threadedComment>
  <threadedComment ref="K322" dT="2025-02-03T11:49:28.00" personId="{BF941DBC-49BC-4D35-B639-EC5DED99621C}" id="{E8BE5FF2-2718-486B-A7BD-4E7A874FB0B5}">
    <text>Parengti pirminiai</text>
  </threadedComment>
  <threadedComment ref="K322" dT="2025-02-06T08:10:41.03" personId="{BF5C2520-4838-4933-8C2C-E9E069B8079F}" id="{00A646FE-61FB-4295-ADF4-B2CF34C89487}" parentId="{E8BE5FF2-2718-486B-A7BD-4E7A874FB0B5}">
    <text>Pirminiai pateikti 02-05</text>
  </threadedComment>
  <threadedComment ref="K322" dT="2025-02-10T15:42:18.97" personId="{BF5C2520-4838-4933-8C2C-E9E069B8079F}" id="{D272D3DA-5608-41C6-B59F-D597DEE8390A}" parentId="{E8BE5FF2-2718-486B-A7BD-4E7A874FB0B5}">
    <text>Pirminius atmetė, nes suprojektavom KS keitimą, nors TS numatyta statyt naują nedemontuojant esamo. Parašytas komentaras, kad situaciją praspręstų PV, ats negautas.</text>
  </threadedComment>
  <threadedComment ref="K322" dT="2025-02-12T08:15:51.65" personId="{BF5C2520-4838-4933-8C2C-E9E069B8079F}" id="{1885AE18-ED59-4309-A251-4A40EAB0EBC0}" parentId="{E8BE5FF2-2718-486B-A7BD-4E7A874FB0B5}">
    <text>@Gytis Kazakevičius išsiaiškink su klientu dėl sienos paruošimo esamos spintos demontavimui/naujos montavimui. Kas susiję su statybiniais darbais, mes nieko nedarom.</text>
    <mentions>
      <mention mentionpersonId="{261CABE5-07DA-45AC-BB0C-61EF5D6C7C4B}" mentionId="{B69AEF4E-9AC3-4C19-8BF1-55F1C6E26922}" startIndex="0" length="19"/>
    </mentions>
  </threadedComment>
  <threadedComment ref="K322" dT="2025-02-18T05:59:30.95" personId="{BF941DBC-49BC-4D35-B639-EC5DED99621C}" id="{3ED0B91D-A321-4CF8-B872-0B85F992C9DD}" parentId="{E8BE5FF2-2718-486B-A7BD-4E7A874FB0B5}">
    <text>Spintai demontuot klientas pasiruoš pats, naują montuosim prie sienos, 02.18 prasuksiu pasimatuot atstumus.</text>
  </threadedComment>
  <threadedComment ref="K322" dT="2025-02-25T10:56:09.21" personId="{BF941DBC-49BC-4D35-B639-EC5DED99621C}" id="{40444863-A842-4551-82DE-F1A9D3FDC7BE}" parentId="{E8BE5FF2-2718-486B-A7BD-4E7A874FB0B5}">
    <text>02-24 Pateikta užsakovui kad pasirašytų dėl spintos paruošimo</text>
  </threadedComment>
  <threadedComment ref="K322" dT="2025-03-05T05:32:38.06" personId="{BF941DBC-49BC-4D35-B639-EC5DED99621C}" id="{50D4A707-B64E-4EB2-8EFC-C7074739AB2D}" parentId="{E8BE5FF2-2718-486B-A7BD-4E7A874FB0B5}">
    <text>03.04 parengta pilna byla</text>
  </threadedComment>
  <threadedComment ref="K322" dT="2025-03-14T17:17:59.87" personId="{BF5C2520-4838-4933-8C2C-E9E069B8079F}" id="{B50AC6EB-2488-4F35-8D46-FD235760B74E}" parentId="{E8BE5FF2-2718-486B-A7BD-4E7A874FB0B5}">
    <text>Ko trūksta, kad galėčiau pateikt bylą?</text>
  </threadedComment>
  <threadedComment ref="K322" dT="2025-03-20T06:03:06.50" personId="{BF5C2520-4838-4933-8C2C-E9E069B8079F}" id="{BA569B2E-9CCD-4D20-826A-4AF4EE919E80}" parentId="{E8BE5FF2-2718-486B-A7BD-4E7A874FB0B5}">
    <text>KPD laukiam</text>
  </threadedComment>
  <threadedComment ref="K322" dT="2025-03-21T11:41:30.02" personId="{BF5C2520-4838-4933-8C2C-E9E069B8079F}" id="{BA4F23CC-84C8-4257-AB93-C0783896BC67}" parentId="{E8BE5FF2-2718-486B-A7BD-4E7A874FB0B5}">
    <text>Pateikta byla</text>
  </threadedComment>
  <threadedComment ref="K322" dT="2025-03-26T05:40:21.23" personId="{275467A3-C35B-408D-BC09-980133BF36D1}" id="{C241F934-328A-4C34-AC50-D5DBD1804C52}" parentId="{E8BE5FF2-2718-486B-A7BD-4E7A874FB0B5}">
    <text>03-25</text>
  </threadedComment>
  <threadedComment ref="AB322" dT="2025-02-19T05:25:37.83" personId="{BF941DBC-49BC-4D35-B639-EC5DED99621C}" id="{D16A1F20-E9B1-44E2-B5FC-10E0C17653FC}">
    <text>02.18 pateikta</text>
  </threadedComment>
  <threadedComment ref="AE322" dT="2025-02-19T05:25:37.83" personId="{BF941DBC-49BC-4D35-B639-EC5DED99621C}" id="{F52E2DFF-28B3-4EF7-95BA-17C920C40AE1}">
    <text>02.18 pateikta</text>
  </threadedComment>
  <threadedComment ref="AF322" dT="2025-02-19T05:25:37.83" personId="{BF941DBC-49BC-4D35-B639-EC5DED99621C}" id="{4751BBA2-B791-4E2B-91FF-D7928D628F22}">
    <text>02.18 pateikta</text>
  </threadedComment>
  <threadedComment ref="AN322" dT="2025-03-03T07:27:11.74" personId="{BF941DBC-49BC-4D35-B639-EC5DED99621C}" id="{3A4A0462-D208-4772-AFEA-DE5864273C14}">
    <text>02.28</text>
  </threadedComment>
  <threadedComment ref="K323" dT="2025-02-25T13:21:57.26" personId="{275467A3-C35B-408D-BC09-980133BF36D1}" id="{04F14D0D-2300-416C-B26C-A2CD8A41805E}">
    <text>Simas rengė topo</text>
  </threadedComment>
  <threadedComment ref="K323" dT="2025-03-10T10:29:03.80" personId="{BF5C2520-4838-4933-8C2C-E9E069B8079F}" id="{2C1373C3-C439-4D41-BD3E-398A0A8E85C7}" parentId="{04F14D0D-2300-416C-B26C-A2CD8A41805E}">
    <text>Rengiami sprendiniai</text>
  </threadedComment>
  <threadedComment ref="K323" dT="2025-03-25T14:19:03.59" personId="{BF5C2520-4838-4933-8C2C-E9E069B8079F}" id="{32F83F13-74C2-4F62-BBE6-082A0DA1EBA0}" parentId="{04F14D0D-2300-416C-B26C-A2CD8A41805E}">
    <text>Pateikti pirminiai</text>
  </threadedComment>
  <threadedComment ref="K323" dT="2025-03-28T17:30:34.27" personId="{BF5C2520-4838-4933-8C2C-E9E069B8079F}" id="{911FFC55-3E1E-4FDF-9421-D80F75228D33}" parentId="{04F14D0D-2300-416C-B26C-A2CD8A41805E}">
    <text>Pastabos perduotos Gyčiui. Pataisęs gali pradėt ir derint su sklypų savininkais.</text>
  </threadedComment>
  <threadedComment ref="K323" dT="2025-03-31T12:06:46.83" personId="{BF941DBC-49BC-4D35-B639-EC5DED99621C}" id="{643429A5-C52A-4DE3-907F-4CF201475831}" parentId="{04F14D0D-2300-416C-B26C-A2CD8A41805E}">
    <text>Pastabas ištaisiau, bandysiu derint kaimyninius sklypus.</text>
  </threadedComment>
  <threadedComment ref="K323" dT="2025-04-02T05:53:48.97" personId="{275467A3-C35B-408D-BC09-980133BF36D1}" id="{D2306D2A-CF45-4BA5-B4C1-706D002F0475}" parentId="{04F14D0D-2300-416C-B26C-A2CD8A41805E}">
    <text>Pateikti pirminiai</text>
  </threadedComment>
  <threadedComment ref="K323" dT="2025-04-08T12:49:19.04" personId="{BF5C2520-4838-4933-8C2C-E9E069B8079F}" id="{1F83EC13-81E6-4BC3-BBA3-88E84B1BC1B9}" parentId="{04F14D0D-2300-416C-B26C-A2CD8A41805E}">
    <text>pirminiai patvirtinti. Perduota Gyčiui derinti su institucijom ir sklypais</text>
  </threadedComment>
  <threadedComment ref="K323" dT="2025-04-15T09:46:08.85" personId="{BF941DBC-49BC-4D35-B639-EC5DED99621C}" id="{E4EAD95C-03A4-46D2-AE87-FF758DCAFF67}" parentId="{04F14D0D-2300-416C-B26C-A2CD8A41805E}">
    <text>Gautas atmetimas, perduotas Arnui</text>
  </threadedComment>
  <threadedComment ref="K323" dT="2025-04-15T12:53:21.01" personId="{BF5C2520-4838-4933-8C2C-E9E069B8079F}" id="{CE6D91F3-E8DA-43DD-91BB-C9D63CF92F5F}" parentId="{04F14D0D-2300-416C-B26C-A2CD8A41805E}">
    <text>Perduota ESO</text>
  </threadedComment>
  <threadedComment ref="K323" dT="2025-05-07T07:51:00.02" personId="{BF941DBC-49BC-4D35-B639-EC5DED99621C}" id="{08B56C33-4502-4C2A-8ED3-B83E368B2088}" parentId="{04F14D0D-2300-416C-B26C-A2CD8A41805E}">
    <text>05.07 parengti pirminiai pagal naujas TS.</text>
  </threadedComment>
  <threadedComment ref="K323" dT="2025-05-07T13:50:55.75" personId="{BF5C2520-4838-4933-8C2C-E9E069B8079F}" id="{78AF1AA2-6358-49B2-B57A-0BE58D4FF48A}" parentId="{04F14D0D-2300-416C-B26C-A2CD8A41805E}">
    <text>Pateikti pakoreguoti sprendiniai ESO</text>
  </threadedComment>
  <threadedComment ref="K323" dT="2025-05-09T07:19:11.51" personId="{BF941DBC-49BC-4D35-B639-EC5DED99621C}" id="{5977A1D7-B433-4899-90B5-FF1FE0A1BB79}" parentId="{04F14D0D-2300-416C-B26C-A2CD8A41805E}">
    <text>Ištaisytos pastabos, pateikta derinti.</text>
  </threadedComment>
  <threadedComment ref="K323" dT="2025-05-22T10:34:55.21" personId="{BF941DBC-49BC-4D35-B639-EC5DED99621C}" id="{A594B4EB-3900-4BA0-B211-B86EF4C2F895}" parentId="{04F14D0D-2300-416C-B26C-A2CD8A41805E}">
    <text>05.22 pateikta kompensacijom servitutas</text>
  </threadedComment>
  <threadedComment ref="K323" dT="2025-05-30T11:40:45.61" personId="{BF941DBC-49BC-4D35-B639-EC5DED99621C}" id="{3ACA1C58-C6CA-4A0C-B3C4-659030D3E6FC}" parentId="{04F14D0D-2300-416C-B26C-A2CD8A41805E}">
    <text>Laukiu KPD ir teiksiu servitutą savivaldybei</text>
  </threadedComment>
  <threadedComment ref="K323" dT="2025-06-02T09:58:44.66" personId="{BF941DBC-49BC-4D35-B639-EC5DED99621C}" id="{416AF5BC-1DCE-442E-A90F-F59878D22568}" parentId="{04F14D0D-2300-416C-B26C-A2CD8A41805E}">
    <text>06-02 pateikta SUVA ir servitutas savivaldybei</text>
  </threadedComment>
  <threadedComment ref="K323" dT="2025-07-17T12:04:17.81" personId="{BF5C2520-4838-4933-8C2C-E9E069B8079F}" id="{AD0D82D5-D35B-4110-B33A-4CF9429D0DD5}" parentId="{04F14D0D-2300-416C-B26C-A2CD8A41805E}">
    <text>Servitutus pasirašo 07-24</text>
  </threadedComment>
  <threadedComment ref="Z323" dT="2025-05-29T04:42:13.39" personId="{BF941DBC-49BC-4D35-B639-EC5DED99621C}" id="{D3CC4DAE-C3B1-40A0-8720-9A353ABE9F14}">
    <text>05-29 pateikta</text>
  </threadedComment>
  <threadedComment ref="AB323" dT="2025-05-07T12:21:33.55" personId="{BF941DBC-49BC-4D35-B639-EC5DED99621C}" id="{3AE5F157-AB83-4933-A05E-6C334E7A3ED2}">
    <text>05.07 pateikta</text>
  </threadedComment>
  <threadedComment ref="AE323" dT="2025-05-07T12:21:33.55" personId="{BF941DBC-49BC-4D35-B639-EC5DED99621C}" id="{628D99C6-CD94-412E-902B-56F11C2400B3}">
    <text>05.07 pateikta</text>
  </threadedComment>
  <threadedComment ref="AF323" dT="2025-05-07T12:21:33.55" personId="{BF941DBC-49BC-4D35-B639-EC5DED99621C}" id="{9844BF7E-9C2D-4165-BC28-C9A5041890D4}">
    <text>05.07 pateikta</text>
  </threadedComment>
  <threadedComment ref="AH323" dT="2025-06-02T09:45:25.89" personId="{BF941DBC-49BC-4D35-B639-EC5DED99621C}" id="{1DBD17FC-4387-433C-A7EB-78611786C332}">
    <text>06-02
SAV-362269</text>
  </threadedComment>
  <threadedComment ref="AJ323" dT="2025-05-07T12:21:33.55" personId="{BF941DBC-49BC-4D35-B639-EC5DED99621C}" id="{5322677D-C9E4-4533-8B1C-7D3EF3D094A4}">
    <text>05.07 pateikta</text>
  </threadedComment>
  <threadedComment ref="AK323" dT="2025-06-02T10:00:50.30" personId="{BF941DBC-49BC-4D35-B639-EC5DED99621C}" id="{EC2EE779-0FC0-45FD-9929-272E486E6ACE}">
    <text>06-02 pateikta savivaldybei</text>
  </threadedComment>
  <threadedComment ref="AN323" dT="2025-05-19T09:53:49.51" personId="{BF941DBC-49BC-4D35-B639-EC5DED99621C}" id="{DB00A5CE-6363-4160-BCE0-52275E49A94A}">
    <text>05.19 pateikta</text>
  </threadedComment>
  <threadedComment ref="K324" dT="2025-02-06T06:37:22.90" personId="{BF941DBC-49BC-4D35-B639-EC5DED99621C}" id="{50F79FA7-D8F0-43DB-A25A-9B7EB5A99065}">
    <text>Parengti pirminiai</text>
  </threadedComment>
  <threadedComment ref="K324" dT="2025-02-06T08:57:30.86" personId="{BF5C2520-4838-4933-8C2C-E9E069B8079F}" id="{C4B5D1FB-7A89-4B1B-9F1C-C5BFBA7F4DD2}" parentId="{50F79FA7-D8F0-43DB-A25A-9B7EB5A99065}">
    <text>Pateikti pirminiai</text>
  </threadedComment>
  <threadedComment ref="K324" dT="2025-02-10T15:43:57.04" personId="{BF5C2520-4838-4933-8C2C-E9E069B8079F}" id="{95F085B3-6F91-40A3-9FFE-577732C59989}" parentId="{50F79FA7-D8F0-43DB-A25A-9B7EB5A99065}">
    <text>Įkelti pakoreguoti sprendiniai</text>
  </threadedComment>
  <threadedComment ref="K324" dT="2025-02-10T15:49:29.20" personId="{BF5C2520-4838-4933-8C2C-E9E069B8079F}" id="{976AE949-76DC-44BD-BA37-BE2E781A9959}" parentId="{50F79FA7-D8F0-43DB-A25A-9B7EB5A99065}">
    <text>Pateikta institucijoms</text>
  </threadedComment>
  <threadedComment ref="K324" dT="2025-02-11T15:19:10.42" personId="{BF5C2520-4838-4933-8C2C-E9E069B8079F}" id="{7145E5CB-03D6-4F4A-AA71-E8708942EE63}" parentId="{50F79FA7-D8F0-43DB-A25A-9B7EB5A99065}">
    <text>Gauta pastaba iš Vainoro - statyt spinta ant ribos. Perduota Gyčiui</text>
  </threadedComment>
  <threadedComment ref="K324" dT="2025-02-18T07:27:13.52" personId="{BF5C2520-4838-4933-8C2C-E9E069B8079F}" id="{9639BAC8-C723-4AEF-BBC9-C8FC1C2C7ACA}" parentId="{50F79FA7-D8F0-43DB-A25A-9B7EB5A99065}">
    <text>Statyti spintą ant ribos nenori sutikt klientas, perduota info ESO dėl galimybių keisti TS, laukiam atsakymo</text>
  </threadedComment>
  <threadedComment ref="AB324" dT="2025-02-11T12:42:00.92" personId="{BF5C2520-4838-4933-8C2C-E9E069B8079F}" id="{D06AA90D-5CED-4954-A696-EA2A1E88C590}">
    <text>Pateikta 02-10</text>
  </threadedComment>
  <threadedComment ref="AE324" dT="2025-02-11T12:42:00.92" personId="{BF5C2520-4838-4933-8C2C-E9E069B8079F}" id="{025A002C-9096-4576-8515-E8033CB9E87C}">
    <text>Pateikta 02-10</text>
  </threadedComment>
  <threadedComment ref="AF324" dT="2025-02-11T12:42:00.92" personId="{BF5C2520-4838-4933-8C2C-E9E069B8079F}" id="{754DDE97-78D1-4AFA-99B8-4E94380ECDD6}">
    <text>Pateikta 02-10</text>
  </threadedComment>
  <threadedComment ref="AF324" dT="2025-02-11T12:42:17.04" personId="{BF5C2520-4838-4933-8C2C-E9E069B8079F}" id="{CDD51227-C2A9-436E-A21E-278B99D43397}" parentId="{754DDE97-78D1-4AFA-99B8-4E94380ECDD6}">
    <text>Suderinta 02-11</text>
  </threadedComment>
  <threadedComment ref="K326" dT="2025-01-31T05:53:22.38" personId="{BF941DBC-49BC-4D35-B639-EC5DED99621C}" id="{51324B40-6F4C-4E1A-89A8-93E20A1FB551}">
    <text>Parengti pirminiai 01.30</text>
  </threadedComment>
  <threadedComment ref="K326" dT="2025-01-31T14:03:40.30" personId="{BF5C2520-4838-4933-8C2C-E9E069B8079F}" id="{A075ECFB-025D-4E96-AF4A-BA39BFFBD6F2}" parentId="{51324B40-6F4C-4E1A-89A8-93E20A1FB551}">
    <text>Pateikti pirminiai</text>
  </threadedComment>
  <threadedComment ref="K326" dT="2025-02-04T11:49:19.21" personId="{BF941DBC-49BC-4D35-B639-EC5DED99621C}" id="{9B06C6C3-BF42-4483-B33C-38BD8139D2EC}" parentId="{51324B40-6F4C-4E1A-89A8-93E20A1FB551}">
    <text>Pateikta derinti</text>
  </threadedComment>
  <threadedComment ref="K326" dT="2025-02-18T07:28:27.56" personId="{BF5C2520-4838-4933-8C2C-E9E069B8079F}" id="{C0E51414-C955-473F-AC69-D61DDA5593C3}" parentId="{51324B40-6F4C-4E1A-89A8-93E20A1FB551}">
    <text xml:space="preserve">Reikia derinti naują spintos vietą su Vainoru. @Gytis Kazakevičius </text>
    <mentions>
      <mention mentionpersonId="{261CABE5-07DA-45AC-BB0C-61EF5D6C7C4B}" mentionId="{D6EB7207-4293-4E8E-AD87-37169FE22B55}" startIndex="47" length="19"/>
    </mentions>
  </threadedComment>
  <threadedComment ref="K326" dT="2025-02-19T07:14:22.01" personId="{BF941DBC-49BC-4D35-B639-EC5DED99621C}" id="{91EE98F2-34E6-4B2C-9604-C9BECEE82B20}" parentId="{51324B40-6F4C-4E1A-89A8-93E20A1FB551}">
    <text>Pateikta derint Vainorui nauja vieta</text>
  </threadedComment>
  <threadedComment ref="K326" dT="2025-02-28T05:41:50.90" personId="{BF941DBC-49BC-4D35-B639-EC5DED99621C}" id="{BA0A0441-1490-4A59-BAC1-9353DBE5A5F8}" parentId="{51324B40-6F4C-4E1A-89A8-93E20A1FB551}">
    <text>Vainoras suderino, išsiųsta kiti derinimai</text>
  </threadedComment>
  <threadedComment ref="K326" dT="2025-03-10T10:29:57.68" personId="{BF5C2520-4838-4933-8C2C-E9E069B8079F}" id="{3773D715-59B8-4D8E-9362-35D6ADF6383B}" parentId="{51324B40-6F4C-4E1A-89A8-93E20A1FB551}">
    <text>Netiko sprendiniai užsakovui, perduota Gyčiui info kaip suprojektuoti.</text>
  </threadedComment>
  <threadedComment ref="K326" dT="2025-03-18T12:54:18.98" personId="{BF941DBC-49BC-4D35-B639-EC5DED99621C}" id="{976C4461-C93D-4FA4-B8D3-860487CE2B3F}" parentId="{51324B40-6F4C-4E1A-89A8-93E20A1FB551}">
    <text>03.12 suderinta su užsakovu, pateikiau Vainorui</text>
  </threadedComment>
  <threadedComment ref="K326" dT="2025-03-24T06:07:46.09" personId="{BF941DBC-49BC-4D35-B639-EC5DED99621C}" id="{0120590A-05C4-463C-9FD2-EB644C7AD213}" parentId="{51324B40-6F4C-4E1A-89A8-93E20A1FB551}">
    <text>03.24 pateikta suva</text>
  </threadedComment>
  <threadedComment ref="K326" dT="2025-03-27T12:41:19.98" personId="{BF5C2520-4838-4933-8C2C-E9E069B8079F}" id="{D02AC5CA-8F0A-4E03-8825-B56A75037D1D}" parentId="{51324B40-6F4C-4E1A-89A8-93E20A1FB551}">
    <text>Pateikta byla be suva</text>
  </threadedComment>
  <threadedComment ref="K326" dT="2025-04-09T07:56:49.80" personId="{BF5C2520-4838-4933-8C2C-E9E069B8079F}" id="{EABA28C6-C800-4938-9A17-D8069F0382E3}" parentId="{51324B40-6F4C-4E1A-89A8-93E20A1FB551}">
    <text>Pateikta su SUVA</text>
  </threadedComment>
  <threadedComment ref="AB326" dT="2025-02-04T11:49:34.35" personId="{BF941DBC-49BC-4D35-B639-EC5DED99621C}" id="{93A17A3D-FC02-4A45-B098-1F0B2E298B98}">
    <text>02.04 pateikta</text>
  </threadedComment>
  <threadedComment ref="AE326" dT="2025-02-04T11:49:34.35" personId="{BF941DBC-49BC-4D35-B639-EC5DED99621C}" id="{D964AEFD-72BF-4EF0-8C16-07563600794A}">
    <text>02.04 pateikta</text>
  </threadedComment>
  <threadedComment ref="AF326" dT="2025-02-04T11:49:34.35" personId="{BF941DBC-49BC-4D35-B639-EC5DED99621C}" id="{52E8FD62-3620-4609-A885-FADE0ADFE906}">
    <text>02.04 pateikta</text>
  </threadedComment>
  <threadedComment ref="AH326" dT="2025-03-24T06:08:02.66" personId="{BF941DBC-49BC-4D35-B639-EC5DED99621C}" id="{E5D22224-CA00-4004-94B8-AEACCB71AE5B}">
    <text>03.24
SAV-351920</text>
  </threadedComment>
  <threadedComment ref="K327" dT="2025-02-25T10:57:46.62" personId="{BF941DBC-49BC-4D35-B639-EC5DED99621C}" id="{F610B5AE-FCCB-4288-A030-B313B7FC3CA9}">
    <text>Rengiami pirminiai</text>
  </threadedComment>
  <threadedComment ref="K327" dT="2025-02-25T13:56:22.04" personId="{BF941DBC-49BC-4D35-B639-EC5DED99621C}" id="{E9336A37-CC13-48D1-9027-AAD83651689E}" parentId="{F610B5AE-FCCB-4288-A030-B313B7FC3CA9}">
    <text>Parengti pirminiai</text>
  </threadedComment>
  <threadedComment ref="K327" dT="2025-02-26T06:01:48.75" personId="{BF5C2520-4838-4933-8C2C-E9E069B8079F}" id="{930CC80D-E45E-4EF8-B3A5-64365D969B1C}" parentId="{F610B5AE-FCCB-4288-A030-B313B7FC3CA9}">
    <text>Pateikti pirminiai</text>
  </threadedComment>
  <threadedComment ref="K327" dT="2025-03-07T05:58:51.88" personId="{BF5C2520-4838-4933-8C2C-E9E069B8079F}" id="{59DE8A1D-A29E-4522-BE0C-949AA4B6F0C3}" parentId="{F610B5AE-FCCB-4288-A030-B313B7FC3CA9}">
    <text>Pateikti pirminiai po pastabų</text>
  </threadedComment>
  <threadedComment ref="K327" dT="2025-03-14T17:18:54.50" personId="{BF5C2520-4838-4933-8C2C-E9E069B8079F}" id="{72533D7D-1788-4625-998C-97D6715B0F71}" parentId="{F610B5AE-FCCB-4288-A030-B313B7FC3CA9}">
    <text>Dar kartą pateikta po pastabų, pastaba neesminė, galima derint</text>
  </threadedComment>
  <threadedComment ref="K327" dT="2025-03-25T06:07:51.99" personId="{BF941DBC-49BC-4D35-B639-EC5DED99621C}" id="{31A861B7-ED30-4EF6-AFEB-EABE53152B0C}" parentId="{F610B5AE-FCCB-4288-A030-B313B7FC3CA9}">
    <text>Trūksta energijos derinimo.</text>
  </threadedComment>
  <threadedComment ref="K327" dT="2025-03-28T15:50:41.33" personId="{BF5C2520-4838-4933-8C2C-E9E069B8079F}" id="{224EE4A0-00DA-4A4A-808E-8D5FEAA79A97}" parentId="{F610B5AE-FCCB-4288-A030-B313B7FC3CA9}">
    <text>Paskubint energiją, teikt SUVA, rengt bylą.</text>
  </threadedComment>
  <threadedComment ref="K327" dT="2025-04-07T10:23:41.82" personId="{BF941DBC-49BC-4D35-B639-EC5DED99621C}" id="{724DD404-1B84-4959-B8AE-D602112F3E64}" parentId="{F610B5AE-FCCB-4288-A030-B313B7FC3CA9}">
    <text>Paruošta byla, trūksta suvos</text>
  </threadedComment>
  <threadedComment ref="K327" dT="2025-04-09T05:03:56.17" personId="{BF5C2520-4838-4933-8C2C-E9E069B8079F}" id="{564371E6-E0E0-457E-BC22-5B4F42F98B5D}" parentId="{F610B5AE-FCCB-4288-A030-B313B7FC3CA9}">
    <text>Pateikta byla be suva</text>
  </threadedComment>
  <threadedComment ref="K327" dT="2025-04-17T11:09:23.29" personId="{BF941DBC-49BC-4D35-B639-EC5DED99621C}" id="{194893BE-EDFC-4D20-ACA4-02171DD6AA8B}" parentId="{F610B5AE-FCCB-4288-A030-B313B7FC3CA9}">
    <text>Atmetė SUVA, trūko ESO derinimo, pateikiau per naujo 04.17</text>
  </threadedComment>
  <threadedComment ref="Z327" dT="2025-03-24T13:06:56.48" personId="{BF941DBC-49BC-4D35-B639-EC5DED99621C}" id="{53032B65-252E-4521-A4D0-D04A4EB0E3E1}">
    <text>03.24 pateikta</text>
  </threadedComment>
  <threadedComment ref="AB327" dT="2025-03-17T05:52:23.31" personId="{BF941DBC-49BC-4D35-B639-EC5DED99621C}" id="{3DE3D448-8056-4626-8568-CC4A84A5DB15}">
    <text>03.17 pateikta</text>
  </threadedComment>
  <threadedComment ref="AE327" dT="2025-03-17T05:52:23.31" personId="{BF941DBC-49BC-4D35-B639-EC5DED99621C}" id="{298C1640-F5AD-4B39-A55D-67D99E4053BD}">
    <text>03.17 pateikta</text>
  </threadedComment>
  <threadedComment ref="AF327" dT="2025-03-17T05:52:23.31" personId="{BF941DBC-49BC-4D35-B639-EC5DED99621C}" id="{0044F067-E3B6-481E-8990-3D08A038148B}">
    <text>03.17 pateikta</text>
  </threadedComment>
  <threadedComment ref="AH327" dT="2025-04-03T10:37:02.96" personId="{BF941DBC-49BC-4D35-B639-EC5DED99621C}" id="{FF0359D6-91A9-4993-8616-360786921DF4}">
    <text>04.03 
SAV-353815</text>
  </threadedComment>
  <threadedComment ref="AH327" dT="2025-04-17T12:26:42.49" personId="{BF941DBC-49BC-4D35-B639-EC5DED99621C}" id="{FFE1D324-32D2-4A82-8F45-2C28B4307472}" parentId="{FF0359D6-91A9-4993-8616-360786921DF4}">
    <text>04.17 
SAV-355983</text>
  </threadedComment>
  <threadedComment ref="AJ327" dT="2025-03-17T05:52:23.31" personId="{BF941DBC-49BC-4D35-B639-EC5DED99621C}" id="{D94A662C-C47D-4271-99EB-D719362CE715}">
    <text>03.17 pateikta</text>
  </threadedComment>
  <threadedComment ref="AJ327" dT="2025-04-02T11:52:07.65" personId="{BF941DBC-49BC-4D35-B639-EC5DED99621C}" id="{33EAB7CA-779D-4644-BBC6-3DA6BF3E8858}" parentId="{D94A662C-C47D-4271-99EB-D719362CE715}">
    <text>04.02 priminta</text>
  </threadedComment>
  <threadedComment ref="K328" dT="2025-02-24T06:46:40.33" personId="{BF941DBC-49BC-4D35-B639-EC5DED99621C}" id="{02FA6069-2A7A-4226-B150-00037697BA60}">
    <text>Parengti pirminiai</text>
  </threadedComment>
  <threadedComment ref="K328" dT="2025-02-24T08:03:58.08" personId="{BF5C2520-4838-4933-8C2C-E9E069B8079F}" id="{9AF6CF5C-7815-49A6-94B3-38CD30E0F359}" parentId="{02FA6069-2A7A-4226-B150-00037697BA60}">
    <text>Pateikti pirminiai</text>
  </threadedComment>
  <threadedComment ref="K328" dT="2025-03-07T06:26:59.75" personId="{BF5C2520-4838-4933-8C2C-E9E069B8079F}" id="{223594E3-E950-42CC-81A7-5C50DE3CE7F7}" parentId="{02FA6069-2A7A-4226-B150-00037697BA60}">
    <text>Patreikti pirminiai po pastabų</text>
  </threadedComment>
  <threadedComment ref="K328" dT="2025-03-12T06:21:02.28" personId="{BF941DBC-49BC-4D35-B639-EC5DED99621C}" id="{E1C40476-0DD9-45DD-B65E-3178DC72340B}" parentId="{02FA6069-2A7A-4226-B150-00037697BA60}">
    <text>Pateikta SUVA</text>
  </threadedComment>
  <threadedComment ref="K328" dT="2025-03-13T08:57:18.72" personId="{BF941DBC-49BC-4D35-B639-EC5DED99621C}" id="{A24B5F8D-3D07-4BAD-AE76-D264C81B5228}" parentId="{02FA6069-2A7A-4226-B150-00037697BA60}">
    <text>Kontaktinis asmuo užsakovo Danielius +37069870956</text>
  </threadedComment>
  <threadedComment ref="K328" dT="2025-03-26T05:41:17.96" personId="{275467A3-C35B-408D-BC09-980133BF36D1}" id="{A5F0B8C5-8733-4640-A99A-E8238439DCA3}" parentId="{02FA6069-2A7A-4226-B150-00037697BA60}">
    <text>Trūksta tik SUVA</text>
  </threadedComment>
  <threadedComment ref="K328" dT="2025-03-27T12:44:16.28" personId="{BF5C2520-4838-4933-8C2C-E9E069B8079F}" id="{C91E5E02-0307-4DB4-B21A-5B93E48092AE}" parentId="{02FA6069-2A7A-4226-B150-00037697BA60}">
    <text>Pateikta be suva</text>
  </threadedComment>
  <threadedComment ref="K328" dT="2025-03-28T10:50:53.28" personId="{BF5C2520-4838-4933-8C2C-E9E069B8079F}" id="{759020EF-7272-4B98-BF84-20040CC034A0}" parentId="{02FA6069-2A7A-4226-B150-00037697BA60}">
    <text>Pastabų nėra, trūksta SUVA</text>
  </threadedComment>
  <threadedComment ref="K328" dT="2025-04-02T05:50:15.49" personId="{275467A3-C35B-408D-BC09-980133BF36D1}" id="{55C0A0E1-4D53-4691-BEA9-6A5971F28E8D}" parentId="{02FA6069-2A7A-4226-B150-00037697BA60}">
    <text>Pateiktas projektas</text>
  </threadedComment>
  <threadedComment ref="Z328" dT="2025-03-06T06:05:30.00" personId="{BF941DBC-49BC-4D35-B639-EC5DED99621C}" id="{42394BA4-5152-46E0-9D4A-FC90936AEA4A}">
    <text>03.06 pateikta</text>
  </threadedComment>
  <threadedComment ref="AH328" dT="2025-03-12T06:21:20.66" personId="{BF941DBC-49BC-4D35-B639-EC5DED99621C}" id="{706A623D-5FF8-44A4-B401-BFA04C39D851}">
    <text>SAV-350137
03.12</text>
  </threadedComment>
  <threadedComment ref="K329" dT="2025-02-24T10:26:21.89" personId="{BF941DBC-49BC-4D35-B639-EC5DED99621C}" id="{DE605063-B406-4C94-BF23-10712EFCCF0D}">
    <text>Parengti pirminiai</text>
  </threadedComment>
  <threadedComment ref="K329" dT="2025-02-25T13:42:24.84" personId="{275467A3-C35B-408D-BC09-980133BF36D1}" id="{6EF8A5DF-40F1-469F-91E8-7AA8B8D95C3B}" parentId="{DE605063-B406-4C94-BF23-10712EFCCF0D}">
    <text>Taiso pastabas</text>
  </threadedComment>
  <threadedComment ref="K329" dT="2025-02-26T10:34:23.62" personId="{BF941DBC-49BC-4D35-B639-EC5DED99621C}" id="{CCB6263C-AA8A-47CE-87E3-97B79A164E7F}" parentId="{DE605063-B406-4C94-BF23-10712EFCCF0D}">
    <text>Ištaisytos pastabos</text>
  </threadedComment>
  <threadedComment ref="K329" dT="2025-03-05T14:43:02.51" personId="{BF5C2520-4838-4933-8C2C-E9E069B8079F}" id="{4C836993-228E-4F8B-B2E4-1D4CE060E0FA}" parentId="{DE605063-B406-4C94-BF23-10712EFCCF0D}">
    <text>Pateikta po pastabų</text>
  </threadedComment>
  <threadedComment ref="K329" dT="2025-03-10T10:31:04.36" personId="{BF5C2520-4838-4933-8C2C-E9E069B8079F}" id="{00046FF7-4762-4EC0-86D5-7B8CFD525789}" parentId="{DE605063-B406-4C94-BF23-10712EFCCF0D}">
    <text>Pirminiai patvirtinti, derinti</text>
  </threadedComment>
  <threadedComment ref="K329" dT="2025-03-24T05:52:44.50" personId="{BF941DBC-49BC-4D35-B639-EC5DED99621C}" id="{98451E0F-6B13-4AEC-9CA5-5E8FA317BF38}" parentId="{DE605063-B406-4C94-BF23-10712EFCCF0D}">
    <text>Neina susisiekt su užsakovu</text>
  </threadedComment>
  <threadedComment ref="K329" dT="2025-03-28T15:53:06.13" personId="{BF5C2520-4838-4933-8C2C-E9E069B8079F}" id="{B7D41F29-849E-4BC2-8BD4-7683818ABA56}" parentId="{DE605063-B406-4C94-BF23-10712EFCCF0D}">
    <text>Perduota situacija ESO, aiškinasi ką daryt. Tomai, jeigu negausi info iš PV, pabandyk pats pasiklaust, nes negalim SUVA teikt. Situacija: negalim niekaip susisiekt su Klientu, numeris TS neveikia, dar 2 numerius davė ESO abu blogi, objekte nieko nėra. PV perdaviau, kad neturim ką daryt, tai sakė pasiaiškins ką daryt ir patys pabandys dar pagaut. Blogiausiu atveju reik važiuot TS nurodytu adresu  Gegučių g. 17-63, Kėdainiai. Galbūt taip pagausim ar bent kontaktą paliktume susisiekimui.</text>
  </threadedComment>
  <threadedComment ref="K329" dT="2025-04-08T12:07:46.75" personId="{BF941DBC-49BC-4D35-B639-EC5DED99621C}" id="{96367C3B-8F2B-4B6A-903E-02758798B16C}" parentId="{DE605063-B406-4C94-BF23-10712EFCCF0D}">
    <text>04.09 Ridas užsuks į užsakovo deklaruotą gyvenamą vietą</text>
  </threadedComment>
  <threadedComment ref="K329" dT="2025-04-10T04:17:20.18" personId="{BF941DBC-49BC-4D35-B639-EC5DED99621C}" id="{8B3DBFCA-C726-48B7-AB10-26E53429F97B}" parentId="{DE605063-B406-4C94-BF23-10712EFCCF0D}">
    <text>04.09 nieko nerado vietoje, paliko sprendinius ir kontaktus pašto dėžutėje.</text>
  </threadedComment>
  <threadedComment ref="K329" dT="2025-04-15T07:42:12.95" personId="{BF941DBC-49BC-4D35-B639-EC5DED99621C}" id="{57C0B6F9-9486-4057-860E-9A6CC7336CBF}" parentId="{DE605063-B406-4C94-BF23-10712EFCCF0D}">
    <text>04.15 pavyko gauti užsakovo derinimą, pateikta SUVA, ruošiu bylą</text>
  </threadedComment>
  <threadedComment ref="K329" dT="2025-04-17T14:12:57.58" personId="{BF5C2520-4838-4933-8C2C-E9E069B8079F}" id="{90F159BD-8E11-471E-9F53-60D329862ED9}" parentId="{DE605063-B406-4C94-BF23-10712EFCCF0D}">
    <text>pateikta byla be SUVA</text>
  </threadedComment>
  <threadedComment ref="K329" dT="2025-04-22T11:14:58.68" personId="{BF941DBC-49BC-4D35-B639-EC5DED99621C}" id="{07D194F2-03DB-4020-BF41-8CBD6AB791E7}" parentId="{DE605063-B406-4C94-BF23-10712EFCCF0D}">
    <text>Trūksta SUVOS, pastabos ištaisytos</text>
  </threadedComment>
  <threadedComment ref="AB329" dT="2025-03-03T08:49:09.28" personId="{BF941DBC-49BC-4D35-B639-EC5DED99621C}" id="{0C9FBEF8-F7F5-43D9-9400-FBC9F6C4CC1C}">
    <text>03.03 pateikta</text>
  </threadedComment>
  <threadedComment ref="AE329" dT="2025-03-03T08:49:09.28" personId="{BF941DBC-49BC-4D35-B639-EC5DED99621C}" id="{568FAD22-A260-4B0A-8D9A-F6F5740F5BFD}">
    <text>03.03 pateikta</text>
  </threadedComment>
  <threadedComment ref="AF329" dT="2025-03-03T08:49:09.28" personId="{BF941DBC-49BC-4D35-B639-EC5DED99621C}" id="{408B9F1A-2A0B-4535-AF20-E4885D90DFF8}">
    <text>03.03 pateikta</text>
  </threadedComment>
  <threadedComment ref="AH329" dT="2025-04-15T07:41:36.73" personId="{BF941DBC-49BC-4D35-B639-EC5DED99621C}" id="{B20F55DA-A4D6-4191-B750-8F9FA4DC360A}">
    <text>04.15
SAV-355442</text>
  </threadedComment>
  <threadedComment ref="AH329" dT="2025-04-29T04:36:03.36" personId="{BF941DBC-49BC-4D35-B639-EC5DED99621C}" id="{1E8B4CA6-F62C-4024-AF54-CD04F8B30A22}" parentId="{B20F55DA-A4D6-4191-B750-8F9FA4DC360A}">
    <text>04.29
SAV-357284</text>
  </threadedComment>
  <threadedComment ref="K330" dT="2025-02-06T08:31:22.90" personId="{BF5C2520-4838-4933-8C2C-E9E069B8079F}" id="{360A2EF5-94F2-4EDF-B60B-95E2A089B562}">
    <text>01-24 pateikti pirminiai sprendiniai</text>
  </threadedComment>
  <threadedComment ref="K330" dT="2025-03-10T10:34:17.83" personId="{BF5C2520-4838-4933-8C2C-E9E069B8079F}" id="{967651F5-138D-4A84-AA11-FD140F808A71}" parentId="{360A2EF5-94F2-4EDF-B60B-95E2A089B562}">
    <text>02-18 gautos pastabos, perduotos Gyčiui.</text>
  </threadedComment>
  <threadedComment ref="K330" dT="2025-03-13T11:48:08.72" personId="{BF5C2520-4838-4933-8C2C-E9E069B8079F}" id="{42937989-A933-4E06-84B5-84505B5EE6CA}" parentId="{360A2EF5-94F2-4EDF-B60B-95E2A089B562}">
    <text>03-12 pateikta po pastabų</text>
  </threadedComment>
  <threadedComment ref="K330" dT="2025-03-28T17:03:36.23" personId="{BF5C2520-4838-4933-8C2C-E9E069B8079F}" id="{7574F101-274A-4143-9D59-7141DD9728BA}" parentId="{360A2EF5-94F2-4EDF-B60B-95E2A089B562}">
    <text>Nieko neatsako, parašiau komentarą. Jeigu patvirtintų reikia bylos.</text>
  </threadedComment>
  <threadedComment ref="K330" dT="2025-04-08T12:50:06.90" personId="{BF5C2520-4838-4933-8C2C-E9E069B8079F}" id="{95B95B10-E06B-4D5D-8F19-E5765261BB76}" parentId="{360A2EF5-94F2-4EDF-B60B-95E2A089B562}">
    <text>Patvirtinta, perduota Gyčiui parengti bylą.</text>
  </threadedComment>
  <threadedComment ref="K330" dT="2025-04-10T06:03:10.21" personId="{BF941DBC-49BC-4D35-B639-EC5DED99621C}" id="{966A7C0B-F71F-45C9-BDDB-000443909BFC}" parentId="{360A2EF5-94F2-4EDF-B60B-95E2A089B562}">
    <text>04.10 parengta byla</text>
  </threadedComment>
  <threadedComment ref="K331" dT="2025-03-03T07:26:18.75" personId="{275467A3-C35B-408D-BC09-980133BF36D1}" id="{8D4A246B-3AB8-4553-9667-9027ABF2F637}">
    <text>Simas rengė topo</text>
  </threadedComment>
  <threadedComment ref="K331" dT="2025-03-10T10:35:01.54" personId="{BF5C2520-4838-4933-8C2C-E9E069B8079F}" id="{9DEC66DF-66D2-4388-BD0A-76AD2E019121}" parentId="{8D4A246B-3AB8-4553-9667-9027ABF2F637}">
    <text>Pateikta pirminiai 03-07</text>
  </threadedComment>
  <threadedComment ref="K331" dT="2025-03-14T17:19:58.38" personId="{BF5C2520-4838-4933-8C2C-E9E069B8079F}" id="{C791B104-B3D3-45C6-824A-C931AB204928}" parentId="{8D4A246B-3AB8-4553-9667-9027ABF2F637}">
    <text>Pateikta po pastabų</text>
  </threadedComment>
  <threadedComment ref="K331" dT="2025-03-18T11:25:47.33" personId="{BF5C2520-4838-4933-8C2C-E9E069B8079F}" id="{E4B67D2D-F4EC-43F1-8915-54C7796A9CDD}" parentId="{8D4A246B-3AB8-4553-9667-9027ABF2F637}">
    <text>Pateikta derinti</text>
  </threadedComment>
  <threadedComment ref="K331" dT="2025-03-28T17:03:58.36" personId="{BF5C2520-4838-4933-8C2C-E9E069B8079F}" id="{E2EA72E5-1875-44DF-958C-EA9F7B0255CD}" parentId="{8D4A246B-3AB8-4553-9667-9027ABF2F637}">
    <text>Perduoti darbai Gyčiui.</text>
  </threadedComment>
  <threadedComment ref="K331" dT="2025-04-02T07:01:08.49" personId="{275467A3-C35B-408D-BC09-980133BF36D1}" id="{30DF64ED-7E36-4B20-8C15-73D3C7054D80}" parentId="{8D4A246B-3AB8-4553-9667-9027ABF2F637}">
    <text>Reikia KPD pateikti</text>
  </threadedComment>
  <threadedComment ref="K331" dT="2025-04-03T05:52:50.46" personId="{BF941DBC-49BC-4D35-B639-EC5DED99621C}" id="{0A5F1C57-7D1C-4780-989E-707889BA4ED3}" parentId="{8D4A246B-3AB8-4553-9667-9027ABF2F637}">
    <text>04-03 pateikta KPD</text>
  </threadedComment>
  <threadedComment ref="K331" dT="2025-04-08T12:50:25.34" personId="{BF5C2520-4838-4933-8C2C-E9E069B8079F}" id="{522AAEF2-302A-4084-8013-F7A7EE510869}" parentId="{8D4A246B-3AB8-4553-9667-9027ABF2F637}">
    <text>Derinti su sklypais</text>
  </threadedComment>
  <threadedComment ref="K331" dT="2025-04-15T10:54:51.27" personId="{BF5C2520-4838-4933-8C2C-E9E069B8079F}" id="{21171A68-7D20-4130-BFD3-D51076A81204}" parentId="{8D4A246B-3AB8-4553-9667-9027ABF2F637}">
    <text>Servitutai pateikti kompensacijom</text>
  </threadedComment>
  <threadedComment ref="K331" dT="2025-04-29T06:47:49.85" personId="{BF5C2520-4838-4933-8C2C-E9E069B8079F}" id="{1641E66B-2A3E-43BF-BB53-A6B1032843A3}" parentId="{8D4A246B-3AB8-4553-9667-9027ABF2F637}">
    <text>04-29 susitikimas su Klientu ir sklypų savininkais.</text>
  </threadedComment>
  <threadedComment ref="K331" dT="2025-05-12T05:15:11.93" personId="{BF5C2520-4838-4933-8C2C-E9E069B8079F}" id="{49505A6F-676D-468D-8A94-8CA6AC669F40}" parentId="{8D4A246B-3AB8-4553-9667-9027ABF2F637}">
    <text>Renka servituto derinimus, mes esam išsiuntę informacinius patalpų savininkam/nuomininkam</text>
  </threadedComment>
  <threadedComment ref="K331" dT="2025-06-03T07:06:14.10" personId="{BF5C2520-4838-4933-8C2C-E9E069B8079F}" id="{E21C2EA2-4D30-4F24-9708-EC2111DB54C7}" parentId="{8D4A246B-3AB8-4553-9667-9027ABF2F637}">
    <text>Servitutai suderinti, pateikti savivaldybei. Trūksta dar Turto banko sutikimo, greitu metu turi atsiųsti.</text>
  </threadedComment>
  <threadedComment ref="K331" dT="2025-07-17T12:04:27.92" personId="{BF5C2520-4838-4933-8C2C-E9E069B8079F}" id="{BB33B543-1DF5-4015-B035-EAD2B4722F19}" parentId="{8D4A246B-3AB8-4553-9667-9027ABF2F637}">
    <text>Servitutus pasirašo 07-24</text>
  </threadedComment>
  <threadedComment ref="AE331" dT="2025-03-18T11:25:31.58" personId="{BF5C2520-4838-4933-8C2C-E9E069B8079F}" id="{8651ED27-774D-429D-8E6B-A37A15046584}">
    <text>Pateikta 03-18</text>
  </threadedComment>
  <threadedComment ref="AF331" dT="2025-03-18T11:25:31.58" personId="{BF5C2520-4838-4933-8C2C-E9E069B8079F}" id="{0985E606-0CF7-4C39-8E46-6DE296D966DE}">
    <text>Pateikta 03-18</text>
  </threadedComment>
  <threadedComment ref="AH331" dT="2025-03-27T08:54:51.75" personId="{BF5C2520-4838-4933-8C2C-E9E069B8079F}" id="{B3539784-E9CB-4456-BA48-836560524658}">
    <text>352619</text>
  </threadedComment>
  <threadedComment ref="AJ331" dT="2025-03-18T11:25:31.58" personId="{BF5C2520-4838-4933-8C2C-E9E069B8079F}" id="{6CD5B5C1-E91F-4265-A445-7F694DCB8214}">
    <text>Pateikta 03-18</text>
  </threadedComment>
  <threadedComment ref="AN331" dT="2025-04-03T05:53:05.69" personId="{BF941DBC-49BC-4D35-B639-EC5DED99621C}" id="{2B95470B-7A29-4993-AEA1-0FC1EEA24397}">
    <text>04-03 pateikta</text>
  </threadedComment>
  <threadedComment ref="K332" dT="2025-03-10T10:37:56.34" personId="{BF5C2520-4838-4933-8C2C-E9E069B8079F}" id="{F408CC9E-AFB4-4832-8EA7-69A43B75A200}">
    <text>Pateikti pirminiai 03-05, grąžinta 03-06, reikalinga TS korekcija (MT turi būti valdoma). Buvau su Znutu vietoj įsivertinti situaciją, nuatrėm kaip statyti MT, reikia pataisyti sprendinius. Ryšiai pamatuoti.</text>
  </threadedComment>
  <threadedComment ref="K332" dT="2025-03-26T06:50:05.87" personId="{BF5C2520-4838-4933-8C2C-E9E069B8079F}" id="{D3623DCC-0876-4CB9-9919-5A144567B4AC}" parentId="{F408CC9E-AFB4-4832-8EA7-69A43B75A200}">
    <text>Dar nepataisiau, per šią sav turiu sutvarkyt</text>
  </threadedComment>
  <threadedComment ref="K332" dT="2025-03-27T10:43:20.71" personId="{BF5C2520-4838-4933-8C2C-E9E069B8079F}" id="{A8FD4E62-778B-4637-B990-C5CD1FE54CC9}" parentId="{F408CC9E-AFB4-4832-8EA7-69A43B75A200}">
    <text>Pateikti pirminiai po pastabų, išsiųsta institucijoms</text>
  </threadedComment>
  <threadedComment ref="K332" dT="2025-03-27T10:44:02.80" personId="{BF5C2520-4838-4933-8C2C-E9E069B8079F}" id="{82C7531C-9A94-4942-8815-5B4B6763BA74}" parentId="{F408CC9E-AFB4-4832-8EA7-69A43B75A200}">
    <text>Gyčiui perduota parengt servitutą</text>
  </threadedComment>
  <threadedComment ref="K332" dT="2025-04-02T09:45:06.71" personId="{BF941DBC-49BC-4D35-B639-EC5DED99621C}" id="{E2EC0C7A-C13E-44FA-B4BE-5C66C00C6BB3}" parentId="{F408CC9E-AFB4-4832-8EA7-69A43B75A200}">
    <text>03-28 parengtas servitutas</text>
  </threadedComment>
  <threadedComment ref="K332" dT="2025-04-03T11:22:31.01" personId="{275467A3-C35B-408D-BC09-980133BF36D1}" id="{33BC2B91-02E4-45C5-BB8A-237F4948AA1C}" parentId="{F408CC9E-AFB4-4832-8EA7-69A43B75A200}">
    <text>Pateiktas servitutas ESO</text>
  </threadedComment>
  <threadedComment ref="K332" dT="2025-04-08T12:50:44.18" personId="{BF5C2520-4838-4933-8C2C-E9E069B8079F}" id="{B756E355-38CD-4981-A8BD-7BDC2939D199}" parentId="{F408CC9E-AFB4-4832-8EA7-69A43B75A200}">
    <text>Pateikti pirminiai po pastabų</text>
  </threadedComment>
  <threadedComment ref="K332" dT="2025-04-15T10:55:40.27" personId="{BF5C2520-4838-4933-8C2C-E9E069B8079F}" id="{3BAD1DAA-123F-43BD-B71C-E585491162D3}" parentId="{F408CC9E-AFB4-4832-8EA7-69A43B75A200}">
    <text>pateiktas servitutas kompensacijai</text>
  </threadedComment>
  <threadedComment ref="K332" dT="2025-04-29T06:55:00.35" personId="{BF5C2520-4838-4933-8C2C-E9E069B8079F}" id="{61BCE5F6-B7AB-440C-A77E-A26763ACE003}" parentId="{F408CC9E-AFB4-4832-8EA7-69A43B75A200}">
    <text>04-29 nuvažiuosiu paderint servitutą.</text>
  </threadedComment>
  <threadedComment ref="K332" dT="2025-04-30T16:23:32.32" personId="{BF5C2520-4838-4933-8C2C-E9E069B8079F}" id="{164A2EDD-38B7-4D9F-89A1-173E12906AF1}" parentId="{F408CC9E-AFB4-4832-8EA7-69A43B75A200}">
    <text>Pateikta be servituto</text>
  </threadedComment>
  <threadedComment ref="K332" dT="2025-05-12T05:15:36.92" personId="{BF5C2520-4838-4933-8C2C-E9E069B8079F}" id="{277997AF-C9AE-463F-957F-20AFA38AD1CF}" parentId="{F408CC9E-AFB4-4832-8EA7-69A43B75A200}">
    <text>Servitutas pas notarą</text>
  </threadedComment>
  <threadedComment ref="K332" dT="2025-06-03T07:03:55.85" personId="{BF5C2520-4838-4933-8C2C-E9E069B8079F}" id="{90B13A74-6E77-4CF5-BF32-CBD73FB793D8}" parentId="{F408CC9E-AFB4-4832-8EA7-69A43B75A200}">
    <text>Servitutas pasirašytas, trūksta SUVA</text>
  </threadedComment>
  <threadedComment ref="AH332" dT="2025-04-30T15:31:32.44" personId="{BF5C2520-4838-4933-8C2C-E9E069B8079F}" id="{A9D7F9B2-CF70-4794-AF70-18716811E3E6}">
    <text xml:space="preserve">04-30
357603 </text>
  </threadedComment>
  <threadedComment ref="AH332" dT="2025-06-04T07:44:51.93" personId="{BF5C2520-4838-4933-8C2C-E9E069B8079F}" id="{6A699C13-F7A1-45E9-AB9F-62D0A7B20785}" parentId="{A9D7F9B2-CF70-4794-AF70-18716811E3E6}">
    <text>06-02
SAV-362186</text>
  </threadedComment>
  <threadedComment ref="AI332" dT="2025-04-30T15:33:01.51" personId="{BF5C2520-4838-4933-8C2C-E9E069B8079F}" id="{41A0BB38-7886-47AC-8F1E-B9BDB3D35760}">
    <text>Pateikta 03-27</text>
  </threadedComment>
  <threadedComment ref="AK332" dT="2025-04-30T15:33:27.39" personId="{BF5C2520-4838-4933-8C2C-E9E069B8079F}" id="{0C794615-6005-42A0-B416-3DE1DE9350E4}">
    <text>Pateikta notarui</text>
  </threadedComment>
  <threadedComment ref="K333" dT="2025-02-25T13:50:20.20" personId="{275467A3-C35B-408D-BC09-980133BF36D1}" id="{F50AB654-7EC6-4E4F-93B2-2392CF585C4E}">
    <text>Paulina atsiųs topo 02-26</text>
  </threadedComment>
  <threadedComment ref="K333" dT="2025-03-05T12:59:41.48" personId="{BF5C2520-4838-4933-8C2C-E9E069B8079F}" id="{E80CAE87-C465-4AB1-81A0-3B2F6D473F66}" parentId="{F50AB654-7EC6-4E4F-93B2-2392CF585C4E}">
    <text>Pateikti pirminiai</text>
  </threadedComment>
  <threadedComment ref="K333" dT="2025-03-10T10:38:43.16" personId="{BF5C2520-4838-4933-8C2C-E9E069B8079F}" id="{C4F39BFE-7880-499B-B7D8-4FB7AFBF0BBF}" parentId="{F50AB654-7EC6-4E4F-93B2-2392CF585C4E}">
    <text>Gautos pastabos, aiškinuosi truputį dar su Znutu ir pataisysim</text>
  </threadedComment>
  <threadedComment ref="K333" dT="2025-03-13T13:56:26.55" personId="{BF5C2520-4838-4933-8C2C-E9E069B8079F}" id="{27AE5B3A-59EF-466A-B4DA-4922F54D48B2}" parentId="{F50AB654-7EC6-4E4F-93B2-2392CF585C4E}">
    <text>Pateikta po pastabų</text>
  </threadedComment>
  <threadedComment ref="K333" dT="2025-03-31T12:05:21.85" personId="{BF941DBC-49BC-4D35-B639-EC5DED99621C}" id="{6C1D3A93-7632-414B-9A04-7824AC41C6C4}" parentId="{F50AB654-7EC6-4E4F-93B2-2392CF585C4E}">
    <text>Po sprendinių pakeitimo laukiam Vainoro ir Telia derinimo</text>
  </threadedComment>
  <threadedComment ref="K333" dT="2025-04-03T14:38:05.08" personId="{BF941DBC-49BC-4D35-B639-EC5DED99621C}" id="{05C8CB78-F5AD-4BFA-9778-80AC28D9654B}" parentId="{F50AB654-7EC6-4E4F-93B2-2392CF585C4E}">
    <text>Vainoras suderino, telia atmetė dėl tinklų žymėjimo, pateikta per naujo.</text>
  </threadedComment>
  <threadedComment ref="K333" dT="2025-04-09T12:30:23.39" personId="{BF941DBC-49BC-4D35-B639-EC5DED99621C}" id="{189FE10B-1A63-4A4E-A5CF-374B1BF67810}" parentId="{F50AB654-7EC6-4E4F-93B2-2392CF585C4E}">
    <text>Gauti derinimai, pateikta Suva, išsiųsti informaciniai.</text>
  </threadedComment>
  <threadedComment ref="K333" dT="2025-04-18T06:53:10.92" personId="{BF941DBC-49BC-4D35-B639-EC5DED99621C}" id="{082F08EA-BCF1-41A9-9CBC-AC506A36CC95}" parentId="{F50AB654-7EC6-4E4F-93B2-2392CF585C4E}">
    <text>04.18 parengta byla</text>
  </threadedComment>
  <threadedComment ref="K333" dT="2025-04-18T14:06:38.13" personId="{BF5C2520-4838-4933-8C2C-E9E069B8079F}" id="{44E64C79-D86F-44EA-9C96-9290E5D8CB6C}" parentId="{F50AB654-7EC6-4E4F-93B2-2392CF585C4E}">
    <text>pateikta byla be suva</text>
  </threadedComment>
  <threadedComment ref="K333" dT="2025-04-22T12:37:25.39" personId="{BF941DBC-49BC-4D35-B639-EC5DED99621C}" id="{16283924-A141-4FAC-B883-FB8C5DD11111}" parentId="{F50AB654-7EC6-4E4F-93B2-2392CF585C4E}">
    <text>Pateikta iš naujo SUVA su ESO derinimu.</text>
  </threadedComment>
  <threadedComment ref="Z333" dT="2025-03-24T11:23:46.86" personId="{BF941DBC-49BC-4D35-B639-EC5DED99621C}" id="{F477940A-9D93-4FCF-BE3E-38E9B9B05178}">
    <text>03.24 pateikta</text>
  </threadedComment>
  <threadedComment ref="AB333" dT="2025-03-24T11:23:46.86" personId="{BF941DBC-49BC-4D35-B639-EC5DED99621C}" id="{B08B2955-2F4D-48B5-B0C8-8225BDE542B9}">
    <text>03.24 pateikta</text>
  </threadedComment>
  <threadedComment ref="AE333" dT="2025-03-24T11:23:46.86" personId="{BF941DBC-49BC-4D35-B639-EC5DED99621C}" id="{6F8282F1-DDC9-42B3-8B8D-765B37E5A3EB}">
    <text>03.24 pateikta</text>
  </threadedComment>
  <threadedComment ref="AF333" dT="2025-03-24T11:23:46.86" personId="{BF941DBC-49BC-4D35-B639-EC5DED99621C}" id="{630B5C28-F5A9-450D-A4FB-ED666338B046}">
    <text>03.24 pateikta</text>
  </threadedComment>
  <threadedComment ref="AH333" dT="2025-04-09T11:42:25.72" personId="{BF941DBC-49BC-4D35-B639-EC5DED99621C}" id="{2B89843A-A7B7-4588-994D-D7CD35CC6977}">
    <text>04.09
SAV-354675</text>
  </threadedComment>
  <threadedComment ref="AH333" dT="2025-04-22T12:37:08.37" personId="{BF941DBC-49BC-4D35-B639-EC5DED99621C}" id="{334B125A-BD77-4386-B7C1-15B00508FBC3}" parentId="{2B89843A-A7B7-4588-994D-D7CD35CC6977}">
    <text>SAV-356464
04.22</text>
  </threadedComment>
  <threadedComment ref="AJ333" dT="2025-03-24T11:23:46.86" personId="{BF941DBC-49BC-4D35-B639-EC5DED99621C}" id="{E1D3278C-5BF5-4649-92EE-A97D497228E5}">
    <text>03.24 pateikta</text>
  </threadedComment>
  <threadedComment ref="K334" dT="2025-02-24T12:53:39.31" personId="{BF941DBC-49BC-4D35-B639-EC5DED99621C}" id="{1DF76368-003A-40E8-BD53-EB4F26FAACFE}">
    <text>Parengti pirminiai</text>
  </threadedComment>
  <threadedComment ref="K334" dT="2025-03-10T12:58:41.92" personId="{BF5C2520-4838-4933-8C2C-E9E069B8079F}" id="{BE720E29-E745-4CEA-9662-C49D82164E1A}" parentId="{1DF76368-003A-40E8-BD53-EB4F26FAACFE}">
    <text>Pateikti pirminiai pakartotinai 03-10</text>
  </threadedComment>
  <threadedComment ref="K334" dT="2025-03-13T13:24:48.52" personId="{BF5C2520-4838-4933-8C2C-E9E069B8079F}" id="{6E6ECA29-47C1-4CE7-9195-069B05D39524}" parentId="{1DF76368-003A-40E8-BD53-EB4F26FAACFE}">
    <text>Pateikti pirminiai pakartotinai 03-13</text>
  </threadedComment>
  <threadedComment ref="K334" dT="2025-03-20T06:02:45.63" personId="{BF5C2520-4838-4933-8C2C-E9E069B8079F}" id="{A2A3E9EB-448B-4D72-B811-B08F5A921EFA}" parentId="{1DF76368-003A-40E8-BD53-EB4F26FAACFE}">
    <text>Gautos pastabos 03-18</text>
  </threadedComment>
  <threadedComment ref="K334" dT="2025-03-24T12:39:20.35" personId="{BF5C2520-4838-4933-8C2C-E9E069B8079F}" id="{51E18C76-4392-46E9-9175-82CD27BB2CBB}" parentId="{1DF76368-003A-40E8-BD53-EB4F26FAACFE}">
    <text>Pateikti po pastabų pirminiai 03-21</text>
  </threadedComment>
  <threadedComment ref="K334" dT="2025-03-25T06:07:08.17" personId="{BF941DBC-49BC-4D35-B639-EC5DED99621C}" id="{282C9019-A305-4F2D-AD5A-F946B90931F0}" parentId="{1DF76368-003A-40E8-BD53-EB4F26FAACFE}">
    <text>Parengta pilna byla</text>
  </threadedComment>
  <threadedComment ref="K334" dT="2025-03-25T11:33:15.97" personId="{BF5C2520-4838-4933-8C2C-E9E069B8079F}" id="{11DDD1E7-652A-4735-8636-AAC15201133A}" parentId="{1DF76368-003A-40E8-BD53-EB4F26FAACFE}">
    <text>Pateikta byla</text>
  </threadedComment>
  <threadedComment ref="AB334" dT="2025-03-03T08:49:09.28" personId="{BF941DBC-49BC-4D35-B639-EC5DED99621C}" id="{CE2DA486-8B79-4EDD-A9DB-D87F57A8B82C}">
    <text>03.03 pateikta</text>
  </threadedComment>
  <threadedComment ref="AE334" dT="2025-03-03T08:49:09.28" personId="{BF941DBC-49BC-4D35-B639-EC5DED99621C}" id="{FB88FC3A-85EC-4812-996C-F924CFCB7C44}">
    <text>03.03 pateikta</text>
  </threadedComment>
  <threadedComment ref="AF334" dT="2025-03-03T08:49:09.28" personId="{BF941DBC-49BC-4D35-B639-EC5DED99621C}" id="{EC5E5C82-71D2-4088-9189-CAB17333E1CC}">
    <text>03.03 pateikta</text>
  </threadedComment>
  <threadedComment ref="K335" dT="2025-02-20T08:20:48.77" personId="{BF941DBC-49BC-4D35-B639-EC5DED99621C}" id="{71AFCC7A-B1D9-4BB4-9F04-CA18643ECDD4}">
    <text>02.20 parengti pirminiai</text>
  </threadedComment>
  <threadedComment ref="K335" dT="2025-03-05T14:41:15.82" personId="{BF5C2520-4838-4933-8C2C-E9E069B8079F}" id="{F3712529-8C0A-4D4C-BDD6-5B5C9FCB300E}" parentId="{71AFCC7A-B1D9-4BB4-9F04-CA18643ECDD4}">
    <text>Pateikti pirminiai po pastabų</text>
  </threadedComment>
  <threadedComment ref="K335" dT="2025-03-10T10:50:34.07" personId="{BF5C2520-4838-4933-8C2C-E9E069B8079F}" id="{EA69662D-D43D-4ADB-B4CC-835B9DA24069}" parentId="{71AFCC7A-B1D9-4BB4-9F04-CA18643ECDD4}">
    <text>Trūksta savivaldybės derinimo ir tada SUVA</text>
  </threadedComment>
  <threadedComment ref="K335" dT="2025-03-13T15:33:31.61" personId="{BF5C2520-4838-4933-8C2C-E9E069B8079F}" id="{2914588D-D757-478F-A729-4D323E0689E7}" parentId="{71AFCC7A-B1D9-4BB4-9F04-CA18643ECDD4}">
    <text>Savivaldybė suderino, 03-12 pateikta SUVA</text>
  </threadedComment>
  <threadedComment ref="AB335" dT="2025-03-03T08:49:09.28" personId="{BF941DBC-49BC-4D35-B639-EC5DED99621C}" id="{DEF08972-D049-4958-91BD-8D88CE9006D4}">
    <text>03.03 pateikta</text>
  </threadedComment>
  <threadedComment ref="AE335" dT="2025-03-03T08:49:09.28" personId="{BF941DBC-49BC-4D35-B639-EC5DED99621C}" id="{633DFDA2-F338-4F60-8B04-1DC1B5E326A3}">
    <text>03.03 pateikta</text>
  </threadedComment>
  <threadedComment ref="AF335" dT="2025-03-03T08:49:09.28" personId="{BF941DBC-49BC-4D35-B639-EC5DED99621C}" id="{3A84D79F-B9B3-441D-A463-F0DD7CDA18C0}">
    <text>03.03 pateikta</text>
  </threadedComment>
  <threadedComment ref="AH335" dT="2025-03-12T08:54:59.24" personId="{BF941DBC-49BC-4D35-B639-EC5DED99621C}" id="{28C4F925-2A4D-40CD-AED0-CF4990E48F04}">
    <text>03.12
SAV-350191</text>
  </threadedComment>
  <threadedComment ref="K336" dT="2025-03-10T10:51:18.53" personId="{BF5C2520-4838-4933-8C2C-E9E069B8079F}" id="{631976E6-B813-4CAD-9EEF-590B7D555C32}">
    <text>Gytis derina spintos vietą su užsakovu</text>
  </threadedComment>
  <threadedComment ref="K336" dT="2025-03-12T14:56:33.69" personId="{BF941DBC-49BC-4D35-B639-EC5DED99621C}" id="{C53089A4-4C84-42F7-BA44-D1296BCA47AC}" parentId="{631976E6-B813-4CAD-9EEF-590B7D555C32}">
    <text>03.12 pateikta Vainorui</text>
  </threadedComment>
  <threadedComment ref="K336" dT="2025-03-28T17:05:17.41" personId="{BF5C2520-4838-4933-8C2C-E9E069B8079F}" id="{E6D7D23D-876C-4BAC-87E6-01BA2EB1B99B}" parentId="{631976E6-B813-4CAD-9EEF-590B7D555C32}">
    <text>Kokia situacija? Reikia pajudint Vainorą, derinimo terminas praėjęs</text>
  </threadedComment>
  <threadedComment ref="K336" dT="2025-03-31T12:04:48.74" personId="{BF941DBC-49BC-4D35-B639-EC5DED99621C}" id="{53BD0821-2C7C-4E6D-A9D0-108FD6E1571A}" parentId="{631976E6-B813-4CAD-9EEF-590B7D555C32}">
    <text>Priminta Vainorui, sakė pasižės.</text>
  </threadedComment>
  <threadedComment ref="K336" dT="2025-04-03T14:37:43.38" personId="{BF941DBC-49BC-4D35-B639-EC5DED99621C}" id="{F7FDF4FA-1F87-4B11-A814-CBBAB4DD6FF9}" parentId="{631976E6-B813-4CAD-9EEF-590B7D555C32}">
    <text>04-03 parašytas laiškas Vainorui su pakartojimu</text>
  </threadedComment>
  <threadedComment ref="K336" dT="2025-04-08T05:08:36.31" personId="{BF941DBC-49BC-4D35-B639-EC5DED99621C}" id="{49F7872D-2ED5-4881-A148-5848DC202C51}" parentId="{631976E6-B813-4CAD-9EEF-590B7D555C32}">
    <text>Parengti pirminiai</text>
  </threadedComment>
  <threadedComment ref="K336" dT="2025-04-08T12:51:51.54" personId="{BF5C2520-4838-4933-8C2C-E9E069B8079F}" id="{58BAF50F-0279-44E5-9B4A-71F06F8CEB1F}" parentId="{631976E6-B813-4CAD-9EEF-590B7D555C32}">
    <text>pateikti pirminiai</text>
  </threadedComment>
  <threadedComment ref="AB336" dT="2025-03-25T13:01:46.19" personId="{BF941DBC-49BC-4D35-B639-EC5DED99621C}" id="{8E40A7AF-3141-4204-ABF9-15F8C3FF1F98}">
    <text>03.12 pateikta</text>
  </threadedComment>
  <threadedComment ref="K337" dT="2025-03-14T17:20:26.10" personId="{BF5C2520-4838-4933-8C2C-E9E069B8079F}" id="{0016A58F-A8DA-4D14-979E-0FB933821E7E}">
    <text>Pateikti pirminiai</text>
  </threadedComment>
  <threadedComment ref="K337" dT="2025-03-20T15:19:27.99" personId="{BF5C2520-4838-4933-8C2C-E9E069B8079F}" id="{826B1E8F-CB8F-4E86-A9F9-660EFFF9582C}" parentId="{0016A58F-A8DA-4D14-979E-0FB933821E7E}">
    <text>Taisomos pastabos</text>
  </threadedComment>
  <threadedComment ref="K337" dT="2025-03-24T08:58:17.71" personId="{BF5C2520-4838-4933-8C2C-E9E069B8079F}" id="{717030E7-912C-462A-95E1-81AAD6C90F53}" parentId="{0016A58F-A8DA-4D14-979E-0FB933821E7E}">
    <text>Pateikta derinti</text>
  </threadedComment>
  <threadedComment ref="K337" dT="2025-04-02T09:51:21.79" personId="{BF941DBC-49BC-4D35-B639-EC5DED99621C}" id="{70688DF0-31ED-466A-9F78-58B7BCB5AF0D}" parentId="{0016A58F-A8DA-4D14-979E-0FB933821E7E}">
    <text>Gauti derinimai, reikia teikt KPD</text>
  </threadedComment>
  <threadedComment ref="K337" dT="2025-04-15T10:57:18.34" personId="{BF5C2520-4838-4933-8C2C-E9E069B8079F}" id="{BAFD1E84-B372-4B58-9C32-2ED5C22B7E25}" parentId="{0016A58F-A8DA-4D14-979E-0FB933821E7E}">
    <text>KPD, informaciniai, sutikimai, servitutas</text>
  </threadedComment>
  <threadedComment ref="K337" dT="2025-04-29T07:01:01.70" personId="{BF5C2520-4838-4933-8C2C-E9E069B8079F}" id="{E13D03DF-F66C-499D-846C-D86D3C118838}" parentId="{0016A58F-A8DA-4D14-979E-0FB933821E7E}">
    <text>pateikta KPD, sutikimai išsiųsti Klientui surinkti (04-29 pasiteirauta, pasiūlyta pagalba, kad paspartinti procesą)</text>
  </threadedComment>
  <threadedComment ref="K337" dT="2025-05-12T05:19:02.99" personId="{BF5C2520-4838-4933-8C2C-E9E069B8079F}" id="{AAE9C2EE-D760-4635-A532-40DBF3127A7F}" parentId="{0016A58F-A8DA-4D14-979E-0FB933821E7E}">
    <text>KPD suderino. Klientas skambino, sakė organizuos susitikimą, bet kolkas dar jokių konkrečių žinių apie tai negavau.</text>
  </threadedComment>
  <threadedComment ref="K337" dT="2025-06-03T07:05:37.49" personId="{BF5C2520-4838-4933-8C2C-E9E069B8079F}" id="{0D406609-7E7A-4D31-9219-7134D000731C}" parentId="{0016A58F-A8DA-4D14-979E-0FB933821E7E}">
    <text>Klientas renka sutikimus, nes sklypo savininkai kelia sąlygas, kurių ESO nefinansuos. Kokia situacija nėra aišku, parašytas laiškas Klientui.</text>
  </threadedComment>
  <threadedComment ref="K337" dT="2025-07-17T06:14:44.13" personId="{BF5C2520-4838-4933-8C2C-E9E069B8079F}" id="{E0141ECE-0716-4E6C-86BB-D04F30A8608A}" parentId="{0016A58F-A8DA-4D14-979E-0FB933821E7E}">
    <text>Klientui pateikta šiek tiek pakorteguota projekto versija dėl vieno iš sklypo savininkų nesutikimo. Laukiame atsakymo</text>
  </threadedComment>
  <threadedComment ref="K337" dT="2025-09-09T06:42:06.14" personId="{BF5C2520-4838-4933-8C2C-E9E069B8079F}" id="{C6365C0B-9835-4F80-BA45-BBD846166610}" parentId="{0016A58F-A8DA-4D14-979E-0FB933821E7E}">
    <text>Sutikimai gauti, trūksta Vainoro perdeirnimo, gavus įgaliojimus teiksiu servitutus.</text>
  </threadedComment>
  <threadedComment ref="K337" dT="2025-10-17T09:53:18.19" personId="{BF941DBC-49BC-4D35-B639-EC5DED99621C}" id="{7CBB8B34-6689-464E-8001-FD6C670540E3}" parentId="{0016A58F-A8DA-4D14-979E-0FB933821E7E}">
    <text>09-16 pateikti savivaldybei servitutai</text>
  </threadedComment>
  <threadedComment ref="K337" dT="2025-10-29T13:16:19.52" personId="{BF5C2520-4838-4933-8C2C-E9E069B8079F}" id="{7D49E1F7-26B3-4DF0-A8C1-C774DD63EAEC}" parentId="{0016A58F-A8DA-4D14-979E-0FB933821E7E}">
    <text>Servitutai, SUVA</text>
  </threadedComment>
  <threadedComment ref="K337" dT="2025-11-04T10:26:09.95" personId="{BF941DBC-49BC-4D35-B639-EC5DED99621C}" id="{635C7B70-9417-48E0-92D5-9134E7BEA8C8}" parentId="{0016A58F-A8DA-4D14-979E-0FB933821E7E}">
    <text>Pateiktas pilnas projektas</text>
  </threadedComment>
  <threadedComment ref="AB337" dT="2025-03-24T08:59:01.95" personId="{BF5C2520-4838-4933-8C2C-E9E069B8079F}" id="{51E326ED-51EF-476C-8CBD-A4ABF38C6629}">
    <text>Pateikta 03-24</text>
  </threadedComment>
  <threadedComment ref="AE337" dT="2025-03-24T08:59:01.95" personId="{BF5C2520-4838-4933-8C2C-E9E069B8079F}" id="{8B122663-935E-4ED9-89BB-0D7766943C45}">
    <text>Pateikta 03-24</text>
  </threadedComment>
  <threadedComment ref="AF337" dT="2025-03-24T08:59:01.95" personId="{BF5C2520-4838-4933-8C2C-E9E069B8079F}" id="{34831A7C-CA69-455D-B99B-515C20803A7D}">
    <text>Pateikta 03-24</text>
  </threadedComment>
  <threadedComment ref="AH337" dT="2025-09-30T07:09:07.30" personId="{BF5C2520-4838-4933-8C2C-E9E069B8079F}" id="{14798DCD-BE1F-4EBC-9853-367D1FE723BD}">
    <text xml:space="preserve">09-30 </text>
  </threadedComment>
  <threadedComment ref="AH337" dT="2025-09-30T07:09:10.18" personId="{BF5C2520-4838-4933-8C2C-E9E069B8079F}" id="{B3D041E3-C816-4F88-96F5-4AC82A522886}" parentId="{14798DCD-BE1F-4EBC-9853-367D1FE723BD}">
    <text>25SUT-10265</text>
  </threadedComment>
  <threadedComment ref="AJ337" dT="2025-03-24T08:59:01.95" personId="{BF5C2520-4838-4933-8C2C-E9E069B8079F}" id="{373D5AB3-C31C-449C-AEEB-914A6D955955}">
    <text>Pateikta 03-24</text>
  </threadedComment>
  <threadedComment ref="AN337" dT="2025-04-29T06:58:56.25" personId="{BF5C2520-4838-4933-8C2C-E9E069B8079F}" id="{60B16D92-3FCB-430D-8F3E-55928DC0CE5D}">
    <text>pateikta 04-22</text>
  </threadedComment>
  <threadedComment ref="K338" dT="2025-03-19T10:45:30.90" personId="{275467A3-C35B-408D-BC09-980133BF36D1}" id="{918EE441-4C22-446B-9F39-2956DD9637A6}">
    <text>Edgaras matavo</text>
  </threadedComment>
  <threadedComment ref="K338" dT="2025-03-25T06:06:51.48" personId="{BF941DBC-49BC-4D35-B639-EC5DED99621C}" id="{61EDAFBB-DD75-4DFB-AD0D-BD82EC9DB4D5}" parentId="{918EE441-4C22-446B-9F39-2956DD9637A6}">
    <text>03.25 važiuoju į vietą pasižiūrėt</text>
  </threadedComment>
  <threadedComment ref="K338" dT="2025-03-28T08:15:58.01" personId="{BF941DBC-49BC-4D35-B639-EC5DED99621C}" id="{9CA3FBCE-94A2-4AA9-91FF-67C2102DE631}" parentId="{918EE441-4C22-446B-9F39-2956DD9637A6}">
    <text>03.28 parengti sprendiniai</text>
  </threadedComment>
  <threadedComment ref="K338" dT="2025-03-28T15:06:29.04" personId="{BF5C2520-4838-4933-8C2C-E9E069B8079F}" id="{7F05805B-EDE9-4E4F-8934-04669BF58EA9}" parentId="{918EE441-4C22-446B-9F39-2956DD9637A6}">
    <text>Pateikti pirminiai, bet reikia parodyti projektą P. Stašiūnui, nes čia sunkiai įgyvendinami sprendiniai mano nuomone.</text>
  </threadedComment>
  <threadedComment ref="K338" dT="2025-04-02T09:46:05.46" personId="{BF941DBC-49BC-4D35-B639-EC5DED99621C}" id="{4A6B32CE-7133-4441-A100-7404C58B47F8}" parentId="{918EE441-4C22-446B-9F39-2956DD9637A6}">
    <text>04-02 pateikta Stašiūnui.</text>
  </threadedComment>
  <threadedComment ref="K338" dT="2025-04-03T10:39:36.46" personId="{275467A3-C35B-408D-BC09-980133BF36D1}" id="{9F8DAB33-A14B-4F65-88C0-94C7D4539EE9}" parentId="{918EE441-4C22-446B-9F39-2956DD9637A6}">
    <text>Taiso pastabas</text>
  </threadedComment>
  <threadedComment ref="K338" dT="2025-04-03T14:37:10.32" personId="{BF941DBC-49BC-4D35-B639-EC5DED99621C}" id="{7C4AA841-594F-4763-A1CB-EBB8B033998B}" parentId="{918EE441-4C22-446B-9F39-2956DD9637A6}">
    <text>Prieš taisant pastabas laukiu atsakymo iš Stašiūno ar pavyks atlikti darbus.</text>
  </threadedComment>
  <threadedComment ref="K338" dT="2025-04-08T12:08:12.26" personId="{BF941DBC-49BC-4D35-B639-EC5DED99621C}" id="{B47F69F4-2091-4FB9-8F3A-E8E0A0F9ACD7}" parentId="{918EE441-4C22-446B-9F39-2956DD9637A6}">
    <text>Stašiūnas sakė galim daryt.</text>
  </threadedComment>
  <threadedComment ref="K338" dT="2025-04-08T12:53:49.26" personId="{BF5C2520-4838-4933-8C2C-E9E069B8079F}" id="{0946E280-C4F9-4C4A-99D4-66A16E89CD51}" parentId="{918EE441-4C22-446B-9F39-2956DD9637A6}">
    <text xml:space="preserve">ESO leido daryt su informaciniais. </text>
  </threadedComment>
  <threadedComment ref="K338" dT="2025-04-08T12:54:14.20" personId="{BF5C2520-4838-4933-8C2C-E9E069B8079F}" id="{41890C8D-E9DA-4A0C-AA11-D0760E48792E}" parentId="{918EE441-4C22-446B-9F39-2956DD9637A6}">
    <text>Pataisyti ESO pastabas ir teikti derinti</text>
  </threadedComment>
  <threadedComment ref="AB338" dT="2025-04-10T04:38:50.69" personId="{BF941DBC-49BC-4D35-B639-EC5DED99621C}" id="{DBEBD811-C5FE-4D3C-B1A1-4437B2E7C472}">
    <text>04.10</text>
  </threadedComment>
  <threadedComment ref="AE338" dT="2025-04-10T04:38:50.69" personId="{BF941DBC-49BC-4D35-B639-EC5DED99621C}" id="{79F482B1-3FE3-47CD-B6EB-6C3253F784E5}">
    <text>04.10</text>
  </threadedComment>
  <threadedComment ref="AF338" dT="2025-04-10T04:38:50.69" personId="{BF941DBC-49BC-4D35-B639-EC5DED99621C}" id="{643E9C30-C7E6-48BE-B1B6-BFEA410988DC}">
    <text>04.10</text>
  </threadedComment>
  <threadedComment ref="K339" dT="2025-03-19T10:45:30.90" personId="{275467A3-C35B-408D-BC09-980133BF36D1}" id="{20C88F83-5589-401B-8271-EC2B26BA9936}">
    <text>Edgaras matavo</text>
  </threadedComment>
  <threadedComment ref="K339" dT="2025-03-20T15:18:38.78" personId="{BF5C2520-4838-4933-8C2C-E9E069B8079F}" id="{1CAE7350-741D-443D-AAA7-45D9F1347C55}" parentId="{20C88F83-5589-401B-8271-EC2B26BA9936}">
    <text>Pateikti pirminiai</text>
  </threadedComment>
  <threadedComment ref="K339" dT="2025-03-28T17:26:29.42" personId="{BF5C2520-4838-4933-8C2C-E9E069B8079F}" id="{9C0E2245-3836-4104-A62D-39781E2C7A2C}" parentId="{20C88F83-5589-401B-8271-EC2B26BA9936}">
    <text>Siųsti derint</text>
  </threadedComment>
  <threadedComment ref="K339" dT="2025-03-31T12:02:36.23" personId="{BF941DBC-49BC-4D35-B639-EC5DED99621C}" id="{E1F133C2-06A9-4852-8005-5E8DFCE73875}" parentId="{20C88F83-5589-401B-8271-EC2B26BA9936}">
    <text>Užsakovas nesutinka su spinta ant sklypo ribos, sako kelti prie šaligatvio arba ant stulpo</text>
  </threadedComment>
  <threadedComment ref="K339" dT="2025-04-02T05:05:55.67" personId="{BF941DBC-49BC-4D35-B639-EC5DED99621C}" id="{E0757590-F48F-46EB-BF6C-50C7D517C946}" parentId="{20C88F83-5589-401B-8271-EC2B26BA9936}">
    <text>Iškelta spinta, pateikta Vainorui derinti 04.02</text>
  </threadedComment>
  <threadedComment ref="K339" dT="2025-04-03T14:36:37.44" personId="{BF941DBC-49BC-4D35-B639-EC5DED99621C}" id="{DAE1DEE4-4F20-4043-BD25-8CE4BADDC847}" parentId="{20C88F83-5589-401B-8271-EC2B26BA9936}">
    <text>04-03 Vainoras nurodė statyt ant sklypo ribos, nusiunčiau nuotraukas, kodėl negalim pastatyt ant ribos</text>
  </threadedComment>
  <threadedComment ref="K339" dT="2025-04-04T07:27:09.58" personId="{BF941DBC-49BC-4D35-B639-EC5DED99621C}" id="{1E31F93A-0041-421D-9367-87315CD2DF38}" parentId="{20C88F83-5589-401B-8271-EC2B26BA9936}">
    <text>Vainoras neleidžia ardyti asfalto dangos, pridėjau nuotraukas kad ardom šaligatvio trinkeles, pateikiau 04.04</text>
  </threadedComment>
  <threadedComment ref="K339" dT="2025-04-14T07:20:33.26" personId="{BF941DBC-49BC-4D35-B639-EC5DED99621C}" id="{67E21BAB-5E2F-4A70-8976-89C130A4B724}" parentId="{20C88F83-5589-401B-8271-EC2B26BA9936}">
    <text>Pateikta Telia 04.09, užsakovui 04.14, Vainoras ir vandenys suderino</text>
  </threadedComment>
  <threadedComment ref="K339" dT="2025-04-15T09:38:59.89" personId="{BF941DBC-49BC-4D35-B639-EC5DED99621C}" id="{CFB074AC-DB27-49CE-B4B2-53476850F4A8}" parentId="{20C88F83-5589-401B-8271-EC2B26BA9936}">
    <text>04.15 Telia atmetė, išsiunčiau su paaiškinimu</text>
  </threadedComment>
  <threadedComment ref="K339" dT="2025-04-24T11:09:46.53" personId="{BF941DBC-49BC-4D35-B639-EC5DED99621C}" id="{2ED9BEED-FAB7-4680-BC0E-AFBF67E8ACA1}" parentId="{20C88F83-5589-401B-8271-EC2B26BA9936}">
    <text>04.24 pateikta SUVA, parengta byla</text>
  </threadedComment>
  <threadedComment ref="K339" dT="2025-04-24T13:21:24.18" personId="{BF5C2520-4838-4933-8C2C-E9E069B8079F}" id="{2A6387BC-A40B-48A1-82D5-C28DC2A857FF}" parentId="{20C88F83-5589-401B-8271-EC2B26BA9936}">
    <text>pateiktas projektas be suva</text>
  </threadedComment>
  <threadedComment ref="AE339" dT="2025-04-10T06:09:12.48" personId="{BF941DBC-49BC-4D35-B639-EC5DED99621C}" id="{C52CE5D7-DFC1-4DF5-BED6-BF2DBF0AF913}">
    <text xml:space="preserve">04.10
</text>
  </threadedComment>
  <threadedComment ref="AF339" dT="2025-04-10T06:09:12.48" personId="{BF941DBC-49BC-4D35-B639-EC5DED99621C}" id="{F78BC907-0C4F-49E4-ACF3-0468DD49969B}">
    <text xml:space="preserve">04.10
</text>
  </threadedComment>
  <threadedComment ref="AH339" dT="2025-04-24T11:01:30.85" personId="{BF941DBC-49BC-4D35-B639-EC5DED99621C}" id="{0C7805F1-2833-48A9-85A7-8EA19E000D55}">
    <text>04.24
SAV-356829</text>
  </threadedComment>
  <threadedComment ref="K340" dT="2025-04-04T07:26:23.73" personId="{BF941DBC-49BC-4D35-B639-EC5DED99621C}" id="{F9BAF857-FFCF-49DB-9168-0E133336B5F0}">
    <text>Parengti pirminiai, reikia važiuot į vietą pasižiūrėt ar pavyks išvengt šilumos kanalo.</text>
  </threadedComment>
  <threadedComment ref="K341" dT="2025-03-07T11:12:47.36" personId="{275467A3-C35B-408D-BC09-980133BF36D1}" id="{6F0A83E8-872C-40E2-A3A7-9AB736B7BA2A}">
    <text>Edgaras matavo topo</text>
  </threadedComment>
  <threadedComment ref="K341" dT="2025-03-25T06:06:15.24" personId="{BF941DBC-49BC-4D35-B639-EC5DED99621C}" id="{85E35C37-8116-43A6-9445-ADE66B57B07B}" parentId="{6F0A83E8-872C-40E2-A3A7-9AB736B7BA2A}">
    <text>Parengti pirminiai</text>
  </threadedComment>
  <threadedComment ref="K341" dT="2025-03-26T15:23:50.97" personId="{BF5C2520-4838-4933-8C2C-E9E069B8079F}" id="{EED78F25-E49A-429C-8CBE-623BB44D69C1}" parentId="{6F0A83E8-872C-40E2-A3A7-9AB736B7BA2A}">
    <text>Pateikti pirminiai</text>
  </threadedComment>
  <threadedComment ref="K341" dT="2025-03-31T12:00:30.75" personId="{BF941DBC-49BC-4D35-B639-EC5DED99621C}" id="{B05CBBB4-4B5F-462D-AB88-B7B642330EB3}" parentId="{6F0A83E8-872C-40E2-A3A7-9AB736B7BA2A}">
    <text>Skambino zoninis, reikia taisyt schemą.</text>
  </threadedComment>
  <threadedComment ref="K341" dT="2025-04-03T11:10:31.63" personId="{BF941DBC-49BC-4D35-B639-EC5DED99621C}" id="{6240088B-6F9E-4A26-80A0-4F6A299C7976}" parentId="{6F0A83E8-872C-40E2-A3A7-9AB736B7BA2A}">
    <text>Ištaisytos pirminių pastabos.</text>
  </threadedComment>
  <threadedComment ref="K341" dT="2025-04-03T11:26:51.04" personId="{275467A3-C35B-408D-BC09-980133BF36D1}" id="{01D247C9-B53B-42CC-A4C0-0F40E1B20F7D}" parentId="{6F0A83E8-872C-40E2-A3A7-9AB736B7BA2A}">
    <text>Pateikti pirminiai</text>
  </threadedComment>
  <threadedComment ref="K341" dT="2025-04-07T10:24:25.15" personId="{BF941DBC-49BC-4D35-B639-EC5DED99621C}" id="{5641309A-D5DC-4504-ACBA-70F67D6FE56B}" parentId="{6F0A83E8-872C-40E2-A3A7-9AB736B7BA2A}">
    <text>Ištaisytos pastabos, pateikta derint, išsiųsti informaciniai</text>
  </threadedComment>
  <threadedComment ref="K341" dT="2025-04-18T11:01:28.11" personId="{BF941DBC-49BC-4D35-B639-EC5DED99621C}" id="{5A0959DA-49E4-43D3-9BDB-8C15C2F6EE48}" parentId="{6F0A83E8-872C-40E2-A3A7-9AB736B7BA2A}">
    <text>Paruošta pilna byla</text>
  </threadedComment>
  <threadedComment ref="K341" dT="2025-04-18T13:18:56.92" personId="{BF5C2520-4838-4933-8C2C-E9E069B8079F}" id="{A43703C5-F285-4B57-91E1-632B3C3F11FF}" parentId="{6F0A83E8-872C-40E2-A3A7-9AB736B7BA2A}">
    <text>pateikta byla</text>
  </threadedComment>
  <threadedComment ref="AB341" dT="2025-04-07T06:52:38.80" personId="{BF941DBC-49BC-4D35-B639-EC5DED99621C}" id="{F055085A-3BC2-4618-A773-AF3FA169EE74}">
    <text>04.07 pateikta</text>
  </threadedComment>
  <threadedComment ref="AE341" dT="2025-04-07T06:52:38.80" personId="{BF941DBC-49BC-4D35-B639-EC5DED99621C}" id="{996F78AD-8DD9-4C8F-8865-AD5E79C5B145}">
    <text>04.07 pateikta</text>
  </threadedComment>
  <threadedComment ref="AF341" dT="2025-04-07T06:52:38.80" personId="{BF941DBC-49BC-4D35-B639-EC5DED99621C}" id="{9D5BA0E2-53EF-48A9-8D25-7AA6B4AD6302}">
    <text>04.07 pateikta</text>
  </threadedComment>
  <threadedComment ref="AN341" dT="2025-04-11T05:12:24.66" personId="{BF941DBC-49BC-4D35-B639-EC5DED99621C}" id="{90F3BFC7-7CC6-4E58-9605-5B6D78F7CF50}">
    <text>04.11 pateikta</text>
  </threadedComment>
  <threadedComment ref="K342" dT="2025-03-13T11:46:10.43" personId="{BF5C2520-4838-4933-8C2C-E9E069B8079F}" id="{00AFC981-AECF-4BE2-B77C-E02590825DE5}">
    <text>Pateikta pirminiai</text>
  </threadedComment>
  <threadedComment ref="K342" dT="2025-03-21T17:11:44.37" personId="{BF5C2520-4838-4933-8C2C-E9E069B8079F}" id="{6F4330B3-BBFF-4525-B012-36B9F7876115}" parentId="{00AFC981-AECF-4BE2-B77C-E02590825DE5}">
    <text>Pateikti pirminiai po pastabų</text>
  </threadedComment>
  <threadedComment ref="K342" dT="2025-03-31T12:00:19.22" personId="{BF941DBC-49BC-4D35-B639-EC5DED99621C}" id="{EFA550BE-4D09-4130-B46C-3552C9133A1D}" parentId="{00AFC981-AECF-4BE2-B77C-E02590825DE5}">
    <text>Laukiu Vainoro derinimo po pastabų, kad patraukti spintą nuo kelio ribos.</text>
  </threadedComment>
  <threadedComment ref="K342" dT="2025-04-04T07:25:43.14" personId="{BF941DBC-49BC-4D35-B639-EC5DED99621C}" id="{707D794D-CC94-476B-905C-B8D41B6A46EA}" parentId="{00AFC981-AECF-4BE2-B77C-E02590825DE5}">
    <text>Pateikta Telia 04.04</text>
  </threadedComment>
  <threadedComment ref="K342" dT="2025-04-07T06:38:22.92" personId="{BF941DBC-49BC-4D35-B639-EC5DED99621C}" id="{05F7768F-B5A9-413E-A3B6-D9B672DD95D2}" parentId="{00AFC981-AECF-4BE2-B77C-E02590825DE5}">
    <text>04.07 pateikta KPD</text>
  </threadedComment>
  <threadedComment ref="K342" dT="2025-04-22T12:16:00.63" personId="{BF941DBC-49BC-4D35-B639-EC5DED99621C}" id="{36C022F7-078E-4C1D-A609-2BF307E8F7FE}" parentId="{00AFC981-AECF-4BE2-B77C-E02590825DE5}">
    <text>04.22 pateikta SUVA, rengiu bylą</text>
  </threadedComment>
  <threadedComment ref="K342" dT="2025-04-23T06:57:15.77" personId="{BF941DBC-49BC-4D35-B639-EC5DED99621C}" id="{244BF5CB-B16E-442B-B370-6FF9E88851CD}" parentId="{00AFC981-AECF-4BE2-B77C-E02590825DE5}">
    <text>04.23 parengta pilna byla be suvos</text>
  </threadedComment>
  <threadedComment ref="K342" dT="2025-04-23T14:41:05.71" personId="{BF5C2520-4838-4933-8C2C-E9E069B8079F}" id="{2F5D4A94-1FE3-425F-AE54-3614FAA865AE}" parentId="{00AFC981-AECF-4BE2-B77C-E02590825DE5}">
    <text>pateikta byla be suva</text>
  </threadedComment>
  <threadedComment ref="Z342" dT="2025-04-07T06:37:59.82" personId="{BF941DBC-49BC-4D35-B639-EC5DED99621C}" id="{82EB7487-1201-45EC-9DE9-081C28B4B6D5}">
    <text>04.07 pateikta</text>
  </threadedComment>
  <threadedComment ref="AB342" dT="2025-03-24T11:23:46.86" personId="{BF941DBC-49BC-4D35-B639-EC5DED99621C}" id="{036D98FF-13FF-4C87-9077-98EAD5EF0D6C}">
    <text>03.24 pateikta</text>
  </threadedComment>
  <threadedComment ref="AE342" dT="2025-03-24T11:23:46.86" personId="{BF941DBC-49BC-4D35-B639-EC5DED99621C}" id="{DE811D4D-04C7-485A-8618-7E18F52AA997}">
    <text>03.24 pateikta</text>
  </threadedComment>
  <threadedComment ref="AF342" dT="2025-03-24T11:23:46.86" personId="{BF941DBC-49BC-4D35-B639-EC5DED99621C}" id="{A21B721C-A96E-418B-A720-9ABAD85B3C65}">
    <text>03.24 pateikta</text>
  </threadedComment>
  <threadedComment ref="AH342" dT="2025-04-22T09:29:15.47" personId="{BF941DBC-49BC-4D35-B639-EC5DED99621C}" id="{2C6EAED1-73D2-4825-B6A1-C95D06635C5F}">
    <text>SAV-356390
04.22</text>
  </threadedComment>
  <threadedComment ref="AN342" dT="2025-04-07T06:37:59.82" personId="{BF941DBC-49BC-4D35-B639-EC5DED99621C}" id="{AB09E3A9-85DD-407E-8161-35CA3E89EA5A}">
    <text>04.07 pateikta</text>
  </threadedComment>
  <threadedComment ref="K343" dT="2025-04-07T08:03:05.89" personId="{275467A3-C35B-408D-BC09-980133BF36D1}" id="{59E20DAA-355B-4D0B-98AA-E69AEEC107F5}">
    <text>Pakamaris darė topo</text>
  </threadedComment>
  <threadedComment ref="K343" dT="2025-04-08T09:58:35.09" personId="{BF941DBC-49BC-4D35-B639-EC5DED99621C}" id="{BC0F2281-4D8E-4950-BA07-A6C10C752031}" parentId="{59E20DAA-355B-4D0B-98AA-E69AEEC107F5}">
    <text>04.08 parengti pirminiai</text>
  </threadedComment>
  <threadedComment ref="K343" dT="2025-04-09T06:27:40.77" personId="{BF5C2520-4838-4933-8C2C-E9E069B8079F}" id="{B4CAB837-5F86-4417-9C23-3DA766BDCB6C}" parentId="{59E20DAA-355B-4D0B-98AA-E69AEEC107F5}">
    <text>pateikti pirminiai</text>
  </threadedComment>
  <threadedComment ref="K343" dT="2025-04-11T11:58:31.89" personId="{BF941DBC-49BC-4D35-B639-EC5DED99621C}" id="{300F2624-2A74-469B-9B06-1B3CA55BFC7D}" parentId="{59E20DAA-355B-4D0B-98AA-E69AEEC107F5}">
    <text>04.11 ištaisytos pastabos.</text>
  </threadedComment>
  <threadedComment ref="K343" dT="2025-04-29T06:34:57.90" personId="{BF941DBC-49BC-4D35-B639-EC5DED99621C}" id="{0486C1EB-6D52-48EA-BCBB-120CF178F1C1}" parentId="{59E20DAA-355B-4D0B-98AA-E69AEEC107F5}">
    <text>Trūksta ESO derinimo kad pateikti SUVA, ruošiu bylą.</text>
  </threadedComment>
  <threadedComment ref="K343" dT="2025-05-05T12:38:35.55" personId="{BF941DBC-49BC-4D35-B639-EC5DED99621C}" id="{D166E725-5724-4BED-A3E0-433361DC3109}" parentId="{59E20DAA-355B-4D0B-98AA-E69AEEC107F5}">
    <text>Parengta byla, savivaldybė atsakė į informacinį kad nėra AZ toje vietoje. Paruošiau pagal juos brėžinį, siųsiu per naujo.</text>
  </threadedComment>
  <threadedComment ref="K343" dT="2025-05-12T12:37:51.84" personId="{BF941DBC-49BC-4D35-B639-EC5DED99621C}" id="{0768FBA0-E28E-40AC-97F2-545EFEE11C84}" parentId="{59E20DAA-355B-4D0B-98AA-E69AEEC107F5}">
    <text>Informacinis pateiktas, derinimai yra, byla parengta, trūksta tik SUVA</text>
  </threadedComment>
  <threadedComment ref="K343" dT="2025-05-27T09:32:05.79" personId="{BF5C2520-4838-4933-8C2C-E9E069B8079F}" id="{061788B1-5F81-4D6C-8FFF-15A9DE0F86DB}" parentId="{59E20DAA-355B-4D0B-98AA-E69AEEC107F5}">
    <text>Pateikta byla su suva</text>
  </threadedComment>
  <threadedComment ref="Z343" dT="2025-04-29T04:17:42.68" personId="{BF941DBC-49BC-4D35-B639-EC5DED99621C}" id="{04F43984-8B84-4CF1-BF37-47AAF32EF513}">
    <text>04.29 pateikta</text>
  </threadedComment>
  <threadedComment ref="AB343" dT="2025-04-17T10:49:20.57" personId="{BF941DBC-49BC-4D35-B639-EC5DED99621C}" id="{15460FA5-D6E9-4445-8252-C39670831481}">
    <text>04.17 pateikta</text>
  </threadedComment>
  <threadedComment ref="AE343" dT="2025-04-17T10:49:20.57" personId="{BF941DBC-49BC-4D35-B639-EC5DED99621C}" id="{FEF19699-AB28-4E46-93B0-5ADA9152A980}">
    <text>04.17 pateikta</text>
  </threadedComment>
  <threadedComment ref="AF343" dT="2025-04-17T10:49:20.57" personId="{BF941DBC-49BC-4D35-B639-EC5DED99621C}" id="{B94E563B-F5F0-43F3-8CAA-3B9796D669B4}">
    <text>04.17 pateikta</text>
  </threadedComment>
  <threadedComment ref="AH343" dT="2025-04-30T04:35:32.21" personId="{BF941DBC-49BC-4D35-B639-EC5DED99621C}" id="{604B41D8-9E90-4D68-A069-275A5AE54540}">
    <text>04.30
SAV-357507</text>
  </threadedComment>
  <threadedComment ref="AJ343" dT="2025-04-17T10:49:20.57" personId="{BF941DBC-49BC-4D35-B639-EC5DED99621C}" id="{69117AE1-67FF-4D2B-B9F1-28F554853533}">
    <text>04.17 pateikta</text>
  </threadedComment>
  <threadedComment ref="K344" dT="2025-04-07T08:03:05.89" personId="{275467A3-C35B-408D-BC09-980133BF36D1}" id="{7B9707C8-6016-407D-8D88-C55FAFCC997A}">
    <text>Pakamaris darė topo</text>
  </threadedComment>
  <threadedComment ref="K344" dT="2025-04-11T07:51:44.67" personId="{BF941DBC-49BC-4D35-B639-EC5DED99621C}" id="{354EEE64-E425-4651-9A35-90A26BB88E52}" parentId="{7B9707C8-6016-407D-8D88-C55FAFCC997A}">
    <text>04.11 parengti pirminiai</text>
  </threadedComment>
  <threadedComment ref="K345" dT="2025-04-07T08:03:05.89" personId="{275467A3-C35B-408D-BC09-980133BF36D1}" id="{63A5F784-B0AA-4FA4-A4EF-ECB7F698E1EF}">
    <text>Pakamaris darė topo</text>
  </threadedComment>
  <threadedComment ref="K345" dT="2025-04-16T12:53:04.69" personId="{BF941DBC-49BC-4D35-B639-EC5DED99621C}" id="{DDC72B68-85C3-445E-A925-6CBC727E9FC0}" parentId="{63A5F784-B0AA-4FA4-A4EF-ECB7F698E1EF}">
    <text>04.16 parengti pirminiai</text>
  </threadedComment>
  <threadedComment ref="K345" dT="2025-04-17T14:22:19.13" personId="{BF5C2520-4838-4933-8C2C-E9E069B8079F}" id="{5B190621-9975-45CA-92A4-E0F15AD92731}" parentId="{63A5F784-B0AA-4FA4-A4EF-ECB7F698E1EF}">
    <text>Pateikti pirminiai</text>
  </threadedComment>
  <threadedComment ref="K345" dT="2025-05-08T10:53:24.31" personId="{BF941DBC-49BC-4D35-B639-EC5DED99621C}" id="{58ADA24E-6953-4CDC-A25A-63E74C2339A1}" parentId="{63A5F784-B0AA-4FA4-A4EF-ECB7F698E1EF}">
    <text>05.08 pateikti servitutai derint mokyklai ir valgyklai. Pateikta institucijom derint.</text>
  </threadedComment>
  <threadedComment ref="K345" dT="2025-05-26T07:36:34.96" personId="{BF941DBC-49BC-4D35-B639-EC5DED99621C}" id="{8B6C0CA5-819A-4D44-8E1A-9E01DE99B7BF}" parentId="{63A5F784-B0AA-4FA4-A4EF-ECB7F698E1EF}">
    <text>05-26 skambinau i KE, sprendžia dėl atstumo, nes nesilaikom 2m</text>
  </threadedComment>
  <threadedComment ref="K345" dT="2025-05-29T04:38:38.91" personId="{BF941DBC-49BC-4D35-B639-EC5DED99621C}" id="{B064EE9D-F541-459E-A85B-E2709E04E586}" parentId="{63A5F784-B0AA-4FA4-A4EF-ECB7F698E1EF}">
    <text>Pateikta KPD 05-28</text>
  </threadedComment>
  <threadedComment ref="K345" dT="2025-05-30T11:57:41.14" personId="{BF941DBC-49BC-4D35-B639-EC5DED99621C}" id="{1DD40D2E-2D1C-474C-970B-34CCB480F2D7}" parentId="{63A5F784-B0AA-4FA4-A4EF-ECB7F698E1EF}">
    <text>Užsakovo +37068602665, paskambint pirmadienį</text>
  </threadedComment>
  <threadedComment ref="K345" dT="2025-07-17T06:15:53.59" personId="{BF5C2520-4838-4933-8C2C-E9E069B8079F}" id="{3F411577-CFFC-4666-8DB3-D5E15D2F8817}" parentId="{63A5F784-B0AA-4FA4-A4EF-ECB7F698E1EF}">
    <text>Pateiktas sutikimas Klientui, turi perduoti statytojui pasirašyti</text>
  </threadedComment>
  <threadedComment ref="K345" dT="2025-09-09T07:12:02.04" personId="{BF5C2520-4838-4933-8C2C-E9E069B8079F}" id="{7AEE899B-3871-4BF9-805C-E3F97007C222}" parentId="{63A5F784-B0AA-4FA4-A4EF-ECB7F698E1EF}">
    <text>Gautas nesutikimas servituto nustatymui iš valstybinio sklypo panaudos gavėjo. Aiškinuos su savivaldybe ar galima kažką pakeisti ar panaudos gavėjas turi paskutinį žodį.</text>
  </threadedComment>
  <threadedComment ref="Z345" dT="2025-05-30T11:36:05.87" personId="{BF941DBC-49BC-4D35-B639-EC5DED99621C}" id="{57B4A674-4081-45A4-AC20-4453E7DDD3D2}">
    <text>05-30 pateikta</text>
  </threadedComment>
  <threadedComment ref="AB345" dT="2025-05-08T10:51:48.56" personId="{BF941DBC-49BC-4D35-B639-EC5DED99621C}" id="{DA36E547-E175-498A-AC34-94266BBB7F64}">
    <text>05.08 pateikta</text>
  </threadedComment>
  <threadedComment ref="AE345" dT="2025-05-08T10:51:48.56" personId="{BF941DBC-49BC-4D35-B639-EC5DED99621C}" id="{647A1281-8311-4AF2-BED8-95581F2178E5}">
    <text>05.08 pateikta</text>
  </threadedComment>
  <threadedComment ref="AF345" dT="2025-05-08T10:51:48.56" personId="{BF941DBC-49BC-4D35-B639-EC5DED99621C}" id="{D0553920-D494-40B3-A2A8-79CD2E320AF3}">
    <text>05.08 pateikta</text>
  </threadedComment>
  <threadedComment ref="AF345" dT="2025-05-16T06:27:24.21" personId="{BF941DBC-49BC-4D35-B639-EC5DED99621C}" id="{FCF8E879-27C2-44AC-9AF6-1321FD28132A}" parentId="{D0553920-D494-40B3-A2A8-79CD2E320AF3}">
    <text>05.16 pateikta po pastabų.</text>
  </threadedComment>
  <threadedComment ref="AJ345" dT="2025-05-08T10:51:48.56" personId="{BF941DBC-49BC-4D35-B639-EC5DED99621C}" id="{F5E2DFA8-7868-4559-969A-5162ACB82F87}">
    <text>05.08 pateikta</text>
  </threadedComment>
  <threadedComment ref="AJ345" dT="2025-05-27T04:52:57.91" personId="{BF941DBC-49BC-4D35-B639-EC5DED99621C}" id="{1E1D4AED-CDC6-4FD2-AD5E-A4688ABA632A}" parentId="{F5E2DFA8-7868-4559-969A-5162ACB82F87}">
    <text>05.27 pateikta su pjūviais.</text>
  </threadedComment>
  <threadedComment ref="AN345" dT="2025-05-28T12:16:27.98" personId="{BF941DBC-49BC-4D35-B639-EC5DED99621C}" id="{372636D5-DB69-42A9-BCC7-09BDA91A7A38}">
    <text>05-28 pateikta</text>
  </threadedComment>
  <threadedComment ref="K346" dT="2025-04-07T08:03:05.89" personId="{275467A3-C35B-408D-BC09-980133BF36D1}" id="{5F1D87CC-F8CC-4DD9-BC25-AE6539B928D8}">
    <text>Pakamaris darė topo</text>
  </threadedComment>
  <threadedComment ref="K346" dT="2025-05-05T12:38:47.91" personId="{BF941DBC-49BC-4D35-B639-EC5DED99621C}" id="{2B4D2EC1-ED91-46AE-A5F4-C36894C1C028}" parentId="{5F1D87CC-F8CC-4DD9-BC25-AE6539B928D8}">
    <text>05.05 parengti pirminiai</text>
  </threadedComment>
  <threadedComment ref="K346" dT="2025-05-07T05:02:08.37" personId="{BF5C2520-4838-4933-8C2C-E9E069B8079F}" id="{B407AF91-2C70-4F70-A817-0396DDF34E9D}" parentId="{5F1D87CC-F8CC-4DD9-BC25-AE6539B928D8}">
    <text>Pateikti pirminiai</text>
  </threadedComment>
  <threadedComment ref="K346" dT="2025-05-28T04:35:33.90" personId="{BF5C2520-4838-4933-8C2C-E9E069B8079F}" id="{4EE78593-CF27-4ACE-84EA-39EC01482A56}" parentId="{5F1D87CC-F8CC-4DD9-BC25-AE6539B928D8}">
    <text>Gytis derina servitutus (3) ir sutikimą</text>
  </threadedComment>
  <threadedComment ref="K346" dT="2025-07-17T06:25:56.71" personId="{BF5C2520-4838-4933-8C2C-E9E069B8079F}" id="{F97FCE68-7600-4FC3-AB6B-28C1F6F6FAFA}" parentId="{5F1D87CC-F8CC-4DD9-BC25-AE6539B928D8}">
    <text>Pakeistos TS, pateikta susiderinti su ESO pakoreguoti sprendiniai</text>
  </threadedComment>
  <threadedComment ref="AE346" dT="2025-06-02T06:11:12.79" personId="{BF941DBC-49BC-4D35-B639-EC5DED99621C}" id="{440F1AB1-E14B-45B1-B622-850C06F1AC50}">
    <text>06-02 pateikta</text>
  </threadedComment>
  <threadedComment ref="AF346" dT="2025-06-02T06:11:12.79" personId="{BF941DBC-49BC-4D35-B639-EC5DED99621C}" id="{A11A2AE1-1D40-476A-A893-74A861AB1A37}">
    <text>06-02 pateikta</text>
  </threadedComment>
  <threadedComment ref="K347" dT="2025-04-07T13:15:21.18" personId="{275467A3-C35B-408D-BC09-980133BF36D1}" id="{F5A9479A-13BE-41F7-A13A-E45B816D2791}">
    <text>Pakamaris darė topo</text>
  </threadedComment>
  <threadedComment ref="K347" dT="2025-04-09T04:41:24.68" personId="{BF941DBC-49BC-4D35-B639-EC5DED99621C}" id="{685687F4-F116-4087-A212-797D69906F31}" parentId="{F5A9479A-13BE-41F7-A13A-E45B816D2791}">
    <text>04.09 parengti pirminiai</text>
  </threadedComment>
  <threadedComment ref="K347" dT="2025-04-09T06:49:54.94" personId="{BF5C2520-4838-4933-8C2C-E9E069B8079F}" id="{0805F78A-DE5D-482C-9630-43EDE68046DC}" parentId="{F5A9479A-13BE-41F7-A13A-E45B816D2791}">
    <text>pateikti pirminiai</text>
  </threadedComment>
  <threadedComment ref="K347" dT="2025-04-09T11:08:14.54" personId="{BF941DBC-49BC-4D35-B639-EC5DED99621C}" id="{1C0B2268-1521-4F2B-A13A-FAA2D819E033}" parentId="{F5A9479A-13BE-41F7-A13A-E45B816D2791}">
    <text xml:space="preserve">Audrius Kleiza, +37037332820; +37069975834
VALERIJA PAŠKEVIČIENĖ,+37067752302; +37060309766
</text>
  </threadedComment>
  <threadedComment ref="K348" dT="2025-04-07T12:18:14.07" personId="{BF941DBC-49BC-4D35-B639-EC5DED99621C}" id="{C5CDF66D-904A-41E4-950F-BE159DCD697A}">
    <text>Reikia topo papildymo</text>
  </threadedComment>
  <threadedComment ref="K348" dT="2025-04-07T12:34:14.72" personId="{BF5C2520-4838-4933-8C2C-E9E069B8079F}" id="{D43F4411-6813-44E4-A968-9BA47B1267CD}" parentId="{C5CDF66D-904A-41E4-950F-BE159DCD697A}">
    <text>perduotas papildymas Tomui</text>
  </threadedComment>
  <threadedComment ref="K348" dT="2025-04-15T12:35:46.04" personId="{275467A3-C35B-408D-BC09-980133BF36D1}" id="{61C8AB6A-0650-4803-A039-82B38CA7AFE3}" parentId="{C5CDF66D-904A-41E4-950F-BE159DCD697A}">
    <text>Papildymas perduotas Geoprojektams 04-15</text>
  </threadedComment>
  <threadedComment ref="K348" dT="2025-04-28T06:10:57.07" personId="{BF941DBC-49BC-4D35-B639-EC5DED99621C}" id="{83F65413-0E64-499F-B4DB-538A589E0474}" parentId="{C5CDF66D-904A-41E4-950F-BE159DCD697A}">
    <text>04.28 parengti pirminiai</text>
  </threadedComment>
  <threadedComment ref="K348" dT="2025-04-28T10:37:16.36" personId="{BF5C2520-4838-4933-8C2C-E9E069B8079F}" id="{AE998B73-FD48-49A5-8250-B25BAC8161B5}" parentId="{C5CDF66D-904A-41E4-950F-BE159DCD697A}">
    <text>pateikti pirminiai</text>
  </threadedComment>
  <threadedComment ref="K348" dT="2025-05-20T05:07:45.87" personId="{BF5C2520-4838-4933-8C2C-E9E069B8079F}" id="{865B55C8-EE60-4022-BEC4-13543816E5E9}" parentId="{C5CDF66D-904A-41E4-950F-BE159DCD697A}">
    <text>Pateiktas projektas be suva</text>
  </threadedComment>
  <threadedComment ref="Z348" dT="2025-05-07T04:46:53.73" personId="{BF941DBC-49BC-4D35-B639-EC5DED99621C}" id="{06BEEA7E-FF88-4692-809F-4A56941DC0E8}">
    <text>05.07 pateikta</text>
  </threadedComment>
  <threadedComment ref="AB348" dT="2025-04-29T11:37:42.38" personId="{BF941DBC-49BC-4D35-B639-EC5DED99621C}" id="{29B9F2C1-A717-457E-A8F0-02769943C4C2}">
    <text>04.29 pateikta</text>
  </threadedComment>
  <threadedComment ref="AE348" dT="2025-04-29T11:37:42.38" personId="{BF941DBC-49BC-4D35-B639-EC5DED99621C}" id="{2B508E76-3204-441F-BD3F-2B2F97D931C3}">
    <text>04.29 pateikta</text>
  </threadedComment>
  <threadedComment ref="AF348" dT="2025-04-29T11:37:42.38" personId="{BF941DBC-49BC-4D35-B639-EC5DED99621C}" id="{D584B56D-0E2B-4CE4-B25C-164481A1D55A}">
    <text>04.29 pateikta</text>
  </threadedComment>
  <threadedComment ref="AH348" dT="2025-05-12T06:34:54.37" personId="{BF941DBC-49BC-4D35-B639-EC5DED99621C}" id="{B97496B3-2E6B-4308-866D-FB88B192216C}">
    <text xml:space="preserve">05.12
SAV-359126
</text>
  </threadedComment>
  <threadedComment ref="E349" dT="2025-04-07T07:11:01.70" personId="{275467A3-C35B-408D-BC09-980133BF36D1}" id="{2E693E10-DCBC-4244-9D81-8D9CC43EEF71}">
    <text>Simas darė topo</text>
  </threadedComment>
  <threadedComment ref="K349" dT="2025-04-08T05:55:24.29" personId="{BF941DBC-49BC-4D35-B639-EC5DED99621C}" id="{0E0C5909-92B7-410F-B41C-728AD483046E}">
    <text>Užsakovas parduoda sklypą, sakė informuos savaitės laikotarpį ar darom projektą ar atšauks sąlygas.</text>
  </threadedComment>
  <threadedComment ref="K349" dT="2025-04-15T09:47:16.22" personId="{BF941DBC-49BC-4D35-B639-EC5DED99621C}" id="{7C1CF941-3891-4389-850E-53361F903841}" parentId="{0E0C5909-92B7-410F-B41C-728AD483046E}">
    <text>Naujas savininkas atsiųs iš architekto info, kad žinotumėm kur statyt spintą</text>
  </threadedComment>
  <threadedComment ref="K349" dT="2025-04-16T05:04:58.37" personId="{BF941DBC-49BC-4D35-B639-EC5DED99621C}" id="{DD7456EE-9766-4AD8-874A-3DC9746C2622}" parentId="{0E0C5909-92B7-410F-B41C-728AD483046E}">
    <text>04.16 parengti pirminiai</text>
  </threadedComment>
  <threadedComment ref="K349" dT="2025-04-17T14:16:31.67" personId="{BF5C2520-4838-4933-8C2C-E9E069B8079F}" id="{DD016DAB-0FCD-4999-AAD5-957E0D7A6E18}" parentId="{0E0C5909-92B7-410F-B41C-728AD483046E}">
    <text>Pateikti pirminiai</text>
  </threadedComment>
  <threadedComment ref="K349" dT="2025-04-18T11:28:49.27" personId="{BF941DBC-49BC-4D35-B639-EC5DED99621C}" id="{F63F7549-0A39-447B-BCC8-2B174CDFB344}" parentId="{0E0C5909-92B7-410F-B41C-728AD483046E}">
    <text>04.18 ištaisytos pastabos</text>
  </threadedComment>
  <threadedComment ref="K349" dT="2025-04-23T09:58:42.96" personId="{BF941DBC-49BC-4D35-B639-EC5DED99621C}" id="{C12CE8F3-3CF8-45E6-814D-9504E148DB52}" parentId="{0E0C5909-92B7-410F-B41C-728AD483046E}">
    <text xml:space="preserve"> +37061805227, pavel.btg@gmail.com naujo savininko kontaktai</text>
    <extLst>
      <x:ext xmlns:xltc2="http://schemas.microsoft.com/office/spreadsheetml/2020/threadedcomments2" uri="{F7C98A9C-CBB3-438F-8F68-D28B6AF4A901}">
        <xltc2:checksum>1743686999</xltc2:checksum>
        <xltc2:hyperlink startIndex="15" length="19" url="pavel.btg@gmail.com"/>
      </x:ext>
    </extLst>
  </threadedComment>
  <threadedComment ref="K349" dT="2025-04-23T10:13:45.10" personId="{BF941DBC-49BC-4D35-B639-EC5DED99621C}" id="{066C8F78-B115-4BB1-ABFA-C4AA8AFEF6C8}" parentId="{0E0C5909-92B7-410F-B41C-728AD483046E}">
    <text>Pateikta derinti, išsiųsta AZ sutikimas ir užsakovui pasirašyt.</text>
  </threadedComment>
  <threadedComment ref="K349" dT="2025-04-29T04:49:47.22" personId="{BF941DBC-49BC-4D35-B639-EC5DED99621C}" id="{59862B11-8C90-4125-AACA-0D3A5BF5E73D}" parentId="{0E0C5909-92B7-410F-B41C-728AD483046E}">
    <text>Gauti derinimai, pateikta SUVA, rengiu bylą.</text>
  </threadedComment>
  <threadedComment ref="K349" dT="2025-05-05T12:39:01.81" personId="{BF941DBC-49BC-4D35-B639-EC5DED99621C}" id="{FCE6DE7F-771B-4730-A247-93B27C30537A}" parentId="{0E0C5909-92B7-410F-B41C-728AD483046E}">
    <text>Parengta byla</text>
  </threadedComment>
  <threadedComment ref="K349" dT="2025-05-06T06:15:44.53" personId="{BF5C2520-4838-4933-8C2C-E9E069B8079F}" id="{587D9AA4-29C5-4851-9045-71AC7AFDBD3C}" parentId="{0E0C5909-92B7-410F-B41C-728AD483046E}">
    <text>Pateiktas projektas be suva 05-05</text>
  </threadedComment>
  <threadedComment ref="AH349" dT="2025-04-29T04:31:22.88" personId="{BF941DBC-49BC-4D35-B639-EC5DED99621C}" id="{FA1268E6-B768-4CBB-BAF2-A8B1127ACA64}">
    <text>04.29
SAV-357282</text>
  </threadedComment>
  <threadedComment ref="E350" dT="2025-04-07T07:11:01.70" personId="{275467A3-C35B-408D-BC09-980133BF36D1}" id="{45834E21-4096-4B3C-90C7-A8079B75BA75}">
    <text>Simas darė topo</text>
  </threadedComment>
  <threadedComment ref="K350" dT="2025-04-08T06:58:19.86" personId="{BF5C2520-4838-4933-8C2C-E9E069B8079F}" id="{DB66FD55-B116-471B-962F-0FE3E8C9CF4A}">
    <text>Pateikti pirminiai</text>
  </threadedComment>
  <threadedComment ref="K350" dT="2025-04-15T11:02:45.32" personId="{BF5C2520-4838-4933-8C2C-E9E069B8079F}" id="{7FE19D16-0FBF-4C58-8631-C9F1187A4EBC}" parentId="{DB66FD55-B116-471B-962F-0FE3E8C9CF4A}">
    <text>Iš esmės pastabų nėra pirminiam, bet KT stovi kieme į kurį įvažiavimas siauras, neįveš MT. Parašytas komentaras į TIVIS, atsakymo nėra.</text>
  </threadedComment>
  <threadedComment ref="K350" dT="2025-05-01T05:25:01.59" personId="{BF5C2520-4838-4933-8C2C-E9E069B8079F}" id="{EBE7CE42-9888-4C0E-B36B-2CD5B9CD4F3C}" parentId="{DB66FD55-B116-471B-962F-0FE3E8C9CF4A}">
    <text>Pakeistos TS be MT keitimo. Įkelti pakoreguoti sprendiniai derinimui su ESO</text>
  </threadedComment>
  <threadedComment ref="K350" dT="2025-05-01T06:50:02.76" personId="{BF5C2520-4838-4933-8C2C-E9E069B8079F}" id="{21C9266C-1B28-4CFC-B65F-A67A0AD02E86}" parentId="{DB66FD55-B116-471B-962F-0FE3E8C9CF4A}">
    <text>Pateikti sprendiniai Klientui</text>
  </threadedComment>
  <threadedComment ref="K350" dT="2025-05-12T05:23:44.84" personId="{BF5C2520-4838-4933-8C2C-E9E069B8079F}" id="{D16134A0-56E2-4161-A54E-0734A21CF278}" parentId="{DB66FD55-B116-471B-962F-0FE3E8C9CF4A}">
    <text>Trūksta vainoro</text>
  </threadedComment>
  <threadedComment ref="K350" dT="2025-05-26T09:52:58.03" personId="{BF5C2520-4838-4933-8C2C-E9E069B8079F}" id="{147909E1-720A-4BFD-8EFB-011F00E52B12}" parentId="{DB66FD55-B116-471B-962F-0FE3E8C9CF4A}">
    <text>Pateikta be suva</text>
  </threadedComment>
  <threadedComment ref="AB350" dT="2025-05-06T13:43:49.87" personId="{BF5C2520-4838-4933-8C2C-E9E069B8079F}" id="{C49BFD14-B9F4-4F08-9589-9D663CE79854}">
    <text>05-05</text>
  </threadedComment>
  <threadedComment ref="AE350" dT="2025-05-06T13:43:49.87" personId="{BF5C2520-4838-4933-8C2C-E9E069B8079F}" id="{78A922CF-CE57-4CE8-B39F-DC5628FC57D6}">
    <text>05-05</text>
  </threadedComment>
  <threadedComment ref="AF350" dT="2025-05-06T13:43:49.87" personId="{BF5C2520-4838-4933-8C2C-E9E069B8079F}" id="{D4BAF82B-2649-4666-BB8A-1F3C499304B3}">
    <text>05-05</text>
  </threadedComment>
  <threadedComment ref="AH350" dT="2025-05-23T10:07:05.28" personId="{BF5C2520-4838-4933-8C2C-E9E069B8079F}" id="{2EFE152F-F5B6-4D23-A06C-4F8B2E170D8F}">
    <text xml:space="preserve">05-23 
361032 </text>
  </threadedComment>
  <threadedComment ref="K351" dT="2025-03-27T07:41:00.76" personId="{BF5C2520-4838-4933-8C2C-E9E069B8079F}" id="{71CF00D8-8449-4C9C-8F95-B9BA31A426E4}">
    <text>Rengiami pirminiai, pateikta institucijom</text>
  </threadedComment>
  <threadedComment ref="K351" dT="2025-04-03T10:36:09.95" personId="{275467A3-C35B-408D-BC09-980133BF36D1}" id="{090994B3-BF20-41D5-A297-88EA795FA1BF}" parentId="{71CF00D8-8449-4C9C-8F95-B9BA31A426E4}">
    <text>Taiso pastabas</text>
  </threadedComment>
  <threadedComment ref="K351" dT="2025-04-07T07:50:56.29" personId="{BF5C2520-4838-4933-8C2C-E9E069B8079F}" id="{83EBB871-7964-44F6-BBA8-4F55E03A1082}" parentId="{71CF00D8-8449-4C9C-8F95-B9BA31A426E4}">
    <text>Pateikta po pastabų</text>
  </threadedComment>
  <threadedComment ref="K351" dT="2025-04-08T13:00:17.94" personId="{BF5C2520-4838-4933-8C2C-E9E069B8079F}" id="{F8013F09-6511-4FDA-A756-71B3C51EF263}" parentId="{71CF00D8-8449-4C9C-8F95-B9BA31A426E4}">
    <text>Pirminiai patvirtinti. Suderino dar tik Telia. Vandenys ir savivaldybė pateikė pastabas į kurias atrašiau prieš atostogas, bet atsakymų negavau. Šiandien parašiau priminimus.</text>
  </threadedComment>
  <threadedComment ref="K351" dT="2025-04-15T11:05:36.89" personId="{BF5C2520-4838-4933-8C2C-E9E069B8079F}" id="{27AF59CD-8CD2-4A44-ADF3-8F7BD91892E7}" parentId="{71CF00D8-8449-4C9C-8F95-B9BA31A426E4}">
    <text>Atsakymų nėra, vandenys nekelia. Vainoras paprašė pakartot laiškus, persiunčiau</text>
  </threadedComment>
  <threadedComment ref="K351" dT="2025-05-01T06:49:43.32" personId="{BF5C2520-4838-4933-8C2C-E9E069B8079F}" id="{BE5260C2-ED29-4034-8304-6BB143717BBF}" parentId="{71CF00D8-8449-4C9C-8F95-B9BA31A426E4}">
    <text>Derinimai gauti, pateikta suva. ESO sustabdė užduotį komentaru.</text>
  </threadedComment>
  <threadedComment ref="K351" dT="2025-05-12T05:26:31.01" personId="{BF5C2520-4838-4933-8C2C-E9E069B8079F}" id="{5AA53093-F1E8-41B1-8AC9-069D1FE13CF7}" parentId="{71CF00D8-8449-4C9C-8F95-B9BA31A426E4}">
    <text>Užduotį pratęsė, liko gauti SUVA</text>
  </threadedComment>
  <threadedComment ref="K351" dT="2025-05-16T11:55:57.00" personId="{BF941DBC-49BC-4D35-B639-EC5DED99621C}" id="{A60ECAB8-B87E-4619-9495-98364B9C8362}" parentId="{71CF00D8-8449-4C9C-8F95-B9BA31A426E4}">
    <text>Paskambinau užsakovui, turi atsiųst.</text>
  </threadedComment>
  <threadedComment ref="K351" dT="2025-05-20T05:32:51.48" personId="{BF5C2520-4838-4933-8C2C-E9E069B8079F}" id="{9F7BE57F-32AB-421B-A707-3AAD6DE04F39}" parentId="{71CF00D8-8449-4C9C-8F95-B9BA31A426E4}">
    <text>Pateiktas projektas be suva</text>
  </threadedComment>
  <threadedComment ref="AH351" dT="2025-04-17T12:31:29.88" personId="{BF5C2520-4838-4933-8C2C-E9E069B8079F}" id="{46F51267-CB4B-46F0-A8F2-8576273AB524}">
    <text>04-17
SAV-355982</text>
  </threadedComment>
  <threadedComment ref="K352" dT="2025-04-29T07:37:46.84" personId="{BF941DBC-49BC-4D35-B639-EC5DED99621C}" id="{A36753F0-DA2D-4949-A451-03F687823B12}">
    <text>04.29 parengti pirminiai</text>
  </threadedComment>
  <threadedComment ref="K352" dT="2025-04-30T15:54:04.75" personId="{BF5C2520-4838-4933-8C2C-E9E069B8079F}" id="{960FAA0E-1057-4903-8ED9-CE03F9B659EC}" parentId="{A36753F0-DA2D-4949-A451-03F687823B12}">
    <text>Pateikti pirminiai</text>
  </threadedComment>
  <threadedComment ref="K352" dT="2025-05-08T10:52:40.07" personId="{BF941DBC-49BC-4D35-B639-EC5DED99621C}" id="{07BBE90D-82B2-49C6-957E-4581B1D42732}" parentId="{A36753F0-DA2D-4949-A451-03F687823B12}">
    <text>05.08 ištaisytos pastabos, pateikta derint</text>
  </threadedComment>
  <threadedComment ref="Z352" dT="2025-05-29T04:42:13.39" personId="{BF941DBC-49BC-4D35-B639-EC5DED99621C}" id="{D86311F1-8C55-49CF-8AB0-98888BA38198}">
    <text>05-29 pateikta</text>
  </threadedComment>
  <threadedComment ref="AB352" dT="2025-05-08T10:51:48.56" personId="{BF941DBC-49BC-4D35-B639-EC5DED99621C}" id="{FFFD5590-9688-42FF-89C1-FE357D5B0F92}">
    <text>05.08 pateikta</text>
  </threadedComment>
  <threadedComment ref="AE352" dT="2025-05-08T10:51:48.56" personId="{BF941DBC-49BC-4D35-B639-EC5DED99621C}" id="{D3AFBDB3-40E4-4E9F-9A76-475A4D0D74F3}">
    <text>05.08 pateikta</text>
  </threadedComment>
  <threadedComment ref="AF352" dT="2025-05-08T10:51:48.56" personId="{BF941DBC-49BC-4D35-B639-EC5DED99621C}" id="{7CE90E9E-C0CC-4184-9138-83B3E6DA1A23}">
    <text>05.08 pateikta</text>
  </threadedComment>
  <threadedComment ref="AF352" dT="2025-05-16T06:27:15.54" personId="{BF941DBC-49BC-4D35-B639-EC5DED99621C}" id="{062A18F4-5172-45B7-AADC-62BD2240B618}" parentId="{7CE90E9E-C0CC-4184-9138-83B3E6DA1A23}">
    <text>05.16 Pateikta po pastabų.</text>
  </threadedComment>
  <threadedComment ref="AH352" dT="2025-05-26T05:38:06.37" personId="{BF941DBC-49BC-4D35-B639-EC5DED99621C}" id="{4911D012-A016-4B9A-A2F1-832450342C97}">
    <text>05-26
SAV-361142</text>
  </threadedComment>
  <threadedComment ref="K353" dT="2025-04-22T11:41:49.10" personId="{275467A3-C35B-408D-BC09-980133BF36D1}" id="{A3432B2E-4088-4E1E-B60A-0068F671DD3A}">
    <text>Ovidijus matuoja 04-23</text>
  </threadedComment>
  <threadedComment ref="K353" dT="2025-05-07T05:44:40.14" personId="{BF941DBC-49BC-4D35-B639-EC5DED99621C}" id="{5CA0BE53-AB76-4DF2-AA97-1C66ED261E96}" parentId="{A3432B2E-4088-4E1E-B60A-0068F671DD3A}">
    <text>05.07 parengti pirminiai</text>
  </threadedComment>
  <threadedComment ref="K353" dT="2025-05-07T13:47:04.53" personId="{BF5C2520-4838-4933-8C2C-E9E069B8079F}" id="{42D0B262-9B90-4FF2-A32D-A9C9F76454D1}" parentId="{A3432B2E-4088-4E1E-B60A-0068F671DD3A}">
    <text>Pateikti pirminiai</text>
  </threadedComment>
  <threadedComment ref="K353" dT="2025-05-12T05:27:11.49" personId="{BF5C2520-4838-4933-8C2C-E9E069B8079F}" id="{970854B2-9D64-4479-A282-8FB161CED86D}" parentId="{A3432B2E-4088-4E1E-B60A-0068F671DD3A}">
    <text>Susiderinti su klientu spintos vietą, tada pateiksim per naują pirminius</text>
  </threadedComment>
  <threadedComment ref="K353" dT="2025-05-12T12:35:24.17" personId="{BF941DBC-49BC-4D35-B639-EC5DED99621C}" id="{40AE5731-6D73-4D59-A901-A17DD4C1701F}" parentId="{A3432B2E-4088-4E1E-B60A-0068F671DD3A}">
    <text>Klientui vieta tinkama, su kaimynais susitinku 05.16.</text>
  </threadedComment>
  <threadedComment ref="K353" dT="2025-05-16T12:08:15.58" personId="{BF5C2520-4838-4933-8C2C-E9E069B8079F}" id="{AB4F26CB-E62A-430C-9386-F67A19139C2D}" parentId="{A3432B2E-4088-4E1E-B60A-0068F671DD3A}">
    <text>Pateikti pirminiai po pastabų</text>
  </threadedComment>
  <threadedComment ref="K353" dT="2025-07-11T13:31:53.93" personId="{BF5C2520-4838-4933-8C2C-E9E069B8079F}" id="{4FF7B7B9-2358-4A63-BA33-D80EA5C59004}" parentId="{A3432B2E-4088-4E1E-B60A-0068F671DD3A}">
    <text>Pateikta su suva</text>
  </threadedComment>
  <threadedComment ref="AA353" dT="2025-05-16T09:32:31.49" personId="{BF941DBC-49BC-4D35-B639-EC5DED99621C}" id="{B64B4AF5-7DA6-4760-859A-9B58BB952761}">
    <text>2</text>
  </threadedComment>
  <threadedComment ref="AE353" dT="2025-05-16T09:32:04.14" personId="{BF941DBC-49BC-4D35-B639-EC5DED99621C}" id="{69415E1B-77F1-48BE-AA0E-A376799CE050}">
    <text>05.16 pateikta</text>
  </threadedComment>
  <threadedComment ref="AF353" dT="2025-05-16T09:32:04.14" personId="{BF941DBC-49BC-4D35-B639-EC5DED99621C}" id="{ED22936E-5224-49AE-AD54-37B608EC7C1B}">
    <text>05.16 pateikta</text>
  </threadedComment>
  <threadedComment ref="AH353" dT="2025-06-17T10:58:56.77" personId="{BF5C2520-4838-4933-8C2C-E9E069B8079F}" id="{4132EB23-684D-44C3-A2D5-A51568C4D99B}">
    <text>06-17
364621</text>
  </threadedComment>
  <threadedComment ref="AN353" dT="2025-05-30T10:30:19.52" personId="{BF941DBC-49BC-4D35-B639-EC5DED99621C}" id="{168E24AF-2AC9-4C47-8521-78FC0BAF95E0}">
    <text>05-30 pateikta</text>
  </threadedComment>
  <threadedComment ref="K354" dT="2025-04-23T12:16:22.43" personId="{BF5C2520-4838-4933-8C2C-E9E069B8079F}" id="{31C000E9-B7C5-4DE6-96C3-81E7E41506EC}">
    <text>pateikti pirminiai</text>
  </threadedComment>
  <threadedComment ref="K354" dT="2025-04-30T16:26:21.61" personId="{BF5C2520-4838-4933-8C2C-E9E069B8079F}" id="{D5D10B5A-9297-487F-BA14-FA0179010784}" parentId="{31C000E9-B7C5-4DE6-96C3-81E7E41506EC}">
    <text>Pateikta po pastabų</text>
  </threadedComment>
  <threadedComment ref="K354" dT="2025-05-08T09:15:27.84" personId="{BF941DBC-49BC-4D35-B639-EC5DED99621C}" id="{882B1E2F-66BE-4FFB-B87D-C1D1A374C69A}" parentId="{31C000E9-B7C5-4DE6-96C3-81E7E41506EC}">
    <text>Parengta byla, pateikta SUVA</text>
  </threadedComment>
  <threadedComment ref="AH354" dT="2025-05-08T09:10:49.18" personId="{BF941DBC-49BC-4D35-B639-EC5DED99621C}" id="{B6EBFB5A-B84A-4AC7-9440-D59546EFC484}">
    <text>05.08 
SAV-358741</text>
  </threadedComment>
  <threadedComment ref="K355" dT="2025-04-22T11:41:49.10" personId="{275467A3-C35B-408D-BC09-980133BF36D1}" id="{CB0E2B8D-B6E6-4B3C-BEEB-0B7E72769498}">
    <text>Ovidijus matuoja 04-23</text>
  </threadedComment>
  <threadedComment ref="K355" dT="2025-04-29T11:39:54.05" personId="{BF941DBC-49BC-4D35-B639-EC5DED99621C}" id="{E7865ABB-895A-4127-83F9-04BB75513C41}" parentId="{CB0E2B8D-B6E6-4B3C-BEEB-0B7E72769498}">
    <text>04.29 parengti pirminiai</text>
  </threadedComment>
  <threadedComment ref="K355" dT="2025-04-30T16:08:34.26" personId="{BF5C2520-4838-4933-8C2C-E9E069B8079F}" id="{5F42BD69-8790-4616-A137-4DEA6AE454D9}" parentId="{CB0E2B8D-B6E6-4B3C-BEEB-0B7E72769498}">
    <text>Pateikti pirminiai</text>
  </threadedComment>
  <threadedComment ref="K355" dT="2025-05-07T10:18:47.33" personId="{BF941DBC-49BC-4D35-B639-EC5DED99621C}" id="{CD566AF7-BB3D-4F01-AA97-5077830371AA}" parentId="{CB0E2B8D-B6E6-4B3C-BEEB-0B7E72769498}">
    <text>05.07 parengta byla</text>
  </threadedComment>
  <threadedComment ref="Z355" dT="2025-05-07T04:46:53.73" personId="{BF941DBC-49BC-4D35-B639-EC5DED99621C}" id="{D20D2F68-04F9-4502-A888-1C66CDF49842}">
    <text>05.07 pateikta</text>
  </threadedComment>
  <threadedComment ref="AH355" dT="2025-05-07T04:46:53.73" personId="{BF941DBC-49BC-4D35-B639-EC5DED99621C}" id="{8679654D-DA75-478C-90D3-EFDDA2FB956B}">
    <text xml:space="preserve">05.07
SAV-358359
</text>
  </threadedComment>
  <threadedComment ref="K356" dT="2025-04-22T11:41:49.10" personId="{275467A3-C35B-408D-BC09-980133BF36D1}" id="{801F8808-26BA-4C8D-8682-B98F0DA49871}">
    <text>Ovidijus matuoja 04-23</text>
  </threadedComment>
  <threadedComment ref="K356" dT="2025-05-06T09:28:38.06" personId="{BF941DBC-49BC-4D35-B639-EC5DED99621C}" id="{4928EDCA-C9B9-4889-9401-83E4A64A604F}" parentId="{801F8808-26BA-4C8D-8682-B98F0DA49871}">
    <text>05.06 parengti pirminiai</text>
  </threadedComment>
  <threadedComment ref="K357" dT="2025-04-22T11:41:49.10" personId="{275467A3-C35B-408D-BC09-980133BF36D1}" id="{E1C4729B-05AE-4CAB-80E1-4953D61DE4BF}">
    <text>Ovidijus matuoja 04-23</text>
  </threadedComment>
  <threadedComment ref="K357" dT="2025-04-29T09:34:57.53" personId="{BF941DBC-49BC-4D35-B639-EC5DED99621C}" id="{630ADF63-1F8F-4E0A-AF29-1CE4DE87C6E3}" parentId="{E1C4729B-05AE-4CAB-80E1-4953D61DE4BF}">
    <text>04.29 parengti pirminiai</text>
  </threadedComment>
  <threadedComment ref="K358" dT="2025-05-12T06:28:12.00" personId="{BF5C2520-4838-4933-8C2C-E9E069B8079F}" id="{D54BACE1-2DFB-47E3-BF22-4248686A4284}">
    <text>Topo Ovidijus</text>
  </threadedComment>
  <threadedComment ref="K358" dT="2025-05-12T06:28:25.71" personId="{BF5C2520-4838-4933-8C2C-E9E069B8079F}" id="{3774726E-D932-4A2F-B7CC-D8B83BD23A6A}" parentId="{D54BACE1-2DFB-47E3-BF22-4248686A4284}">
    <text>Pateikti sprendiniai Klientui suderinti</text>
  </threadedComment>
  <threadedComment ref="K358" dT="2025-05-16T10:04:13.77" personId="{BF5C2520-4838-4933-8C2C-E9E069B8079F}" id="{6195DEB7-F1AA-4255-83DF-CE7C80AC954E}" parentId="{D54BACE1-2DFB-47E3-BF22-4248686A4284}">
    <text>Klientas suderino, pateikta institucijoms</text>
  </threadedComment>
  <threadedComment ref="AB358" dT="2025-05-16T09:59:15.24" personId="{BF5C2520-4838-4933-8C2C-E9E069B8079F}" id="{C0886513-87FE-4D84-8D95-DB2FAA233ADE}">
    <text>05-16</text>
  </threadedComment>
  <threadedComment ref="AE358" dT="2025-05-16T09:59:15.24" personId="{BF5C2520-4838-4933-8C2C-E9E069B8079F}" id="{427FB4DC-8002-4813-881C-63F045F49440}">
    <text>05-16</text>
  </threadedComment>
  <threadedComment ref="AF358" dT="2025-05-16T09:59:15.24" personId="{BF5C2520-4838-4933-8C2C-E9E069B8079F}" id="{4A6ADB4A-B4C9-49F5-9BE9-8E87FD549A60}">
    <text>05-16</text>
  </threadedComment>
  <threadedComment ref="AH358" dT="2025-06-16T06:52:04.31" personId="{BF5C2520-4838-4933-8C2C-E9E069B8079F}" id="{48D0967A-2A8B-4A4F-B08B-0B9D47D33B7F}">
    <text xml:space="preserve">06-16
364341 </text>
  </threadedComment>
  <threadedComment ref="AN358" dT="2025-05-16T10:55:26.88" personId="{BF941DBC-49BC-4D35-B639-EC5DED99621C}" id="{1E098A8E-8DF1-41CA-BE7A-8A798EEF50AA}">
    <text>05.16 pateikta</text>
  </threadedComment>
  <threadedComment ref="K359" dT="2025-05-12T09:59:26.62" personId="{BF941DBC-49BC-4D35-B639-EC5DED99621C}" id="{C6DA3D2A-E519-47BC-ACD8-DFF0184622BF}">
    <text>05.12 parengti pirminiai.</text>
  </threadedComment>
  <threadedComment ref="K359" dT="2025-05-21T07:30:32.31" personId="{BF941DBC-49BC-4D35-B639-EC5DED99621C}" id="{0DEEF8DE-1620-48A2-9839-2A7F93F4F529}" parentId="{C6DA3D2A-E519-47BC-ACD8-DFF0184622BF}">
    <text>Gauti derinimai, reikia ESO, kad įkelt SUVA</text>
  </threadedComment>
  <threadedComment ref="Z359" dT="2025-05-13T12:22:23.19" personId="{BF941DBC-49BC-4D35-B639-EC5DED99621C}" id="{DCCC346F-328E-4506-9A17-660173D6634E}">
    <text>05.13 pateikta</text>
  </threadedComment>
  <threadedComment ref="AB359" dT="2025-05-13T12:22:23.19" personId="{BF941DBC-49BC-4D35-B639-EC5DED99621C}" id="{053C164D-DD0D-47E7-9EB2-4C672585CCC4}">
    <text>05.13 pateikta</text>
  </threadedComment>
  <threadedComment ref="AE359" dT="2025-05-13T12:22:23.19" personId="{BF941DBC-49BC-4D35-B639-EC5DED99621C}" id="{54351A98-0685-4EC3-BEF1-611DE6720D66}">
    <text>05.13 pateikta</text>
  </threadedComment>
  <threadedComment ref="AF359" dT="2025-05-13T12:22:23.19" personId="{BF941DBC-49BC-4D35-B639-EC5DED99621C}" id="{B07E2B33-1A74-4B50-A5FD-DB0F912CB61B}">
    <text>05.13 pateikta</text>
  </threadedComment>
  <threadedComment ref="AH359" dT="2025-05-26T11:51:21.20" personId="{BF941DBC-49BC-4D35-B639-EC5DED99621C}" id="{7BB9E0E1-A12C-414B-ADEC-91850FA34BA5}">
    <text>05-26
SAV-361240</text>
  </threadedComment>
  <threadedComment ref="K360" dT="2025-06-23T04:35:39.98" personId="{BF5C2520-4838-4933-8C2C-E9E069B8079F}" id="{B7D9F7A4-B139-4083-83F2-98F7CB90E90F}">
    <text>Pateikti pirminiai 06-17</text>
  </threadedComment>
  <threadedComment ref="K360" dT="2025-07-17T06:28:34.21" personId="{BF5C2520-4838-4933-8C2C-E9E069B8079F}" id="{FD353DEF-B69F-4DA7-92A9-705A398982FC}" parentId="{B7D9F7A4-B139-4083-83F2-98F7CB90E90F}">
    <text>Trūksta savivaldybės ir Telia</text>
  </threadedComment>
  <threadedComment ref="AB360" dT="2025-07-11T05:54:02.29" personId="{BF5C2520-4838-4933-8C2C-E9E069B8079F}" id="{00D4D107-F135-4C0F-80B3-F0F4EEC3E477}">
    <text>07-11</text>
  </threadedComment>
  <threadedComment ref="AE360" dT="2025-07-11T05:54:02.29" personId="{BF5C2520-4838-4933-8C2C-E9E069B8079F}" id="{8B70E28F-F347-4996-9CA4-896563C27FD8}">
    <text>07-11</text>
  </threadedComment>
  <threadedComment ref="AF360" dT="2025-07-11T05:54:02.29" personId="{BF5C2520-4838-4933-8C2C-E9E069B8079F}" id="{FE37CC0F-E4E2-4F50-8DC2-04B5D98F8C00}">
    <text>07-11</text>
  </threadedComment>
  <threadedComment ref="AH360" dT="2025-07-30T06:08:26.06" personId="{BF5C2520-4838-4933-8C2C-E9E069B8079F}" id="{121B7232-9AA2-4622-96AF-04118C21A278}">
    <text xml:space="preserve">07-30
370206 </text>
  </threadedComment>
  <threadedComment ref="K361" dT="2025-06-12T13:14:35.04" personId="{275467A3-C35B-408D-BC09-980133BF36D1}" id="{D8C44621-45ED-4DA1-83DC-7D4DD1C332B0}">
    <text>Donatas parengė topo</text>
  </threadedComment>
  <threadedComment ref="K361" dT="2025-07-17T06:33:14.93" personId="{BF5C2520-4838-4933-8C2C-E9E069B8079F}" id="{E4197D70-7358-462E-88E9-B6F462B507CF}" parentId="{D8C44621-45ED-4DA1-83DC-7D4DD1C332B0}">
    <text>Kamuolys pas ESO. Turi pateikti patikslinimus dėl projekto apimties ir pastotės schemą patikslintą</text>
  </threadedComment>
  <threadedComment ref="K361" dT="2025-09-09T07:43:31.21" personId="{BF5C2520-4838-4933-8C2C-E9E069B8079F}" id="{134A3EE9-33D9-40F0-833C-64361DD13465}" parentId="{D8C44621-45ED-4DA1-83DC-7D4DD1C332B0}">
    <text>Susiderinta su Vainoru, pateiktas sutikimas pasirašymui, išsiųstas informacinis.</text>
  </threadedComment>
  <threadedComment ref="K362" dT="2025-06-12T13:14:35.04" personId="{275467A3-C35B-408D-BC09-980133BF36D1}" id="{EA9F806A-934C-4CF0-A5D0-2DBFA014C001}">
    <text>Donatas parengė topo</text>
  </threadedComment>
  <threadedComment ref="K362" dT="2025-06-23T12:55:40.94" personId="{BF5C2520-4838-4933-8C2C-E9E069B8079F}" id="{64279C4C-88EA-4A98-BE27-5A986842CB83}" parentId="{EA9F806A-934C-4CF0-A5D0-2DBFA014C001}">
    <text>Pateikti pirminiai</text>
  </threadedComment>
  <threadedComment ref="Z362" dT="2025-07-04T05:24:08.45" personId="{BF5C2520-4838-4933-8C2C-E9E069B8079F}" id="{07E66AB4-8A52-4467-B53A-EAC256AC5826}">
    <text>07-04</text>
  </threadedComment>
  <threadedComment ref="AB362" dT="2025-07-04T05:24:08.45" personId="{BF5C2520-4838-4933-8C2C-E9E069B8079F}" id="{69388647-6454-4FCD-BE0D-7B2E4B8E49AC}">
    <text>07-04</text>
  </threadedComment>
  <threadedComment ref="AE362" dT="2025-07-04T05:24:08.45" personId="{BF5C2520-4838-4933-8C2C-E9E069B8079F}" id="{7E5603E1-583F-4817-B610-6F20D4D23EDD}">
    <text>07-04</text>
  </threadedComment>
  <threadedComment ref="AF362" dT="2025-07-04T05:24:08.45" personId="{BF5C2520-4838-4933-8C2C-E9E069B8079F}" id="{CF539314-A7AD-45E0-911D-2716236698E5}">
    <text>07-04</text>
  </threadedComment>
  <threadedComment ref="AH362" dT="2025-07-17T06:44:23.36" personId="{BF5C2520-4838-4933-8C2C-E9E069B8079F}" id="{D4FF0115-2E5B-4ECE-974D-A50404A4C380}">
    <text>07-17
368673</text>
  </threadedComment>
  <threadedComment ref="K363" dT="2025-06-12T13:14:35.04" personId="{275467A3-C35B-408D-BC09-980133BF36D1}" id="{20DBDC32-BAAF-48E1-8682-7DE2E843A29F}">
    <text>Donatas parengė topo</text>
  </threadedComment>
  <threadedComment ref="K363" dT="2025-06-23T12:55:48.65" personId="{BF5C2520-4838-4933-8C2C-E9E069B8079F}" id="{CAC945B2-1A1D-4577-84C1-2667CE19F0D1}" parentId="{20DBDC32-BAAF-48E1-8682-7DE2E843A29F}">
    <text>Pateikti pirminiai</text>
  </threadedComment>
  <threadedComment ref="K363" dT="2025-09-09T07:43:50.10" personId="{BF5C2520-4838-4933-8C2C-E9E069B8079F}" id="{30D51F9F-9FC2-4A49-9F3A-06AB32022247}" parentId="{20DBDC32-BAAF-48E1-8682-7DE2E843A29F}">
    <text>SUVA</text>
  </threadedComment>
  <threadedComment ref="Z363" dT="2025-06-27T04:48:05.34" personId="{BF5C2520-4838-4933-8C2C-E9E069B8079F}" id="{A2EC6052-F1E1-4D83-876A-8C987C21B389}">
    <text>06-23</text>
  </threadedComment>
  <threadedComment ref="AB363" dT="2025-06-27T04:48:13.59" personId="{BF5C2520-4838-4933-8C2C-E9E069B8079F}" id="{4766B3D6-EB64-4770-BA89-C66AB6A3343E}">
    <text>06-27</text>
  </threadedComment>
  <threadedComment ref="AE363" dT="2025-06-27T04:48:13.59" personId="{BF5C2520-4838-4933-8C2C-E9E069B8079F}" id="{19AD1F41-1AC3-459D-9405-FDBBEDE44188}">
    <text>06-27</text>
  </threadedComment>
  <threadedComment ref="AF363" dT="2025-06-27T04:48:13.59" personId="{BF5C2520-4838-4933-8C2C-E9E069B8079F}" id="{1103B502-5925-4D23-A2DB-C55083756383}">
    <text>06-27</text>
  </threadedComment>
  <threadedComment ref="AH363" dT="2025-07-07T07:33:18.07" personId="{BF5C2520-4838-4933-8C2C-E9E069B8079F}" id="{A7609DD6-F2B4-4CE5-A419-0B6F1C2E90DA}">
    <text xml:space="preserve">07-07
367090 </text>
  </threadedComment>
  <threadedComment ref="AJ363" dT="2025-06-27T04:48:13.59" personId="{BF5C2520-4838-4933-8C2C-E9E069B8079F}" id="{5F15D057-2715-400F-9F9F-1D71EE52828E}">
    <text>06-27</text>
  </threadedComment>
  <threadedComment ref="K364" dT="2025-06-03T13:02:57.33" personId="{BF5C2520-4838-4933-8C2C-E9E069B8079F}" id="{D1D0804C-F2EF-431F-816E-CC579C5DAA25}">
    <text>Pateikta klientui derinti</text>
  </threadedComment>
  <threadedComment ref="K364" dT="2025-06-23T04:34:41.95" personId="{BF5C2520-4838-4933-8C2C-E9E069B8079F}" id="{70DA759F-DA7D-43A2-9BA2-33B417CBAF16}" parentId="{D1D0804C-F2EF-431F-816E-CC579C5DAA25}">
    <text>Pateikti pirminiai 06-20</text>
  </threadedComment>
  <threadedComment ref="AB364" dT="2025-06-11T09:39:03.07" personId="{BF5C2520-4838-4933-8C2C-E9E069B8079F}" id="{9C6FFD9B-8E02-4BD1-A6EF-C70B09F06FBA}">
    <text>06-10</text>
  </threadedComment>
  <threadedComment ref="AE364" dT="2025-06-11T09:39:03.07" personId="{BF5C2520-4838-4933-8C2C-E9E069B8079F}" id="{122E5ED9-9727-4492-A856-DC8778E0C228}">
    <text>06-10</text>
  </threadedComment>
  <threadedComment ref="AF364" dT="2025-06-11T09:39:03.07" personId="{BF5C2520-4838-4933-8C2C-E9E069B8079F}" id="{AD40626E-154C-424F-B21A-A5B66139D8A2}">
    <text>06-10</text>
  </threadedComment>
  <threadedComment ref="AH364" dT="2025-06-17T11:38:15.87" personId="{BF5C2520-4838-4933-8C2C-E9E069B8079F}" id="{037BAF75-30C9-4F26-B2EF-CA4A4859CCEF}">
    <text xml:space="preserve">06-17
364629 </text>
  </threadedComment>
  <threadedComment ref="K365" dT="2025-07-14T07:17:08.39" personId="{BF5C2520-4838-4933-8C2C-E9E069B8079F}" id="{4FA6B14A-075F-4F52-B5F5-42E6C8AC0739}">
    <text>Užprašyta TS korekcijos</text>
  </threadedComment>
  <threadedComment ref="K365" dT="2025-07-17T13:03:47.92" personId="{BF5C2520-4838-4933-8C2C-E9E069B8079F}" id="{45E36119-C2E3-4B1F-BD02-A56F2B43175A}" parentId="{4FA6B14A-075F-4F52-B5F5-42E6C8AC0739}">
    <text>Pateikti pirminiai</text>
  </threadedComment>
  <threadedComment ref="K365" dT="2025-09-09T12:25:40.17" personId="{BF5C2520-4838-4933-8C2C-E9E069B8079F}" id="{ABFF2ED0-71B0-4891-B29B-93E4F17D4382}" parentId="{4FA6B14A-075F-4F52-B5F5-42E6C8AC0739}">
    <text>Pateiktas sutikimas sklypo savininkui, gautas klausimas kodėl neprojektuojame spintos ant šaligatvio, spinta gali trukdyti automobiliams. Pabandžiau dar kartą nusiųsti Vainorui sprendinius su spinta ant šaligatvio (tik šiek tiek arčiau pastato nei buvo prieš tai), nes anksčiau Vainoras atmetė sprendinius, nes spinta ne prie pastato sienos.</text>
  </threadedComment>
  <threadedComment ref="K365" dT="2025-10-28T08:27:18.31" personId="{BF941DBC-49BC-4D35-B639-EC5DED99621C}" id="{42063681-3A74-410D-8C17-652950721804}" parentId="{4FA6B14A-075F-4F52-B5F5-42E6C8AC0739}">
    <text>Reikia ESO derinimo SUVAI pateikt</text>
  </threadedComment>
  <threadedComment ref="K365" dT="2025-10-28T13:26:18.02" personId="{BF941DBC-49BC-4D35-B639-EC5DED99621C}" id="{F0083027-5DCC-4CAD-A3EA-E6A82A2473E9}" parentId="{4FA6B14A-075F-4F52-B5F5-42E6C8AC0739}">
    <text xml:space="preserve">SS – Trūksta savivaldybės sutikimo. Pateikta 10-29 </text>
  </threadedComment>
  <threadedComment ref="AB365" dT="2025-08-20T12:16:07.14" personId="{BF5C2520-4838-4933-8C2C-E9E069B8079F}" id="{6104D95D-9AD1-474F-B833-6E39BC2933DC}">
    <text>09-19</text>
  </threadedComment>
  <threadedComment ref="AE365" dT="2025-08-20T12:16:07.14" personId="{BF5C2520-4838-4933-8C2C-E9E069B8079F}" id="{87CBEC32-0138-414C-8C78-458AC3C8B663}">
    <text>09-19</text>
  </threadedComment>
  <threadedComment ref="AF365" dT="2025-08-20T12:16:07.14" personId="{BF5C2520-4838-4933-8C2C-E9E069B8079F}" id="{2EDF2262-4BAB-4CD5-9A0B-1B3999C944EC}">
    <text>09-19</text>
  </threadedComment>
  <threadedComment ref="AH365" dT="2025-10-02T06:01:09.24" personId="{BF5C2520-4838-4933-8C2C-E9E069B8079F}" id="{B03EAFEE-D13E-48DD-A249-4B6FA96526CF}">
    <text>25SUT-10913</text>
  </threadedComment>
  <threadedComment ref="AH365" dT="2025-10-29T14:04:53.65" personId="{BF941DBC-49BC-4D35-B639-EC5DED99621C}" id="{D0523BF3-8F61-490E-B01D-B88D4E5F3231}" parentId="{B03EAFEE-D13E-48DD-A249-4B6FA96526CF}">
    <text xml:space="preserve">25SUT-16018
</text>
  </threadedComment>
  <threadedComment ref="AJ365" dT="2025-09-30T05:13:50.07" personId="{BF5C2520-4838-4933-8C2C-E9E069B8079F}" id="{CC0F6B23-2D6E-4A79-8C0F-FC951A399801}">
    <text>09-19</text>
  </threadedComment>
  <threadedComment ref="K366" dT="2025-07-21T07:28:37.02" personId="{BF5C2520-4838-4933-8C2C-E9E069B8079F}" id="{4273647B-301D-4759-8370-CE8F27C6EB0C}">
    <text>Parašyta ESO dėl TS keitimo</text>
  </threadedComment>
  <threadedComment ref="AB366" dT="2025-07-23T12:00:55.72" personId="{BF5C2520-4838-4933-8C2C-E9E069B8079F}" id="{78622F68-9627-4F7B-B771-9C0834C07B10}">
    <text>07-22</text>
  </threadedComment>
  <threadedComment ref="AE366" dT="2025-07-23T12:00:55.72" personId="{BF5C2520-4838-4933-8C2C-E9E069B8079F}" id="{11A7E93A-C674-4B3E-B0F1-9423820D1415}">
    <text>07-22</text>
  </threadedComment>
  <threadedComment ref="AF366" dT="2025-07-23T12:00:55.72" personId="{BF5C2520-4838-4933-8C2C-E9E069B8079F}" id="{7D3056EA-F1C1-4536-9597-F4FEE4F072A9}">
    <text>07-22</text>
  </threadedComment>
  <threadedComment ref="AH366" dT="2025-08-07T10:32:55.80" personId="{BF5C2520-4838-4933-8C2C-E9E069B8079F}" id="{DC3C769D-AFC5-45A7-AF6F-15CA49A52450}">
    <text>08-07</text>
  </threadedComment>
  <threadedComment ref="AN366" dT="2025-07-23T12:00:55.72" personId="{BF5C2520-4838-4933-8C2C-E9E069B8079F}" id="{12AA3251-A66F-443E-8F74-77DBD554FD4B}">
    <text>07-22</text>
  </threadedComment>
  <threadedComment ref="K367" dT="2025-07-14T07:16:50.35" personId="{BF5C2520-4838-4933-8C2C-E9E069B8079F}" id="{1B515D43-8B0E-4851-A51B-02EAE1A4A033}">
    <text>Pateikti pirminiai</text>
  </threadedComment>
  <threadedComment ref="AB367" dT="2025-07-18T09:54:52.15" personId="{BF5C2520-4838-4933-8C2C-E9E069B8079F}" id="{3F570F5A-C56C-4E62-B913-5ADCF17851F8}">
    <text>07-18</text>
  </threadedComment>
  <threadedComment ref="K368" dT="2025-07-23T11:56:43.09" personId="{275467A3-C35B-408D-BC09-980133BF36D1}" id="{E9D1F841-261B-4AFD-B049-ED478A2C3F1D}">
    <text>Simas matuoja 07-24</text>
  </threadedComment>
  <threadedComment ref="K368" dT="2025-08-04T13:51:13.37" personId="{BF5C2520-4838-4933-8C2C-E9E069B8079F}" id="{24A98CA3-F55C-42D9-8861-8609036AD257}" parentId="{E9D1F841-261B-4AFD-B049-ED478A2C3F1D}">
    <text>Pateikti pirminiai</text>
  </threadedComment>
  <threadedComment ref="K368" dT="2025-09-09T13:23:57.48" personId="{BF5C2520-4838-4933-8C2C-E9E069B8079F}" id="{C27413C5-1ED6-4FEF-A464-03A30919811B}" parentId="{E9D1F841-261B-4AFD-B049-ED478A2C3F1D}">
    <text>Klientas renka parašus ant servituto</text>
  </threadedComment>
  <threadedComment ref="K368" dT="2025-10-29T13:19:54.11" personId="{BF5C2520-4838-4933-8C2C-E9E069B8079F}" id="{C8B5D5AD-E573-4788-86DB-07A5402B23BA}" parentId="{E9D1F841-261B-4AFD-B049-ED478A2C3F1D}">
    <text>Pakeistos TS, reikalingas sutikimas iš susijusio sklypo savininko, kuris kaip ir duotų sutikimą bet ten bus statybos ir jis dar iki galo ten kažko nežino tai tarmozina su pasirašymu. Paprasčiausia bus paskamint klientui ir pasiklausti kaip ten kas nes aš išėjau iš darbo ir nežinai šitos situacijos detalių. PS čia vienintėlis variantas kaip mes galėtume padaryt, sąlygų keitimas neįmanomas.</text>
  </threadedComment>
  <threadedComment ref="K368" dT="2026-01-28T05:35:04.68" personId="{BF941DBC-49BC-4D35-B639-EC5DED99621C}" id="{A32EE32B-10DF-4B6C-BBAC-2F4EFB9D87DB}" parentId="{E9D1F841-261B-4AFD-B049-ED478A2C3F1D}">
    <text xml:space="preserve">26SUT-2944
</text>
  </threadedComment>
  <threadedComment ref="AB368" dT="2025-08-05T11:06:43.89" personId="{BF5C2520-4838-4933-8C2C-E9E069B8079F}" id="{C6EEBD60-D0F9-44F3-BC56-B0B2D99E4C25}">
    <text>08-05</text>
  </threadedComment>
  <threadedComment ref="AE368" dT="2025-08-05T11:06:43.89" personId="{BF5C2520-4838-4933-8C2C-E9E069B8079F}" id="{356E1FB1-3DD3-4E2E-8115-164805789B82}">
    <text>08-05</text>
  </threadedComment>
  <threadedComment ref="AF368" dT="2025-08-05T11:06:43.89" personId="{BF5C2520-4838-4933-8C2C-E9E069B8079F}" id="{4D429A12-8C3F-4697-B4CA-39FFBA40DDF9}">
    <text>08-05</text>
  </threadedComment>
  <threadedComment ref="K369" dT="2025-07-23T11:56:43.09" personId="{275467A3-C35B-408D-BC09-980133BF36D1}" id="{EFF80222-6771-4776-B65C-9EF6FE7EDFB0}">
    <text>Simas matuoja 07-24</text>
  </threadedComment>
  <threadedComment ref="K369" dT="2025-07-30T13:51:42.21" personId="{BF5C2520-4838-4933-8C2C-E9E069B8079F}" id="{ABA27D93-4303-42D0-98B4-978816BD90D1}" parentId="{EFF80222-6771-4776-B65C-9EF6FE7EDFB0}">
    <text>Parašytas komentaras ESO dėl TS korekcijos</text>
  </threadedComment>
  <threadedComment ref="K369" dT="2025-10-24T06:13:52.46" personId="{BF941DBC-49BC-4D35-B639-EC5DED99621C}" id="{A5629C07-A0B2-45C0-A89F-08C942F07D70}" parentId="{EFF80222-6771-4776-B65C-9EF6FE7EDFB0}">
    <text xml:space="preserve">SS – Nepridėtas projekte NZT sutikimas. </text>
  </threadedComment>
  <threadedComment ref="AB369" dT="2025-08-27T09:27:35.11" personId="{BF5C2520-4838-4933-8C2C-E9E069B8079F}" id="{8D078062-7042-4A55-BD9E-83F92A9DDA46}">
    <text>08-25</text>
  </threadedComment>
  <threadedComment ref="AE369" dT="2025-08-27T09:27:35.11" personId="{BF5C2520-4838-4933-8C2C-E9E069B8079F}" id="{1A7091D4-7724-4A58-9839-0EA241584A10}">
    <text>08-25</text>
  </threadedComment>
  <threadedComment ref="AF369" dT="2025-08-27T09:27:35.11" personId="{BF5C2520-4838-4933-8C2C-E9E069B8079F}" id="{D9E6B1E0-AA71-45A4-8072-3A30E57B06F8}">
    <text>08-25</text>
  </threadedComment>
  <threadedComment ref="AH369" dT="2025-09-25T12:44:47.90" personId="{BF5C2520-4838-4933-8C2C-E9E069B8079F}" id="{000888B7-E852-48C3-8571-0D1E072A210B}">
    <text>Pateikta ŽIS 09-30</text>
  </threadedComment>
  <threadedComment ref="AH369" dT="2025-09-30T06:04:58.77" personId="{BF5C2520-4838-4933-8C2C-E9E069B8079F}" id="{BDB788F3-5EEB-426C-B487-3340A1CE7CEF}" parentId="{000888B7-E852-48C3-8571-0D1E072A210B}">
    <text>25SUT-10205</text>
  </threadedComment>
  <threadedComment ref="AN369" dT="2025-08-27T09:27:35.11" personId="{BF5C2520-4838-4933-8C2C-E9E069B8079F}" id="{4F7471CD-EF7F-4F4F-9138-1721EC58C992}">
    <text>08-25 (savivaldybe)</text>
  </threadedComment>
  <threadedComment ref="AR369" dT="2025-08-27T09:27:35.11" personId="{BF5C2520-4838-4933-8C2C-E9E069B8079F}" id="{96FB6002-0A0C-472D-AFD1-72D000D8A19B}">
    <text>08-25 (savivaldybe)</text>
  </threadedComment>
  <threadedComment ref="K370" dT="2025-07-23T11:56:43.09" personId="{275467A3-C35B-408D-BC09-980133BF36D1}" id="{8CB389B7-8F04-4F9E-86A7-555D51E7C03C}">
    <text>Simas matuoja 07-24</text>
  </threadedComment>
  <threadedComment ref="K370" dT="2025-07-28T12:29:06.71" personId="{BF5C2520-4838-4933-8C2C-E9E069B8079F}" id="{395D827E-AE4C-4ACA-BAF0-83AF103A1E97}" parentId="{8CB389B7-8F04-4F9E-86A7-555D51E7C03C}">
    <text>Pateikti pirminiai</text>
  </threadedComment>
  <threadedComment ref="Z370" dT="2025-08-05T05:02:45.36" personId="{BF5C2520-4838-4933-8C2C-E9E069B8079F}" id="{8D60BF2F-7B0E-48E5-A0E3-A67D6F445AF6}">
    <text>08-04</text>
  </threadedComment>
  <threadedComment ref="AB370" dT="2025-07-30T14:04:56.28" personId="{BF5C2520-4838-4933-8C2C-E9E069B8079F}" id="{0D8C6552-6806-444B-824B-15E0F78FDCBC}">
    <text>07-30</text>
  </threadedComment>
  <threadedComment ref="AE370" dT="2025-07-30T14:04:56.28" personId="{BF5C2520-4838-4933-8C2C-E9E069B8079F}" id="{8E6EDC29-7CEA-453C-8772-2694E2803F2F}">
    <text>07-30</text>
  </threadedComment>
  <threadedComment ref="AF370" dT="2025-07-30T14:04:56.28" personId="{BF5C2520-4838-4933-8C2C-E9E069B8079F}" id="{7D1F0939-C1D0-4464-A0B9-38A6B1399CC7}">
    <text>07-30</text>
  </threadedComment>
  <threadedComment ref="AH370" dT="2025-08-05T06:14:07.39" personId="{BF5C2520-4838-4933-8C2C-E9E069B8079F}" id="{4146C00B-8184-4470-AE88-68E51EDE1537}">
    <text>08-05</text>
  </threadedComment>
  <threadedComment ref="K371" dT="2025-07-23T11:56:43.09" personId="{275467A3-C35B-408D-BC09-980133BF36D1}" id="{0DCE48D8-AC66-4A20-9CD4-391E44EADA59}">
    <text>Simas matuoja 07-24</text>
  </threadedComment>
  <threadedComment ref="K371" dT="2025-07-29T13:52:03.94" personId="{BF5C2520-4838-4933-8C2C-E9E069B8079F}" id="{BE384AFC-1E82-43FD-B27F-5527A5132B38}" parentId="{0DCE48D8-AC66-4A20-9CD4-391E44EADA59}">
    <text>Pateikti pirminiai</text>
  </threadedComment>
  <threadedComment ref="Z371" dT="2025-08-05T05:02:45.36" personId="{BF5C2520-4838-4933-8C2C-E9E069B8079F}" id="{F174B88A-FD5D-4B7F-9BFC-5975C57BD093}">
    <text>08-04</text>
  </threadedComment>
  <threadedComment ref="AB371" dT="2025-07-30T14:04:56.28" personId="{BF5C2520-4838-4933-8C2C-E9E069B8079F}" id="{77EB881C-2427-417F-977B-E416625B83C1}">
    <text>07-30</text>
  </threadedComment>
  <threadedComment ref="AE371" dT="2025-07-30T14:04:56.28" personId="{BF5C2520-4838-4933-8C2C-E9E069B8079F}" id="{66D94116-AA47-46CD-B7D6-61DE193E00D2}">
    <text>07-30</text>
  </threadedComment>
  <threadedComment ref="AF371" dT="2025-07-30T14:04:56.28" personId="{BF5C2520-4838-4933-8C2C-E9E069B8079F}" id="{06AD7B6F-53FB-4FBC-9AE4-DADD4697E015}">
    <text>07-30</text>
  </threadedComment>
  <threadedComment ref="K372" dT="2025-07-18T09:56:53.73" personId="{BF5C2520-4838-4933-8C2C-E9E069B8079F}" id="{F3795879-6C91-47BD-96AD-8D07DE2DBE21}">
    <text>Pateikti priminiai 07-17</text>
  </threadedComment>
  <threadedComment ref="K373" dT="2025-08-19T12:41:56.57" personId="{BF5C2520-4838-4933-8C2C-E9E069B8079F}" id="{701CFBA6-A642-4102-88C6-E62D75B9E30F}">
    <text>Reikia važiuoti su Mindaugu į objektą apsitarti. Planuojam 08-21</text>
  </threadedComment>
  <threadedComment ref="K373" dT="2025-10-29T13:20:54.02" personId="{BF5C2520-4838-4933-8C2C-E9E069B8079F}" id="{CCFD0FA2-1E66-4DD1-AED6-F30F81F03950}" parentId="{701CFBA6-A642-4102-88C6-E62D75B9E30F}">
    <text>Niekaip netasiunčia VAinoras derinimo, reikia spaust. Visa info pašte. Daugiau viskas yra, gavus derinimą teikt SUVA</text>
  </threadedComment>
  <threadedComment ref="K373" dT="2025-11-03T12:07:54.70" personId="{BF941DBC-49BC-4D35-B639-EC5DED99621C}" id="{57E8498C-386C-44C4-B21F-4ECFE9CE6BC3}" parentId="{701CFBA6-A642-4102-88C6-E62D75B9E30F}">
    <text>11-03 priminta Vainorui dėl derinimo.</text>
  </threadedComment>
  <threadedComment ref="K373" dT="2025-11-06T08:14:27.29" personId="{BF941DBC-49BC-4D35-B639-EC5DED99621C}" id="{219110C2-75C9-4DF4-A3B0-B852F109E9DD}" parentId="{701CFBA6-A642-4102-88C6-E62D75B9E30F}">
    <text xml:space="preserve">25SUT-17208
</text>
  </threadedComment>
  <threadedComment ref="K373" dT="2025-11-19T13:04:49.72" personId="{BF941DBC-49BC-4D35-B639-EC5DED99621C}" id="{711D12CA-33B5-4C2F-849D-65F8C278FAE4}" parentId="{701CFBA6-A642-4102-88C6-E62D75B9E30F}">
    <text>Trūksta tik SUVA</text>
  </threadedComment>
  <threadedComment ref="AB373" dT="2025-09-18T07:11:07.81" personId="{BF5C2520-4838-4933-8C2C-E9E069B8079F}" id="{D16B4366-CECF-48A6-B052-7C6312690AFE}">
    <text>09-17</text>
  </threadedComment>
  <threadedComment ref="AE373" dT="2025-09-18T07:11:07.81" personId="{BF5C2520-4838-4933-8C2C-E9E069B8079F}" id="{477288D0-BB6C-4819-8B55-5407DE80755C}">
    <text>09-17</text>
  </threadedComment>
  <threadedComment ref="AF373" dT="2025-09-18T07:11:07.81" personId="{BF5C2520-4838-4933-8C2C-E9E069B8079F}" id="{85E5ABA0-1444-4C0D-B50D-AEC2B3E6EE76}">
    <text>09-17</text>
  </threadedComment>
  <threadedComment ref="AH373" dT="2025-11-06T08:14:36.50" personId="{BF941DBC-49BC-4D35-B639-EC5DED99621C}" id="{2549A4A3-4538-4B72-A1AB-E68C82DB42B0}">
    <text xml:space="preserve">25SUT-17208
</text>
  </threadedComment>
  <threadedComment ref="K374" dT="2025-08-13T09:43:15.14" personId="{BF5C2520-4838-4933-8C2C-E9E069B8079F}" id="{F6D3218B-9FD2-4DDD-8FE8-175CF03DA3FC}">
    <text>Pateikti pirminiai 08-12</text>
  </threadedComment>
  <threadedComment ref="K375" dT="2025-08-25T09:09:59.63" personId="{BF5C2520-4838-4933-8C2C-E9E069B8079F}" id="{734C2F89-9EB3-46E0-BCEF-D2878A183935}">
    <text>Pateikti pirminiai</text>
  </threadedComment>
  <threadedComment ref="K375" dT="2025-09-09T04:57:48.53" personId="{BF5C2520-4838-4933-8C2C-E9E069B8079F}" id="{13B0743F-1C73-469E-A7C6-3A8EAF599BDD}" parentId="{734C2F89-9EB3-46E0-BCEF-D2878A183935}">
    <text>Derinimai yra, reikia teikti SUVA (neturim įgaliojimų)</text>
  </threadedComment>
  <threadedComment ref="AB375" dT="2025-09-05T07:51:46.11" personId="{BF5C2520-4838-4933-8C2C-E9E069B8079F}" id="{EE01B3D3-3023-4839-93DE-9BB956410983}">
    <text>08-26</text>
  </threadedComment>
  <threadedComment ref="AE375" dT="2025-09-05T07:51:46.11" personId="{BF5C2520-4838-4933-8C2C-E9E069B8079F}" id="{A1DA9145-FCA6-45C5-BEA8-B7727C86188C}">
    <text>08-26</text>
  </threadedComment>
  <threadedComment ref="AF375" dT="2025-09-05T07:51:46.11" personId="{BF5C2520-4838-4933-8C2C-E9E069B8079F}" id="{ADBA609A-DFCE-4365-80C9-EE49A38E862F}">
    <text>08-26</text>
  </threadedComment>
  <threadedComment ref="K376" dT="2025-09-03T13:08:57.76" personId="{BF5C2520-4838-4933-8C2C-E9E069B8079F}" id="{F9210D2A-AAD4-4CCE-A56A-991722EBC239}">
    <text>Pateikti pirminiai</text>
  </threadedComment>
  <threadedComment ref="K376" dT="2025-10-24T11:09:44.79" personId="{BF941DBC-49BC-4D35-B639-EC5DED99621C}" id="{7364DFC1-6A88-475F-BF57-EF5C057137E8}" parentId="{F9210D2A-AAD4-4CCE-A56A-991722EBC239}">
    <text xml:space="preserve">SS – Nepridėtas NZT sutikimas. </text>
  </threadedComment>
  <threadedComment ref="K376" dT="2025-11-04T10:09:53.05" personId="{BF941DBC-49BC-4D35-B639-EC5DED99621C}" id="{D29D4457-382E-4515-A725-2A36E6B77711}" parentId="{F9210D2A-AAD4-4CCE-A56A-991722EBC239}">
    <text>Pateiktas projektas</text>
  </threadedComment>
  <threadedComment ref="K376" dT="2025-11-06T06:59:29.98" personId="{BF941DBC-49BC-4D35-B639-EC5DED99621C}" id="{88831E72-9222-4786-B533-B5CBA3F5DA57}" parentId="{F9210D2A-AAD4-4CCE-A56A-991722EBC239}">
    <text>Patvirtintas projektas</text>
  </threadedComment>
  <threadedComment ref="Z376" dT="2025-09-05T07:51:46.11" personId="{BF5C2520-4838-4933-8C2C-E9E069B8079F}" id="{06A816D1-EB47-4134-9496-4739DBFC929A}">
    <text>09-05</text>
  </threadedComment>
  <threadedComment ref="AB376" dT="2025-09-05T07:51:46.11" personId="{BF5C2520-4838-4933-8C2C-E9E069B8079F}" id="{7B38A820-05A0-4B7C-B503-0D4F193AB612}">
    <text>09-05</text>
  </threadedComment>
  <threadedComment ref="AE376" dT="2025-09-05T07:51:46.11" personId="{BF5C2520-4838-4933-8C2C-E9E069B8079F}" id="{341BAA69-CC7C-404F-B39F-C6F573E6FB09}">
    <text>09-05</text>
  </threadedComment>
  <threadedComment ref="AF376" dT="2025-09-05T07:51:46.11" personId="{BF5C2520-4838-4933-8C2C-E9E069B8079F}" id="{02462F80-4110-409E-9705-B89077EFB517}">
    <text>09-05</text>
  </threadedComment>
  <threadedComment ref="AH376" dT="2025-09-25T12:44:47.90" personId="{BF5C2520-4838-4933-8C2C-E9E069B8079F}" id="{705912E4-C1E2-4D52-A9B7-F766D5AE96D1}">
    <text>Pateikta 09-30</text>
  </threadedComment>
  <threadedComment ref="AH376" dT="2025-09-30T06:05:06.44" personId="{BF5C2520-4838-4933-8C2C-E9E069B8079F}" id="{8554A0FB-DA62-4337-8D1D-DBEDCF05BFA6}" parentId="{705912E4-C1E2-4D52-A9B7-F766D5AE96D1}">
    <text>25SUT-10210</text>
  </threadedComment>
  <threadedComment ref="K377" dT="2025-09-11T12:15:16.74" personId="{BF5C2520-4838-4933-8C2C-E9E069B8079F}" id="{4E541ACF-279A-4BF4-9B43-D593A14650FA}">
    <text>Pateikti pirminiai</text>
  </threadedComment>
  <threadedComment ref="K377" dT="2025-10-30T07:02:36.14" personId="{BF941DBC-49BC-4D35-B639-EC5DED99621C}" id="{46EC25C1-B115-41CF-B95D-D27D09BD72E8}" parentId="{4E541ACF-279A-4BF4-9B43-D593A14650FA}">
    <text xml:space="preserve">SS - Pateikti NŽT/Savivaldybės sutikimą kloti tinklus laisvoje valstybinėje žemėje </text>
  </threadedComment>
  <threadedComment ref="K377" dT="2025-11-04T10:32:06.81" personId="{BF941DBC-49BC-4D35-B639-EC5DED99621C}" id="{24A8A740-276E-4DEB-89EF-23C99102CAE5}" parentId="{4E541ACF-279A-4BF4-9B43-D593A14650FA}">
    <text>Pateiktas projektas</text>
  </threadedComment>
  <threadedComment ref="K377" dT="2025-11-06T05:56:40.30" personId="{BF941DBC-49BC-4D35-B639-EC5DED99621C}" id="{6A6377A9-7E41-4384-996E-8588BEBAFCB8}" parentId="{4E541ACF-279A-4BF4-9B43-D593A14650FA}">
    <text>Patvirtintas projektas</text>
  </threadedComment>
  <threadedComment ref="Z377" dT="2025-09-16T11:54:20.60" personId="{BF5C2520-4838-4933-8C2C-E9E069B8079F}" id="{AAC799EE-0889-49AD-9BAC-2EF1056CC0CD}">
    <text>09-16</text>
  </threadedComment>
  <threadedComment ref="AB377" dT="2025-09-16T11:54:20.60" personId="{BF5C2520-4838-4933-8C2C-E9E069B8079F}" id="{29807AF6-D50B-4883-9207-93F7A0253E98}">
    <text>09-16</text>
  </threadedComment>
  <threadedComment ref="AE377" dT="2025-09-16T11:54:20.60" personId="{BF5C2520-4838-4933-8C2C-E9E069B8079F}" id="{EDB6F40B-8C43-44B7-BD83-395360F9BC4E}">
    <text>09-16</text>
  </threadedComment>
  <threadedComment ref="AF377" dT="2025-09-16T11:54:20.60" personId="{BF5C2520-4838-4933-8C2C-E9E069B8079F}" id="{6DC51889-270C-4FE3-A6E2-1964F1C665BE}">
    <text>09-16</text>
  </threadedComment>
  <threadedComment ref="AH377" dT="2025-09-25T12:44:47.90" personId="{BF5C2520-4838-4933-8C2C-E9E069B8079F}" id="{4BFE8EA7-9098-40A9-84DF-B3456E460E98}">
    <text>Pateikta 09-30</text>
  </threadedComment>
  <threadedComment ref="AH377" dT="2025-09-30T06:09:04.82" personId="{BF5C2520-4838-4933-8C2C-E9E069B8079F}" id="{201FD6FD-A187-42CE-8CA3-D219F9666790}" parentId="{4BFE8EA7-9098-40A9-84DF-B3456E460E98}">
    <text>25SUT-10214</text>
  </threadedComment>
  <threadedComment ref="K378" dT="2025-08-25T09:09:59.63" personId="{BF5C2520-4838-4933-8C2C-E9E069B8079F}" id="{4DC3B3C8-FB16-463F-A928-4CD66B11E7B9}">
    <text>Pateikti pirminiai</text>
  </threadedComment>
  <threadedComment ref="AB378" dT="2025-09-05T07:51:46.11" personId="{BF5C2520-4838-4933-8C2C-E9E069B8079F}" id="{EE659E78-C9D4-4B84-A533-DF89709E41C3}">
    <text>09-02</text>
  </threadedComment>
  <threadedComment ref="AE378" dT="2025-09-05T07:51:46.11" personId="{BF5C2520-4838-4933-8C2C-E9E069B8079F}" id="{C5BD6156-0BD9-4F04-BDD1-01524FCD944E}">
    <text>09-02</text>
  </threadedComment>
  <threadedComment ref="AF378" dT="2025-09-05T07:51:46.11" personId="{BF5C2520-4838-4933-8C2C-E9E069B8079F}" id="{F7373643-EDB0-4811-8376-1C6A8AE19EE5}">
    <text>09-02</text>
  </threadedComment>
  <threadedComment ref="K379" dT="2025-09-23T14:12:59.91" personId="{BF5C2520-4838-4933-8C2C-E9E069B8079F}" id="{7C707E4F-C142-492D-8CBA-1BA7739BA8EF}">
    <text>Pateikti pirminiai</text>
  </threadedComment>
  <threadedComment ref="U379" dT="2025-10-06T05:34:29.66" personId="{BF5C2520-4838-4933-8C2C-E9E069B8079F}" id="{2AECCE16-E5C2-41A8-A463-D5D8A6583E7B}">
    <text>10-06</text>
  </threadedComment>
  <threadedComment ref="Z379" dT="2025-09-25T05:38:20.58" personId="{BF5C2520-4838-4933-8C2C-E9E069B8079F}" id="{CC4135E8-7B88-4ECC-9571-C77797B231A2}">
    <text>09-25</text>
  </threadedComment>
  <threadedComment ref="AB379" dT="2025-09-25T05:38:20.58" personId="{BF5C2520-4838-4933-8C2C-E9E069B8079F}" id="{2BC42FB7-3445-4664-8F54-7A6D984A9162}">
    <text>09-25</text>
  </threadedComment>
  <threadedComment ref="AE379" dT="2025-09-25T05:38:20.58" personId="{BF5C2520-4838-4933-8C2C-E9E069B8079F}" id="{BAFF2C02-AA06-4BDE-8C59-1E49C7990657}">
    <text>09-25</text>
  </threadedComment>
  <threadedComment ref="AF379" dT="2025-09-25T05:38:20.58" personId="{BF5C2520-4838-4933-8C2C-E9E069B8079F}" id="{CA5EFF10-8841-45CD-9C7A-19BD88396486}">
    <text>09-25</text>
  </threadedComment>
  <threadedComment ref="AH379" dT="2025-10-06T05:43:53.30" personId="{BF5C2520-4838-4933-8C2C-E9E069B8079F}" id="{E2F8CFD1-993E-4127-B113-76A6DB5892C8}">
    <text>25SUT-11453</text>
  </threadedComment>
  <threadedComment ref="K381" dT="2025-09-25T07:38:48.45" personId="{BF5C2520-4838-4933-8C2C-E9E069B8079F}" id="{71F08D47-2D80-4F01-96C9-792FDA57B6C5}">
    <text>Pateikti pirminiai 09-24</text>
  </threadedComment>
  <threadedComment ref="K382" dT="2025-09-22T06:30:22.86" personId="{BF5C2520-4838-4933-8C2C-E9E069B8079F}" id="{41763FD1-9585-4F5E-924B-6A3CC6248EFE}">
    <text>Pateikti pirminiai 09-18</text>
  </threadedComment>
  <threadedComment ref="K382" dT="2025-10-24T04:51:37.37" personId="{BF941DBC-49BC-4D35-B639-EC5DED99621C}" id="{780FB291-74E2-44D8-926F-EFEE1D3D7305}" parentId="{41763FD1-9585-4F5E-924B-6A3CC6248EFE}">
    <text xml:space="preserve">SS - Pateikti NŽT/savivaldybės sutikimą kloti tinklus valstybinėje žemėje kurioje nesuformuoti sklypai </text>
  </threadedComment>
  <threadedComment ref="K382" dT="2025-11-04T10:04:10.60" personId="{BF941DBC-49BC-4D35-B639-EC5DED99621C}" id="{C35F2078-E8A4-4475-A325-04B522904CD5}" parentId="{41763FD1-9585-4F5E-924B-6A3CC6248EFE}">
    <text>Pateiktas projektas.</text>
  </threadedComment>
  <threadedComment ref="K382" dT="2025-11-06T06:57:52.18" personId="{BF941DBC-49BC-4D35-B639-EC5DED99621C}" id="{D31EF209-E5D6-4679-9761-A03F90192AA6}" parentId="{41763FD1-9585-4F5E-924B-6A3CC6248EFE}">
    <text>Patvirtintas projektas</text>
  </threadedComment>
  <threadedComment ref="Z382" dT="2025-09-22T14:17:07.96" personId="{BF5C2520-4838-4933-8C2C-E9E069B8079F}" id="{58F76F05-0476-41F8-84D7-A074A05FDD2F}">
    <text>09-22</text>
  </threadedComment>
  <threadedComment ref="AB382" dT="2025-09-22T14:17:07.96" personId="{BF5C2520-4838-4933-8C2C-E9E069B8079F}" id="{D022B93F-A24E-4A73-A17A-44637E434BE5}">
    <text>09-22</text>
  </threadedComment>
  <threadedComment ref="AE382" dT="2025-09-22T14:17:07.96" personId="{BF5C2520-4838-4933-8C2C-E9E069B8079F}" id="{047D2077-1D1F-4375-A6C2-3C3E3A21F2D9}">
    <text>09-22</text>
  </threadedComment>
  <threadedComment ref="AF382" dT="2025-09-22T14:17:07.96" personId="{BF5C2520-4838-4933-8C2C-E9E069B8079F}" id="{ADF0ED66-1FD3-4DE7-B153-25EF82B17557}">
    <text>09-22</text>
  </threadedComment>
  <threadedComment ref="AH382" dT="2025-09-25T12:44:47.90" personId="{BF5C2520-4838-4933-8C2C-E9E069B8079F}" id="{700E2B69-B77C-4C6D-9ECF-70E86090A47C}">
    <text>Pateikta 09-30</text>
  </threadedComment>
  <threadedComment ref="AH382" dT="2025-09-30T06:23:45.55" personId="{BF5C2520-4838-4933-8C2C-E9E069B8079F}" id="{CC98BBD4-DA0C-4863-A925-C6455EC5C462}" parentId="{700E2B69-B77C-4C6D-9ECF-70E86090A47C}">
    <text>25SUT-10219</text>
  </threadedComment>
  <threadedComment ref="AN382" dT="2025-09-22T14:17:07.96" personId="{BF5C2520-4838-4933-8C2C-E9E069B8079F}" id="{B9C31B4E-B1EF-441D-B78F-105A002EE45A}">
    <text>09-22</text>
  </threadedComment>
  <threadedComment ref="K383" dT="2025-09-26T13:15:17.72" personId="{BF5C2520-4838-4933-8C2C-E9E069B8079F}" id="{DCB1D307-330B-47BF-85D3-86087B6222C8}">
    <text>Pateikti pirminiai</text>
  </threadedComment>
  <threadedComment ref="K383" dT="2025-10-24T05:13:32.15" personId="{BF941DBC-49BC-4D35-B639-EC5DED99621C}" id="{AA0F3FC0-EF5B-402F-ADFE-61E9F4426B94}" parentId="{DCB1D307-330B-47BF-85D3-86087B6222C8}">
    <text xml:space="preserve">SS – Nepridėtas projekte NZT sutikimas. </text>
  </threadedComment>
  <threadedComment ref="Z383" dT="2025-09-30T04:41:03.24" personId="{BF5C2520-4838-4933-8C2C-E9E069B8079F}" id="{6E7B69F2-F08E-48C4-A925-680C2228EE1A}">
    <text>09-30</text>
  </threadedComment>
  <threadedComment ref="AB383" dT="2025-09-30T04:41:03.24" personId="{BF5C2520-4838-4933-8C2C-E9E069B8079F}" id="{317ACCFC-4FC6-4D37-8A3A-E337A6527EA6}">
    <text>09-29</text>
  </threadedComment>
  <threadedComment ref="AE383" dT="2025-09-30T04:41:03.24" personId="{BF5C2520-4838-4933-8C2C-E9E069B8079F}" id="{397AAB27-5ADC-4647-9253-4B2E38B3AFB4}">
    <text>09-29</text>
  </threadedComment>
  <threadedComment ref="AF383" dT="2025-09-30T04:41:03.24" personId="{BF5C2520-4838-4933-8C2C-E9E069B8079F}" id="{61221A5F-8791-48B1-8C10-131035E96708}">
    <text>09-29</text>
  </threadedComment>
  <threadedComment ref="AH383" dT="2025-10-10T10:34:02.79" personId="{BF5C2520-4838-4933-8C2C-E9E069B8079F}" id="{86B75AC3-204D-45A8-8B00-46BFAE2919AB}">
    <text>25SUT-12793</text>
  </threadedComment>
  <threadedComment ref="K384" dT="2025-09-25T07:38:05.68" personId="{BF5C2520-4838-4933-8C2C-E9E069B8079F}" id="{E776E176-0263-4D6D-A928-3C17E42729F9}">
    <text>Pateikti pirminiai</text>
  </threadedComment>
  <threadedComment ref="Z384" dT="2025-09-30T04:41:03.24" personId="{BF5C2520-4838-4933-8C2C-E9E069B8079F}" id="{8BF0A695-BA6E-437A-9FBF-BD3AE1CDFFC9}">
    <text>09-30</text>
  </threadedComment>
  <threadedComment ref="AB384" dT="2025-09-30T04:41:03.24" personId="{BF5C2520-4838-4933-8C2C-E9E069B8079F}" id="{59E589ED-8C5A-4BD9-94AC-A33A7147BF30}">
    <text>09-30</text>
  </threadedComment>
  <threadedComment ref="AE384" dT="2025-09-30T04:41:03.24" personId="{BF5C2520-4838-4933-8C2C-E9E069B8079F}" id="{108302D7-9426-4383-9F52-13C0BE499059}">
    <text>09-30</text>
  </threadedComment>
  <threadedComment ref="AF384" dT="2025-09-30T04:41:03.24" personId="{BF5C2520-4838-4933-8C2C-E9E069B8079F}" id="{92DC1E0E-017E-43E1-9435-E819AC690B14}">
    <text>09-30</text>
  </threadedComment>
  <threadedComment ref="K385" dT="2025-10-17T07:41:24.09" personId="{BF941DBC-49BC-4D35-B639-EC5DED99621C}" id="{D3AEEA9E-7ECD-4891-A54C-C588FFEAB530}">
    <text>Pateikti pirminiai</text>
  </threadedComment>
  <threadedComment ref="K386" dT="2025-10-23T12:49:57.38" personId="{BF941DBC-49BC-4D35-B639-EC5DED99621C}" id="{971F97EA-C96D-4330-B52F-3ADBCAA93557}">
    <text>Pateikti pirminiai</text>
  </threadedComment>
  <threadedComment ref="K386" dT="2025-11-11T11:39:49.07" personId="{F5283759-9946-4865-A022-E520B30F9158}" id="{A34024A9-67DC-43C8-A1B6-7B73BA4B584D}" parentId="{971F97EA-C96D-4330-B52F-3ADBCAA93557}">
    <text>Principinėj pakeisti ilgį iš 16m į 15m</text>
  </threadedComment>
  <threadedComment ref="K387" dT="2025-10-17T05:58:04.46" personId="{BF941DBC-49BC-4D35-B639-EC5DED99621C}" id="{C7EBCDDF-F7DF-4FCE-87D8-51C75B982069}">
    <text>Pateikti pirminiai</text>
  </threadedComment>
  <threadedComment ref="K387" dT="2025-10-23T05:49:46.62" personId="{BF941DBC-49BC-4D35-B639-EC5DED99621C}" id="{6E20BB5D-F63A-4A9D-A3A3-83B3E0068390}" parentId="{C7EBCDDF-F7DF-4FCE-87D8-51C75B982069}">
    <text>Pateikti pirminiai po pastabų</text>
  </threadedComment>
  <threadedComment ref="K387" dT="2025-11-07T07:12:47.47" personId="{BF941DBC-49BC-4D35-B639-EC5DED99621C}" id="{1D8A8056-4D59-46AF-8875-A41DD58FC4B2}" parentId="{C7EBCDDF-F7DF-4FCE-87D8-51C75B982069}">
    <text>Pateiktas projektas</text>
  </threadedComment>
  <threadedComment ref="K389" dT="2025-10-30T05:55:25.93" personId="{BF941DBC-49BC-4D35-B639-EC5DED99621C}" id="{391AF4C0-B8CD-450C-AF90-4D563DBEECE6}">
    <text>Vaižganto 37 pas save sklype jokių darbų daryti neleidžia, nebent spintą iškelti ant šaligatvio.</text>
  </threadedComment>
  <threadedComment ref="K389" dT="2025-11-04T06:00:14.27" personId="{BF941DBC-49BC-4D35-B639-EC5DED99621C}" id="{7EDC7EF7-1DC6-4CDA-B1B4-599F7A652A73}" parentId="{391AF4C0-B8CD-450C-AF90-4D563DBEECE6}">
    <text>Atnaujintos TS, panašiai daryta 316obj</text>
  </threadedComment>
  <threadedComment ref="K389" dT="2025-11-11T10:32:49.24" personId="{BF941DBC-49BC-4D35-B639-EC5DED99621C}" id="{A4AC41A3-B460-4A05-AEEC-2125719EF964}" parentId="{391AF4C0-B8CD-450C-AF90-4D563DBEECE6}">
    <text>069849090 atstovas užsakovo</text>
  </threadedComment>
  <threadedComment ref="K389" dT="2025-12-05T11:07:09.68" personId="{BF941DBC-49BC-4D35-B639-EC5DED99621C}" id="{D48D8BED-F436-4DCA-9FC6-91433D2A0A3E}" parentId="{391AF4C0-B8CD-450C-AF90-4D563DBEECE6}">
    <text>Klausimas pas užsakovą, derinasi su architektais spintos vietą.</text>
  </threadedComment>
  <threadedComment ref="K389" dT="2026-01-27T05:43:56.48" personId="{BF941DBC-49BC-4D35-B639-EC5DED99621C}" id="{C79FCF49-FD8F-4202-94E7-79924C747AC1}" parentId="{391AF4C0-B8CD-450C-AF90-4D563DBEECE6}">
    <text>26SUT-2747</text>
  </threadedComment>
  <threadedComment ref="K390" dT="2025-10-17T05:58:04.46" personId="{BF941DBC-49BC-4D35-B639-EC5DED99621C}" id="{E9ECEEEE-98D5-4BA8-8662-5E272DC5424B}">
    <text>Pateikti pirminiai</text>
  </threadedComment>
  <threadedComment ref="K390" dT="2025-10-23T05:02:16.73" personId="{BF941DBC-49BC-4D35-B639-EC5DED99621C}" id="{8C33E24B-864B-4FEA-BC0C-58840F1964FA}" parentId="{E9ECEEEE-98D5-4BA8-8662-5E272DC5424B}">
    <text>Pateikta pirminiai po pastabų</text>
  </threadedComment>
  <threadedComment ref="K391" dT="2025-10-17T05:58:04.46" personId="{BF941DBC-49BC-4D35-B639-EC5DED99621C}" id="{60D43D1F-2CF9-4764-8FD1-1F209694B55D}">
    <text>Pateikti pirminiai</text>
  </threadedComment>
  <threadedComment ref="K391" dT="2025-10-22T10:15:55.19" personId="{BF941DBC-49BC-4D35-B639-EC5DED99621C}" id="{96A3CA35-0430-42B1-A9D5-03F22B490CB7}" parentId="{60D43D1F-2CF9-4764-8FD1-1F209694B55D}">
    <text>Pateikti pirminiai po pastabų.</text>
  </threadedComment>
  <threadedComment ref="K392" dT="2025-10-17T05:58:04.46" personId="{BF941DBC-49BC-4D35-B639-EC5DED99621C}" id="{4C43712D-5E65-44FF-95FD-622CF58B1AF0}">
    <text>Pateikti pirminiai</text>
  </threadedComment>
  <threadedComment ref="K392" dT="2025-10-23T05:02:44.51" personId="{BF941DBC-49BC-4D35-B639-EC5DED99621C}" id="{86B2329D-F4FD-47FA-807F-5A45EED65911}" parentId="{4C43712D-5E65-44FF-95FD-622CF58B1AF0}">
    <text>Pateikti pirminiai po pastabų</text>
  </threadedComment>
  <threadedComment ref="K393" dT="2025-10-24T11:35:20.22" personId="{BF941DBC-49BC-4D35-B639-EC5DED99621C}" id="{DB92F93B-F378-47AC-919D-0E2EF58E06D3}">
    <text>Pateikti pirminiai</text>
  </threadedComment>
  <threadedComment ref="K394" dT="2025-10-17T05:54:52.14" personId="{BF941DBC-49BC-4D35-B639-EC5DED99621C}" id="{41A0D998-85A8-424F-A75A-C66EC41F1ACD}">
    <text>Pateikti pirminiai</text>
  </threadedComment>
  <threadedComment ref="K394" dT="2025-10-23T04:39:45.33" personId="{BF941DBC-49BC-4D35-B639-EC5DED99621C}" id="{F3D0EBF5-BD3C-4385-9B41-B609A591E87B}" parentId="{41A0D998-85A8-424F-A75A-C66EC41F1ACD}">
    <text>Pateikti pirminiai po pastabų</text>
  </threadedComment>
  <threadedComment ref="K395" dT="2025-09-25T07:38:05.68" personId="{BF5C2520-4838-4933-8C2C-E9E069B8079F}" id="{0140C6E5-21A5-4E05-81AF-24C836BBE333}">
    <text>Pateikti pirminiai</text>
  </threadedComment>
  <threadedComment ref="K395" dT="2025-10-24T11:09:38.84" personId="{BF941DBC-49BC-4D35-B639-EC5DED99621C}" id="{6839A769-BE38-4BA6-9E7B-30C442B679FC}" parentId="{0140C6E5-21A5-4E05-81AF-24C836BBE333}">
    <text xml:space="preserve">SS – Nepridėtas NZT sutikimas. </text>
  </threadedComment>
  <threadedComment ref="K395" dT="2025-11-10T13:33:18.48" personId="{BF941DBC-49BC-4D35-B639-EC5DED99621C}" id="{C4E18DDC-D844-4C52-9261-1DC7DDBBA57A}" parentId="{0140C6E5-21A5-4E05-81AF-24C836BBE333}">
    <text>Pateiktas projektas</text>
  </threadedComment>
  <threadedComment ref="Z395" dT="2025-09-30T04:41:03.24" personId="{BF5C2520-4838-4933-8C2C-E9E069B8079F}" id="{733D48FD-EDE1-4510-9DCF-92C268A33B20}">
    <text>09-30</text>
  </threadedComment>
  <threadedComment ref="AB395" dT="2025-09-30T04:41:03.24" personId="{BF5C2520-4838-4933-8C2C-E9E069B8079F}" id="{88B9327E-2CF5-418C-B89A-2F13C8BE0978}">
    <text>09-30</text>
  </threadedComment>
  <threadedComment ref="AE395" dT="2025-09-30T04:41:03.24" personId="{BF5C2520-4838-4933-8C2C-E9E069B8079F}" id="{7F1277DF-2343-458C-B1E8-4535DAF2C080}">
    <text>09-30</text>
  </threadedComment>
  <threadedComment ref="AF395" dT="2025-09-30T04:41:03.24" personId="{BF5C2520-4838-4933-8C2C-E9E069B8079F}" id="{93422DA9-CCF5-4B6C-BD6F-716FB6C1C19D}">
    <text>09-30</text>
  </threadedComment>
  <threadedComment ref="AH395" dT="2025-10-10T10:35:35.99" personId="{BF5C2520-4838-4933-8C2C-E9E069B8079F}" id="{34D777EA-D7F7-4D6C-A951-42747DE62F1C}">
    <text>10-06 25SUT-11652</text>
  </threadedComment>
  <threadedComment ref="K396" dT="2025-11-06T08:49:18.07" personId="{BF941DBC-49BC-4D35-B639-EC5DED99621C}" id="{D2AF9CF7-042F-4EB7-9C8C-85FC16DCB852}">
    <text>Pateikta vandenim ir šilumai dėl aukščių.</text>
  </threadedComment>
  <threadedComment ref="K396" dT="2025-11-12T11:06:11.84" personId="{BF941DBC-49BC-4D35-B639-EC5DED99621C}" id="{41FD8065-185E-4F73-9B88-B20A2C9D1481}" parentId="{D2AF9CF7-042F-4EB7-9C8C-85FC16DCB852}">
    <text>Pateikti pirminiai</text>
  </threadedComment>
  <threadedComment ref="K396" dT="2025-12-29T12:05:58.32" personId="{BF941DBC-49BC-4D35-B639-EC5DED99621C}" id="{D091C0E2-265D-4AAE-99EE-FDDCC78102BC}" parentId="{D2AF9CF7-042F-4EB7-9C8C-85FC16DCB852}">
    <text>25SUT-23365</text>
  </threadedComment>
  <threadedComment ref="K396" dT="2026-01-26T12:18:22.71" personId="{BF941DBC-49BC-4D35-B639-EC5DED99621C}" id="{EA41FFAE-CCA8-41DB-A006-665D20E74AB9}" parentId="{D2AF9CF7-042F-4EB7-9C8C-85FC16DCB852}">
    <text>Projektą teikt pasirašius servitutą.</text>
  </threadedComment>
  <threadedComment ref="K396" dT="2026-03-10T10:00:56.97" personId="{BF941DBC-49BC-4D35-B639-EC5DED99621C}" id="{106F3116-FCFB-42CD-9830-76576BAFE91A}" parentId="{D2AF9CF7-042F-4EB7-9C8C-85FC16DCB852}">
    <text>Kovo 19 pasirašymas</text>
  </threadedComment>
  <threadedComment ref="K397" dT="2025-10-30T05:56:43.55" personId="{BF941DBC-49BC-4D35-B639-EC5DED99621C}" id="{6F95B439-0E63-45BA-B3AE-D66DADC51D0D}">
    <text>10-30 Pateikta klientui spintos vieta, jei viskas tinka, pirmiausia reiks šilumos tinklų derinimo.</text>
  </threadedComment>
  <threadedComment ref="K397" dT="2025-11-04T08:35:59.54" personId="{BF941DBC-49BC-4D35-B639-EC5DED99621C}" id="{67BDA5D0-B05E-4549-9DBB-F7FBC4BECB04}" parentId="{6F95B439-0E63-45BA-B3AE-D66DADC51D0D}">
    <text>Pateikti pirminiai</text>
  </threadedComment>
  <threadedComment ref="AH397" dT="2025-11-13T13:03:36.61" personId="{BF941DBC-49BC-4D35-B639-EC5DED99621C}" id="{1BEBBD88-23F1-496E-8070-7D00B05B7C71}">
    <text xml:space="preserve">25SUT-18385
</text>
  </threadedComment>
  <threadedComment ref="K398" dT="2025-10-17T11:38:06.13" personId="{BF941DBC-49BC-4D35-B639-EC5DED99621C}" id="{6F7DE18C-7399-4F7D-9DF3-BFC9849201D2}">
    <text>Pateikti pirminiai</text>
  </threadedComment>
  <threadedComment ref="K398" dT="2025-10-29T13:23:13.71" personId="{BF5C2520-4838-4933-8C2C-E9E069B8079F}" id="{B969FD93-7525-457E-B30F-79287D9F080E}" parentId="{6F7DE18C-7399-4F7D-9DF3-BFC9849201D2}">
    <text>Viskas yra, reikia tik susiderint su ESO pirminius ir išsiųst informacinius. Skydo pasiūlymas pas mane pašte yra (tik nusiųsk tiekimui, kad kainą padidintų (schema+vaičiulio pasiūlymas)) Dėl pastabų pasitark su Tomu arba Znutu, mes su Znutu buvom vietoj +- viską žino.</text>
  </threadedComment>
  <threadedComment ref="K398" dT="2025-10-29T13:23:50.76" personId="{BF5C2520-4838-4933-8C2C-E9E069B8079F}" id="{F87EB7E3-CED5-4BC4-9294-B994DD44525B}" parentId="{6F7DE18C-7399-4F7D-9DF3-BFC9849201D2}">
    <text>Nors šiaip gali gaut naujus derinimus, blogiau nebus</text>
  </threadedComment>
  <threadedComment ref="K398" dT="2025-11-11T12:16:28.01" personId="{BF941DBC-49BC-4D35-B639-EC5DED99621C}" id="{2289D18D-B08B-46A1-ABDC-178E6A8D92D4}" parentId="{6F7DE18C-7399-4F7D-9DF3-BFC9849201D2}">
    <text>Gavus užsakovo derinimą ir KPD, reikia ruošt pilną bylą.</text>
  </threadedComment>
  <threadedComment ref="K400" dT="2025-10-30T05:57:17.08" personId="{BF941DBC-49BC-4D35-B639-EC5DED99621C}" id="{3D542CD3-B81D-4502-B2AF-489A7E34227D}">
    <text>Užsakovo kontaktinis nr. neveikia, į paštą išsiųstas laiškas.</text>
  </threadedComment>
  <threadedComment ref="K400" dT="2025-10-31T05:47:56.56" personId="{BF941DBC-49BC-4D35-B639-EC5DED99621C}" id="{7EAAA59B-6465-4B81-ABB6-36C9E2204987}" parentId="{3D542CD3-B81D-4502-B2AF-489A7E34227D}">
    <text>10-05 klientas susisieks, dabar užsienyje</text>
  </threadedComment>
  <threadedComment ref="K400" dT="2025-11-14T12:20:26.88" personId="{BF941DBC-49BC-4D35-B639-EC5DED99621C}" id="{C65A39CA-CA8B-411A-B72F-025DCE45BE2D}" parentId="{3D542CD3-B81D-4502-B2AF-489A7E34227D}">
    <text>Pateikti pirminiai</text>
  </threadedComment>
  <threadedComment ref="K400" dT="2025-12-05T12:21:02.08" personId="{BF941DBC-49BC-4D35-B639-EC5DED99621C}" id="{901EC4B7-ADAC-4CFA-9D41-2D698A3A0C25}" parentId="{3D542CD3-B81D-4502-B2AF-489A7E34227D}">
    <text xml:space="preserve">25SUT-21430
</text>
  </threadedComment>
  <threadedComment ref="K401" dT="2026-01-12T08:17:16.21" personId="{BF941DBC-49BC-4D35-B639-EC5DED99621C}" id="{32259609-B05E-4514-9D91-4A9FF052CD14}">
    <text xml:space="preserve">26SUT-929
</text>
  </threadedComment>
  <threadedComment ref="K402" dT="2026-02-23T10:19:43.58" personId="{BF941DBC-49BC-4D35-B639-EC5DED99621C}" id="{92AE58A2-8FDD-416C-A865-21301D125AB2}">
    <text xml:space="preserve">26SUT-5743
</text>
  </threadedComment>
  <threadedComment ref="K403" dT="2025-11-14T10:33:25.47" personId="{BF941DBC-49BC-4D35-B639-EC5DED99621C}" id="{935E8C5A-9D12-4736-82CD-5AC2A1EEAA2E}">
    <text>Pateikta pirminiai</text>
  </threadedComment>
  <threadedComment ref="K403" dT="2025-11-25T05:48:16.52" personId="{BF941DBC-49BC-4D35-B639-EC5DED99621C}" id="{A0CDEA6C-E177-4E01-90F1-F7BA7E5A07FD}" parentId="{935E8C5A-9D12-4736-82CD-5AC2A1EEAA2E}">
    <text>KPD teikt gavus Vainoro.</text>
  </threadedComment>
  <threadedComment ref="K403" dT="2026-01-12T08:22:28.29" personId="{BF941DBC-49BC-4D35-B639-EC5DED99621C}" id="{AC402074-A2CD-4A41-8F7B-912B79663361}" parentId="{935E8C5A-9D12-4736-82CD-5AC2A1EEAA2E}">
    <text xml:space="preserve">26SUT-935
</text>
  </threadedComment>
  <threadedComment ref="K404" dT="2025-12-23T05:26:35.30" personId="{BF941DBC-49BC-4D35-B639-EC5DED99621C}" id="{D52DF002-18AA-42CA-B279-270D50ECCBD3}">
    <text xml:space="preserve">25SUT-23469
</text>
  </threadedComment>
  <threadedComment ref="K405" dT="2025-12-29T11:46:41.55" personId="{BF941DBC-49BC-4D35-B639-EC5DED99621C}" id="{E6D4E2C1-D1A4-4C03-97B7-2A8AAD4A6FFA}">
    <text>25SUT-23625</text>
  </threadedComment>
  <threadedComment ref="K406" dT="2026-02-18T05:53:59.64" personId="{BF941DBC-49BC-4D35-B639-EC5DED99621C}" id="{D0DE0866-976B-43D6-83FB-7A04969AE4B4}">
    <text xml:space="preserve">26SUT-5202
</text>
  </threadedComment>
  <threadedComment ref="K407" dT="2025-11-11T08:18:07.72" personId="{BF941DBC-49BC-4D35-B639-EC5DED99621C}" id="{B9299796-5C9D-4B44-AD0D-AD69DEF26326}">
    <text>Pateikti pirminiai</text>
  </threadedComment>
  <threadedComment ref="K407" dT="2025-11-25T05:44:36.01" personId="{BF941DBC-49BC-4D35-B639-EC5DED99621C}" id="{1B90407C-FDBB-429C-B743-B52F8AA79FB1}" parentId="{B9299796-5C9D-4B44-AD0D-AD69DEF26326}">
    <text xml:space="preserve">25SUT-19783
</text>
  </threadedComment>
  <threadedComment ref="K408" dT="2025-11-11T08:18:07.72" personId="{BF941DBC-49BC-4D35-B639-EC5DED99621C}" id="{A1D2B908-51B3-4553-9299-23C5D214BB72}">
    <text>Pateikti pirminiai</text>
  </threadedComment>
  <threadedComment ref="K408" dT="2025-11-24T07:38:52.74" personId="{BF941DBC-49BC-4D35-B639-EC5DED99621C}" id="{80CCE2A6-37EF-4416-BE8C-3A1916A42625}" parentId="{A1D2B908-51B3-4553-9299-23C5D214BB72}">
    <text xml:space="preserve">25SUT-19599
</text>
  </threadedComment>
  <threadedComment ref="K409" dT="2026-01-16T10:47:12.59" personId="{BF941DBC-49BC-4D35-B639-EC5DED99621C}" id="{AFB67F30-3D68-4A20-B8F0-2BD1F6F14C2A}">
    <text>Valentinas +37062012954</text>
  </threadedComment>
  <threadedComment ref="K409" dT="2026-01-21T10:26:33.23" personId="{BF941DBC-49BC-4D35-B639-EC5DED99621C}" id="{ED927CD9-075D-4EA9-8459-03D9AC774D7E}" parentId="{AFB67F30-3D68-4A20-B8F0-2BD1F6F14C2A}">
    <text xml:space="preserve">26SUT-2187 </text>
  </threadedComment>
  <threadedComment ref="K409" dT="2026-04-16T04:33:18.72" personId="{BF941DBC-49BC-4D35-B639-EC5DED99621C}" id="{DA29ACE0-A82F-460C-AABE-C540DB0BBF50}" parentId="{AFB67F30-3D68-4A20-B8F0-2BD1F6F14C2A}">
    <text>Planuojamas pasirašymas 22d</text>
  </threadedComment>
  <threadedComment ref="K410" dT="2025-12-15T07:25:07.56" personId="{BF941DBC-49BC-4D35-B639-EC5DED99621C}" id="{23209C6C-024E-4B3C-9D45-5111D72409DC}">
    <text xml:space="preserve">25SUT-22423
</text>
  </threadedComment>
  <threadedComment ref="K411" dT="2025-12-17T14:39:08.99" personId="{BF941DBC-49BC-4D35-B639-EC5DED99621C}" id="{1F44B0F4-FA6B-4257-B53C-AED66B010284}">
    <text xml:space="preserve">25SUT-22963
</text>
  </threadedComment>
  <threadedComment ref="K413" dT="2026-01-12T08:55:23.13" personId="{BF941DBC-49BC-4D35-B639-EC5DED99621C}" id="{AF3FF06F-EC21-4D03-86D3-7CD87E1BA439}">
    <text xml:space="preserve">26SUT-951
</text>
  </threadedComment>
  <threadedComment ref="K414" dT="2025-12-09T12:40:07.39" personId="{BF941DBC-49BC-4D35-B639-EC5DED99621C}" id="{C0B0FF8C-49F6-4AE6-8724-C17A0642A0FF}">
    <text>25SUT-21812</text>
  </threadedComment>
  <threadedComment ref="K415" dT="2026-02-02T13:38:15.51" personId="{BF941DBC-49BC-4D35-B639-EC5DED99621C}" id="{5FD4A771-FA5A-4E6D-B085-0702C3FD81D3}">
    <text xml:space="preserve">26SUT-3534
</text>
  </threadedComment>
  <threadedComment ref="K416" dT="2026-01-07T10:58:57.48" personId="{BF941DBC-49BC-4D35-B639-EC5DED99621C}" id="{517C1E5B-3721-4DB3-8DB3-53DCAA336CD3}">
    <text>26SUT-517</text>
  </threadedComment>
  <threadedComment ref="K417" dT="2026-01-23T11:05:02.77" personId="{BF941DBC-49BC-4D35-B639-EC5DED99621C}" id="{77476D75-8423-4CF4-BD6A-82047D488514}">
    <text xml:space="preserve">26SUT-2502
</text>
  </threadedComment>
  <threadedComment ref="K419" dT="2026-01-20T12:37:39.82" personId="{BF941DBC-49BC-4D35-B639-EC5DED99621C}" id="{F723175A-EC37-4404-8AAC-CE1219BEF98C}">
    <text xml:space="preserve">26SUT-2053
</text>
  </threadedComment>
  <threadedComment ref="K419" dT="2026-02-04T12:14:03.02" personId="{BF941DBC-49BC-4D35-B639-EC5DED99621C}" id="{596E59AC-7223-48D4-AD70-AC5ADA2C1778}" parentId="{F723175A-EC37-4404-8AAC-CE1219BEF98C}">
    <text>SUVA yra, servituto klausimas likęs</text>
  </threadedComment>
  <threadedComment ref="K419" dT="2026-04-03T11:40:58.39" personId="{BF941DBC-49BC-4D35-B639-EC5DED99621C}" id="{4D7DE9B2-B6C2-46C7-B00D-9E182EDA9093}" parentId="{F723175A-EC37-4404-8AAC-CE1219BEF98C}">
    <text xml:space="preserve">Balandžio 22d pasirašo </text>
  </threadedComment>
  <threadedComment ref="K422" dT="2026-01-26T10:36:10.31" personId="{BF941DBC-49BC-4D35-B639-EC5DED99621C}" id="{50233EAC-F40A-4128-8BED-173B6E25EA72}">
    <text>061630616 architektas
16aspk. po 7kw ir 1 - 70kw</text>
  </threadedComment>
  <threadedComment ref="K423" dT="2026-04-17T10:23:18.69" personId="{BF941DBC-49BC-4D35-B639-EC5DED99621C}" id="{282A2242-74AA-401F-8140-30D84B61764E}">
    <text xml:space="preserve">26SUT-12256
</text>
  </threadedComment>
  <threadedComment ref="K425" dT="2026-02-17T06:23:29.77" personId="{BF941DBC-49BC-4D35-B639-EC5DED99621C}" id="{72DC94A1-F7DC-4C0C-8A04-B18D2015E67C}">
    <text>Pateikta Vainorui 02-17</text>
  </threadedComment>
  <threadedComment ref="K425" dT="2026-04-10T09:53:19.11" personId="{BF941DBC-49BC-4D35-B639-EC5DED99621C}" id="{E5F82342-BB48-4EA3-BB6E-6BBB1453AA3D}" parentId="{72DC94A1-F7DC-4C0C-8A04-B18D2015E67C}">
    <text>Užaktuota TOPO kaina.</text>
  </threadedComment>
  <threadedComment ref="K426" dT="2026-05-04T07:26:38.72" personId="{BF941DBC-49BC-4D35-B639-EC5DED99621C}" id="{2A95CA82-B58D-46EF-B865-95169321A9A6}">
    <text>26SUT-13827</text>
  </threadedComment>
  <threadedComment ref="K426" dT="2026-06-19T04:22:00.98" personId="{BF941DBC-49BC-4D35-B639-EC5DED99621C}" id="{3C5DB425-1FDD-46C5-9F72-6CB0003DBE7E}" parentId="{2A95CA82-B58D-46EF-B865-95169321A9A6}">
    <text>Keičiasi savininkas užsakovo sklypo, laukiam kol susitvarkys dokus, pasirašis tada AZ</text>
  </threadedComment>
  <threadedComment ref="K428" dT="2026-03-09T06:48:15.00" personId="{BF941DBC-49BC-4D35-B639-EC5DED99621C}" id="{6BCB63C2-2B80-4651-9D91-1959A8D63571}">
    <text xml:space="preserve">26SUT-7345
</text>
  </threadedComment>
  <threadedComment ref="K429" dT="2026-03-09T06:51:52.80" personId="{BF941DBC-49BC-4D35-B639-EC5DED99621C}" id="{F6F7A97F-F8FE-4825-B804-524C364AA490}">
    <text xml:space="preserve">26SUT-7348
</text>
  </threadedComment>
  <threadedComment ref="K429" dT="2026-04-08T12:32:28.18" personId="{BF941DBC-49BC-4D35-B639-EC5DED99621C}" id="{B628122E-06F0-49DB-AD87-B6554BE845FE}" parentId="{F6F7A97F-F8FE-4825-B804-524C364AA490}">
    <text xml:space="preserve">26SUT-10988
</text>
  </threadedComment>
  <threadedComment ref="K430" dT="2026-03-24T13:32:10.12" personId="{BF941DBC-49BC-4D35-B639-EC5DED99621C}" id="{9955FC64-F91C-4F0D-BFDB-684B722E1892}">
    <text xml:space="preserve">26SUT-9200
</text>
  </threadedComment>
  <threadedComment ref="K431" dT="2026-03-23T06:15:40.40" personId="{BF941DBC-49BC-4D35-B639-EC5DED99621C}" id="{6FE4F1D0-898B-4A82-9175-C45F0E6ED76E}">
    <text xml:space="preserve">26SUT-8862
</text>
  </threadedComment>
  <threadedComment ref="K432" dT="2026-03-31T09:34:19.28" personId="{BF941DBC-49BC-4D35-B639-EC5DED99621C}" id="{21544754-67D5-4C2D-A639-CB269AFB278C}">
    <text xml:space="preserve"> 26SUT-8958
</text>
  </threadedComment>
  <threadedComment ref="K433" dT="2026-03-26T08:26:26.10" personId="{BF941DBC-49BC-4D35-B639-EC5DED99621C}" id="{12CA2033-9C2C-4FCC-B726-95CD67418D56}">
    <text xml:space="preserve">26SUT-9461
</text>
  </threadedComment>
  <threadedComment ref="K435" dT="2026-04-22T07:29:47.05" personId="{BF941DBC-49BC-4D35-B639-EC5DED99621C}" id="{F50ECEEE-D099-4C8A-9014-4103B49ED357}">
    <text xml:space="preserve">26SUT-12721 </text>
  </threadedComment>
  <threadedComment ref="K436" dT="2026-04-15T12:08:31.14" personId="{BF941DBC-49BC-4D35-B639-EC5DED99621C}" id="{532803C5-CA46-487E-95FE-94CC44F9E52B}">
    <text>Pagal projektą 210,220, 2x305kW, bet per mažai užsakyta.</text>
  </threadedComment>
  <threadedComment ref="K436" dT="2026-05-11T11:17:12.82" personId="{BF941DBC-49BC-4D35-B639-EC5DED99621C}" id="{E9B9E10D-9BDE-4B86-93D4-FCC559757322}" parentId="{532803C5-CA46-487E-95FE-94CC44F9E52B}">
    <text xml:space="preserve">26SUT-14773
</text>
  </threadedComment>
  <threadedComment ref="K437" dT="2026-03-20T11:43:28.39" personId="{BF941DBC-49BC-4D35-B639-EC5DED99621C}" id="{D954C6BB-46F2-483F-8C25-CDBC6BEEC615}">
    <text xml:space="preserve">26SUT-8769
</text>
  </threadedComment>
  <threadedComment ref="K439" dT="2026-03-16T06:55:38.78" personId="{BF941DBC-49BC-4D35-B639-EC5DED99621C}" id="{D185C662-CA29-48A4-B185-4B664524A474}">
    <text xml:space="preserve">26SUT-8041
</text>
  </threadedComment>
  <threadedComment ref="K441" dT="2026-04-17T10:04:29.93" personId="{BF941DBC-49BC-4D35-B639-EC5DED99621C}" id="{3AB33323-D447-400C-B562-5D4524C7134D}">
    <text>+37068309101</text>
  </threadedComment>
  <threadedComment ref="K442" dT="2026-04-08T06:38:26.15" personId="{BF941DBC-49BC-4D35-B639-EC5DED99621C}" id="{01853B9D-4CE9-4EF6-B40F-9CE56F552BC0}">
    <text xml:space="preserve">26SUT-10826
</text>
  </threadedComment>
  <threadedComment ref="K443" dT="2026-03-16T08:24:54.99" personId="{BF941DBC-49BC-4D35-B639-EC5DED99621C}" id="{1A9A03EA-7364-4F09-9136-5CC22A929BA0}">
    <text>Jei Vainoras suderina Kalniečių g. 66, toj pačioj spintoj ir šitą vartotoją prijungsim</text>
  </threadedComment>
  <threadedComment ref="K444" dT="2026-04-08T06:41:34.14" personId="{BF941DBC-49BC-4D35-B639-EC5DED99621C}" id="{38B036E1-7A80-4ECE-93DE-F15700686DF3}">
    <text xml:space="preserve">26SUT-10831
</text>
  </threadedComment>
  <threadedComment ref="K446" dT="2026-05-06T12:51:58.51" personId="{BF941DBC-49BC-4D35-B639-EC5DED99621C}" id="{612387D4-FD8F-4DA9-BFC2-D9E64A1BFA4F}">
    <text xml:space="preserve">26SUT-14331
</text>
  </threadedComment>
  <threadedComment ref="K447" dT="2026-05-08T07:52:14.14" personId="{BF941DBC-49BC-4D35-B639-EC5DED99621C}" id="{BC4CA0D8-D1C1-4E46-BE61-0B6890D22BD9}">
    <text xml:space="preserve">26SUT-14596
</text>
  </threadedComment>
  <threadedComment ref="K448" dT="2026-05-20T07:01:02.13" personId="{BF941DBC-49BC-4D35-B639-EC5DED99621C}" id="{9C86C140-16BC-4901-8707-5BF743D19AC1}">
    <text>26SUT-15838</text>
  </threadedComment>
  <threadedComment ref="K448" dT="2026-05-22T10:14:36.19" personId="{BF941DBC-49BC-4D35-B639-EC5DED99621C}" id="{4E62ABD6-8FF4-4B2A-B64B-0366DAEFCE60}" parentId="{9C86C140-16BC-4901-8707-5BF743D19AC1}">
    <text>26SUT-16185</text>
  </threadedComment>
  <threadedComment ref="K450" dT="2026-05-06T04:50:01.02" personId="{BF941DBC-49BC-4D35-B639-EC5DED99621C}" id="{1604FADB-FAB2-4334-931E-4990A7D27AF4}">
    <text xml:space="preserve">26SUT-14204
</text>
  </threadedComment>
  <threadedComment ref="K453" dT="2026-05-22T10:21:44.01" personId="{BF941DBC-49BC-4D35-B639-EC5DED99621C}" id="{91368F72-77DD-4FA6-BA17-25DB73C2EA3E}">
    <text xml:space="preserve">26SUT-16187
</text>
  </threadedComment>
  <threadedComment ref="K457" dT="2026-06-29T07:03:37.65" personId="{BF941DBC-49BC-4D35-B639-EC5DED99621C}" id="{5573C70B-D83B-4873-9400-873D9D5094D9}">
    <text xml:space="preserve">26SUT-20054
</text>
  </threadedComment>
  <threadedComment ref="K459" dT="2026-05-15T09:44:06.22" personId="{BF941DBC-49BC-4D35-B639-EC5DED99621C}" id="{9ED79E73-C18B-45E4-A3E6-3CE333E13175}">
    <text>6401 ir 6402
1550aukštis 900plotis ir 250gylis</text>
  </threadedComment>
  <threadedComment ref="K460" dT="2026-05-27T13:43:19.65" personId="{BF941DBC-49BC-4D35-B639-EC5DED99621C}" id="{7B0F53E7-AA1D-480A-82C0-A1DC75E0E82D}">
    <text xml:space="preserve">26SUT-16714
</text>
  </threadedComment>
  <threadedComment ref="K461" dT="2026-06-16T04:50:13.77" personId="{BF941DBC-49BC-4D35-B639-EC5DED99621C}" id="{0416785E-2845-48E1-BFF4-6DF117BAF4D3}">
    <text xml:space="preserve">26SUT-18921
</text>
  </threadedComment>
  <threadedComment ref="K465" dT="2026-06-29T11:48:26.61" personId="{BF941DBC-49BC-4D35-B639-EC5DED99621C}" id="{B64AE83A-0278-4D8C-8245-E0209497A0BC}">
    <text xml:space="preserve">26SUT-20152
</text>
  </threadedComment>
  <threadedComment ref="K466" dT="2026-05-29T07:58:58.23" personId="{BF941DBC-49BC-4D35-B639-EC5DED99621C}" id="{641A1B0E-CF5D-4F70-B181-4E8F7D35315B}">
    <text>15 vienodų + 1 bendrų reikmių</text>
  </threadedComment>
</ThreadedComments>
</file>

<file path=xl/threadedComments/threadedComment4.xml><?xml version="1.0" encoding="utf-8"?>
<ThreadedComments xmlns="http://schemas.microsoft.com/office/spreadsheetml/2018/threadedcomments" xmlns:x="http://schemas.openxmlformats.org/spreadsheetml/2006/main">
  <threadedComment ref="D3" dT="2024-05-15T05:55:51.89" personId="{1AA69E5B-B443-4881-BBB8-C2908FF681E9}" id="{686EFE06-B4B1-40B7-BB43-982183AC316B}">
    <text>Karolis vaziuoja su gyventojais kalbet</text>
  </threadedComment>
  <threadedComment ref="D4" dT="2024-05-15T05:55:37.28" personId="{1AA69E5B-B443-4881-BBB8-C2908FF681E9}" id="{84960FE8-9D31-48B3-81BE-0041B88DF6E3}">
    <text>Susiskambinti del vandenu gyliu arba pakeisti i atvira buda</text>
  </threadedComment>
  <threadedComment ref="D4" dT="2024-05-20T11:26:48.74" personId="{275467A3-C35B-408D-BC09-980133BF36D1}" id="{A32D64E6-812F-4A1C-9DEA-9A1A2D77F3E2}" parentId="{84960FE8-9D31-48B3-81BE-0041B88DF6E3}">
    <text>Po elektromontuotojo DV atostogų - turi paskambinti</text>
  </threadedComment>
  <threadedComment ref="D5" dT="2024-05-15T05:55:03.53" personId="{1AA69E5B-B443-4881-BBB8-C2908FF681E9}" id="{141ABF36-AA03-4740-A89E-BB4F15F812A3}">
    <text>Reikia pakoreguoti trasa ir perderinti zymas</text>
  </threadedComment>
  <threadedComment ref="D5" dT="2024-05-17T04:24:42.36" personId="{1AA69E5B-B443-4881-BBB8-C2908FF681E9}" id="{06BFF65D-6C1D-4EAA-A168-66AFCD440B16}" parentId="{141ABF36-AA03-4740-A89E-BB4F15F812A3}">
    <text>Brezinys pakoreguotas, liko perduoti zymas simui</text>
  </threadedComment>
  <threadedComment ref="D5" dT="2024-05-24T10:47:46.78" personId="{1AA69E5B-B443-4881-BBB8-C2908FF681E9}" id="{30CBEAC9-5A75-43C6-A7F2-15368C24292C}" parentId="{141ABF36-AA03-4740-A89E-BB4F15F812A3}">
    <text>Zymos pateiktos RC</text>
  </threadedComment>
  <threadedComment ref="D6" dT="2024-05-15T05:57:26.08" personId="{1AA69E5B-B443-4881-BBB8-C2908FF681E9}" id="{B4711952-1713-4CFF-92CA-2C4A3B08A98A}">
    <text>Laukiam servitutu ir sutikimu, sukelti i TIVIS</text>
  </threadedComment>
  <threadedComment ref="D7" dT="2024-07-01T05:20:53.68" personId="{1AA69E5B-B443-4881-BBB8-C2908FF681E9}" id="{7376EC65-CE7E-4CF3-A7FB-54DEEAF053EC}">
    <text>Zymos 06.18 nusiustos Karanauskui</text>
  </threadedComment>
  <threadedComment ref="D8" dT="2024-05-15T05:58:55.42" personId="{1AA69E5B-B443-4881-BBB8-C2908FF681E9}" id="{EF1406BA-D5C3-4D70-8CAB-A0632E78DD0A}">
    <text>Laukiam kelininko derinimo</text>
  </threadedComment>
  <threadedComment ref="D8" dT="2024-05-16T12:47:10.14" personId="{275467A3-C35B-408D-BC09-980133BF36D1}" id="{04E91456-22E0-4B77-A218-78C1045AF2A9}" parentId="{EF1406BA-D5C3-4D70-8CAB-A0632E78DD0A}">
    <text>užaktuota</text>
  </threadedComment>
  <threadedComment ref="D9" dT="2024-05-15T06:00:16.73" personId="{1AA69E5B-B443-4881-BBB8-C2908FF681E9}" id="{74B98BAD-2DDB-46BB-BA47-46240A9CDD24}">
    <text>Yra topo, reikia daryti</text>
  </threadedComment>
  <threadedComment ref="D9" dT="2024-05-24T10:47:25.21" personId="{1AA69E5B-B443-4881-BBB8-C2908FF681E9}" id="{90F09C22-61B4-4BA8-BED5-902F734CBC6C}" parentId="{74B98BAD-2DDB-46BB-BA47-46240A9CDD24}">
    <text>Isiusta derinti</text>
  </threadedComment>
  <threadedComment ref="D9" dT="2024-06-13T12:46:53.11" personId="{1AA69E5B-B443-4881-BBB8-C2908FF681E9}" id="{CC675D3D-06EC-4C88-BA4A-955163872116}" parentId="{74B98BAD-2DDB-46BB-BA47-46240A9CDD24}">
    <text xml:space="preserve">SUVA 06.13 318011 </text>
  </threadedComment>
  <threadedComment ref="D9" dT="2024-08-12T04:48:18.20" personId="{1AA69E5B-B443-4881-BBB8-C2908FF681E9}" id="{E6DB13ED-EDB5-477F-AC74-07509E2DD0C2}" parentId="{74B98BAD-2DDB-46BB-BA47-46240A9CDD24}">
    <text>SUVA gauta</text>
  </threadedComment>
  <threadedComment ref="D10" dT="2024-05-17T12:19:16.17" personId="{1AA69E5B-B443-4881-BBB8-C2908FF681E9}" id="{0001C625-AC21-440E-8B5F-71566ABDD1CC}">
    <text>Zymos pas Sima</text>
  </threadedComment>
  <threadedComment ref="D10" dT="2024-05-28T04:34:34.64" personId="{1AA69E5B-B443-4881-BBB8-C2908FF681E9}" id="{316F5F5C-810C-4E6D-8390-BC0013BC7F93}" parentId="{0001C625-AC21-440E-8B5F-71566ABDD1CC}">
    <text>Pateikta i RC</text>
  </threadedComment>
  <threadedComment ref="D10" dT="2024-05-28T09:05:16.10" personId="{1AA69E5B-B443-4881-BBB8-C2908FF681E9}" id="{FC5258DF-E23B-497D-9B85-16F795D74463}" parentId="{0001C625-AC21-440E-8B5F-71566ABDD1CC}">
    <text>Perregistruota</text>
  </threadedComment>
  <threadedComment ref="D11" dT="2024-05-23T04:38:54.80" personId="{1AA69E5B-B443-4881-BBB8-C2908FF681E9}" id="{F3B2E9AC-A0A0-4E63-A87B-B98B4F42046B}">
    <text>Reikia koreguot trasa</text>
  </threadedComment>
  <threadedComment ref="D11" dT="2024-07-18T11:23:02.00" personId="{1AA69E5B-B443-4881-BBB8-C2908FF681E9}" id="{888D4B55-C1B7-4FAF-8F0A-F7434A370D02}" parentId="{F3B2E9AC-A0A0-4E63-A87B-B98B4F42046B}">
    <text>07.11 pateiktas servitutas savivaldybei</text>
  </threadedComment>
  <threadedComment ref="D11" dT="2024-07-30T13:13:52.08" personId="{1AA69E5B-B443-4881-BBB8-C2908FF681E9}" id="{231DA00F-0A2A-4A4D-80DB-59F9B41AA66C}" parentId="{F3B2E9AC-A0A0-4E63-A87B-B98B4F42046B}">
    <text>Servitutas pas notare Giruckiene, laukiam kol parengs sutarties projekta</text>
  </threadedComment>
  <threadedComment ref="D12" dT="2024-05-23T06:04:45.95" personId="{1AA69E5B-B443-4881-BBB8-C2908FF681E9}" id="{67CEC0F0-B8D3-4AA4-B88C-AD2050491B3B}">
    <text>Zyma pas Sima</text>
  </threadedComment>
  <threadedComment ref="D12" dT="2024-05-24T10:50:15.89" personId="{1AA69E5B-B443-4881-BBB8-C2908FF681E9}" id="{3F5B0BB2-B66D-49CF-85DF-0A9F75B675C4}" parentId="{67CEC0F0-B8D3-4AA4-B88C-AD2050491B3B}">
    <text>Pateikta zyma RC</text>
  </threadedComment>
  <threadedComment ref="D12" dT="2024-05-27T11:59:56.71" personId="{1AA69E5B-B443-4881-BBB8-C2908FF681E9}" id="{B0ED07B7-16BD-4D06-8546-8C988602DB0B}" parentId="{67CEC0F0-B8D3-4AA4-B88C-AD2050491B3B}">
    <text>Perregistruota, nusiusta Lapenui</text>
  </threadedComment>
  <threadedComment ref="D14" dT="2024-07-04T09:59:08.77" personId="{1AA69E5B-B443-4881-BBB8-C2908FF681E9}" id="{AF01D34E-86B6-4DBF-88B3-08F6F4BAC2E1}">
    <text>Pateikti Rangovui pakoreguoti planai ir schema</text>
  </threadedComment>
  <threadedComment ref="D14" dT="2024-08-05T10:00:48.67" personId="{1AA69E5B-B443-4881-BBB8-C2908FF681E9}" id="{FF0FBE32-6EFD-48DB-BC15-FAD7ADBBEFA8}" parentId="{AF01D34E-86B6-4DBF-88B3-08F6F4BAC2E1}">
    <text>07.24 pateikta perregistruota zyma</text>
  </threadedComment>
  <threadedComment ref="D15" dT="2024-08-05T10:00:13.53" personId="{1AA69E5B-B443-4881-BBB8-C2908FF681E9}" id="{EC0C53B9-FD63-4D44-93A9-C4A689825397}">
    <text>08.01 nusiusta Lapenui pataisyti planai su derinimais</text>
  </threadedComment>
  <threadedComment ref="D16" dT="2024-07-15T06:10:01.67" personId="{1AA69E5B-B443-4881-BBB8-C2908FF681E9}" id="{1F215C69-7853-47A5-9143-3E1DA1768425}">
    <text>Reikia padaryt projekto korekcija pagal ispildoma</text>
  </threadedComment>
  <threadedComment ref="D16" dT="2024-07-26T11:46:52.60" personId="{1AA69E5B-B443-4881-BBB8-C2908FF681E9}" id="{3D833431-B5E8-492F-A346-E6AC15C03780}" parentId="{1F215C69-7853-47A5-9143-3E1DA1768425}">
    <text>Planas pataisytas, zyma pas sima</text>
  </threadedComment>
  <threadedComment ref="D16" dT="2024-08-05T10:05:00.78" personId="{1AA69E5B-B443-4881-BBB8-C2908FF681E9}" id="{20537035-9FE4-467F-9D92-CD4A098F986D}" parentId="{1F215C69-7853-47A5-9143-3E1DA1768425}">
    <text>08.01 nusiusto zymos Renatai</text>
  </threadedComment>
  <threadedComment ref="D17" dT="2024-07-15T06:27:53.54" personId="{1AA69E5B-B443-4881-BBB8-C2908FF681E9}" id="{17211EC8-D015-4FAE-96EE-1AA77080E6F7}">
    <text>Patiasyti projekta jei islendama i privacius sklypus</text>
  </threadedComment>
  <threadedComment ref="D18" dT="2024-07-15T09:14:32.67" personId="{1AA69E5B-B443-4881-BBB8-C2908FF681E9}" id="{B7E0A6A5-ED75-412E-9EC1-0A15BD098A87}">
    <text>Uzklausta LTG del pjuvio</text>
  </threadedComment>
  <threadedComment ref="D18" dT="2024-07-26T12:05:01.43" personId="{1AA69E5B-B443-4881-BBB8-C2908FF681E9}" id="{2C6AA50E-0C7E-43BE-A243-9B265D6E7B33}" parentId="{B7E0A6A5-ED75-412E-9EC1-0A15BD098A87}">
    <text>Pateiktas LTG perderinti patraukta trasa</text>
  </threadedComment>
  <threadedComment ref="D18" dT="2024-08-06T12:32:52.56" personId="{1AA69E5B-B443-4881-BBB8-C2908FF681E9}" id="{8A14FB5B-FF8A-4730-8C7E-61B20546E86C}" parentId="{B7E0A6A5-ED75-412E-9EC1-0A15BD098A87}">
    <text>Pateiktas servitutas miestui</text>
  </threadedComment>
  <threadedComment ref="D19" dT="2024-07-26T11:47:02.56" personId="{1AA69E5B-B443-4881-BBB8-C2908FF681E9}" id="{F5D7EFB7-D3B4-4338-984A-1D83998539BA}">
    <text>Zyma pas sima</text>
  </threadedComment>
  <threadedComment ref="D19" dT="2024-08-05T10:07:02.97" personId="{1AA69E5B-B443-4881-BBB8-C2908FF681E9}" id="{07EF0785-CFFA-45FD-B45D-7DA34D0CDF6B}" parentId="{F5D7EFB7-D3B4-4338-984A-1D83998539BA}">
    <text>Nusiusta zyma 08.05 Renatai</text>
  </threadedComment>
  <threadedComment ref="D20" dT="2024-08-01T12:51:10.70" personId="{1AA69E5B-B443-4881-BBB8-C2908FF681E9}" id="{0D61F526-AFCE-4305-A028-82E0E19CCE4D}">
    <text>Reikia pataisyt pagal ispildoma</text>
  </threadedComment>
  <threadedComment ref="D20" dT="2024-08-08T05:22:37.41" personId="{1AA69E5B-B443-4881-BBB8-C2908FF681E9}" id="{DCAEE010-6476-4AF8-8BAC-251511FF46D2}" parentId="{0D61F526-AFCE-4305-A028-82E0E19CCE4D}">
    <text>Nusiusti pataisyti planai</text>
  </threadedComment>
  <threadedComment ref="D21" dT="2024-08-05T11:53:44.74" personId="{1AA69E5B-B443-4881-BBB8-C2908FF681E9}" id="{347104BC-C501-416E-A943-BF71AF4DAE2A}">
    <text>Reik taisyt pagal ispildoma</text>
  </threadedComment>
  <threadedComment ref="D21" dT="2024-08-12T04:48:35.45" personId="{1AA69E5B-B443-4881-BBB8-C2908FF681E9}" id="{DA6DBFE2-2AA4-4393-9C2C-3B0B07362194}" parentId="{347104BC-C501-416E-A943-BF71AF4DAE2A}">
    <text>Laura taiso plana</text>
  </threadedComment>
  <threadedComment ref="D21" dT="2024-08-13T09:55:39.35" personId="{1AA69E5B-B443-4881-BBB8-C2908FF681E9}" id="{BCC95ADD-3FB8-4F4D-ADD9-F67FFE62CAFC}" parentId="{347104BC-C501-416E-A943-BF71AF4DAE2A}">
    <text>Perduota zyma simui</text>
  </threadedComment>
  <threadedComment ref="D22" dT="2024-08-13T04:34:27.94" personId="{1AA69E5B-B443-4881-BBB8-C2908FF681E9}" id="{6ED98232-82D9-4A2C-A8F6-AAA5813D04BD}">
    <text>Reikia plana pataisyti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C6CB652-85FE-4B00-B99D-BEA255FA3688}">
  <we:reference id="wa200009404" version="1.0.0.8" store="en-US" storeType="OMEX"/>
  <we:alternateReferences>
    <we:reference id="WA200009404" version="1.0.0.8" store="WA200009404" storeType="OMEX"/>
  </we:alternateReferences>
  <we:properties>
    <we:property name="claude.fileId" value="&quot;2a113c4c-54f9-434c-82fa-465ca34b7f1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file:///\\serv2003\Projektavimas\ESO%20rekonstrukcijos\155.%20LGI%20%20i&#353;%20&#381;asli&#371;%20GS%20Traukos%20pastot&#279;%20(nuo%20ST%20L-300%20i&#353;%20&#381;asli&#371;%20TP)" TargetMode="External"/><Relationship Id="rId299" Type="http://schemas.openxmlformats.org/officeDocument/2006/relationships/hyperlink" Target="file:///\\serv2003\Projektavimas\ESO%20rekonstrukcijos\334.%2010%20kV%20OL%20L-400%20i&#353;%20Sarg&#279;n&#371;%20TP%20rekonstravimas%20tarp%20atram&#371;%2040040-42" TargetMode="External"/><Relationship Id="rId21" Type="http://schemas.openxmlformats.org/officeDocument/2006/relationships/hyperlink" Target="file:///\\serv2003\ESO%20rekonstrukcijos\58.%20MGT%20montavimas%20prijungiant%20nuo%20&#362;-405.%201,%20Rasteni&#353;ki&#371;%20k.,%20Inturk&#279;s%20sen.,%20Mol&#279;t&#371;%20r.%20sav" TargetMode="External"/><Relationship Id="rId63" Type="http://schemas.openxmlformats.org/officeDocument/2006/relationships/hyperlink" Target="file:///\\serv2003\Projektavimas\ESO%20rekonstrukcijos\100.%200,4%20kV%20OL%20L-400%20i&#353;%20TR-402%20rekonstravimas%20(Kauno%20reg.,%20Kauno%20raj.)" TargetMode="External"/><Relationship Id="rId159" Type="http://schemas.openxmlformats.org/officeDocument/2006/relationships/hyperlink" Target="file:///\\serv2003\Projektavimas\ESO%20rekonstrukcijos\196.%20LGI%20vartotoj&#371;%20perjungimas%20i&#353;%20ST-306_LGI" TargetMode="External"/><Relationship Id="rId324" Type="http://schemas.openxmlformats.org/officeDocument/2006/relationships/hyperlink" Target="file:///\\serv2003\Projektavimas\ESO%20rekonstrukcijos\359.%2010%20kV%20OL%20L-200%20i&#353;%20Parov&#279;ja%20TP%20tarp%20atr.%20Nr.2007-15" TargetMode="External"/><Relationship Id="rId366" Type="http://schemas.openxmlformats.org/officeDocument/2006/relationships/hyperlink" Target="file:///\\serv2003\ESO%20rekonstrukcijos\_Baigti%20objektai\06.%2010%20kV%20L-400%20i&#353;%20Svedas&#371;%20TP%20rekonstravimas%20Anyk&#353;&#269;i&#371;%20raj" TargetMode="External"/><Relationship Id="rId170" Type="http://schemas.openxmlformats.org/officeDocument/2006/relationships/hyperlink" Target="file:///\\serv2003\Projektavimas\ESO%20rekonstrukcijos\207.%20Pu&#353;yno%20g.%201F,%20Paluobi&#371;%20k.,%20%20&#352;aki&#371;%20r.%20sav" TargetMode="External"/><Relationship Id="rId226" Type="http://schemas.openxmlformats.org/officeDocument/2006/relationships/hyperlink" Target="file:///\\serv2003\Projektavimas\ESO%20rekonstrukcijos\263.%200,4%20kV%20OL%20L-400%20i&#353;%20V-113%20rekonstravimas%20(Panev&#279;&#382;io%20reg.,%20Anyk&#353;&#269;i&#371;%20raj.)" TargetMode="External"/><Relationship Id="rId433" Type="http://schemas.openxmlformats.org/officeDocument/2006/relationships/hyperlink" Target="file:///\\serv2003\Projektavimas\ESO%20rekonstrukcijos\440.%20%2010%20kV%20OL%20L-200%20i&#353;%20Palukn&#279;s%20TP%20mi&#353;king&#371;%20ruo&#382;&#371;%20rekonstravimas" TargetMode="External"/><Relationship Id="rId268" Type="http://schemas.openxmlformats.org/officeDocument/2006/relationships/hyperlink" Target="file:///\\192.168.1.100\Projektavimas\ESO%20rekonstrukcijos\305.%20NV%20Josvaini&#371;%20g.%202,%20Kaunas,%20Kauno%20m.%20sav" TargetMode="External"/><Relationship Id="rId32" Type="http://schemas.openxmlformats.org/officeDocument/2006/relationships/hyperlink" Target="file:///\\serv2003\ESO%20rekonstrukcijos\69.%20I&#353;%20OLS%20P-800%2010kV%20KL%20iki%20naujos%20MGT%20&#303;rengimas,%20nauja%200,4%20kV%20KL%20iki%2015058%20(Ukmerg&#279;s%20raj.)%20TS22-37849" TargetMode="External"/><Relationship Id="rId74" Type="http://schemas.openxmlformats.org/officeDocument/2006/relationships/hyperlink" Target="file:///\\serv2003\ESO%20rekonstrukcijos\111.%200,4%20kV%20OL%20L-100%20i&#353;%20R-107%20rekonstravimas%20(Panev&#279;&#382;io%20reg.,%20Utenos%20raj.)" TargetMode="External"/><Relationship Id="rId128" Type="http://schemas.openxmlformats.org/officeDocument/2006/relationships/hyperlink" Target="file:///\\serv2003\Projektavimas\ESO%20rekonstrukcijos\166.%200,4%20kV%20OL%20L-100%20i&#353;%20V-110%20rekonstravimas%20Bir&#382;&#371;%20raj" TargetMode="External"/><Relationship Id="rId335" Type="http://schemas.openxmlformats.org/officeDocument/2006/relationships/hyperlink" Target="file:///\\serv2003\ESO%20rekonstrukcijos\37.%200,4%20kV%20OL%20L-400%20i&#353;%20V-304%20rekonstravimas%20Zaras&#371;%20raj" TargetMode="External"/><Relationship Id="rId377" Type="http://schemas.openxmlformats.org/officeDocument/2006/relationships/hyperlink" Target="file:///\\serv2003\Projektavimas\ESO%20rekonstrukcijos\373.%2010%20kV%20OL%20&#352;e&#353;tokai-Mockava_LGI%20rekonstravimas%20(Kauno%20reg.,%20Lazdij&#371;%20raj.)" TargetMode="External"/><Relationship Id="rId5" Type="http://schemas.openxmlformats.org/officeDocument/2006/relationships/hyperlink" Target="file:///\\serv2003\ESO%20rekonstrukcijos\42.%200,4%20kV%20OL%20L-800%20i&#353;%20Tj-313%20rekonstravimas%20Ukmerg&#279;s%20raj" TargetMode="External"/><Relationship Id="rId181" Type="http://schemas.openxmlformats.org/officeDocument/2006/relationships/hyperlink" Target="file:///\\serv2003\Projektavimas\ESO%20rekonstrukcijos\218.%200,4%20kV%20fyderio%20L-Simno%20g.%20i&#353;%20KT-842%20Rekonstravimas%20%20Kauno%20raj" TargetMode="External"/><Relationship Id="rId237" Type="http://schemas.openxmlformats.org/officeDocument/2006/relationships/hyperlink" Target="file:///\\serv2003\Projektavimas\ESO%20rekonstrukcijos\274.%200,4%20kV%20OL%20L-100%20i&#353;%20Uk-138%20rekonstravimas%20(Panev&#279;&#382;io%20reg.,%20Ukmerg&#279;s%20raj.)" TargetMode="External"/><Relationship Id="rId402" Type="http://schemas.openxmlformats.org/officeDocument/2006/relationships/hyperlink" Target="file:///\\serv2003\Projektavimas\ESO%20rekonstrukcijos\408.%2010%20kV%20OL%20L-200%20i&#353;%20Gri&#353;koni&#371;%20TP%20LSS%20montavimas%20&#303;%20at&#353;akas%20Nr.225" TargetMode="External"/><Relationship Id="rId279" Type="http://schemas.openxmlformats.org/officeDocument/2006/relationships/hyperlink" Target="file:///\\192.168.1.100\Projektavimas\ESO%20rekonstrukcijos\316.%200,4%20kV%20OL%20L-200%20i&#353;%20&#381;s-203%20rekonstravimas" TargetMode="External"/><Relationship Id="rId444" Type="http://schemas.openxmlformats.org/officeDocument/2006/relationships/hyperlink" Target="file:///\\serv2003\Projektavimas\ESO%20rekonstrukcijos\452.%2010%20kV%20OL%20L-300%20i&#353;%20Ukmerg&#279;s%20TP%20mi&#353;king&#371;%20ruo&#382;&#371;%20rekonstravimas%20(Panev&#279;&#382;io%20reg.,%20Ukmerg&#279;s%20raj.)\01%20Projektavimo%20u&#382;duotis" TargetMode="External"/><Relationship Id="rId43" Type="http://schemas.openxmlformats.org/officeDocument/2006/relationships/hyperlink" Target="file:///\\serv2003\ESO%20rekonstrukcijos\80.%200,4%20kV%20OL%20L-400%20i&#353;%20TR-6%20rekonstravimas%20Raseini&#371;%20raj" TargetMode="External"/><Relationship Id="rId139" Type="http://schemas.openxmlformats.org/officeDocument/2006/relationships/hyperlink" Target="file:///\\serv2003\Projektavimas\ESO%20rekonstrukcijos\176.%20Draugyst&#279;s%20g.%2019,%20Kaunas" TargetMode="External"/><Relationship Id="rId290" Type="http://schemas.openxmlformats.org/officeDocument/2006/relationships/hyperlink" Target="file:///\\serv2003\Projektavimas\ESO%20rekonstrukcijos\326.%2010%20kV%20OL%20L-900%20i&#353;%20Bir&#382;ai%20TP%20rekonstravimas%20&#303;%20KL%20tarp%20atr.%2090084%20-%2090098%20(Panev&#279;&#382;io%20reg.,%20Bir&#382;&#371;%20raj.)" TargetMode="External"/><Relationship Id="rId304" Type="http://schemas.openxmlformats.org/officeDocument/2006/relationships/hyperlink" Target="file:///\\serv2003\Projektavimas\ESO%20rekonstrukcijos\339.%2010%20kV%20OL%20L-300%20i&#353;%20Parov&#279;ja%20TP%20rekonstravimas%20tarp%20atram&#371;%20Nr.%203129" TargetMode="External"/><Relationship Id="rId346" Type="http://schemas.openxmlformats.org/officeDocument/2006/relationships/hyperlink" Target="file:///\\serv2003\ESO%20rekonstrukcijos\26.%2010%20kV%20OL%20L-700%20i&#353;%20Padysnio%20TP%20rekonstravimas%20Ignalinos%20raj" TargetMode="External"/><Relationship Id="rId388" Type="http://schemas.openxmlformats.org/officeDocument/2006/relationships/hyperlink" Target="file:///\\serv2003\Projektavimas\ESO%20rekonstrukcijos\394.%2010%20kV%20OL%20L-400%20i&#353;%20Papilys%20TP%20rekonstravimas%20(Panev&#279;&#382;io%20reg.,%20Bir&#382;&#371;%20raj.)" TargetMode="External"/><Relationship Id="rId85" Type="http://schemas.openxmlformats.org/officeDocument/2006/relationships/hyperlink" Target="file:///\\serv2003\ESO%20rekonstrukcijos\122.%20MGT%20ir%20%200,4kV%20OL%20L-300%20i&#353;%20B-404%20rekonstravimas.%201B,%20Vali&#353;ki&#371;%20k.,%20Mol&#279;t&#371;%20r.%20sav" TargetMode="External"/><Relationship Id="rId150" Type="http://schemas.openxmlformats.org/officeDocument/2006/relationships/hyperlink" Target="file:///\\serv2003\Projektavimas\ESO%20rekonstrukcijos\187.%20LGI%20vartotoj&#371;%20perjungimas%20i&#353;%20MT-2-03_LGI%20&#303;%20MT-1450%20L-MT1450-KS78755" TargetMode="External"/><Relationship Id="rId192" Type="http://schemas.openxmlformats.org/officeDocument/2006/relationships/hyperlink" Target="file:///\\192.168.1.100\Projektavimas\ESO%20rekonstrukcijos\229.%20NV%20Taikos%20g.%202A,%20Roki&#353;kis,%20Roki&#353;kio%20r.%20sav" TargetMode="External"/><Relationship Id="rId206" Type="http://schemas.openxmlformats.org/officeDocument/2006/relationships/hyperlink" Target="file:///\\serv2003\Projektavimas\ESO%20rekonstrukcijos\243.%200,4%20kV%20fyderio%20L-1500%20i&#353;%20A-807%20Rekonstravimas%20(Panev&#279;&#382;io%20reg.,%20Anyk&#353;&#269;i&#371;%20raj.)" TargetMode="External"/><Relationship Id="rId413" Type="http://schemas.openxmlformats.org/officeDocument/2006/relationships/hyperlink" Target="file:///\\serv2003\Projektavimas\ESO%20rekonstrukcijos\419.%2010%20kV%20OL%20L-500%20i&#353;%20Rizgoni&#371;%20TP%20rekonstravimas%20&#303;%20KL%20tarp%20atr.50050-5081" TargetMode="External"/><Relationship Id="rId248" Type="http://schemas.openxmlformats.org/officeDocument/2006/relationships/hyperlink" Target="file:///\\192.168.1.100\Projektavimas\ESO%20rekonstrukcijos\285.%20NV%20Sporto%20g.%203,%20Kaunas,%20Kauno%20m.%20sav" TargetMode="External"/><Relationship Id="rId455" Type="http://schemas.openxmlformats.org/officeDocument/2006/relationships/printerSettings" Target="../printerSettings/printerSettings1.bin"/><Relationship Id="rId12" Type="http://schemas.openxmlformats.org/officeDocument/2006/relationships/hyperlink" Target="file:///\\serv2003\ESO%20rekonstrukcijos\49.%200,4%20kV%20OL%20L-300%20i&#353;%20P-108%20rekonstravimas%20Ignalinos%20raj" TargetMode="External"/><Relationship Id="rId108" Type="http://schemas.openxmlformats.org/officeDocument/2006/relationships/hyperlink" Target="file:///\\serv2003\ESO%20rekonstrukcijos\146.%20Taikos%20pr.%2096,%20Kaunas,%20Kauno%20m.%20sav" TargetMode="External"/><Relationship Id="rId315" Type="http://schemas.openxmlformats.org/officeDocument/2006/relationships/hyperlink" Target="file:///\\serv2003\Projektavimas\ESO%20rekonstrukcijos\350.%2010%20kV%20OL%20L-400%20i&#353;%20Ringaili&#371;%20TP%20ruo&#382;&#371;%2040063" TargetMode="External"/><Relationship Id="rId357" Type="http://schemas.openxmlformats.org/officeDocument/2006/relationships/hyperlink" Target="file:///\\serv2003\ESO%20rekonstrukcijos\15.%2010%20kV%20OL%20L-600%20i&#353;%20Ukmerg&#279;s%20TP%20rekonstravimas%20Ukmerg&#279;s%20raj" TargetMode="External"/><Relationship Id="rId54" Type="http://schemas.openxmlformats.org/officeDocument/2006/relationships/hyperlink" Target="file:///\\serv2003\ESO%20rekonstrukcijos\91.%200,4%20kV%20OL%20L-200%20i&#353;%20Pg-351%20rekonstravimas%20Kauno%20raj" TargetMode="External"/><Relationship Id="rId96" Type="http://schemas.openxmlformats.org/officeDocument/2006/relationships/hyperlink" Target="file:///\\serv2003\ESO%20rekonstrukcijos\134.%20MGT%20%20ir%200,4%20kV%20OL%20L-200%20i&#353;%20Sk-414%20rekonstravimas%203,%20Pilvi&#353;ki&#371;%20k.,%20Anyk&#353;&#269;i&#371;%20r" TargetMode="External"/><Relationship Id="rId161" Type="http://schemas.openxmlformats.org/officeDocument/2006/relationships/hyperlink" Target="file:///\\serv2003\Projektavimas\ESO%20rekonstrukcijos\198.%20LGI%20perjungimas%20i&#353;%20TR-2-13_LGI%20Kra&#382;ant&#279;s%20g.%2036,%20Palemonas" TargetMode="External"/><Relationship Id="rId217" Type="http://schemas.openxmlformats.org/officeDocument/2006/relationships/hyperlink" Target="file:///\\serv2003\Projektavimas\ESO%20rekonstrukcijos\272.%200,4%20kV%20OL%20L-100%20i&#353;%20S-119%20rekonstravimas%20(Panev&#279;&#382;io%20reg.,%20Ukmerg&#279;s%20raj.)" TargetMode="External"/><Relationship Id="rId399" Type="http://schemas.openxmlformats.org/officeDocument/2006/relationships/hyperlink" Target="file:///\\serv2003\Projektavimas\ESO%20rekonstrukcijos\405.%2010%20kV%20OL%20L-200%20i&#353;%20Gri&#353;koni&#371;%20TP%2022185-110" TargetMode="External"/><Relationship Id="rId259" Type="http://schemas.openxmlformats.org/officeDocument/2006/relationships/hyperlink" Target="file:///\\192.168.1.100\Projektavimas\ESO%20rekonstrukcijos\296.%20NV%20Inovacij&#371;%20g.%201,%20Biruli&#353;ki&#371;%20k.,%20Karm&#279;lavos%20sen.,%20Kauno%20r.%20sav" TargetMode="External"/><Relationship Id="rId424" Type="http://schemas.openxmlformats.org/officeDocument/2006/relationships/hyperlink" Target="file:///\\serv2003\Projektavimas\ESO%20rekonstrukcijos\430%20%2010%20kV%20OL%20L-100%20i&#353;%20Palemono%20TP%20mi&#353;king&#371;%20ruo&#382;&#371;%20rekonstravimas%20(Kauno%20reg.,%20Kauno%20raj.)" TargetMode="External"/><Relationship Id="rId23" Type="http://schemas.openxmlformats.org/officeDocument/2006/relationships/hyperlink" Target="file:///\\serv2003\ESO%20rekonstrukcijos\60.%2010%20kV%20KL%20TR133-104-TR134-104%20ir%2010%20kV%20KL%20TR133-201-TR134-204%20rekonstravimas%20%20Zaras&#371;%20raj" TargetMode="External"/><Relationship Id="rId119" Type="http://schemas.openxmlformats.org/officeDocument/2006/relationships/hyperlink" Target="file:///\\serv2003\Projektavimas\ESO%20rekonstrukcijos\157.%20NV%20Gra&#382;iaviet&#279;s%20g.%201,%20Kurkli&#371;%20II%20k.,%20Anyk&#353;&#269;i&#371;%20r.%20sav" TargetMode="External"/><Relationship Id="rId270" Type="http://schemas.openxmlformats.org/officeDocument/2006/relationships/hyperlink" Target="file:///\\serv2003\Projektavimas\ESO%20rekonstrukcijos\307%2010%20kV%20fyderio%20L-TR-409%20i&#353;%20SP-407%20(Kaunas)%20Automatizavimas%20(Kauno%20reg.,%20Kauno%20raj.)" TargetMode="External"/><Relationship Id="rId326" Type="http://schemas.openxmlformats.org/officeDocument/2006/relationships/hyperlink" Target="file:///\\serv2003\Archyvas\Projektavimas\ESO%20rekonstrukcijos\_Korekcijos\76.%20L-700%20L-800%20DidziasalioTP" TargetMode="External"/><Relationship Id="rId65" Type="http://schemas.openxmlformats.org/officeDocument/2006/relationships/hyperlink" Target="file:///\\serv2003\ESO%20rekonstrukcijos\102.%200,4%20kV%20OL%20L-200%20i&#353;%20V&#382;-266%20rekonstravimas%20(Kauno%20reg.,%20Kauno%20raj.)" TargetMode="External"/><Relationship Id="rId130" Type="http://schemas.openxmlformats.org/officeDocument/2006/relationships/hyperlink" Target="file:///\\serv2003\Projektavimas\ESO%20rekonstrukcijos\168.%200,4%20kV%20OL%20L-200%20i&#353;%20B-1019%20rekonstravimas%20Bir&#382;&#371;%20raj" TargetMode="External"/><Relationship Id="rId368" Type="http://schemas.openxmlformats.org/officeDocument/2006/relationships/hyperlink" Target="file:///\\serv2003\ESO%20rekonstrukcijos\_Baigti%20objektai\04.%2010%20kV%20L-300%20i&#353;%20Svedas&#371;%20TP%20KT%20Sv-307%20ir%20Sv-310%20rekonstravimas%20%20Anyk&#353;&#269;i&#371;%20raj" TargetMode="External"/><Relationship Id="rId172" Type="http://schemas.openxmlformats.org/officeDocument/2006/relationships/hyperlink" Target="file:///\\serv2003\Projektavimas\ESO%20rekonstrukcijos\209.%2010%20kV%20fyderio%20L-TR-415%20i&#353;%20SP-407%20(Kaunas)%20Automatizavimas" TargetMode="External"/><Relationship Id="rId228" Type="http://schemas.openxmlformats.org/officeDocument/2006/relationships/hyperlink" Target="file:///\\serv2003\Projektavimas\ESO%20rekonstrukcijos\265.%200,4%20kV%20OL%20L-300%20i&#353;%20Km-802%20rekonstravimas%20(Panev&#279;&#382;io%20reg.,%20Roki&#353;kio%20raj.)" TargetMode="External"/><Relationship Id="rId435" Type="http://schemas.openxmlformats.org/officeDocument/2006/relationships/hyperlink" Target="file:///\\serv2003\Projektavimas\ESO%20rekonstrukcijos\442.%20%2010%20kV%20OL%20L-700%20i&#353;%20Trak&#371;%20TP%20mi&#353;king&#371;%20ruo&#382;&#371;%20rekonstravimas" TargetMode="External"/><Relationship Id="rId281" Type="http://schemas.openxmlformats.org/officeDocument/2006/relationships/hyperlink" Target="file:///\\serv2003\Projektavimas\ESO%20rekonstrukcijos\318.%2010%20kV%20OL%20L-1200%20i&#353;%20Palemono%20TP%20rekonstravimas%20tarp%20atram&#371;" TargetMode="External"/><Relationship Id="rId337" Type="http://schemas.openxmlformats.org/officeDocument/2006/relationships/hyperlink" Target="file:///\\serv2003\ESO%20rekonstrukcijos\35.%2010%20kV%20KL%20Zaras&#371;TP-SP1%20rekonstravimas%20Zaras&#371;%20raj" TargetMode="External"/><Relationship Id="rId34" Type="http://schemas.openxmlformats.org/officeDocument/2006/relationships/hyperlink" Target="file:///\\serv2003\ESO%20rekonstrukcijos\71.%200,4kV%20L-200%20i&#353;%20M-123%20rekonstrukcija%20%20Malkesto%20g.%2026A,%20Toliej&#371;%20k.,Mol&#279;t&#371;%20r.%20sav" TargetMode="External"/><Relationship Id="rId76" Type="http://schemas.openxmlformats.org/officeDocument/2006/relationships/hyperlink" Target="file:///\\serv2003\ESO%20rekonstrukcijos\113.%200,4%20kV%20OL%20L-200%20i&#353;%20M-102%20rekonstravimas%20(Panev&#279;&#382;io%20reg.,%20Utenos%20raj.)" TargetMode="External"/><Relationship Id="rId141" Type="http://schemas.openxmlformats.org/officeDocument/2006/relationships/hyperlink" Target="file:///\\serv2003\Projektavimas\ESO%20rekonstrukcijos\178.%200,4%20kV%20OL%20L-100%20i&#353;%20Rm-327_KS-3248%20rekonstravimas%20Jonavos%20raj" TargetMode="External"/><Relationship Id="rId379" Type="http://schemas.openxmlformats.org/officeDocument/2006/relationships/hyperlink" Target="file:///\\serv2003\Projektavimas\ESO%20rekonstrukcijos\375.%20100,4%20kV%20TR%20TR-30%20rekonstravimas%20(Kauno%20reg.,%20Jonavos%20raj.)" TargetMode="External"/><Relationship Id="rId7" Type="http://schemas.openxmlformats.org/officeDocument/2006/relationships/hyperlink" Target="file:///\\serv2003\ESO%20rekonstrukcijos\44.%200,4%20kV%20OL%20L-400%20i&#353;%20P-112%20rekonstravimas%20&#352;ven&#269;ioni&#371;%20raj" TargetMode="External"/><Relationship Id="rId183" Type="http://schemas.openxmlformats.org/officeDocument/2006/relationships/hyperlink" Target="file:///\\serv2003\Projektavimas\ESO%20rekonstrukcijos\220.%2010%20kV%20KL%20SP28-TR85%20rekonstravimas%20(Kauno%20reg.,%20Jonavos%20raj.)" TargetMode="External"/><Relationship Id="rId239" Type="http://schemas.openxmlformats.org/officeDocument/2006/relationships/hyperlink" Target="file:///\\serv2003\Projektavimas\ESO%20rekonstrukcijos\276.%200,4%20kV%20OL%20L-100%20i&#353;%20A-104%20rekonstravimas%20(Panev&#279;&#382;io%20reg.,%20Kupi&#353;kio%20raj.)" TargetMode="External"/><Relationship Id="rId390" Type="http://schemas.openxmlformats.org/officeDocument/2006/relationships/hyperlink" Target="file:///\\serv2003\Projektavimas\ESO%20rekonstrukcijos\396.%2010%20kV%20OL%20L-900%20i&#353;%20Anyk&#353;&#269;i&#371;%20TP%20mi&#353;king&#371;%20ruo&#382;&#371;%20rekonstravimas%20(Panev&#279;&#382;io%20reg.,%20Anyk&#353;&#269;i&#371;%20raj.)" TargetMode="External"/><Relationship Id="rId404" Type="http://schemas.openxmlformats.org/officeDocument/2006/relationships/hyperlink" Target="file:///\\serv2003\Projektavimas\ESO%20rekonstrukcijos\410.%2010%20kV%20KL%20SP1-TR71%20ir%2010%20kV%20KL%20SP1-TR7%20rekonstravimas%20(Kauno%20reg.,%20Jonavos%20raj.)" TargetMode="External"/><Relationship Id="rId446" Type="http://schemas.openxmlformats.org/officeDocument/2006/relationships/hyperlink" Target="file:///\\serv2003\Projektavimas\ESO%20rekonstrukcijos\454.%2010%20kV%20OL%20L-1100%20i&#353;%20Kvarco%20TP%20mi&#353;king&#371;%20ruo&#382;&#371;%20rekonstravimas%20(Panev&#279;&#382;io%20reg.,%20Anyk&#353;&#269;i&#371;%20raj.)" TargetMode="External"/><Relationship Id="rId250" Type="http://schemas.openxmlformats.org/officeDocument/2006/relationships/hyperlink" Target="file:///\\192.168.1.100\Projektavimas\ESO%20rekonstrukcijos\287.%200,4%20kV%20OL%20L-300%20i&#353;%20J-202%20rekonstravimas%20(Panev&#279;&#382;io%20reg.,%20Pasvalio%20raj.)" TargetMode="External"/><Relationship Id="rId292" Type="http://schemas.openxmlformats.org/officeDocument/2006/relationships/hyperlink" Target="file:///\\serv2003\Projektavimas\ESO%20rekonstrukcijos\328.%2010%20kV%20OL%20Kai&#353;iadorys-Gai&#382;i&#363;nai_LGI%20rekonstravimas%20(Kauno%20reg.,%20Kai&#353;iadori&#371;%20raj.)" TargetMode="External"/><Relationship Id="rId306" Type="http://schemas.openxmlformats.org/officeDocument/2006/relationships/hyperlink" Target="file:///\\serv2003\Projektavimas\ESO%20rekonstrukcijos\341.%2010%20kV%20OL%20L-200%20i&#353;%20Aleksandrav&#279;l&#279;s%20TP%20rekonstravimas%20&#303;%20KL%20tarp%20atr.%2020043" TargetMode="External"/><Relationship Id="rId45" Type="http://schemas.openxmlformats.org/officeDocument/2006/relationships/hyperlink" Target="file:///\\serv2003\ESO%20rekonstrukcijos\82.%200,4%20kV%20OL%20L-200%20i&#353;%20V-1501%20%20MGT%20Tumelinos%20k.,%20Visagino%20sav" TargetMode="External"/><Relationship Id="rId87" Type="http://schemas.openxmlformats.org/officeDocument/2006/relationships/hyperlink" Target="file:///\\serv2003\ESO%20rekonstrukcijos\124.%20UK-517%20L-300%20rekonstrukcija%20naujos%20MGT%20statymas.%20&#381;uvint&#279;s%20g.%202,%20Knyzlaukio%20k.,%20Ukmerg&#279;s%20r.%20sav" TargetMode="External"/><Relationship Id="rId110" Type="http://schemas.openxmlformats.org/officeDocument/2006/relationships/hyperlink" Target="file:///\\serv2003\Projektavimas\ESO%20rekonstrukcijos\148.%200,4%20kV%20OL%20L-300%20i&#353;%20Pa-710%20rekonstravimas%20Bir&#382;&#371;%20raj" TargetMode="External"/><Relationship Id="rId348" Type="http://schemas.openxmlformats.org/officeDocument/2006/relationships/hyperlink" Target="file:///\\serv2003\ESO%20rekonstrukcijos\24.%200,4%20kV%20OL%20L-300%20i&#353;%20Sv-301%20rekonstravimas%20Anyk&#353;&#269;i&#371;%20raj" TargetMode="External"/><Relationship Id="rId152" Type="http://schemas.openxmlformats.org/officeDocument/2006/relationships/hyperlink" Target="file:///\\serv2003\Projektavimas\ESO%20rekonstrukcijos\189.%20LGI%20&#352;il&#371;%20g.%2034%20perjungimas%20i&#353;%20TR-341_LGI%20&#303;%20TR-10%20L-TR10-KS1207" TargetMode="External"/><Relationship Id="rId194" Type="http://schemas.openxmlformats.org/officeDocument/2006/relationships/hyperlink" Target="file:///\\192.168.1.100\Projektavimas\ESO%20rekonstrukcijos\231.%20KT%20Rg-410%20rekonstravimas%20Kai&#353;iadori&#371;%20raj" TargetMode="External"/><Relationship Id="rId208" Type="http://schemas.openxmlformats.org/officeDocument/2006/relationships/hyperlink" Target="file:///\\serv2003\Projektavimas\ESO%20rekonstrukcijos\245.%20100,4%20kV%20KT%20A-312%20rekonstravimas%20(Panev&#279;&#382;io%20reg.,%20Zaras&#371;%20raj.)" TargetMode="External"/><Relationship Id="rId415" Type="http://schemas.openxmlformats.org/officeDocument/2006/relationships/hyperlink" Target="file:///\\serv2003\Projektavimas\ESO%20rekonstrukcijos\421.%2010%20kV%20OL%20L-200%20i&#353;%20&#381;elvos%20TP%202059-2062,%202062-20532%20rekonstravimas" TargetMode="External"/><Relationship Id="rId457" Type="http://schemas.openxmlformats.org/officeDocument/2006/relationships/table" Target="../tables/table1.xml"/><Relationship Id="rId261" Type="http://schemas.openxmlformats.org/officeDocument/2006/relationships/hyperlink" Target="file:///\\192.168.1.100\Projektavimas\ESO%20rekonstrukcijos\298.%200,4%20kV%20OL%20L-200%20i&#353;%20V-402%20rekonstravimas%20(Panev&#279;&#382;io%20reg.,%20Ukmerg&#279;s%20raj.)" TargetMode="External"/><Relationship Id="rId14" Type="http://schemas.openxmlformats.org/officeDocument/2006/relationships/hyperlink" Target="file:///\\serv2003\ESO%20rekonstrukcijos\51.%200,4%20kV%20OL%20L-200%20i&#353;%20Uk-410%20rekonstravimas%20Ukmerg&#279;s%20raj" TargetMode="External"/><Relationship Id="rId56" Type="http://schemas.openxmlformats.org/officeDocument/2006/relationships/hyperlink" Target="file:///\\serv2003\ESO%20rekonstrukcijos\93.%20%200,4%20kV%20OL%20L-400%20i&#353;%20Sg-951%20rekonstravimas%20Kauno%20raj" TargetMode="External"/><Relationship Id="rId317" Type="http://schemas.openxmlformats.org/officeDocument/2006/relationships/hyperlink" Target="file:///\\serv2003\Projektavimas\ESO%20rekonstrukcijos\352.%2010%20kV%20OL%20L-100%20i&#353;%20Kruonio%20TP%20ruo&#382;o%2010050-10075" TargetMode="External"/><Relationship Id="rId359" Type="http://schemas.openxmlformats.org/officeDocument/2006/relationships/hyperlink" Target="file:///\\serv2003\ESO%20rekonstrukcijos\_Baigti%20objektai\13.%200,4%20kV%20OL%20L-200%20i&#353;%20D-111%20rekonstravimas%20K&#279;daini&#371;%20raj" TargetMode="External"/><Relationship Id="rId98" Type="http://schemas.openxmlformats.org/officeDocument/2006/relationships/hyperlink" Target="file:///\\serv2003\Projektavimas\ESO%20rekonstrukcijos\136.%200,4%20kV%20OL%20L-300,%20L-200%20i&#353;%20N-507%20rekonstravimas%20Pasvalio%20raj" TargetMode="External"/><Relationship Id="rId121" Type="http://schemas.openxmlformats.org/officeDocument/2006/relationships/hyperlink" Target="file:///\\serv2003\Projektavimas\ESO%20rekonstrukcijos\159.%200,4%20kV%20OL%20L-200%20i&#353;%20Tj-103%20rekonstravimas%20Ukmerg&#279;s%20raj" TargetMode="External"/><Relationship Id="rId163" Type="http://schemas.openxmlformats.org/officeDocument/2006/relationships/hyperlink" Target="file:///\\serv2003\Projektavimas\ESO%20rekonstrukcijos\200.%20Rotu&#353;&#279;s%20a.%2015,%20Kaunas" TargetMode="External"/><Relationship Id="rId219" Type="http://schemas.openxmlformats.org/officeDocument/2006/relationships/hyperlink" Target="file:///\\serv2003\Projektavimas\ESO%20rekonstrukcijos\256.%2010%20kV%20KL%20Aleksoto%20TP-MT1416%20rekonstravimas%20(Kauno%20reg.,%20Kauno%20raj.)" TargetMode="External"/><Relationship Id="rId370" Type="http://schemas.openxmlformats.org/officeDocument/2006/relationships/hyperlink" Target="file:///\\serv2003\ESO%20rekonstrukcijos\_Baigti%20objektai\02.%200,4%20kV%20L-300%20i&#353;%20Uk-121%20rekonstravimas%20Ukmerg&#279;s%20raj" TargetMode="External"/><Relationship Id="rId426" Type="http://schemas.openxmlformats.org/officeDocument/2006/relationships/hyperlink" Target="file:///\\serv2003\Projektavimas\ESO%20rekonstrukcijos\432.%2010%20kV%20fyderio%20L-100%20&#381;ieg&#382;driai%20i&#353;%20&#381;asma%20TP%20Automatizavimas%20(Kauno%20reg.,%20Kauno%20raj.)" TargetMode="External"/><Relationship Id="rId230" Type="http://schemas.openxmlformats.org/officeDocument/2006/relationships/hyperlink" Target="file:///\\serv2003\Projektavimas\ESO%20rekonstrukcijos\267.%2010%20kV%20OL%20L-100%20i&#353;%20&#352;&#279;tos%20TP%20rekonstravimas%20(Panev&#279;&#382;io%20reg.,%20K&#279;daini&#371;%20raj.)" TargetMode="External"/><Relationship Id="rId25" Type="http://schemas.openxmlformats.org/officeDocument/2006/relationships/hyperlink" Target="file:///\\serv2003\ESO%20rekonstrukcijos\62.%200,4%20KV%20OL%20L-100%20I&#353;%20R-109%20rekonstrukcija%20Nuod&#279;guli&#371;%20k.,%20Utenos%20r.%20sav" TargetMode="External"/><Relationship Id="rId67" Type="http://schemas.openxmlformats.org/officeDocument/2006/relationships/hyperlink" Target="file:///\\serv2003\ESO%20rekonstrukcijos\104.%200,4%20kV%20OL%20L-300%20i&#353;%20TR-37%20rekonstravimas%20(Kauno%20reg.,%20Kauno%20raj.)" TargetMode="External"/><Relationship Id="rId272" Type="http://schemas.openxmlformats.org/officeDocument/2006/relationships/hyperlink" Target="file:///\\192.168.1.100\Projektavimas\ESO%20rekonstrukcijos\309.%20Tulpi&#371;%20g.%208,%20Kaunas,%20Kauno%20m.%20sav" TargetMode="External"/><Relationship Id="rId328" Type="http://schemas.openxmlformats.org/officeDocument/2006/relationships/hyperlink" Target="file:///\\serv2003\Projektavimas\ESO%20rekonstrukcijos\362%200,4%20kV%20OL%20L-200%20i&#353;%20R-1303%20rekonstravimas%20(Panev&#279;&#382;io%20reg.,%20Roki&#353;kio%20raj.)" TargetMode="External"/><Relationship Id="rId132" Type="http://schemas.openxmlformats.org/officeDocument/2006/relationships/hyperlink" Target="file:///\\serv2003\Projektavimas\ESO%20rekonstrukcijos\169.%200,4%20kV%20OL%20L-400%20i&#353;%20K-204%20rekonstravimas%20Pasvalio%20raj" TargetMode="External"/><Relationship Id="rId174" Type="http://schemas.openxmlformats.org/officeDocument/2006/relationships/hyperlink" Target="file:///\\serv2003\Projektavimas\ESO%20rekonstrukcijos\211.%2010%20kV%20fyderio%20L-TR%20679%20i&#353;%20SP-665%20(Kaunas)%20Automatizavimas" TargetMode="External"/><Relationship Id="rId381" Type="http://schemas.openxmlformats.org/officeDocument/2006/relationships/hyperlink" Target="file:///\\serv2003\Projektavimas\ESO%20rekonstrukcijos\377.%20Karaliaus%20Mindaugo%20g.%2011,%20Rukla,%20Ruklos%20sen.,%20Jonavos%20r.%20sav" TargetMode="External"/><Relationship Id="rId241" Type="http://schemas.openxmlformats.org/officeDocument/2006/relationships/hyperlink" Target="file:///\\192.168.1.100\Projektavimas\ESO%20rekonstrukcijos\278.%200,4%20kV%20OL%20L-100%20i&#353;%20Sg-484%20rekonstravimas%20(Kauno%20reg.,%20Kauno%20raj.)" TargetMode="External"/><Relationship Id="rId437" Type="http://schemas.openxmlformats.org/officeDocument/2006/relationships/hyperlink" Target="file:///\\serv2003\Projektavimas\ESO%20rekonstrukcijos\444.%2010%20kV%20OL%20L-900%20i&#353;%20Prien&#371;%20TP%20mi&#353;king&#371;%20ruo&#382;&#371;%20rekonstravimas%20(Kauno%20reg.,%20Prien&#371;%20raj.)" TargetMode="External"/><Relationship Id="rId36" Type="http://schemas.openxmlformats.org/officeDocument/2006/relationships/hyperlink" Target="file:///\\serv2003\Projektavimas\ESO%20rekonstrukcijos\73.%20Administracinis%20pastatas,%20R.%20Kalantos%20g.%2032,%20Kaunas,%20Kauno%20m.%20sav" TargetMode="External"/><Relationship Id="rId283" Type="http://schemas.openxmlformats.org/officeDocument/2006/relationships/hyperlink" Target="file:///\\serv2003\Projektavimas\ESO%20rekonstrukcijos\320.%2010%20kV%20OL%20L-100%20i&#353;%20Anyk&#353;tos%20TP%20rekonstravimas%20&#303;%20KL" TargetMode="External"/><Relationship Id="rId339" Type="http://schemas.openxmlformats.org/officeDocument/2006/relationships/hyperlink" Target="file:///\\serv2003\ESO%20rekonstrukcijos\33.%2010%20kV%20KL%20TR134-202-TR135-2%20rekonstravimas%20Zaras&#371;%20raj" TargetMode="External"/><Relationship Id="rId78" Type="http://schemas.openxmlformats.org/officeDocument/2006/relationships/hyperlink" Target="file:///\\serv2003\Projektavimas\ESO%20rekonstrukcijos\115.%200,4%20kV%20OL%20L-200,%20L-300%20i&#353;%20R-613%20rekonstravimas%20(Panev&#279;&#382;io%20reg.,%20Utenos%20raj.)" TargetMode="External"/><Relationship Id="rId101" Type="http://schemas.openxmlformats.org/officeDocument/2006/relationships/hyperlink" Target="file:///\\serv2003\ESO%20rekonstrukcijos\139.&#362;kinis%20statinyspastataspatalpa,%2011,%20Trinku&#353;ki&#371;%20k.,%20Zaras&#371;%20r.%20sav" TargetMode="External"/><Relationship Id="rId143" Type="http://schemas.openxmlformats.org/officeDocument/2006/relationships/hyperlink" Target="file:///\\serv2003\Projektavimas\ESO%20rekonstrukcijos\180%20Kr&#279;v&#279;s%20pr.%20131B,%20Kaunas" TargetMode="External"/><Relationship Id="rId185" Type="http://schemas.openxmlformats.org/officeDocument/2006/relationships/hyperlink" Target="file:///\\serv2003\Projektavimas\ESO%20rekonstrukcijos\222.%20Bebruj&#371;%20g.%207,%20Bebruj&#371;%20k.,%20Radvili&#353;kio%20sen.,%20Radvili&#353;kio%20r.%20sav" TargetMode="External"/><Relationship Id="rId350" Type="http://schemas.openxmlformats.org/officeDocument/2006/relationships/hyperlink" Target="file:///\\serv2003\ESO%20rekonstrukcijos\22.%200,4%20kV%20OL%20L-100%20i&#353;%20TR-6%20rekonstravimas%20K&#279;daini&#371;%20raj" TargetMode="External"/><Relationship Id="rId406" Type="http://schemas.openxmlformats.org/officeDocument/2006/relationships/hyperlink" Target="file:///\\serv2003\Projektavimas\ESO%20rekonstrukcijos\412.%2010%20kV%20KL%20SP7-TR84%20rekonstravimas%20(Panev&#279;&#382;io%20reg.,%20Ukmerg&#279;s%20raj.)" TargetMode="External"/><Relationship Id="rId9" Type="http://schemas.openxmlformats.org/officeDocument/2006/relationships/hyperlink" Target="file:///\\serv2003\ESO%20rekonstrukcijos\46.%200,4%20kV%20OL%20L-100%20i&#353;%20K-405%20rekonstravimas%20%20Anyk&#353;&#269;i&#371;%20raj" TargetMode="External"/><Relationship Id="rId210" Type="http://schemas.openxmlformats.org/officeDocument/2006/relationships/hyperlink" Target="file:///\\192.168.1.100\Projektavimas\ESO%20rekonstrukcijos\247.%200,4%20kV%20OL%20L-300%20i&#353;%20&#381;-155%20rekonstravimas%20(Kauno%20reg.,%20Kauno%20raj.)" TargetMode="External"/><Relationship Id="rId392" Type="http://schemas.openxmlformats.org/officeDocument/2006/relationships/hyperlink" Target="file:///\\serv2003\Projektavimas\ESO%20rekonstrukcijos\398.%2010%20kV%20OL%20L-200%20i&#353;%20Sv&#279;das&#371;%20TP%20mi&#353;king&#371;%20ruo&#382;&#371;%20rekonstravimas" TargetMode="External"/><Relationship Id="rId448" Type="http://schemas.openxmlformats.org/officeDocument/2006/relationships/hyperlink" Target="file:///\\serv2003\Projektavimas\ESO%20rekonstrukcijos\456.%2010%20kV%20OL%20L-600%20i&#353;%20Va&#353;uok&#279;n&#371;%20TP%20mi&#353;king&#371;%20ruo&#382;&#371;%20rekonstravimas%20(Panev&#279;&#382;io%20reg.,%20Anyk&#353;&#269;i&#371;%20raj.)" TargetMode="External"/><Relationship Id="rId252" Type="http://schemas.openxmlformats.org/officeDocument/2006/relationships/hyperlink" Target="file:///\\192.168.1.100\Projektavimas\ESO%20rekonstrukcijos\289.%200,4%20kV%20OL%20L-100%20i&#353;%20Pp-501%20rekonstravimas%20(Panev&#279;&#382;io%20reg.,%20Bir&#382;&#371;%20raj.)" TargetMode="External"/><Relationship Id="rId294" Type="http://schemas.openxmlformats.org/officeDocument/2006/relationships/hyperlink" Target="file:///\\serv2003\Projektavimas\ESO%20rekonstrukcijos\330.%208A,%20Kaspari&#353;ki&#371;%20k.,%20Palomen&#279;s%20sen.,%20Kai&#353;iadori&#371;%20r.%20sav" TargetMode="External"/><Relationship Id="rId308" Type="http://schemas.openxmlformats.org/officeDocument/2006/relationships/hyperlink" Target="file:///\\serv2003\Projektavimas\ESO%20rekonstrukcijos\343.%2010%20kV%20fiderio%20L-OLS-36%20i&#353;%20Palemonas%20TP%20automatizavimas%20(Kauno%20reg.,%20Kauno%20raj.)" TargetMode="External"/><Relationship Id="rId47" Type="http://schemas.openxmlformats.org/officeDocument/2006/relationships/hyperlink" Target="file:///\\serv2003\ESO%20rekonstrukcijos\84.%200,4%20kV%20OL%20L-200%20i&#353;%20Rs-412%20rekonstravimas%20Raseini&#371;%20raj" TargetMode="External"/><Relationship Id="rId89" Type="http://schemas.openxmlformats.org/officeDocument/2006/relationships/hyperlink" Target="file:///\\serv2003\Projektavimas\ESO%20rekonstrukcijos\126.%200,4%20kV%20OL%20L-200,%20L-100%20i&#353;%20G-1452%20rekonstravimas%20(Kauno%20reg.,%20Kauno%20raj.)" TargetMode="External"/><Relationship Id="rId112" Type="http://schemas.openxmlformats.org/officeDocument/2006/relationships/hyperlink" Target="file:///\\serv2003\Projektavimas\ESO%20rekonstrukcijos\150.%2010%20kV%20OL%20L-400%20i&#353;%20Duset&#371;%20TP%20rekonstravimas%20Zaras&#371;%20raj" TargetMode="External"/><Relationship Id="rId154" Type="http://schemas.openxmlformats.org/officeDocument/2006/relationships/hyperlink" Target="file:///\\serv2003\Projektavimas\ESO%20rekonstrukcijos\191.%20LGI%20Gele&#382;inkelio%20g.%204,%20Pravieni&#353;k&#279;s%20perjungimas%20i&#353;%20ST-342_LGI%20&#303;%20Rm-301%20L-300" TargetMode="External"/><Relationship Id="rId361" Type="http://schemas.openxmlformats.org/officeDocument/2006/relationships/hyperlink" Target="file:///\\serv2003\ESO%20rekonstrukcijos\11.%2010%20kV%20OL%20L-400%20i&#353;%20K&#279;daini&#371;%20TP%20rekonstravimas%20K&#279;daini&#371;%20raj" TargetMode="External"/><Relationship Id="rId196" Type="http://schemas.openxmlformats.org/officeDocument/2006/relationships/hyperlink" Target="file:///\\serv2003\Projektavimas\ESO%20rekonstrukcijos\233.%20Jonavos%20g.%2060A,%20Kaunas,%20Kauno%20m.%20sav" TargetMode="External"/><Relationship Id="rId417" Type="http://schemas.openxmlformats.org/officeDocument/2006/relationships/hyperlink" Target="file:///\\serv2003\Projektavimas\ESO%20rekonstrukcijos\423.%2010%20kV%20OL%20L-500,%20L-800%20ir%20L-1300%20i&#353;%20Jonavos%20TP%20mi&#353;king&#371;%20ruo&#382;&#371;%20rekonstravimas%20(Kauno%20reg.,%20Jonavos%20raj.)" TargetMode="External"/><Relationship Id="rId459" Type="http://schemas.openxmlformats.org/officeDocument/2006/relationships/comments" Target="../comments1.xml"/><Relationship Id="rId16" Type="http://schemas.openxmlformats.org/officeDocument/2006/relationships/hyperlink" Target="file:///\\serv2003\ESO%20rekonstrukcijos\53.%2010%20kV%20OL%20L-2700%20i&#353;%20Ukmerg&#279;s%20TP%20rekonstravimas%20Ukmerg&#279;s%20raj" TargetMode="External"/><Relationship Id="rId221" Type="http://schemas.openxmlformats.org/officeDocument/2006/relationships/hyperlink" Target="file:///\\serv2003\Projektavimas\ESO%20rekonstrukcijos\258.%200,4%20kV%20OL%20L-200%20i&#353;%20Pp-310%20rekonstravimas%20(Panev&#279;&#382;io%20reg.,%20Bir&#382;&#371;%20raj.)" TargetMode="External"/><Relationship Id="rId263" Type="http://schemas.openxmlformats.org/officeDocument/2006/relationships/hyperlink" Target="file:///\\192.168.1.100\Projektavimas\ESO%20rekonstrukcijos\300.%20NV%201,%20U&#382;bliuvoni&#371;%20vs.,%20Anyk&#353;&#269;i&#371;%20sen.,%20Anyk&#353;&#269;i&#371;%20r.%20sav" TargetMode="External"/><Relationship Id="rId319" Type="http://schemas.openxmlformats.org/officeDocument/2006/relationships/hyperlink" Target="file:///\\serv2003\Projektavimas\ESO%20rekonstrukcijos\354.%2010%20kV%20OL%20L-1400%20i&#353;%20Rimk&#371;%20TP%20141522-1-Rm-1429" TargetMode="External"/><Relationship Id="rId58" Type="http://schemas.openxmlformats.org/officeDocument/2006/relationships/hyperlink" Target="file:///\\serv2003\ESO%20rekonstrukcijos\95.%2010%20kV%20KL%20Vilijampol&#279;s%20TP-TR650%20rekonstravimas%20(Kauno%20reg.,%20Kauno%20raj.)" TargetMode="External"/><Relationship Id="rId123" Type="http://schemas.openxmlformats.org/officeDocument/2006/relationships/hyperlink" Target="file:///\\serv2003\Projektavimas\ESO%20rekonstrukcijos\161.%200,4%20kV%20OL%20L-600%20i&#353;%20TR-14%20rekonstravimas%20Ukmerg&#279;s%20raj" TargetMode="External"/><Relationship Id="rId330" Type="http://schemas.openxmlformats.org/officeDocument/2006/relationships/hyperlink" Target="file:///\\serv2003\Projektavimas\ESO%20rekonstrukcijos\364.%20Tikslo%20g.%2018,%20Kumpi&#371;%20k.,%20Domeikavos%20sen.,%20Kauno%20r.%20sav" TargetMode="External"/><Relationship Id="rId165" Type="http://schemas.openxmlformats.org/officeDocument/2006/relationships/hyperlink" Target="file:///\\serv2003\Projektavimas\ESO%20rekonstrukcijos\202.%200,4%20kV%20OL%20L-200%20i&#353;%20KT-168%20rekonstravimas%20Kauno%20raj" TargetMode="External"/><Relationship Id="rId372" Type="http://schemas.openxmlformats.org/officeDocument/2006/relationships/hyperlink" Target="file:///\\192.168.1.100\Projektavimas\ESO%20rekonstrukcijos\368.%2010%20kV%20OL%20L-100%20i&#353;%20&#352;aki&#371;%20TP%20rekonstravimas%20&#303;%20KL" TargetMode="External"/><Relationship Id="rId428" Type="http://schemas.openxmlformats.org/officeDocument/2006/relationships/hyperlink" Target="file:///\\serv2003\Projektavimas\Komerciniai\75.%20Panev&#279;&#382;io%20aplinkl.%205" TargetMode="External"/><Relationship Id="rId232" Type="http://schemas.openxmlformats.org/officeDocument/2006/relationships/hyperlink" Target="file:///\\serv2003\Projektavimas\ESO%20rekonstrukcijos\269.%200,4%20kV%20OL%20L-200%20i&#353;%20S-309%20rekonstravimas%20(Panev&#279;&#382;io%20reg.,%20Ukmerg&#279;s%20raj.)" TargetMode="External"/><Relationship Id="rId274" Type="http://schemas.openxmlformats.org/officeDocument/2006/relationships/hyperlink" Target="file:///\\192.168.1.100\Projektavimas\ESO%20rekonstrukcijos\311.%2010%20kV%20fyderio%20L-KT104%20i&#353;%20Eiguliai%20TP%20Automatizavimas%20(Kauno%20reg.,%20Kauno%20raj.)" TargetMode="External"/><Relationship Id="rId27" Type="http://schemas.openxmlformats.org/officeDocument/2006/relationships/hyperlink" Target="file:///\\serv2003\ESO%20rekonstrukcijos\65.%20Bi&#353;pilio%20Sodo%202-oji%20g.%204,%20Jurbarkas,%20Jurbarko%20r.%20sav" TargetMode="External"/><Relationship Id="rId69" Type="http://schemas.openxmlformats.org/officeDocument/2006/relationships/hyperlink" Target="file:///\\serv2003\ESO%20rekonstrukcijos\106.%20L-200%20i&#353;%20TR-138%20rekonstrukcija%20Topoli&#371;%20g.%2021,%20K&#279;dainiai,%20K&#279;daini&#371;%20r.%20sav.," TargetMode="External"/><Relationship Id="rId134" Type="http://schemas.openxmlformats.org/officeDocument/2006/relationships/hyperlink" Target="file:///\\serv2003\Projektavimas\ESO%20rekonstrukcijos\130.%2010%20kV%20OL%20L-400%20i&#353;%20Joni&#353;k&#279;lio%20TP%20rekonstravimas%20Pasvalio%20raj" TargetMode="External"/><Relationship Id="rId80" Type="http://schemas.openxmlformats.org/officeDocument/2006/relationships/hyperlink" Target="file:///\\serv2003\ESO%20rekonstrukcijos\117.%20Gyvenamasis%20namas,%20Tubi&#371;%20k.,%20K&#279;daini&#371;%20r.%20sav" TargetMode="External"/><Relationship Id="rId176" Type="http://schemas.openxmlformats.org/officeDocument/2006/relationships/hyperlink" Target="file:///\\serv2003\Projektavimas\ESO%20rekonstrukcijos\213.%2010%20kV%20fyderio%20L-OLS114%20i&#353;%20SP-1550%20(Kaunas)%20Automatizavimas" TargetMode="External"/><Relationship Id="rId341" Type="http://schemas.openxmlformats.org/officeDocument/2006/relationships/hyperlink" Target="file:///\\serv2003\ESO%20rekonstrukcijos\31.%200,4%20kV%20OL%20L-400%20i&#353;%20Z-1414%20rekonstravimas%20%20Zaras&#371;%20raj" TargetMode="External"/><Relationship Id="rId383" Type="http://schemas.openxmlformats.org/officeDocument/2006/relationships/hyperlink" Target="file:///\\serv2003\Projektavimas\ESO%20rekonstrukcijos\389.%2010%20kV%20OL%20L-1200%20i&#353;%20SP-8%20mi&#353;king&#371;%20ruo&#382;&#371;%20rekonstravimas%20(Kauno%20reg.,%20Jonavos%20raj.)" TargetMode="External"/><Relationship Id="rId439" Type="http://schemas.openxmlformats.org/officeDocument/2006/relationships/hyperlink" Target="file:///\\serv2003\Projektavimas\ESO%20rekonstrukcijos\446.%2010%20kV%20OL%20L-100%20i&#353;%20&#381;asmos%20TP%20mi&#353;king&#371;%20ruo&#382;&#371;%20rekonstravimas%20(Kauno%20reg.,%20Kauno%20raj.)" TargetMode="External"/><Relationship Id="rId201" Type="http://schemas.openxmlformats.org/officeDocument/2006/relationships/hyperlink" Target="file:///\\serv2003\Projektavimas\ESO%20rekonstrukcijos\238.%20J&#279;gain&#279;s%20g.%203,%20Biruli&#353;ki&#371;%20k.,%20Karm&#279;lavos%20sen.,%20Kauno%20r.%20sav" TargetMode="External"/><Relationship Id="rId243" Type="http://schemas.openxmlformats.org/officeDocument/2006/relationships/hyperlink" Target="file:///\\192.168.1.100\Projektavimas\ESO%20rekonstrukcijos\280.%200,4%20kV%20OL%20L-400,%20L-100%20i&#353;%20Pl-351%20rekonstravimas%20(Kauno%20reg.,%20Kauno%20raj.)" TargetMode="External"/><Relationship Id="rId285" Type="http://schemas.openxmlformats.org/officeDocument/2006/relationships/hyperlink" Target="file:///\\serv2003\Archyvas\Projektavimas\ESO%20rekonstrukcijos\_Korekcijos\204.%20KT-1289" TargetMode="External"/><Relationship Id="rId450" Type="http://schemas.openxmlformats.org/officeDocument/2006/relationships/hyperlink" Target="file:///\\serv2003\Projektavimas\ESO%20rekonstrukcijos\458%2010%20kV%20OL%20L-300%20i&#353;%20&#352;ven&#269;ioni&#371;%20TP%20rekonstravimas%20%20ir%20L-100%20i&#353;%20Aduti&#353;kio%20TP%20(Panev&#279;&#382;io%20reg.,%20&#352;ven&#269;ioni&#371;%20raj.)" TargetMode="External"/><Relationship Id="rId38" Type="http://schemas.openxmlformats.org/officeDocument/2006/relationships/hyperlink" Target="file:///\\serv2003\ESO%20rekonstrukcijos\75.%200,4%20kV%20OL%20L-100%20i&#353;%20Tj-120%20Dalies%20linijos%20permaitinimas%20Ukmerg&#279;s%20raj" TargetMode="External"/><Relationship Id="rId103" Type="http://schemas.openxmlformats.org/officeDocument/2006/relationships/hyperlink" Target="file:///\\serv2003\ESO%20rekonstrukcijos\141.%2010%20kV%20KL%20MT30-TR36%20rekonstravimas%20Kauno%20raj" TargetMode="External"/><Relationship Id="rId310" Type="http://schemas.openxmlformats.org/officeDocument/2006/relationships/hyperlink" Target="file:///\\serv2003\Projektavimas\ESO%20rekonstrukcijos\345.%2010%20kV%20fiderio%20L-600%20Kulva%20i&#353;%20Rimkai%20TP%20automatizavimas%20(Kauno%20reg.,%20Jonavos%20raj.)" TargetMode="External"/><Relationship Id="rId91" Type="http://schemas.openxmlformats.org/officeDocument/2006/relationships/hyperlink" Target="file:///\\serv2003\Projektavimas\ESO%20rekonstrukcijos\128.%2010%20kV%20OL%20L-500%20i&#353;%20Pasvalio%20TP%20rekonstravimas%20Pasvalio%20raj" TargetMode="External"/><Relationship Id="rId145" Type="http://schemas.openxmlformats.org/officeDocument/2006/relationships/hyperlink" Target="file:///\\serv2003\Projektavimas\ESO%20rekonstrukcijos\182.%200,4%20kV%20OL%20L-100,%20L-200%20i&#353;%20P-262%20rekonstravimas%20Kauno%20raj" TargetMode="External"/><Relationship Id="rId187" Type="http://schemas.openxmlformats.org/officeDocument/2006/relationships/hyperlink" Target="file:///\\192.168.1.100\Projektavimas\ESO%20rekonstrukcijos\224.%20Auk&#353;tuvi&#371;%20g.%2012A,%20Lan&#269;i&#363;navos%20k.,%20Vilaini&#371;%20sen.,%20K&#279;daini&#371;%20r.%20sav" TargetMode="External"/><Relationship Id="rId352" Type="http://schemas.openxmlformats.org/officeDocument/2006/relationships/hyperlink" Target="file:///\\serv2003\ESO%20rekonstrukcijos\20.%200,4%20kV%20OL%20L-100%20i&#353;%20K-703%20rekonstravimas%20K&#279;daini&#371;%20raj" TargetMode="External"/><Relationship Id="rId394" Type="http://schemas.openxmlformats.org/officeDocument/2006/relationships/hyperlink" Target="file:///\\serv2003\Projektavimas\ESO%20rekonstrukcijos\400.%2010%20kV%20OL%20L-500%20i&#353;%20Aleksandrav&#279;l&#279;s%20TP%20mi&#353;king&#371;%20ruo&#382;&#371;%20rekonstravimas" TargetMode="External"/><Relationship Id="rId408" Type="http://schemas.openxmlformats.org/officeDocument/2006/relationships/hyperlink" Target="file:///\\serv2003\Projektavimas\ESO%20rekonstrukcijos\414.%2010%20kV%20OL%20L-300%20i&#353;%20Vidi&#353;ki&#371;%20TP%20rekonstravimas%20tarp%20atram&#371;%20300264" TargetMode="External"/><Relationship Id="rId212" Type="http://schemas.openxmlformats.org/officeDocument/2006/relationships/hyperlink" Target="file:///\\192.168.1.100\Projektavimas\ESO%20rekonstrukcijos\249.%2010%20kV%20KL%20TR744-TR769%20rekonstravimas%20(Kauno%20reg.,%20Kauno%20raj.)" TargetMode="External"/><Relationship Id="rId254" Type="http://schemas.openxmlformats.org/officeDocument/2006/relationships/hyperlink" Target="file:///\\192.168.1.100\Projektavimas\ESO%20rekonstrukcijos\291.%200,4%20kV%20OL%20L-300%20i&#353;%20Pp-608%20rekonstravimas%20(Panev&#279;&#382;io%20reg.,%20Bir&#382;&#371;%20raj.)" TargetMode="External"/><Relationship Id="rId49" Type="http://schemas.openxmlformats.org/officeDocument/2006/relationships/hyperlink" Target="file:///\\serv2003\ESO%20rekonstrukcijos\86.%200,4%20kV%20OL%20L-300%20i&#353;%20Rs-811%20rekonstravimas%20Raseini&#371;%20raj" TargetMode="External"/><Relationship Id="rId114" Type="http://schemas.openxmlformats.org/officeDocument/2006/relationships/hyperlink" Target="file:///\\serv2003\Projektavimas\ESO%20rekonstrukcijos\152.%20LGI%20vartotoj&#371;%20perjungimas%20i&#353;%20PP-3%20Mari&#371;%2072,%20Kaunas%20i&#353;%20MT-959%20Kaunas" TargetMode="External"/><Relationship Id="rId296" Type="http://schemas.openxmlformats.org/officeDocument/2006/relationships/hyperlink" Target="file:///\\serv2003\Archyvas\Projektavimas\ESO%20rekonstrukcijos\_Korekcijos\ZarasuTP%20-%20SP1" TargetMode="External"/><Relationship Id="rId461" Type="http://schemas.microsoft.com/office/2019/04/relationships/documenttask" Target="../documenttasks/documenttask1.xml"/><Relationship Id="rId60" Type="http://schemas.openxmlformats.org/officeDocument/2006/relationships/hyperlink" Target="file:///\\serv2003\ESO%20rekonstrukcijos\97.%200,4%20kV%20OL%20L-500%20i&#353;%20TR-749%20rekonstravimas%20(Kauno%20reg.,%20Kauno%20raj.)" TargetMode="External"/><Relationship Id="rId156" Type="http://schemas.openxmlformats.org/officeDocument/2006/relationships/hyperlink" Target="file:///\\serv2003\Projektavimas\ESO%20rekonstrukcijos\193.%20LGI%20%20TELE-2%20perjungimas%20i&#353;%20MT-2-303_LGI%20Kaunas%20&#303;%20MT-553%20L-%20MT553-KAS93768" TargetMode="External"/><Relationship Id="rId198" Type="http://schemas.openxmlformats.org/officeDocument/2006/relationships/hyperlink" Target="file:///\\serv2003\Projektavimas\ESO%20rekonstrukcijos\235.%20100,4%20kV%20An-112%20rekonstravimas%20(Ka&#353;iadori&#371;%20raj.,%20Kauno%20reg.)" TargetMode="External"/><Relationship Id="rId321" Type="http://schemas.openxmlformats.org/officeDocument/2006/relationships/hyperlink" Target="file:///\\serv2003\Projektavimas\ESO%20rekonstrukcijos\356.%2010%20kV%20OL%20L-500%20i&#353;%20Rizgoni&#371;%20TP%20rekonstravimas%20&#303;%20KL%20tarp%20atr.51423-51436" TargetMode="External"/><Relationship Id="rId363" Type="http://schemas.openxmlformats.org/officeDocument/2006/relationships/hyperlink" Target="file:///\\serv2003\ESO%20rekonstrukcijos\09.%20NV%20M&#363;relio%20k.,%20Anyk&#353;&#269;i&#371;%20sen.,%20Anyk&#353;&#269;i&#371;%20r.%20sav" TargetMode="External"/><Relationship Id="rId419" Type="http://schemas.openxmlformats.org/officeDocument/2006/relationships/hyperlink" Target="file:///\\serv2003\Projektavimas\ESO%20rekonstrukcijos\425.%2010%20kV%20OL%20L-300%20i&#353;%20Vidi&#353;ki&#371;%20TP%20rekonstravimas%20tarp%20atram&#371;%20300264-3111" TargetMode="External"/><Relationship Id="rId223" Type="http://schemas.openxmlformats.org/officeDocument/2006/relationships/hyperlink" Target="file:///\\serv2003\Projektavimas\ESO%20rekonstrukcijos\260.%200,4%20kV%20OL%20L-300%20i&#353;%20Sd-211%20rekonstravimas%20(Panev&#279;&#382;io%20reg.,%20Bir&#382;&#371;%20raj.)" TargetMode="External"/><Relationship Id="rId430" Type="http://schemas.openxmlformats.org/officeDocument/2006/relationships/hyperlink" Target="file:///\\serv2003\Projektavimas\ESO%20rekonstrukcijos\436.%20%2010%20kV%20OL%20L-500%20i&#353;%20&#352;al&#269;inink&#371;%20TP%20mi&#353;king&#371;%20ruo&#382;&#371;%20rekonstravimas" TargetMode="External"/><Relationship Id="rId18" Type="http://schemas.openxmlformats.org/officeDocument/2006/relationships/hyperlink" Target="file:///\\serv2003\ESO%20rekonstrukcijos\55.%2010%20kV%20fyderio%20L-&#352;L316%20i&#353;%20&#352;ven&#269;ion&#279;liai%20TP%20Automatizavimas%20%20&#352;ven&#269;ioni&#371;%20raj" TargetMode="External"/><Relationship Id="rId265" Type="http://schemas.openxmlformats.org/officeDocument/2006/relationships/hyperlink" Target="file:///\\192.168.1.100\Projektavimas\ESO%20rekonstrukcijos\302.%2010%20kV%20fyderio%20L-TR%201335-2%20i&#353;%20SP-1330%20%20Automatizavimas%20Kauno%20raj" TargetMode="External"/><Relationship Id="rId125" Type="http://schemas.openxmlformats.org/officeDocument/2006/relationships/hyperlink" Target="file:///\\serv2003\Projektavimas\ESO%20rekonstrukcijos\163.%200,4%20kV%20OL%20L-100%20i&#353;%20&#381;-212%20rekonstravimas%20Ukmerg&#279;s%20raj" TargetMode="External"/><Relationship Id="rId167" Type="http://schemas.openxmlformats.org/officeDocument/2006/relationships/hyperlink" Target="file:///\\serv2003\Projektavimas\ESO%20rekonstrukcijos\204.%200,4%20kV%20OL%20L-300%20i&#353;%20KT-1289%20rekonstravimas%20Kauno%20raj" TargetMode="External"/><Relationship Id="rId332" Type="http://schemas.openxmlformats.org/officeDocument/2006/relationships/hyperlink" Target="file:///\\serv2003\Projektavimas\ESO%20rekonstrukcijos\366%20Astronomijos%20g.%206,%20Kaunas,%20Kauno%20m.%20sav" TargetMode="External"/><Relationship Id="rId374" Type="http://schemas.openxmlformats.org/officeDocument/2006/relationships/hyperlink" Target="file:///\\serv2003\Projektavimas\ESO%20rekonstrukcijos\370.%200,4%20kV%20fyderio%20L-200%20i&#353;%20&#268;-301%20Rekonstravimas%20(Panev&#279;&#382;io%20reg.,%20Roki&#353;kio%20raj.)" TargetMode="External"/><Relationship Id="rId71" Type="http://schemas.openxmlformats.org/officeDocument/2006/relationships/hyperlink" Target="file:///\\serv2003\ESO%20rekonstrukcijos\108.%200,4%20kV%20OL%20L-200%20i&#353;%20M-530%20rekonstravimas%20(Panev&#279;&#382;io%20reg.,%20Utenos%20raj.)" TargetMode="External"/><Relationship Id="rId234" Type="http://schemas.openxmlformats.org/officeDocument/2006/relationships/hyperlink" Target="file:///\\serv2003\Projektavimas\ESO%20rekonstrukcijos\271.%200,4%20kV%20OL%20L-200%20i&#353;%20Z-515%20rekonstravimas%20(Panev&#279;&#382;io%20reg.,%20Zaras&#371;%20raj.)" TargetMode="External"/><Relationship Id="rId2" Type="http://schemas.openxmlformats.org/officeDocument/2006/relationships/hyperlink" Target="file:///\\serv2003\ESO%20rekonstrukcijos\39.%2010%20kV%20OL%20L-300%20i&#353;%20Alantos%20TP%20ir%20L-300%20i&#353;%20Skiemoni&#371;%20TP%20rekonstravimas%20Mol&#279;t&#371;%20raj" TargetMode="External"/><Relationship Id="rId29" Type="http://schemas.openxmlformats.org/officeDocument/2006/relationships/hyperlink" Target="file:///\\serv2003\ESO%20rekonstrukcijos\67.%200,4%20kV%20fyderio%20L-100%20i&#353;%20ST-46%20Rekonstravimas%20&#352;aki&#371;%20raj" TargetMode="External"/><Relationship Id="rId276" Type="http://schemas.openxmlformats.org/officeDocument/2006/relationships/hyperlink" Target="file:///\\serv2003\Projektavimas\ESO%20rekonstrukcijos\313.%2010%20kV%20fyderio%20L-TR12%20i&#353;%20Prienai%20TP%20Automatizavimas%20(Kauno%20reg.,%20Prien&#371;%20raj.)" TargetMode="External"/><Relationship Id="rId441" Type="http://schemas.openxmlformats.org/officeDocument/2006/relationships/hyperlink" Target="file:///\\serv2003\Projektavimas\ESO%20rekonstrukcijos\448.%2010%20kV%20OL%20L-400%20i&#353;%20Balbieri&#353;kio%20TP%20mi&#353;king&#371;%20ruo&#382;&#371;%20rekonstravimas%20(Kauno%20reg.,%20Prien&#371;%20raj.)" TargetMode="External"/><Relationship Id="rId40" Type="http://schemas.openxmlformats.org/officeDocument/2006/relationships/hyperlink" Target="file:///\\serv2003\ESO%20rekonstrukcijos\77%2010%20kV%20OL%20L-100%20i&#353;%20D&#363;k&#353;to%20TP%20rekonstravimas%20Ignalinos%20raj" TargetMode="External"/><Relationship Id="rId115" Type="http://schemas.openxmlformats.org/officeDocument/2006/relationships/hyperlink" Target="file:///\\serv2003\Projektavimas\ESO%20rekonstrukcijos\153.%20LGI%20%200,4%20kV%20OL%20atr.%206%20i&#353;%20PS-2%20(0,4%20kV%20KL%20i&#353;%20KTP-303),%20%20Kai&#353;iadorys" TargetMode="External"/><Relationship Id="rId136" Type="http://schemas.openxmlformats.org/officeDocument/2006/relationships/hyperlink" Target="file:///\\serv2003\Projektavimas\ESO%20rekonstrukcijos\173.%201,%20Jackagalio%20k.,%20Tro&#353;k&#363;n&#371;%20sen.,%20Anyk&#353;&#269;i&#371;%20r.%20sav" TargetMode="External"/><Relationship Id="rId157" Type="http://schemas.openxmlformats.org/officeDocument/2006/relationships/hyperlink" Target="file:///\\serv2003\Projektavimas\ESO%20rekonstrukcijos\194.%20LGI%20%20perjungimas%20i&#353;%20MT-3-508_LGI%20L-200%20Stoties%20g.2,%204,%205,%20nuo%20MT-3-508" TargetMode="External"/><Relationship Id="rId178" Type="http://schemas.openxmlformats.org/officeDocument/2006/relationships/hyperlink" Target="file:///\\serv2003\Projektavimas\ESO%20rekonstrukcijos\215.%2010%20kV%20fyderio%20L-TR865-2%20i&#353;%20SP-825%20(Kaunas)%20Automatizavimas" TargetMode="External"/><Relationship Id="rId301" Type="http://schemas.openxmlformats.org/officeDocument/2006/relationships/hyperlink" Target="file:///\\serv2003\Projektavimas\ESO%20rekonstrukcijos\336.%2010%20kV%20OL%20L-500%20i&#353;%20Bir&#353;tono%20TP%20rekonstravimas%20&#303;%20KL%20tarp%20atr.%2050091" TargetMode="External"/><Relationship Id="rId322" Type="http://schemas.openxmlformats.org/officeDocument/2006/relationships/hyperlink" Target="file:///\\serv2003\Projektavimas\ESO%20rekonstrukcijos\357.%2010%20kV%20OL%20L-100%20i&#353;%20Kruonio%20TP%20ruo&#382;o%20100220-100236%20rekonstravimas%20(Kauno%20reg.,%20Kai&#353;iadori&#371;%20raj.)" TargetMode="External"/><Relationship Id="rId343" Type="http://schemas.openxmlformats.org/officeDocument/2006/relationships/hyperlink" Target="file:///\\serv2003\ESO%20rekonstrukcijos\29.%200,4%20kV%20OL%20L-300%20i&#353;%20D-623%20rekonstravimas%20%20Ignalinos%20raj" TargetMode="External"/><Relationship Id="rId364" Type="http://schemas.openxmlformats.org/officeDocument/2006/relationships/hyperlink" Target="file:///\\serv2003\ESO%20rekonstrukcijos\_Baigti%20objektai\08.%2010%20kV%20KL%20Ukmerg&#279;sTP-SP6(L-1800)%20rekonstravimas%20Ukmerg&#279;s%20raj" TargetMode="External"/><Relationship Id="rId61" Type="http://schemas.openxmlformats.org/officeDocument/2006/relationships/hyperlink" Target="file:///\\serv2003\ESO%20rekonstrukcijos\98.%200,4%20kV%20OL%20L-300%20i&#353;%20&#381;-167%20rekonstravimas%20(Kauno%20reg.,%20Kauno%20raj.)" TargetMode="External"/><Relationship Id="rId82" Type="http://schemas.openxmlformats.org/officeDocument/2006/relationships/hyperlink" Target="file:///\\serv2003\ESO%20rekonstrukcijos\119.%200,4kV%20OL%20L-500%20i&#353;%20V-305%20rekonstrukcija%20Mag&#363;n&#371;%20k.,%20Visagino%20sav.(TS%20Nr.%2022-B7292)" TargetMode="External"/><Relationship Id="rId199" Type="http://schemas.openxmlformats.org/officeDocument/2006/relationships/hyperlink" Target="file:///\\serv2003\Projektavimas\ESO%20rekonstrukcijos\236.%200,4%20kV%20OL%20L-400%20i&#353;%20P-112%20rekonstravimas%20(Panev&#279;&#382;io%20reg.,%20&#352;ven&#269;ioni&#371;%20raj.)" TargetMode="External"/><Relationship Id="rId203" Type="http://schemas.openxmlformats.org/officeDocument/2006/relationships/hyperlink" Target="file:///\\serv2003\Projektavimas\ESO%20rekonstrukcijos\240.%20100,4%20kV%20TR%20TR-701%20Perjungimas%20(Kauno%20reg.,%20Kauno%20raj.)" TargetMode="External"/><Relationship Id="rId385" Type="http://schemas.openxmlformats.org/officeDocument/2006/relationships/hyperlink" Target="file:///\\serv2003\Projektavimas\ESO%20rekonstrukcijos\391.%2010%20kV%20KL%20SP28-TR40%20rekonstravimas%20(Kauno%20reg.,%20Jonavos%20raj.)" TargetMode="External"/><Relationship Id="rId19" Type="http://schemas.openxmlformats.org/officeDocument/2006/relationships/hyperlink" Target="file:///\\serv2003\ESO%20rekonstrukcijos\56.%2010%20kV%20fyderio%20L-1000%20Kepykla%20i&#353;%20Ukmerg&#279;%20TP%20Automatizavimas%20Ukmerg&#279;s%20raj" TargetMode="External"/><Relationship Id="rId224" Type="http://schemas.openxmlformats.org/officeDocument/2006/relationships/hyperlink" Target="file:///\\serv2003\Projektavimas\ESO%20rekonstrukcijos\261.%20Erdv&#279;s%20g.%2013,%20Ramu&#269;i&#371;%20k.,%20Karm&#279;lavos%20sen.,%20Kauno%20r.%20sav" TargetMode="External"/><Relationship Id="rId245" Type="http://schemas.openxmlformats.org/officeDocument/2006/relationships/hyperlink" Target="file:///\\192.168.1.100\Projektavimas\ESO%20rekonstrukcijos\282.%2010%20kV%20KL%20Muravos%20TP-MT277%20rekonstravimas%20(Kauno%20reg.,%20Kauno%20raj.)" TargetMode="External"/><Relationship Id="rId266" Type="http://schemas.openxmlformats.org/officeDocument/2006/relationships/hyperlink" Target="file:///\\192.168.1.100\Projektavimas\ESO%20rekonstrukcijos\303.%20VIE&#352;BUTIS,%20Oro%20Uosto%20g.%204,%20Karm&#279;lava,%20Karm&#279;lavos%20sen.,%20Kauno%20r.%20sav" TargetMode="External"/><Relationship Id="rId287" Type="http://schemas.openxmlformats.org/officeDocument/2006/relationships/hyperlink" Target="file:///\\serv2003\Projektavimas\ESO%20rekonstrukcijos\323.%2010%20kV%20OL%20L-300%20i&#353;%20Pand&#279;lio%20TP,%20L-700%20i&#353;%20Roki&#353;kio%20TP%20rekonstravimas%20savigesi&#371;%20saugikli&#371;%20montavimas" TargetMode="External"/><Relationship Id="rId410" Type="http://schemas.openxmlformats.org/officeDocument/2006/relationships/hyperlink" Target="file:///\\serv2003\Projektavimas\ESO%20rekonstrukcijos\416.%2010%20kV%20OL%20L-100%20i&#353;%20&#352;&#279;tos%20TP%20ir%20KT%20&#352;-116%20rekonstravimas%20(Panev&#279;&#382;io%20reg.,%20K&#279;daini&#371;%20raj.)" TargetMode="External"/><Relationship Id="rId431" Type="http://schemas.openxmlformats.org/officeDocument/2006/relationships/hyperlink" Target="file:///\\serv2003\Projektavimas\ESO%20rekonstrukcijos\437.%20%2010%20kV%20OL%20L-100%20i&#353;%20Dieveni&#353;ki&#371;%20TP%20mi&#353;king&#371;%20ruo&#382;&#371;%20rekonstravimas%20I%20etapas" TargetMode="External"/><Relationship Id="rId452" Type="http://schemas.openxmlformats.org/officeDocument/2006/relationships/hyperlink" Target="file:///\\serv2003\Projektavimas\ESO%20rekonstrukcijos\460.%2010%20kV%20OL%20L-300%20i&#353;%20Paber&#382;&#279;%20TP%20ruo&#382;&#371;%20314_19-32,%20rekonstravimas%20(Vilniaus%20reg.,%20Vilniaus%20raj.)" TargetMode="External"/><Relationship Id="rId30" Type="http://schemas.openxmlformats.org/officeDocument/2006/relationships/hyperlink" Target="file:///\\serv2003\ESO%20rekonstrukcijos\68.%200,4%20kV%20OL%20L-200%20i&#353;%20KT-29%20rekonstravimas%20%20Jurbarko%20raj" TargetMode="External"/><Relationship Id="rId105" Type="http://schemas.openxmlformats.org/officeDocument/2006/relationships/hyperlink" Target="file:///\\serv2003\Projektavimas\ESO%20rekonstrukcijos\143.%200,4%20kV%20OL%20L-100%20i&#353;%20TR-300%20rekonstravimas%20Kauno%20raj" TargetMode="External"/><Relationship Id="rId126" Type="http://schemas.openxmlformats.org/officeDocument/2006/relationships/hyperlink" Target="file:///\\serv2003\Projektavimas\ESO%20rekonstrukcijos\164.%200,4%20kV%20OL%20L-200%20i&#353;%20N-310%20rekonstravimas%20Pasvalio%20raj" TargetMode="External"/><Relationship Id="rId147" Type="http://schemas.openxmlformats.org/officeDocument/2006/relationships/hyperlink" Target="file:///\\serv2003\Projektavimas\ESO%20rekonstrukcijos\184.%200,4%20kV%20OL%20L-100,%20L-200%20i&#353;%20KT-183%20rekonstravimas%20Kauno%20raj" TargetMode="External"/><Relationship Id="rId168" Type="http://schemas.openxmlformats.org/officeDocument/2006/relationships/hyperlink" Target="file:///\\serv2003\Projektavimas\ESO%20rekonstrukcijos\205.%200,4%20kV%20OL%20L-100%20i&#353;%20TR-670%20rekonstravimas%20Kauno%20raj" TargetMode="External"/><Relationship Id="rId312" Type="http://schemas.openxmlformats.org/officeDocument/2006/relationships/hyperlink" Target="file:///\\serv2003\Projektavimas\ESO%20rekonstrukcijos\347.%2010%20kV%20KL%20Centro%20TP-SP266%20rekonstravimas%20(Kauno%20reg.,%20Kauno%20raj.)" TargetMode="External"/><Relationship Id="rId333" Type="http://schemas.openxmlformats.org/officeDocument/2006/relationships/hyperlink" Target="file:///\\serv2003\Projektavimas\ESO%20rekonstrukcijos\00-00%20184.%20KT-183" TargetMode="External"/><Relationship Id="rId354" Type="http://schemas.openxmlformats.org/officeDocument/2006/relationships/hyperlink" Target="file:///\\serv2003\ESO%20rekonstrukcijos\18.%200,4%20kV%20OL%20L-600%20i&#353;%20V-208%20rekonstravimas%20Ukmerg&#279;s%20raj" TargetMode="External"/><Relationship Id="rId51" Type="http://schemas.openxmlformats.org/officeDocument/2006/relationships/hyperlink" Target="file:///\\serv2003\ESO%20rekonstrukcijos\88.%2010%20kV%20fyderio%20L-500%20Survilai%20i&#353;%20Ariogala%20TP%20Automatizavimas%20Raseini&#371;%20raj" TargetMode="External"/><Relationship Id="rId72" Type="http://schemas.openxmlformats.org/officeDocument/2006/relationships/hyperlink" Target="file:///\\serv2003\ESO%20rekonstrukcijos\109.%200,4%20kV%20OL%20L-200%20i&#353;%20U&#382;-506%20rekonstravimas%20(Panev&#279;&#382;io%20reg.,%20Utenos%20raj.)" TargetMode="External"/><Relationship Id="rId93" Type="http://schemas.openxmlformats.org/officeDocument/2006/relationships/hyperlink" Target="file:///\\serv2003\Projektavimas\ESO%20rekonstrukcijos\131.%2010kV%20OL%20L-400%20i&#353;%20Noreiki&#353;ki&#371;%20TP%20rekonstravimas%20(Kauno%20reg.,%20Kauno%20r.)" TargetMode="External"/><Relationship Id="rId189" Type="http://schemas.openxmlformats.org/officeDocument/2006/relationships/hyperlink" Target="file:///\\192.168.1.100\Projektavimas\ESO%20rekonstrukcijos\226.%20L-200%20i&#353;%20S-610%20ir%20OL%20L-200%20i&#353;%20S-307%20rekonstravimas%20Zaras&#371;%20raj" TargetMode="External"/><Relationship Id="rId375" Type="http://schemas.openxmlformats.org/officeDocument/2006/relationships/hyperlink" Target="file:///\\serv2003\Projektavimas\ESO%20rekonstrukcijos\371.%2010%20kV%20OL%20L-600,%20L-200%20i&#353;%20Joni&#353;k&#279;lio%20TP%20rekonstravimas%20tarp%20atr.%2060015-%2060034" TargetMode="External"/><Relationship Id="rId396" Type="http://schemas.openxmlformats.org/officeDocument/2006/relationships/hyperlink" Target="file:///\\serv2003\Projektavimas\ESO%20rekonstrukcijos\402.%2010%20kV%20OL%20L-100%20i&#353;%20Ukmerg&#279;s%20TP%20mi&#353;king&#371;%20ruo&#382;&#371;" TargetMode="External"/><Relationship Id="rId3" Type="http://schemas.openxmlformats.org/officeDocument/2006/relationships/hyperlink" Target="file:///\\serv2003\ESO%20rekonstrukcijos\40.%200,4%20kV%20OL%20L-100%20i&#353;%20V-309%20rekonstravimas%20Ukmerg&#279;s%20raj" TargetMode="External"/><Relationship Id="rId214" Type="http://schemas.openxmlformats.org/officeDocument/2006/relationships/hyperlink" Target="file:///\\serv2003\Projektavimas\ESO%20rekonstrukcijos\251.%2010%20kV%20KL%20TR402-TR1131%20rekonstravimas%20(Kauno%20reg.,%20Kauno%20raj.)" TargetMode="External"/><Relationship Id="rId235" Type="http://schemas.openxmlformats.org/officeDocument/2006/relationships/hyperlink" Target="file:///\\serv2003\Projektavimas\ESO%20rekonstrukcijos\299.%200,4%20kV%20OL%20L-200%20i&#353;%20I-145%20rekonstravimas%20(Panev&#279;&#382;io%20reg.,%20Ignalinos%20raj.)" TargetMode="External"/><Relationship Id="rId256" Type="http://schemas.openxmlformats.org/officeDocument/2006/relationships/hyperlink" Target="file:///\\serv2003\Projektavimas\ESO%20rekonstrukcijos\293.%200,4%20kV%20OL%20L-100%20i&#353;%20Pa-1004%20rekonstravimas%20(Panev&#279;&#382;io%20reg.,%20Bir&#382;&#371;%20raj.)" TargetMode="External"/><Relationship Id="rId277" Type="http://schemas.openxmlformats.org/officeDocument/2006/relationships/hyperlink" Target="file:///\\192.168.1.100\Projektavimas\ESO%20rekonstrukcijos\314.%20NV%20Islandijos%20pl.%2051,%20Kaunas" TargetMode="External"/><Relationship Id="rId298" Type="http://schemas.openxmlformats.org/officeDocument/2006/relationships/hyperlink" Target="file:///\\serv2003\Projektavimas\ESO%20rekonstrukcijos\333.%2010%20kV%20fyderio%20L-100%20&#381;ieg&#382;driai%20i&#353;%20&#381;asma%20TP%20Automatizavimas%20(Kauno%20reg.,%20Kauno%20raj.)" TargetMode="External"/><Relationship Id="rId400" Type="http://schemas.openxmlformats.org/officeDocument/2006/relationships/hyperlink" Target="file:///\\serv2003\Projektavimas\ESO%20rekonstrukcijos\406.%2010%20kV%20OL%20L-200%20i&#353;%20Gri&#353;koni&#371;%20TP%20221121-127" TargetMode="External"/><Relationship Id="rId421" Type="http://schemas.openxmlformats.org/officeDocument/2006/relationships/hyperlink" Target="file:///\\serv2003\Projektavimas\ESO%20rekonstrukcijos\427.%2010%20kV%20OL%20L-500%20i&#353;%20Anyk&#353;&#269;i&#371;%20TP%20mi&#353;king&#371;%20ruo&#382;&#371;%20rekonstravimas%20(Panev&#279;&#382;io%20reg.,%20Anyk&#353;&#269;i&#371;%20raj.)" TargetMode="External"/><Relationship Id="rId442" Type="http://schemas.openxmlformats.org/officeDocument/2006/relationships/hyperlink" Target="file:///\\serv2003\Projektavimas\ESO%20rekonstrukcijos\449.%2010%20kV%20OL%20L-600%20i&#353;%20&#381;asmos%20TP%20mi&#353;king&#371;%20ruo&#382;&#371;%20rekonstravimas%20(Kauno%20reg.,%20Kauno%20raj.)" TargetMode="External"/><Relationship Id="rId116" Type="http://schemas.openxmlformats.org/officeDocument/2006/relationships/hyperlink" Target="file:///\\serv2003\Projektavimas\ESO%20rekonstrukcijos\154.%20LGI%20PS-1%20ir%20PS-2%20(0,4%20kV%20KL%20i&#353;%20KTP-303),%20Gedimino%20g.%201A,%201B,%20Kai&#353;iadorys" TargetMode="External"/><Relationship Id="rId137" Type="http://schemas.openxmlformats.org/officeDocument/2006/relationships/hyperlink" Target="file:///\\serv2003\Projektavimas\ESO%20rekonstrukcijos\174.%20Pramon&#279;s%20g.%2010,%20Kai&#353;iadorys,%20Kai&#353;iadori&#371;%20r.%20sav" TargetMode="External"/><Relationship Id="rId158" Type="http://schemas.openxmlformats.org/officeDocument/2006/relationships/hyperlink" Target="file:///\\serv2003\Projektavimas\ESO%20rekonstrukcijos\195.%20LGI%20perjungimas%20i&#353;%20MT-K&#353;-923%20ir%20MT-3-107_LGI%20,%20nuo%20naujo%20KSKAS" TargetMode="External"/><Relationship Id="rId302" Type="http://schemas.openxmlformats.org/officeDocument/2006/relationships/hyperlink" Target="file:///\\serv2003\Projektavimas\ESO%20rekonstrukcijos\337.%2010%20kV%20OL%20L-400%20i&#353;%20Pasvalio%20TP%20rekonstravimas%20&#303;%20KL%20tarp%20atr.%20407" TargetMode="External"/><Relationship Id="rId323" Type="http://schemas.openxmlformats.org/officeDocument/2006/relationships/hyperlink" Target="file:///\\serv2003\Projektavimas\ESO%20rekonstrukcijos\358.%2010%20kV%20OL%20L-100%20i&#353;%20Papilio%20TP%20tarp%20ruo&#382;&#371;%20100181-100198-1" TargetMode="External"/><Relationship Id="rId344" Type="http://schemas.openxmlformats.org/officeDocument/2006/relationships/hyperlink" Target="file:///\\serv2003\ESO%20rekonstrukcijos\_Baigti%20objektai\28.%2010%20kV%20OL%20L-400%20i&#353;%20&#352;ven&#269;ion&#279;li&#371;%20TP%20rekonstravimas%20&#352;ven&#269;ioni&#371;%20raj" TargetMode="External"/><Relationship Id="rId20" Type="http://schemas.openxmlformats.org/officeDocument/2006/relationships/hyperlink" Target="file:///\\serv2003\ESO%20rekonstrukcijos\57.%20NV%20Deguti&#353;k&#279;s%20k.,%20&#352;ven&#269;ioni&#371;%20sen.,%20&#352;ven&#269;ioni&#371;%20r.%20sav" TargetMode="External"/><Relationship Id="rId41" Type="http://schemas.openxmlformats.org/officeDocument/2006/relationships/hyperlink" Target="file:///\\serv2003\ESO%20rekonstrukcijos\78%2010%20kV%20OL%20L-500%20i&#353;%20Did&#382;iasalio%20TP%20rekonstravimas%20%20Ignalinos%20raj" TargetMode="External"/><Relationship Id="rId62" Type="http://schemas.openxmlformats.org/officeDocument/2006/relationships/hyperlink" Target="file:///\\serv2003\ESO%20rekonstrukcijos\99.%200,4%20kV%20OL%20L-100%20i&#353;%20TR-1323%20rekonstravimas%20(Kauno%20reg.,%20Kauno%20raj.)" TargetMode="External"/><Relationship Id="rId83" Type="http://schemas.openxmlformats.org/officeDocument/2006/relationships/hyperlink" Target="file:///\\serv2003\ESO%20rekonstrukcijos\120.%20LGI%20vartotoj&#371;%20perjungimas%20i&#353;%200,4%20kV%20OL%20atr.%2014%20i&#353;%20ST-365%20Keramzito%20g.%207%20ir%209,%20Kaunas%20(MT-599%20Kauno%20reg.)" TargetMode="External"/><Relationship Id="rId179" Type="http://schemas.openxmlformats.org/officeDocument/2006/relationships/hyperlink" Target="file:///\\serv2003\Projektavimas\ESO%20rekonstrukcijos\216.%200,4%20kV%20OL%20L-300%20i&#353;%20&#381;s-103%20rekonstravimas%20(Kauno%20reg.,%20Kai&#353;iadori&#371;%20raj.)" TargetMode="External"/><Relationship Id="rId365" Type="http://schemas.openxmlformats.org/officeDocument/2006/relationships/hyperlink" Target="file:///\\serv2003\ESO%20rekonstrukcijos\_Baigti%20objektai\07.%200,4%20kV%20L-200%20i&#353;%20T-221%20rekonstrkcija%20Vajeli&#371;%20k.,%20Utenos%20r.%20sav" TargetMode="External"/><Relationship Id="rId386" Type="http://schemas.openxmlformats.org/officeDocument/2006/relationships/hyperlink" Target="file:///\\serv2003\Projektavimas\ESO%20rekonstrukcijos\392.%2010%20kV%20OL%20L-500,%20L-800%20ir%20L-1300%20i&#353;%20Jonavos%20TP" TargetMode="External"/><Relationship Id="rId190" Type="http://schemas.openxmlformats.org/officeDocument/2006/relationships/hyperlink" Target="file:///\\192.168.1.100\Projektavimas\ESO%20rekonstrukcijos\227.%200,4%20kV%20fyderio%20L-500%20i&#353;%20&#352;l-312%20Rekonstravimas%20&#352;ven&#269;ioni&#371;%20raj" TargetMode="External"/><Relationship Id="rId204" Type="http://schemas.openxmlformats.org/officeDocument/2006/relationships/hyperlink" Target="file:///\\serv2003\Projektavimas\ESO%20rekonstrukcijos\241.%20Oro%20Uosto%20g.%204,%20Karm&#279;lava,%20Karm&#279;lavos%20sen.,%20Kauno%20r.%20sav" TargetMode="External"/><Relationship Id="rId225" Type="http://schemas.openxmlformats.org/officeDocument/2006/relationships/hyperlink" Target="file:///\\serv2003\Projektavimas\ESO%20rekonstrukcijos\262.%2010%20kV%20OL%20L-700%20i&#353;%20Va&#353;uok&#279;n&#371;%20TP%20rekonstravimas%20(Panev&#279;&#382;io%20reg.,%20Anyk&#353;&#269;i&#371;%20raj.)" TargetMode="External"/><Relationship Id="rId246" Type="http://schemas.openxmlformats.org/officeDocument/2006/relationships/hyperlink" Target="file:///\\serv2003\Projektavimas\ESO%20rekonstrukcijos\283.%200,4%20kV%20OL%20L-200%20i&#353;%20S-305%20rekonstravimas%20(Panev&#279;&#382;io%20reg.,%20Mol&#279;t&#371;%20raj.)" TargetMode="External"/><Relationship Id="rId267" Type="http://schemas.openxmlformats.org/officeDocument/2006/relationships/hyperlink" Target="file:///\\192.168.1.100\Projektavimas\ESO%20rekonstrukcijos\304.%20NV%20Partizan&#371;%20g.%2075,%20Kaunas,%20Kauno%20m.%20sav" TargetMode="External"/><Relationship Id="rId288" Type="http://schemas.openxmlformats.org/officeDocument/2006/relationships/hyperlink" Target="file:///\\serv2003\Projektavimas\ESO%20rekonstrukcijos\324.%2010%20kV%20OL%20L-300%20i&#353;%20Pand&#279;lio%20TP%20rekonstravimas%20savigesi&#371;%20saugikli&#371;%20montavimas" TargetMode="External"/><Relationship Id="rId411" Type="http://schemas.openxmlformats.org/officeDocument/2006/relationships/hyperlink" Target="file:///\\serv2003\Projektavimas\ESO%20rekonstrukcijos\417.%2010%20kV%20KL%20TR28-TR30%20rekonstravimas%20(Panev&#279;&#382;io%20reg.,%20Bir&#382;&#371;%20raj.)" TargetMode="External"/><Relationship Id="rId432" Type="http://schemas.openxmlformats.org/officeDocument/2006/relationships/hyperlink" Target="file:///\\serv2003\Projektavimas\ESO%20rekonstrukcijos\438.%20%2010%20kV%20OL%20L-100%20i&#353;%20Dieveni&#353;ki&#371;%20TP%20mi&#353;king&#371;%20ruo&#382;&#371;%20rekonstravimas%20II%20etapas" TargetMode="External"/><Relationship Id="rId453" Type="http://schemas.openxmlformats.org/officeDocument/2006/relationships/hyperlink" Target="file:///\\serv2003\Projektavimas\ESO%20rekonstrukcijos\461.%2010%20kV%20OL%20L-1900%20i&#353;%20Zaras&#371;%20TP%20rekonstravimas%20(Panev&#279;&#382;io%20reg.,%20Zaras&#371;%20raj.)" TargetMode="External"/><Relationship Id="rId106" Type="http://schemas.openxmlformats.org/officeDocument/2006/relationships/hyperlink" Target="file:///\\serv2003\Projektavimas\ESO%20rekonstrukcijos\144.%200,4%20kV%20fyderio%20L-300%20i&#353;%20KT-543%20Rekonstravimas%20%20Kauno%20raj" TargetMode="External"/><Relationship Id="rId127" Type="http://schemas.openxmlformats.org/officeDocument/2006/relationships/hyperlink" Target="file:///\\serv2003\Projektavimas\ESO%20rekonstrukcijos\165.%200,4%20kV%20OL%20L-200%20i&#353;%20V-509%20rekonstravimas%20Bir&#382;&#371;%20raj" TargetMode="External"/><Relationship Id="rId313" Type="http://schemas.openxmlformats.org/officeDocument/2006/relationships/hyperlink" Target="file:///\\serv2003\Projektavimas\ESO%20rekonstrukcijos\348.%2010%20kV%20KL%20Centro%20TP-SP225-1%20rekonstravimas%20(Kauno%20reg.,%20Kauno%20raj.)" TargetMode="External"/><Relationship Id="rId10" Type="http://schemas.openxmlformats.org/officeDocument/2006/relationships/hyperlink" Target="file:///\\serv2003\ESO%20rekonstrukcijos\47.%200,4%20kV%20OL%20L-300%20i&#353;%20Kv-1103%20rekonstravimas%20%20Anyk&#353;&#269;i&#371;%20raj" TargetMode="External"/><Relationship Id="rId31" Type="http://schemas.openxmlformats.org/officeDocument/2006/relationships/hyperlink" Target="file:///\\serv2003\ESO%20rekonstrukcijos\64.%200,4%20KV%20OL%20L-100%20I&#353;%20An-606%20rekonstrukcija%20Dirvoni&#353;kio%20k.,%20Utenos%20r.%20sav" TargetMode="External"/><Relationship Id="rId52" Type="http://schemas.openxmlformats.org/officeDocument/2006/relationships/hyperlink" Target="file:///\\serv2003\ESO%20rekonstrukcijos\89.%200,4%20kV%20OL%20L-300%20i&#353;%20KT-460%20rekonstravimas%20Kauno%20raj" TargetMode="External"/><Relationship Id="rId73" Type="http://schemas.openxmlformats.org/officeDocument/2006/relationships/hyperlink" Target="file:///\\serv2003\ESO%20rekonstrukcijos\110.%200,4%20kV%20OL%20L-300%20i&#353;%20R-502%20rekonstravimas%20(Panev&#279;&#382;io%20reg.,%20Utenos%20raj.)" TargetMode="External"/><Relationship Id="rId94" Type="http://schemas.openxmlformats.org/officeDocument/2006/relationships/hyperlink" Target="file:///\\serv2003\ESO%20rekonstrukcijos\132.%20Mokslo%20g.%202,%20Mastai&#269;i&#371;%20k.,%20Al&#353;&#279;n&#371;%20sen.,%20Kauno%20r.%20sav" TargetMode="External"/><Relationship Id="rId148" Type="http://schemas.openxmlformats.org/officeDocument/2006/relationships/hyperlink" Target="file:///\\serv2003\Projektavimas\ESO%20rekonstrukcijos\185.%200,4%20kV%20OL%20L-100,%20L-500%20i&#353;%20E-168%20rekonstravimas%20Kauno%20raj" TargetMode="External"/><Relationship Id="rId169" Type="http://schemas.openxmlformats.org/officeDocument/2006/relationships/hyperlink" Target="file:///\\serv2003\Projektavimas\ESO%20rekonstrukcijos\206.%200,4%20kV%20OL%20L-200%20i&#353;%20TR-245%20rekonstravimas%20Kauno%20raj" TargetMode="External"/><Relationship Id="rId334" Type="http://schemas.openxmlformats.org/officeDocument/2006/relationships/hyperlink" Target="file:///\\serv2003\ESO%20rekonstrukcijos\38.%200,4%20kV%20OL%20L-100%20i&#353;%20KT-8V%20rekonstravimas%20Zaras&#371;%20raj" TargetMode="External"/><Relationship Id="rId355" Type="http://schemas.openxmlformats.org/officeDocument/2006/relationships/hyperlink" Target="file:///\\serv2003\ESO%20rekonstrukcijos\17.%200,4%20kV%20OL%20L-100,%20L-300%20i&#353;%20Uk-103%20rekonstravimas%20Ukmerg&#279;s%20raj" TargetMode="External"/><Relationship Id="rId376" Type="http://schemas.openxmlformats.org/officeDocument/2006/relationships/hyperlink" Target="file:///\\serv2003\Projektavimas\ESO%20rekonstrukcijos\372.%2010%20kV%20OL%20Sestekai-Meckava_LGI%20rekenstravimas%20(Kaune%20reg.,%20Lazdij4%20raj.%7d" TargetMode="External"/><Relationship Id="rId397" Type="http://schemas.openxmlformats.org/officeDocument/2006/relationships/hyperlink" Target="file:///\\serv2003\Projektavimas\ESO%20rekonstrukcijos\403.%2010%20kV%20OL%20L-200%20i&#353;%20Gri&#353;koni&#371;%20TP%2020041-45" TargetMode="External"/><Relationship Id="rId4" Type="http://schemas.openxmlformats.org/officeDocument/2006/relationships/hyperlink" Target="file:///\\serv2003\ESO%20rekonstrukcijos\41.%200,4%20kV%20OL%20L-300%20i&#353;%20MT-50%20rekonstravimas%20Ukmerg&#279;s%20raj" TargetMode="External"/><Relationship Id="rId180" Type="http://schemas.openxmlformats.org/officeDocument/2006/relationships/hyperlink" Target="file:///\\serv2003\Projektavimas\ESO%20rekonstrukcijos\217.%20LGI%20vartotoj&#371;%20Stoties%206,%2025%20perjungimas%20i&#353;%20TR-341_LGI%20&#303;%20KT-78%20L-200" TargetMode="External"/><Relationship Id="rId215" Type="http://schemas.openxmlformats.org/officeDocument/2006/relationships/hyperlink" Target="file:///\\serv2003\Projektavimas\ESO%20rekonstrukcijos\252.%200,4%20kV%20OL%20L-100%20i&#353;%20V-425%20rekonstravimas%20(Kauno%20reg.,%20Prien&#371;%20raj.)" TargetMode="External"/><Relationship Id="rId236" Type="http://schemas.openxmlformats.org/officeDocument/2006/relationships/hyperlink" Target="file:///\\serv2003\Projektavimas\ESO%20rekonstrukcijos\273.%200,4%20kV%20OL%20L-300%20i&#353;%20Uk-2402%20rekonstravimas%20(Panev&#279;&#382;io%20reg.,%20Ukmerg&#279;s%20raj.)" TargetMode="External"/><Relationship Id="rId257" Type="http://schemas.openxmlformats.org/officeDocument/2006/relationships/hyperlink" Target="file:///\\serv2003\Projektavimas\ESO%20rekonstrukcijos\294.%2010%20kV%20KL%20I1505-I1504%20rekonstravimas%20(Panev&#279;&#382;io%20reg.,%20Ignalinos%20raj.)" TargetMode="External"/><Relationship Id="rId278" Type="http://schemas.openxmlformats.org/officeDocument/2006/relationships/hyperlink" Target="file:///\\192.168.1.100\Projektavimas\ESO%20rekonstrukcijos\315.%200,4%20kV%20fyderio%20L-KS86255%20L-100%20i&#353;%20Sg-353%20Rekonstravimas%20Kauno%20raj" TargetMode="External"/><Relationship Id="rId401" Type="http://schemas.openxmlformats.org/officeDocument/2006/relationships/hyperlink" Target="file:///\\serv2003\Projektavimas\ESO%20rekonstrukcijos\407.%2010%20kV%20OL%20L-200%20i&#353;%20Gri&#353;koni&#371;%20TP%20221186-Gr-241" TargetMode="External"/><Relationship Id="rId422" Type="http://schemas.openxmlformats.org/officeDocument/2006/relationships/hyperlink" Target="file:///\\serv2003\Projektavimas\ESO%20rekonstrukcijos\428.%2010%20kV%20OL%20L-200%20i&#353;%20Kavarsko%20TP%20mi&#353;king&#371;%20ruo&#382;&#371;%20rekonstravimas%20(Panev&#279;&#382;io%20reg.,%20Anyk&#353;&#269;i&#371;%20raj.)" TargetMode="External"/><Relationship Id="rId443" Type="http://schemas.openxmlformats.org/officeDocument/2006/relationships/hyperlink" Target="file:///\\serv2003\Projektavimas\ESO%20rekonstrukcijos\450.%2010%20kV%20OL%20L-400%20i&#353;%20Vilkijos%20TP%20mi&#353;king&#371;%20ruo&#382;&#371;%20rekonstravimas%20(Kauno%20reg.,%20Kauno%20raj.)" TargetMode="External"/><Relationship Id="rId303" Type="http://schemas.openxmlformats.org/officeDocument/2006/relationships/hyperlink" Target="file:///\\serv2003\Projektavimas\ESO%20rekonstrukcijos\338.%2010%20kV%20OL%20L-200%20i&#353;%20Pu&#353;aloto%20TP%20rekonstravimas%20tarp%20atram&#371;%20Nr.%20200145" TargetMode="External"/><Relationship Id="rId42" Type="http://schemas.openxmlformats.org/officeDocument/2006/relationships/hyperlink" Target="file:///\\serv2003\ESO%20rekonstrukcijos\79.%200,4%20kV%20OL%20L-200%20i&#353;%20V-303%20rekonstravimas%20Zaras&#371;%20raj" TargetMode="External"/><Relationship Id="rId84" Type="http://schemas.openxmlformats.org/officeDocument/2006/relationships/hyperlink" Target="file:///\\serv2003\Projektavimas\ESO%20rekonstrukcijos\121.%20PU%20LGI%20OL,%20KL%20i&#353;%20Palemono%20traukos%20pastoties%20perjungimas%20prie%20ESO%20tinklo" TargetMode="External"/><Relationship Id="rId138" Type="http://schemas.openxmlformats.org/officeDocument/2006/relationships/hyperlink" Target="file:///\\serv2003\Projektavimas\ESO%20rekonstrukcijos\175.%20E&#382;ero%20g.%2044,%20Piliuonos%20k.,%20Kauno%20r.%20sav" TargetMode="External"/><Relationship Id="rId345" Type="http://schemas.openxmlformats.org/officeDocument/2006/relationships/hyperlink" Target="file:///\\serv2003\ESO%20rekonstrukcijos\27.%200,4%20kV%20OL%20L-400%20i&#353;%20P-710%20rekonstravimas%20Ignalinos%20raj" TargetMode="External"/><Relationship Id="rId387" Type="http://schemas.openxmlformats.org/officeDocument/2006/relationships/hyperlink" Target="file:///\\serv2003\Projektavimas\ESO%20rekonstrukcijos\393.%2010%20kV%20OL%20L-400%20i&#353;%20Rimk&#371;%20TP%20mi&#353;king&#371;%20ruo&#382;&#371;%20rekonstravimas%20(Kauno%20reg.,%20Jonavos%20raj.)" TargetMode="External"/><Relationship Id="rId191" Type="http://schemas.openxmlformats.org/officeDocument/2006/relationships/hyperlink" Target="file:///\\192.168.1.100\Projektavimas\ESO%20rekonstrukcijos\228.%20KT%20Rg-139%20ir%20A-126%20rekonstravimas%20Kai&#353;iadori&#371;%20raj" TargetMode="External"/><Relationship Id="rId205" Type="http://schemas.openxmlformats.org/officeDocument/2006/relationships/hyperlink" Target="file:///\\serv2003\Projektavimas\ESO%20rekonstrukcijos\242.%20Josvaini&#371;%20g.%202,%20Kaunas,%20Kauno%20m.%20sav" TargetMode="External"/><Relationship Id="rId247" Type="http://schemas.openxmlformats.org/officeDocument/2006/relationships/hyperlink" Target="file:///\\192.168.1.100\Projektavimas\ESO%20rekonstrukcijos\284.%200,4%20kV%20OL%20L-100%20i&#353;%20&#381;-363%20rekonstravimas%20(Kauno%20reg.,%20Kauno%20raj.)" TargetMode="External"/><Relationship Id="rId412" Type="http://schemas.openxmlformats.org/officeDocument/2006/relationships/hyperlink" Target="file:///\\serv2003\Projektavimas\ESO%20rekonstrukcijos\418.%20In&#382;inieri&#371;%20g.%208,%20Sergei&#269;ik&#371;%20I%20k.,%20Karm&#279;lavos%20sen.,%20Kauno%20r.%20sav" TargetMode="External"/><Relationship Id="rId107" Type="http://schemas.openxmlformats.org/officeDocument/2006/relationships/hyperlink" Target="file:///\\serv2003\Projektavimas\ESO%20rekonstrukcijos\145.%20Aviacijos%20g.%206,%20Karm&#279;lava" TargetMode="External"/><Relationship Id="rId289" Type="http://schemas.openxmlformats.org/officeDocument/2006/relationships/hyperlink" Target="file:///\\serv2003\Projektavimas\ESO%20rekonstrukcijos\325.%2010%20kV%20OL%20L-300%20i&#353;%20Pand&#279;lio%20TP%20rekonstravimas%20tarp%20atram&#371;%20316139-155%20(Panev&#279;&#382;io%20reg.,%20Roki&#353;kio%20raj.)" TargetMode="External"/><Relationship Id="rId454" Type="http://schemas.openxmlformats.org/officeDocument/2006/relationships/hyperlink" Target="file:///\\serv2003\Projektavimas\ESO%20rekonstrukcijos\462.%2010%20kV%20OL%20L-500%20i&#353;%20Ignalinos%20TP" TargetMode="External"/><Relationship Id="rId11" Type="http://schemas.openxmlformats.org/officeDocument/2006/relationships/hyperlink" Target="file:///\\serv2003\ESO%20rekonstrukcijos\48.%200,4%20kV%20OL%20L-100%20i&#353;%20D-708%20rekonstravimas%20Mol&#279;t&#371;%20raj" TargetMode="External"/><Relationship Id="rId53" Type="http://schemas.openxmlformats.org/officeDocument/2006/relationships/hyperlink" Target="file:///\\serv2003\ESO%20rekonstrukcijos\90.%200,4%20kV%20OL%20L-800%20i&#353;%20P-154%20rekonstravimas%20Kauno%20raj" TargetMode="External"/><Relationship Id="rId149" Type="http://schemas.openxmlformats.org/officeDocument/2006/relationships/hyperlink" Target="file:///\\serv2003\Projektavimas\ESO%20rekonstrukcijos\186.%20LGI%20vartotoj&#371;%20perjungimas%20i&#353;%20MT-2_LGI%20&#303;%20ST-1434%20L-200" TargetMode="External"/><Relationship Id="rId314" Type="http://schemas.openxmlformats.org/officeDocument/2006/relationships/hyperlink" Target="file:///\\serv2003\Projektavimas\ESO%20rekonstrukcijos\349.%2010%20kV%20OL%20L-800%20i&#353;%20Sitk&#363;n&#371;%20TP%20tarp%20atr.80052-72" TargetMode="External"/><Relationship Id="rId356" Type="http://schemas.openxmlformats.org/officeDocument/2006/relationships/hyperlink" Target="file:///\\serv2003\ESO%20rekonstrukcijos\_Baigti%20objektai\16.%20NV%20&#352;iaurin&#279;%20g.%204,%20K&#279;dainiai,%20K&#279;daini&#371;%20r.%20sav" TargetMode="External"/><Relationship Id="rId398" Type="http://schemas.openxmlformats.org/officeDocument/2006/relationships/hyperlink" Target="file:///\\serv2003\Projektavimas\ESO%20rekonstrukcijos\404.%2010%20kV%20OL%20L-200%20i&#353;%20Gri&#353;koni&#371;%20TP%20200112-118" TargetMode="External"/><Relationship Id="rId95" Type="http://schemas.openxmlformats.org/officeDocument/2006/relationships/hyperlink" Target="file:///\\serv2003\Projektavimas\ESO%20rekonstrukcijos\133.%200,4%20kV%20OL%20L-300%20i&#353;%20V-304%20rekonstrukcija%20Mag&#363;n&#371;%20k.,%20Visagino%20sav" TargetMode="External"/><Relationship Id="rId160" Type="http://schemas.openxmlformats.org/officeDocument/2006/relationships/hyperlink" Target="file:///\\serv2003\Projektavimas\ESO%20rekonstrukcijos\197.%20LGI%20Fabriko%202A%20perjungimas%20i&#353;%20TR-341_LGI%20&#303;%20TR-10%20L-TR10-KS1206" TargetMode="External"/><Relationship Id="rId216" Type="http://schemas.openxmlformats.org/officeDocument/2006/relationships/hyperlink" Target="file:///\\serv2003\Projektavimas\ESO%20rekonstrukcijos\253.%200,4%20kV%20OL%20L-200%20i&#353;%20I-212%20rekonstravimas%20(Panev&#279;&#382;io%20reg.,%20Ignalinos%20raj.)" TargetMode="External"/><Relationship Id="rId423" Type="http://schemas.openxmlformats.org/officeDocument/2006/relationships/hyperlink" Target="file:///\\serv2003\Projektavimas\ESO%20rekonstrukcijos\429.%20%2010%20kV%20KL%20N356-N374%20rekonstravimas%20(Kauno%20reg.,%20Kauno%20raj.)" TargetMode="External"/><Relationship Id="rId258" Type="http://schemas.openxmlformats.org/officeDocument/2006/relationships/hyperlink" Target="file:///\\192.168.1.100\Projektavimas\ESO%20rekonstrukcijos\295.%2010%20kV%20OL%20L-700%20i&#353;%20Gelgaudi&#353;kio%20TP%20rekonstravimas%20(Kauno%20reg.,%20&#352;aki&#371;%20raj.)" TargetMode="External"/><Relationship Id="rId22" Type="http://schemas.openxmlformats.org/officeDocument/2006/relationships/hyperlink" Target="file:///\\serv2003\ESO%20rekonstrukcijos\59.%200,4%20kV%20OL%20L-300%20i&#353;%20S-511%20rekonstrukcija%20statant%20nauj&#261;%20MGT%20Pagrau&#382;&#279;s%20k.,%20Sugin&#269;i&#371;%20sen.,%20Mol&#279;t&#371;%20r.%20sav" TargetMode="External"/><Relationship Id="rId64" Type="http://schemas.openxmlformats.org/officeDocument/2006/relationships/hyperlink" Target="file:///\\serv2003\ESO%20rekonstrukcijos\101.%200,4%20kV%20OL%20L-100%20i&#353;%20N-152%20rekonstravimas%20(Kauno%20reg.,%20Kauno%20raj.)" TargetMode="External"/><Relationship Id="rId118" Type="http://schemas.openxmlformats.org/officeDocument/2006/relationships/hyperlink" Target="file:///\\serv2003\Projektavimas\ESO%20rekonstrukcijos\156.%200,4%20kV%20OL%20L-100%20i&#353;%20O-309%20rekonstravimas%20Roki&#353;kio%20raj" TargetMode="External"/><Relationship Id="rId325" Type="http://schemas.openxmlformats.org/officeDocument/2006/relationships/hyperlink" Target="file:///\\serv2003\Projektavimas\ESO%20rekonstrukcijos\360.%2010%20kV%20OL%20L-400%20i&#353;%20Papilio%20TP%20ruo&#382;o%20400309%20-%2040911%20rekonstravimas%20(Panev&#279;&#382;io%20reg.)" TargetMode="External"/><Relationship Id="rId367" Type="http://schemas.openxmlformats.org/officeDocument/2006/relationships/hyperlink" Target="file:///\\serv2003\ESO%20rekonstrukcijos\_Baigti%20objektai\05.%2010%20kV%20L-300%20i&#353;%20Va&#353;uok&#279;n&#371;%20TP%20rekonstravimas%20Anyk&#353;&#269;i&#371;%20raj" TargetMode="External"/><Relationship Id="rId171" Type="http://schemas.openxmlformats.org/officeDocument/2006/relationships/hyperlink" Target="file:///\\serv2003\Projektavimas\ESO%20rekonstrukcijos\208.%2010%20kV%20fyderio%20L-TR%20130%20i&#353;%20SP-1510%20(Kaunas)%20Automatizavimas" TargetMode="External"/><Relationship Id="rId227" Type="http://schemas.openxmlformats.org/officeDocument/2006/relationships/hyperlink" Target="file:///\\serv2003\Projektavimas\ESO%20rekonstrukcijos\264.%200,4%20kV%20OL%20L-200%20i&#353;%20A-517%20rekonstravimas%20(Panev&#279;&#382;io%20reg.,%20Anyk&#353;&#269;i&#371;%20raj.)" TargetMode="External"/><Relationship Id="rId269" Type="http://schemas.openxmlformats.org/officeDocument/2006/relationships/hyperlink" Target="file:///\\192.168.1.100\Projektavimas\ESO%20rekonstrukcijos\306.%2010%20kV%20fyderio%20L-TR-903-2%20i&#353;%20SP-910%20(Kaunas)%20Automatizavimas%20Kaunas" TargetMode="External"/><Relationship Id="rId434" Type="http://schemas.openxmlformats.org/officeDocument/2006/relationships/hyperlink" Target="file:///\\serv2003\Projektavimas\ESO%20rekonstrukcijos\441.%20%2010%20kV%20OL%20L-400%20i&#353;%20Trak&#371;%20TP%20mi&#353;king&#371;%20ruo&#382;&#371;%20rekonstravimas" TargetMode="External"/><Relationship Id="rId33" Type="http://schemas.openxmlformats.org/officeDocument/2006/relationships/hyperlink" Target="file:///\\serv2003\ESO%20rekonstrukcijos\70.%20Nuotek&#371;%20siurblin&#279;%20Kranto%20g.%20-,%20&#352;ven&#269;ion&#279;liai,%20&#352;ven&#269;ioni&#371;%20r.%20sav" TargetMode="External"/><Relationship Id="rId129" Type="http://schemas.openxmlformats.org/officeDocument/2006/relationships/hyperlink" Target="file:///\\serv2003\Projektavimas\ESO%20rekonstrukcijos\167.%200,4%20kV%20OL%20L-700%20i&#353;%20S-402%20rekonstravimas%20%20Kupi&#353;kio%20raj" TargetMode="External"/><Relationship Id="rId280" Type="http://schemas.openxmlformats.org/officeDocument/2006/relationships/hyperlink" Target="file:///\\serv2003\Projektavimas\ESO%20rekonstrukcijos\317.%2010%20kV%20OL%20L-800%20i&#353;%20Sarg&#279;n&#371;%20TP%20rekonstravimas%20tarp%20atr.80217-80225" TargetMode="External"/><Relationship Id="rId336" Type="http://schemas.openxmlformats.org/officeDocument/2006/relationships/hyperlink" Target="file:///\\serv2003\ESO%20rekonstrukcijos\36.%2010%20kV%20OL%20L-200%20i&#353;%20Sv&#279;das&#371;%20TP%20rekonstravimas%20Anyk&#353;&#269;i&#371;%20raj" TargetMode="External"/><Relationship Id="rId75" Type="http://schemas.openxmlformats.org/officeDocument/2006/relationships/hyperlink" Target="file:///\\serv2003\ESO%20rekonstrukcijos\112.%2010%20kV%20KL%20TR114-TR64,%20TR13-TR114%20rekonstravimas%20(Panev&#279;&#382;io%20reg.,%20Utenos%20raj.)" TargetMode="External"/><Relationship Id="rId140" Type="http://schemas.openxmlformats.org/officeDocument/2006/relationships/hyperlink" Target="file:///\\serv2003\Projektavimas\ESO%20rekonstrukcijos\177.%20Sandeliavimo%20pastatas%20Nr.%202,%20Al&#353;&#279;n&#371;%20g.%2012,%20Kampi&#353;ki&#371;%20k" TargetMode="External"/><Relationship Id="rId182" Type="http://schemas.openxmlformats.org/officeDocument/2006/relationships/hyperlink" Target="file:///\\serv2003\Projektavimas\ESO%20rekonstrukcijos\219.%200,4%20kV%20fyderio%20L-100%20i&#353;%20Gl-101%20Rekonstravimas%20(Kauno%20reg.,%20&#352;aki&#371;%20raj.)" TargetMode="External"/><Relationship Id="rId378" Type="http://schemas.openxmlformats.org/officeDocument/2006/relationships/hyperlink" Target="file:///\\serv2003\Projektavimas\ESO%20rekonstrukcijos\374.%200,4%20kV%20OL%20L-100%20i&#353;%20B-116%20rekonstravimas%20(Kauno%20reg.,%20Prien&#371;%20raj.)" TargetMode="External"/><Relationship Id="rId403" Type="http://schemas.openxmlformats.org/officeDocument/2006/relationships/hyperlink" Target="file:///\\serv2003\Projektavimas\ESO%20rekonstrukcijos\409.%2011,%20Venecijos%20k.,%20Ruklos%20sen.,%20Jonavos%20r.%20sav" TargetMode="External"/><Relationship Id="rId6" Type="http://schemas.openxmlformats.org/officeDocument/2006/relationships/hyperlink" Target="file:///\\serv2003\ESO%20rekonstrukcijos\43.%200,4%20kV%20OL%20L-500%20i&#353;%20Ds-212%20rekonstravimas%20Zaras&#371;%20raj" TargetMode="External"/><Relationship Id="rId238" Type="http://schemas.openxmlformats.org/officeDocument/2006/relationships/hyperlink" Target="file:///\\serv2003\Projektavimas\ESO%20rekonstrukcijos\275.%200,4%20kV%20OL%20L-300%20i&#353;%20M-301%20rekonstravimas%20(Panev&#279;&#382;io%20reg.,%20Ignalinos%20raj.)" TargetMode="External"/><Relationship Id="rId445" Type="http://schemas.openxmlformats.org/officeDocument/2006/relationships/hyperlink" Target="file:///\\serv2003\Projektavimas\ESO%20rekonstrukcijos\453.%2010%20kV%20OL%20L-400%20i&#353;%20Kvarco%20TP%20mi&#353;king&#371;%20ruo&#382;&#371;%20rekonstravimas%20(Panev&#279;&#382;io%20reg.,%20Anyk&#353;&#269;i&#371;%20raj.)" TargetMode="External"/><Relationship Id="rId291" Type="http://schemas.openxmlformats.org/officeDocument/2006/relationships/hyperlink" Target="file:///\\serv2003\Projektavimas\ESO%20rekonstrukcijos\327.%2010%20kV%20OL%20L-500%20i&#353;%20&#381;ie&#382;mari&#371;%20TP%20rekonstravimas%20&#303;%20KL%20tarp%20atr.%20500116-500123" TargetMode="External"/><Relationship Id="rId305" Type="http://schemas.openxmlformats.org/officeDocument/2006/relationships/hyperlink" Target="file:///\\serv2003\Projektavimas\ESO%20rekonstrukcijos\340.%2010%20kV%20OL%20L-300%20i&#353;%20Parov&#279;ja%20TP%20rekonstravimas%20tarp%20atram&#371;%20Nr.%203005" TargetMode="External"/><Relationship Id="rId347" Type="http://schemas.openxmlformats.org/officeDocument/2006/relationships/hyperlink" Target="file:///\\serv2003\ESO%20rekonstrukcijos\25.%2010%20kV%20OL%20L-400%20i&#353;%20Padysnio%20TP%20rekonstravimas%20Ignalinos%20raj" TargetMode="External"/><Relationship Id="rId44" Type="http://schemas.openxmlformats.org/officeDocument/2006/relationships/hyperlink" Target="file:///\\serv2003\Projektavimas\ESO%20rekonstrukcijos\81.%20NV%20Vytauto%20pr.%2091,%20Kaunas,%20Kauno%20m.%20sav" TargetMode="External"/><Relationship Id="rId86" Type="http://schemas.openxmlformats.org/officeDocument/2006/relationships/hyperlink" Target="file:///\\serv2003\ESO%20rekonstrukcijos\123.%200,4kV%20OL%20L-300%20i&#353;%20A-131%20rekonstrukcija%20Trinku&#353;ki&#371;%20k.,%20Zaras&#371;%20r.%20sav" TargetMode="External"/><Relationship Id="rId151" Type="http://schemas.openxmlformats.org/officeDocument/2006/relationships/hyperlink" Target="file:///\\serv2003\Projektavimas\ESO%20rekonstrukcijos\188.%20LGI%20Did&#382;ioji%20g.%202,%204%20perjungimas%20i&#353;%20ST-3-102_LGI%20&#303;%20ST-3-102" TargetMode="External"/><Relationship Id="rId389" Type="http://schemas.openxmlformats.org/officeDocument/2006/relationships/hyperlink" Target="file:///\\serv2003\Projektavimas\ESO%20rekonstrukcijos\395.%2010%20kV%20OL%20L-500%20i&#353;%20Anyk&#353;&#269;i&#371;%20TP%20mi&#353;king&#371;%20ruo&#382;&#371;%20rekonstravimas%20(Panev&#279;&#382;io%20reg.,%20Anyk&#353;&#269;i&#371;%20raj.)" TargetMode="External"/><Relationship Id="rId193" Type="http://schemas.openxmlformats.org/officeDocument/2006/relationships/hyperlink" Target="file:///\\192.168.1.100\Projektavimas\ESO%20rekonstrukcijos\230.%20100,4%20kV%20KT%20&#268;-405%20rekonstravimas%20Kai&#353;iadori&#371;%20raj" TargetMode="External"/><Relationship Id="rId207" Type="http://schemas.openxmlformats.org/officeDocument/2006/relationships/hyperlink" Target="file:///\\serv2003\Projektavimas\ESO%20rekonstrukcijos\244.%200,4%20kV%20fyderio%20L-300,%20L-100%20i&#353;%20Su-706%20Rekonstravimas%20(Panev&#279;&#382;io%20reg.,%20Kupi&#353;kio%20raj.)" TargetMode="External"/><Relationship Id="rId249" Type="http://schemas.openxmlformats.org/officeDocument/2006/relationships/hyperlink" Target="file:///\\192.168.1.100\Projektavimas\ESO%20rekonstrukcijos\286.%200,4%20kV%20OL%20L-200%20i&#353;%20N-307%20rekonstravimas%20(Panev&#279;&#382;io%20reg.,%20Pasvalio%20raj.)" TargetMode="External"/><Relationship Id="rId414" Type="http://schemas.openxmlformats.org/officeDocument/2006/relationships/hyperlink" Target="file:///\\serv2003\Projektavimas\ESO%20rekonstrukcijos\420.%2010%20kV%20OL%20L-500%20i&#353;%20Rizgoni&#371;%20TP%20rekonstravimas%20&#303;%20KL%20tarp%20atr.51423-51436" TargetMode="External"/><Relationship Id="rId456" Type="http://schemas.openxmlformats.org/officeDocument/2006/relationships/vmlDrawing" Target="../drawings/vmlDrawing1.vml"/><Relationship Id="rId13" Type="http://schemas.openxmlformats.org/officeDocument/2006/relationships/hyperlink" Target="file:///\\serv2003\ESO%20rekonstrukcijos\50.%20MGT%20montavimas%20ir%200,4kV%20OL%20L-100%20i&#353;%20S-606%20rekonstravimas,%20Sauki&#353;ki&#371;%20k.,%20Mol&#279;t&#371;%20r.%20sav" TargetMode="External"/><Relationship Id="rId109" Type="http://schemas.openxmlformats.org/officeDocument/2006/relationships/hyperlink" Target="file:///\\serv2003\Projektavimas\ESO%20rekonstrukcijos\147.%200,4%20kV%20OL%20L-100%20i&#353;%20S-311%20rekonstravimas%20%20Kupi&#353;kio%20raj" TargetMode="External"/><Relationship Id="rId260" Type="http://schemas.openxmlformats.org/officeDocument/2006/relationships/hyperlink" Target="file:///\\192.168.1.100\Projektavimas\ESO%20rekonstrukcijos\297.%2010%20kV%20OL%20L-500%20i&#353;%20Sarg&#279;n&#371;%20TP%20rekonstravimas%20(Kauno%20reg.,%20Kauno%20raj.)" TargetMode="External"/><Relationship Id="rId316" Type="http://schemas.openxmlformats.org/officeDocument/2006/relationships/hyperlink" Target="file:///\\serv2003\Projektavimas\ESO%20rekonstrukcijos\351%2010%20kV%20fiderio%20L-TR%20609%20i&#353;%20SP-410%20(Kaunas)%20automatizavimas%20(Kauno%20reg.,%20Kauno%20raj.)" TargetMode="External"/><Relationship Id="rId55" Type="http://schemas.openxmlformats.org/officeDocument/2006/relationships/hyperlink" Target="file:///\\serv2003\ESO%20rekonstrukcijos\92.%200,4%20kV%20OL%20L-200%20i&#353;%20Sg-481%20rekonstravimas%20Kauno%20raj" TargetMode="External"/><Relationship Id="rId97" Type="http://schemas.openxmlformats.org/officeDocument/2006/relationships/hyperlink" Target="file:///\\serv2003\Projektavimas\ESO%20rekonstrukcijos\135.%200,4%20kV%20OL%20L-300,%20L-200%20i&#353;%20N-421%20rekonstravimas%20Pasvalio%20raj" TargetMode="External"/><Relationship Id="rId120" Type="http://schemas.openxmlformats.org/officeDocument/2006/relationships/hyperlink" Target="file:///\\serv2003\Projektavimas\ESO%20rekonstrukcijos\158.%2010%20kV%20KL%20Cukraus%20TP-SP110%20rekonstravimas%20K&#279;daini&#371;%20raj" TargetMode="External"/><Relationship Id="rId358" Type="http://schemas.openxmlformats.org/officeDocument/2006/relationships/hyperlink" Target="file:///\\serv2003\ESO%20rekonstrukcijos\14.%2010%20kV%20OL%20L-200%20i&#353;%20Ukmerg&#279;s%20TP%20rekonstravimas%20Ukmerg&#279;s%20raj" TargetMode="External"/><Relationship Id="rId162" Type="http://schemas.openxmlformats.org/officeDocument/2006/relationships/hyperlink" Target="file:///\\serv2003\Projektavimas\ESO%20rekonstrukcijos\199.%20Dai&#269;i&#363;n&#371;%20k.,%205,%20Pasvalio%20r" TargetMode="External"/><Relationship Id="rId218" Type="http://schemas.openxmlformats.org/officeDocument/2006/relationships/hyperlink" Target="file:///\\serv2003\Projektavimas\ESO%20rekonstrukcijos\255.%2010%20kV%20KL%20TR100-TR612%20rekonstravimas%20(Kauno%20reg.,%20Kauno%20raj.)" TargetMode="External"/><Relationship Id="rId425" Type="http://schemas.openxmlformats.org/officeDocument/2006/relationships/hyperlink" Target="file:///\\serv2003\Projektavimas\ESO%20rekonstrukcijos\431%20%2010%20kV%20OL%20L-100%20i&#353;%20E&#382;er&#279;lio%20TP%20mi&#353;king&#371;%20ruo&#382;&#371;%20rekonstravimas%20(Kauno%20reg.,%20Kauno%20raj.)" TargetMode="External"/><Relationship Id="rId271" Type="http://schemas.openxmlformats.org/officeDocument/2006/relationships/hyperlink" Target="file:///\\192.168.1.100\Projektavimas\ESO%20rekonstrukcijos\308.%20NV%20Brastos%20g.%209,%20Kaunas,%20Kauno%20m.%20sav" TargetMode="External"/><Relationship Id="rId24" Type="http://schemas.openxmlformats.org/officeDocument/2006/relationships/hyperlink" Target="file:///\\serv2003\ESO%20rekonstrukcijos\61.%202,%20Migdoli&#353;kio%20k.,%20Andrioni&#353;kio%20sen.,%20Anyk&#353;&#269;i&#371;%20r.%20sav" TargetMode="External"/><Relationship Id="rId66" Type="http://schemas.openxmlformats.org/officeDocument/2006/relationships/hyperlink" Target="file:///\\serv2003\ESO%20rekonstrukcijos\103.%200,4%20kV%20OL%20L-200%20i&#353;%20&#381;-357%20rekonstravimas%20(Kauno%20reg.,%20Kauno%20raj.)" TargetMode="External"/><Relationship Id="rId131" Type="http://schemas.openxmlformats.org/officeDocument/2006/relationships/hyperlink" Target="file:///\\serv2003\Projektavimas\ESO%20rekonstrukcijos\170.%20GAMYBIN&#278;S%20PATALPOS%20&#381;eimi&#371;%20g.%2017,%20Vaivadi&#353;ki&#371;%20k.,%20Jonavos%20r.%20sav" TargetMode="External"/><Relationship Id="rId327" Type="http://schemas.openxmlformats.org/officeDocument/2006/relationships/hyperlink" Target="file:///\\serv2003\Projektavimas\ESO%20rekonstrukcijos\361%2010%20kV%20OL%20L-500%20i&#353;%20Anta&#353;avos%20TP%20rekonstravimas%20tarp%20atr.50029" TargetMode="External"/><Relationship Id="rId369" Type="http://schemas.openxmlformats.org/officeDocument/2006/relationships/hyperlink" Target="file:///\\serv2003\ESO%20rekonstrukcijos\_Baigti%20objektai\03.%200,4%20kV%20L-200%20i&#353;%20ST-103%20rek.%20Ukmerg&#279;s%20raj" TargetMode="External"/><Relationship Id="rId173" Type="http://schemas.openxmlformats.org/officeDocument/2006/relationships/hyperlink" Target="file:///\\serv2003\Projektavimas\ESO%20rekonstrukcijos\210.%2010%20kV%20fyderi&#371;%20L%20-%20TR-1051-1,2%20i&#353;%20SP-1050%20(Kaunas)%20Automatizavimas" TargetMode="External"/><Relationship Id="rId229" Type="http://schemas.openxmlformats.org/officeDocument/2006/relationships/hyperlink" Target="file:///\\serv2003\Projektavimas\ESO%20rekonstrukcijos\266.%200,4%20kV%20OL%20L-200%20i&#353;%20O-801%20rekonstravimas%20(Panev&#279;&#382;io%20reg.,%20Roki&#353;kio%20raj.)" TargetMode="External"/><Relationship Id="rId380" Type="http://schemas.openxmlformats.org/officeDocument/2006/relationships/hyperlink" Target="file:///\\serv2003\Projektavimas\ESO%20rekonstrukcijos\376.%20Karaliaus%20Mindaugo%20g.%2011,%20Rukla,%20Ruklos%20sen.,%20Jonavos%20r.%20sav" TargetMode="External"/><Relationship Id="rId436" Type="http://schemas.openxmlformats.org/officeDocument/2006/relationships/hyperlink" Target="file:///\\serv2003\Projektavimas\ESO%20rekonstrukcijos\443.%2010%20kV%20OL%20L-500%20i&#353;%20E&#382;er&#279;lio%20TP%20mi&#353;king&#371;%20ruo&#382;&#371;%20rekonstravimas%20(Kauno%20reg.,%20Kauno%20raj.)" TargetMode="External"/><Relationship Id="rId240" Type="http://schemas.openxmlformats.org/officeDocument/2006/relationships/hyperlink" Target="file:///\\192.168.1.100\Projektavimas\ESO%20rekonstrukcijos\277.%200,4%20kV%20OL%20L-300%20i&#353;%20A-414%20rekonstravimas%20(Panev&#279;&#382;io%20reg.,%20Mol&#279;t&#371;%20raj.)" TargetMode="External"/><Relationship Id="rId35" Type="http://schemas.openxmlformats.org/officeDocument/2006/relationships/hyperlink" Target="file:///\\serv2003\ESO%20rekonstrukcijos\72.%20Balt&#371;%20pr.%208,%20Kaunas,%20Kauno%20m.%20sav" TargetMode="External"/><Relationship Id="rId77" Type="http://schemas.openxmlformats.org/officeDocument/2006/relationships/hyperlink" Target="file:///\\serv2003\ESO%20rekonstrukcijos\114.%200,4%20kV%20OL%20L-200%20i&#353;%20U&#382;-430%20rekonstravimas%20(Panev&#279;&#382;io%20reg.,%20Utenos%20raj.)" TargetMode="External"/><Relationship Id="rId100" Type="http://schemas.openxmlformats.org/officeDocument/2006/relationships/hyperlink" Target="file:///\\serv2003\Projektavimas\ESO%20rekonstrukcijos\138.%2010%20kV%20OL%20L-1400%20i&#353;%20Kupi&#353;kio%20TP%20rekonstravimas%20Kupi&#353;kio%20raj" TargetMode="External"/><Relationship Id="rId282" Type="http://schemas.openxmlformats.org/officeDocument/2006/relationships/hyperlink" Target="file:///\\serv2003\Projektavimas\ESO%20rekonstrukcijos\319.%2010%20kV%20fiderio%20L-MT1354%20i&#353;%20&#352;ilainiai%20TP%20automatizavimas%20(Kauno%20reg.,%20Kauno%20raj.)" TargetMode="External"/><Relationship Id="rId338" Type="http://schemas.openxmlformats.org/officeDocument/2006/relationships/hyperlink" Target="file:///\\serv2003\ESO%20rekonstrukcijos\34.%2010%20kV%20OL%20L-200%20i&#353;%20&#352;ven&#269;ioni&#371;%20TP%20rekonstravimas%20&#352;ven&#269;ioni&#371;%20raj" TargetMode="External"/><Relationship Id="rId8" Type="http://schemas.openxmlformats.org/officeDocument/2006/relationships/hyperlink" Target="file:///\\serv2003\ESO%20rekonstrukcijos\45.%2010%20kV%20OL%20L-900%20i&#353;%20Kvarco%20TP%20rekonstravimas%20Anyk&#353;&#269;i&#371;%20raj" TargetMode="External"/><Relationship Id="rId142" Type="http://schemas.openxmlformats.org/officeDocument/2006/relationships/hyperlink" Target="file:///\\serv2003\Projektavimas\ESO%20rekonstrukcijos\179.%20Venecijos%20k.%2012,%20Jonavos%20r.%20sav" TargetMode="External"/><Relationship Id="rId184" Type="http://schemas.openxmlformats.org/officeDocument/2006/relationships/hyperlink" Target="file:///\\serv2003\Projektavimas\ESO%20rekonstrukcijos\221.%2010%20kV%20fyderio%20L-TR1%20i&#353;%20Zarasai%20TP%20Automatizavimas%20(Panev&#279;&#382;io%20reg.,%20Zaras&#371;%20raj.)" TargetMode="External"/><Relationship Id="rId391" Type="http://schemas.openxmlformats.org/officeDocument/2006/relationships/hyperlink" Target="file:///\\serv2003\Projektavimas\ESO%20rekonstrukcijos\397.%2010%20kV%20OL%20L-200%20i&#353;%20Kavarsko%20TP%20mi&#353;king&#371;%20ruo&#382;&#371;%20rekonstravimas%20(Panev&#279;&#382;io%20reg.,%20Anyk&#353;&#269;i&#371;%20raj.)" TargetMode="External"/><Relationship Id="rId405" Type="http://schemas.openxmlformats.org/officeDocument/2006/relationships/hyperlink" Target="file:///\\serv2003\Projektavimas\ESO%20rekonstrukcijos\411.%2010%20kV%20KL%20Jonavos%20TP-SP1-1%20rekonstravimas%20(Kauno%20reg.,%20Jonavos%20raj.)" TargetMode="External"/><Relationship Id="rId447" Type="http://schemas.openxmlformats.org/officeDocument/2006/relationships/hyperlink" Target="file:///\\serv2003\Projektavimas\ESO%20rekonstrukcijos\455.%2010%20kV%20OL%20L-700%20i&#353;%20Va&#353;uok&#279;n&#371;%20TP%20mi&#353;king&#371;%20ruo&#382;&#371;%20rekonstravimas%20(Panev&#279;&#382;io%20reg.,%20Anyk&#353;&#269;i&#371;%20raj.)" TargetMode="External"/><Relationship Id="rId251" Type="http://schemas.openxmlformats.org/officeDocument/2006/relationships/hyperlink" Target="file:///\\serv2003\Projektavimas\ESO%20rekonstrukcijos\288.%200,4%20kV%20OL%20L-200%20i&#353;%20B-305%20rekonstravimas%20(Panev&#279;&#382;io%20reg.,%20Bir&#382;&#371;%20raj.)" TargetMode="External"/><Relationship Id="rId46" Type="http://schemas.openxmlformats.org/officeDocument/2006/relationships/hyperlink" Target="file:///\\serv2003\ESO%20rekonstrukcijos\83.%200,4%20kV%20OL%20L-900%20i&#353;%20M-302%20%20MGT%20Pa&#269;k&#279;n&#371;%20k.,%20Utenos%20r.%20sav" TargetMode="External"/><Relationship Id="rId293" Type="http://schemas.openxmlformats.org/officeDocument/2006/relationships/hyperlink" Target="file:///\\serv2003\Projektavimas\ESO%20rekonstrukcijos\329.%2010%20kV%20OL%20L-500%20i&#353;%20Sitk&#363;n&#371;%20TP%20rekonstravimas%20&#303;%20KL%20tarp%20atr.50059-50064" TargetMode="External"/><Relationship Id="rId307" Type="http://schemas.openxmlformats.org/officeDocument/2006/relationships/hyperlink" Target="file:///\\serv2003\Projektavimas\ESO%20rekonstrukcijos\342.%2010%20kV%20OL%20L-200%20i&#353;%20Aleksandrav&#279;l&#279;s%20TP%20rekonstravimas%20&#303;%20KL%20tarp%20atr.%2020417" TargetMode="External"/><Relationship Id="rId349" Type="http://schemas.openxmlformats.org/officeDocument/2006/relationships/hyperlink" Target="file:///\\serv2003\ESO%20rekonstrukcijos\23.%200,4%20kV%20OL%20L-200,%20L-100%20i&#353;%20C-403%20rekonstravimas%20K&#279;daini&#371;%20raj" TargetMode="External"/><Relationship Id="rId88" Type="http://schemas.openxmlformats.org/officeDocument/2006/relationships/hyperlink" Target="file:///\\serv2003\ESO%20rekonstrukcijos\125.%20Kranto%20g.%20-,%20&#352;ven&#269;ion&#279;liai,%20&#352;ven&#269;ioni&#371;%20r.%20sav" TargetMode="External"/><Relationship Id="rId111" Type="http://schemas.openxmlformats.org/officeDocument/2006/relationships/hyperlink" Target="file:///\\serv2003\Projektavimas\ESO%20rekonstrukcijos\149.%200,4%20kV%20OL%20L-200%20i&#353;%20B-314%20rekonstravimas%20Bir&#382;&#371;%20raj" TargetMode="External"/><Relationship Id="rId153" Type="http://schemas.openxmlformats.org/officeDocument/2006/relationships/hyperlink" Target="file:///\\serv2003\Projektavimas\ESO%20rekonstrukcijos\190.%20LGI%20Stoties%206,%2025%20perjungimas%20i&#353;%20TR-341_LGI%20&#303;%20KT-78%20L-200" TargetMode="External"/><Relationship Id="rId195" Type="http://schemas.openxmlformats.org/officeDocument/2006/relationships/hyperlink" Target="file:///\\serv2003\Projektavimas\ESO%20rekonstrukcijos\232.%20Oro%20Uosto%20g.%204,%20Karm&#279;lava,%20Karm&#279;lavos%20sen.,%20Kauno%20r.%20sav" TargetMode="External"/><Relationship Id="rId209" Type="http://schemas.openxmlformats.org/officeDocument/2006/relationships/hyperlink" Target="file:///\\serv2003\Projektavimas\ESO%20rekonstrukcijos\246.%2010%20kV%20OL%20L-700%20i&#353;%20&#352;aki&#371;%20TP%20rekonstravimas%20(Kauno%20reg.,%20&#352;aki&#371;%20raj.)" TargetMode="External"/><Relationship Id="rId360" Type="http://schemas.openxmlformats.org/officeDocument/2006/relationships/hyperlink" Target="file:///\\serv2003\ESO%20rekonstrukcijos\_Baigti%20objektai\12.%2010%20kV%20OL%20L-200%20i&#353;%20Survili&#353;kio%20TP%20rekonstravimas%20K&#279;daini&#371;%20raj" TargetMode="External"/><Relationship Id="rId416" Type="http://schemas.openxmlformats.org/officeDocument/2006/relationships/hyperlink" Target="file:///\\serv2003\Projektavimas\ESO%20rekonstrukcijos\422.%2010%20kV%20OL%20L-1200%20i&#353;%20SP-8%20mi&#353;king&#371;%20ruo&#382;&#371;%20rekonstravimas%20(Kauno%20reg.,%20Jonavos%20raj.)" TargetMode="External"/><Relationship Id="rId220" Type="http://schemas.openxmlformats.org/officeDocument/2006/relationships/hyperlink" Target="file:///\\serv2003\Projektavimas\ESO%20rekonstrukcijos\257.%2010%20kV%20OL%20L-100%20i&#353;%20N.Radvili&#353;kis%20TP%20rekonstravimas%20(Panev&#279;&#382;io%20reg.,%20Bir&#382;&#371;%20raj.)" TargetMode="External"/><Relationship Id="rId458" Type="http://schemas.openxmlformats.org/officeDocument/2006/relationships/table" Target="../tables/table2.xml"/><Relationship Id="rId15" Type="http://schemas.openxmlformats.org/officeDocument/2006/relationships/hyperlink" Target="file:///\\serv2003\ESO%20rekonstrukcijos\52.%20Versm&#279;s%20g.%202,%20&#352;ventup&#279;s%20k.,%20Ukmerg&#279;s%20r.%20sav" TargetMode="External"/><Relationship Id="rId57" Type="http://schemas.openxmlformats.org/officeDocument/2006/relationships/hyperlink" Target="file:///\\serv2003\Projektavimas\ESO%20rekonstrukcijos\94.%200,4%20kV%20OL%20L-100,%20L-200%20i&#353;%20KT-48%20rekonstravimas%20(Kauno%20reg.,%20Kauno%20raj.)" TargetMode="External"/><Relationship Id="rId262" Type="http://schemas.openxmlformats.org/officeDocument/2006/relationships/hyperlink" Target="file:///\\serv2003\Projektavimas\ESO%20rekonstrukcijos\254.%200,4%20kV%20OL%20L-200%20i&#353;%20M-570%20rekonstravimas%20(Panev&#279;&#382;io%20reg.,%20Mol&#279;t&#371;%20raj.)" TargetMode="External"/><Relationship Id="rId318" Type="http://schemas.openxmlformats.org/officeDocument/2006/relationships/hyperlink" Target="file:///\\serv2003\Projektavimas\ESO%20rekonstrukcijos\353.%2010%20kV%20OL%20L-1400%20i&#353;%20Rimk&#371;%20TP%201400175-14064" TargetMode="External"/><Relationship Id="rId99" Type="http://schemas.openxmlformats.org/officeDocument/2006/relationships/hyperlink" Target="file:///\\serv2003\Projektavimas\ESO%20rekonstrukcijos\137.%200,4%20kV%20OL%20L-200%20i&#353;%20N-305%20rekonstravimas%20Pasvalio%20raj" TargetMode="External"/><Relationship Id="rId122" Type="http://schemas.openxmlformats.org/officeDocument/2006/relationships/hyperlink" Target="file:///\\serv2003\Projektavimas\ESO%20rekonstrukcijos\160.%2010%20kV%20OL%20L-1400%20i&#353;%20Ukmerg&#279;s%20TP%20rekonstravimas%20Ukmerg&#279;s%20raj" TargetMode="External"/><Relationship Id="rId164" Type="http://schemas.openxmlformats.org/officeDocument/2006/relationships/hyperlink" Target="file:///\\serv2003\Projektavimas\ESO%20rekonstrukcijos\201.%200,4%20kV%20OL%20L-300%20i&#353;%20TR-293,%20Kauno%20raj" TargetMode="External"/><Relationship Id="rId371" Type="http://schemas.openxmlformats.org/officeDocument/2006/relationships/hyperlink" Target="file:///\\192.168.1.100\Projektavimas\ESO%20rekonstrukcijos\367.%2010%20kV%20OL%20L-100%20i&#353;%20Druskinink&#371;%20TP%20rek.%20&#303;%20KL" TargetMode="External"/><Relationship Id="rId427" Type="http://schemas.openxmlformats.org/officeDocument/2006/relationships/hyperlink" Target="file:///\\serv2003\Projektavimas\ESO%20rekonstrukcijos\433.%2011,%20Venecijos%20k.,%20Ruklos%20sen.,%20Jonavos%20r.%20sav" TargetMode="External"/><Relationship Id="rId26" Type="http://schemas.openxmlformats.org/officeDocument/2006/relationships/hyperlink" Target="file:///\\serv2003\ESO%20rekonstrukcijos\63.%200,4%20KV%20OL%20L-300%20I&#353;%20M-802%20rekonstrukcija%20Mock&#279;n&#371;%20k.,%20Utenos%20r.%20sav" TargetMode="External"/><Relationship Id="rId231" Type="http://schemas.openxmlformats.org/officeDocument/2006/relationships/hyperlink" Target="file:///\\serv2003\Projektavimas\ESO%20rekonstrukcijos\268.%2010%20kV%20OL%20L-600%20i&#353;%20&#352;ven&#269;ion&#279;li&#371;%20TP%20rekonstravimas%20(Panev&#279;&#382;io%20reg.,%20&#352;ven&#269;ioni&#371;%20raj.)" TargetMode="External"/><Relationship Id="rId273" Type="http://schemas.openxmlformats.org/officeDocument/2006/relationships/hyperlink" Target="file:///\\serv2003\Projektavimas\ESO%20rekonstrukcijos\310.%2010%20kV%20fiderio%20L-TR1156%20i&#353;%20Aleksotas%20TP%20automatizavimas%20(Kauno%20reg.,%20Kauno%20raj.)" TargetMode="External"/><Relationship Id="rId329" Type="http://schemas.openxmlformats.org/officeDocument/2006/relationships/hyperlink" Target="file:///\\serv2003\Projektavimas\ESO%20rekonstrukcijos\363%200,4%20kV%20fyderio%20L-100,%20L-200%20i&#353;%20K-204%20Rekonstravimas%20(Panev&#279;&#382;io%20reg.,%20Kupi&#353;kio%20raj.)" TargetMode="External"/><Relationship Id="rId68" Type="http://schemas.openxmlformats.org/officeDocument/2006/relationships/hyperlink" Target="file:///\\serv2003\ESO%20rekonstrukcijos\105.%2010%20kV%20KL%20Vilijampol&#279;s%20TP-SP703-2%20rekonstravimas%20(Kauno%20reg.,%20Kauno%20raj.)" TargetMode="External"/><Relationship Id="rId133" Type="http://schemas.openxmlformats.org/officeDocument/2006/relationships/hyperlink" Target="file:///\\serv2003\Projektavimas\ESO%20rekonstrukcijos\171.%20Sand&#279;liavimo%20statinys-%20II%20etapas%20Gamybos%20g.%206,%20Ramu&#269;i&#371;%20k" TargetMode="External"/><Relationship Id="rId175" Type="http://schemas.openxmlformats.org/officeDocument/2006/relationships/hyperlink" Target="file:///\\serv2003\Projektavimas\ESO%20rekonstrukcijos\212.%2010%20kV%20fyderio%20L-TR%201337-1%20i&#353;%20SP-1330%20(Kaunas)%20Automatizavimas" TargetMode="External"/><Relationship Id="rId340" Type="http://schemas.openxmlformats.org/officeDocument/2006/relationships/hyperlink" Target="file:///\\serv2003\ESO%20rekonstrukcijos\32.%2010%20kV%20OL%20L-600%20i&#353;%20&#352;ven&#269;ioni&#371;%20TP%20rekonstravimas%20&#352;ven&#269;ioni&#371;%20raj" TargetMode="External"/><Relationship Id="rId200" Type="http://schemas.openxmlformats.org/officeDocument/2006/relationships/hyperlink" Target="file:///\\serv2003\Projektavimas\ESO%20rekonstrukcijos\237.%201,%20Gerklin&#279;s%20k.,%20&#352;e&#353;uoli&#371;%20sen.,%20Ukmerg&#279;s%20r.%20sav" TargetMode="External"/><Relationship Id="rId382" Type="http://schemas.openxmlformats.org/officeDocument/2006/relationships/hyperlink" Target="file:///\\serv2003\Projektavimas\ESO%20rekonstrukcijos\388.%20Tikslo%20g.%2018,%20Kumpi&#371;%20k.,%20Domeikavos%20sen.,%20Kauno%20r.%20sav" TargetMode="External"/><Relationship Id="rId438" Type="http://schemas.openxmlformats.org/officeDocument/2006/relationships/hyperlink" Target="file:///\\serv2003\Projektavimas\ESO%20rekonstrukcijos\445.%2010%20kV%20OL%20L-200%20i&#353;%20&#381;asmos%20TP%20mi&#353;king&#371;%20ruo&#382;&#371;%20rekonstravimas%20(Kauno%20reg.,%20Kauno%20raj.)" TargetMode="External"/><Relationship Id="rId242" Type="http://schemas.openxmlformats.org/officeDocument/2006/relationships/hyperlink" Target="file:///\\192.168.1.100\Projektavimas\ESO%20rekonstrukcijos\279.%200,4%20kV%20OL%20L-100,%20L-200,%20L-300%20i&#353;%20&#381;-253%20rekonstravimas%20(Kauno%20reg.,%20Kauno%20raj.)" TargetMode="External"/><Relationship Id="rId284" Type="http://schemas.openxmlformats.org/officeDocument/2006/relationships/hyperlink" Target="file:///\\serv2003\Projektavimas\ESO%20rekonstrukcijos\321.%200,4%20kV%20fyderio%20L-Simno%20g.%20i&#353;%20KT-842%20Rekonstravimas%20(Kauno%20reg.,%20Kauno%20raj.)" TargetMode="External"/><Relationship Id="rId37" Type="http://schemas.openxmlformats.org/officeDocument/2006/relationships/hyperlink" Target="file:///\\serv2003\ESO%20rekonstrukcijos\74.%2010%20kV%20OL%20L-1300%20i&#353;%20Kvarco%20TP%20ir%20OL%20L-300%20i&#353;%20Kavarsko%20TP%20rekonstravimas%20(Panev&#279;&#382;io%20reg.,%20Anyk&#353;&#269;i&#371;%20raj.)" TargetMode="External"/><Relationship Id="rId79" Type="http://schemas.openxmlformats.org/officeDocument/2006/relationships/hyperlink" Target="file:///\\serv2003\Projektavimas\ESO%20rekonstrukcijos\116.%20GAMYBINIS%20PASTATAS,%201,%20Mantviloni&#371;%20k.,%20%20K&#279;daini&#371;%20r.%20sav" TargetMode="External"/><Relationship Id="rId102" Type="http://schemas.openxmlformats.org/officeDocument/2006/relationships/hyperlink" Target="file:///\\serv2003\ESO%20rekonstrukcijos\140.%20L-200%20i&#353;%20&#381;-506%20rekonstrukcija.%208,%20&#352;imai&#269;i&#371;%20k.,%20Ukmerg&#279;s%20r.%20sav" TargetMode="External"/><Relationship Id="rId144" Type="http://schemas.openxmlformats.org/officeDocument/2006/relationships/hyperlink" Target="file:///\\serv2003\Projektavimas\ESO%20rekonstrukcijos\181.%200,4%20kV%20OL%20L-200,%20L-300%20i&#353;%20S-651%20rekonstravimas%20Kauno%20raj" TargetMode="External"/><Relationship Id="rId90" Type="http://schemas.openxmlformats.org/officeDocument/2006/relationships/hyperlink" Target="file:///\\serv2003\ESO%20rekonstrukcijos\127.%20Gamybos%20g.%206,%20Ramu&#269;i&#371;%20k" TargetMode="External"/><Relationship Id="rId186" Type="http://schemas.openxmlformats.org/officeDocument/2006/relationships/hyperlink" Target="file:///\\192.168.1.100\Projektavimas\ESO%20rekonstrukcijos\223.%200,4%20kV%20OL%20L-200,%20L-100%20i&#353;%20A-924%20rekonstravimas%20(Panev&#279;&#382;io%20reg.,%20Anyk&#353;&#269;i&#371;%20raj.)" TargetMode="External"/><Relationship Id="rId351" Type="http://schemas.openxmlformats.org/officeDocument/2006/relationships/hyperlink" Target="file:///\\serv2003\ESO%20rekonstrukcijos\21.%2010%20kV%20KL%20Cukraus%20TP-SP110%20rekonstravimas%20K&#279;daini&#371;%20raj" TargetMode="External"/><Relationship Id="rId393" Type="http://schemas.openxmlformats.org/officeDocument/2006/relationships/hyperlink" Target="file:///\\serv2003\Projektavimas\ESO%20rekonstrukcijos\399.%2010%20kV%20OL%20L-400%20i&#353;%20Skiemoni&#371;%20TP%20ir%20dalies%2010%20kV%20OL%20L-800%20i&#353;%20Anyk&#353;&#269;i&#371;%20TP" TargetMode="External"/><Relationship Id="rId407" Type="http://schemas.openxmlformats.org/officeDocument/2006/relationships/hyperlink" Target="file:///\\serv2003\Projektavimas\ESO%20rekonstrukcijos\413.%2010%20kV%20OL%20L-300%20i&#353;%20Vidi&#353;ki&#371;%20TP%20rekonstravimas%20tarp%20atram&#371;%2030088-90" TargetMode="External"/><Relationship Id="rId449" Type="http://schemas.openxmlformats.org/officeDocument/2006/relationships/hyperlink" Target="file:///\\serv2003\Projektavimas\ESO%20rekonstrukcijos\457.%2010%20kV%20OL%20L-500%20i&#353;%20K&#279;daini&#371;%20TP%20mi&#353;king&#371;%20ruo&#382;&#371;%20rekonstravimas%20(Panev&#279;&#382;io%20reg.,%20K&#279;daini&#371;%20raj.)" TargetMode="External"/><Relationship Id="rId211" Type="http://schemas.openxmlformats.org/officeDocument/2006/relationships/hyperlink" Target="file:///\\serv2003\Projektavimas\ESO%20rekonstrukcijos\248.%200,4%20kV%20OL%20L-100%20i&#353;%20E-158%20rekonstravimas%20(Kauno%20reg.,%20Kauno%20raj.)" TargetMode="External"/><Relationship Id="rId253" Type="http://schemas.openxmlformats.org/officeDocument/2006/relationships/hyperlink" Target="file:///\\192.168.1.100\Projektavimas\ESO%20rekonstrukcijos\290.%200,4%20kV%20OL%20L-400%20i&#353;%20MT-80%20rekonstravimas%20(Panev&#279;&#382;io%20reg.,%20Bir&#382;&#371;%20raj.)" TargetMode="External"/><Relationship Id="rId295" Type="http://schemas.openxmlformats.org/officeDocument/2006/relationships/hyperlink" Target="file:///\\serv2003\Projektavimas\ESO%20rekonstrukcijos\331.%2010%20kV%20OL%20L-100%20i&#353;%20Ringaili&#371;%20TP%20rekonstravimas%20tarp%20atr.atr.100137%20-100156" TargetMode="External"/><Relationship Id="rId309" Type="http://schemas.openxmlformats.org/officeDocument/2006/relationships/hyperlink" Target="file:///\\serv2003\Projektavimas\ESO%20rekonstrukcijos\344.%20MARVEL&#278;S%20KROVININ&#278;%20PRIEPLAUKA%20(%20I%20eatpas),%20U&#382;nemun&#279;s%20g.%205,%20Kaunas,%20Kauno%20m.%20sav" TargetMode="External"/><Relationship Id="rId460" Type="http://schemas.microsoft.com/office/2017/10/relationships/threadedComment" Target="../threadedComments/threadedComment1.xml"/><Relationship Id="rId48" Type="http://schemas.openxmlformats.org/officeDocument/2006/relationships/hyperlink" Target="file:///\\serv2003\ESO%20rekonstrukcijos\85.%200,4%20kV%20OL%20L-100%20i&#353;%20Rs-612%20rekonstravimas%20Raseini&#371;%20raj" TargetMode="External"/><Relationship Id="rId113" Type="http://schemas.openxmlformats.org/officeDocument/2006/relationships/hyperlink" Target="file:///\\serv2003\Projektavimas\ESO%20rekonstrukcijos\151.%20LGI%20vartotoj&#371;%20perjungimas%20i&#353;%20PP-3%20Mari&#371;%2062,%20Kaunas%20i&#353;%20TR-967%20Kaunas" TargetMode="External"/><Relationship Id="rId320" Type="http://schemas.openxmlformats.org/officeDocument/2006/relationships/hyperlink" Target="file:///\\serv2003\Projektavimas\ESO%20rekonstrukcijos\355.%2010%20kV%20OL%20L-500%20i&#353;%20Rizgoni&#371;%20TP%20rekonstravimas%20&#303;%20KL%20tarp%20atr.50050-5081" TargetMode="External"/><Relationship Id="rId155" Type="http://schemas.openxmlformats.org/officeDocument/2006/relationships/hyperlink" Target="file:///\\serv2003\Projektavimas\ESO%20rekonstrukcijos\192.%20LGI%20Gele&#382;inkelio%20g.%201,%205%20Pravieni&#353;k&#279;s%20perjungimas%20i&#353;%20ST-343_LGI%20&#303;%20Rm-301%20L-100" TargetMode="External"/><Relationship Id="rId197" Type="http://schemas.openxmlformats.org/officeDocument/2006/relationships/hyperlink" Target="file:///\\serv2003\Projektavimas\ESO%20rekonstrukcijos\234.%20100,4%20kV%20An-109%20rekonstravimas%20(Ka&#353;iadori&#371;%20raj.,%20Kauno%20reg.)" TargetMode="External"/><Relationship Id="rId362" Type="http://schemas.openxmlformats.org/officeDocument/2006/relationships/hyperlink" Target="file:///\\serv2003\ESO%20rekonstrukcijos\_Baigti%20objektai\10.%2010%20kV%20OL%20L-500%20i&#353;%20K&#279;daini&#371;%20TP%20rekonstravimas%20K&#279;daini&#371;%20raj" TargetMode="External"/><Relationship Id="rId418" Type="http://schemas.openxmlformats.org/officeDocument/2006/relationships/hyperlink" Target="file:///\\serv2003\Projektavimas\ESO%20rekonstrukcijos\424.%20H.%20ir%20O.%20Minkovski&#371;%20g.%2098,%20LT-46248%20Kaunas,%20Kauno%20m.%20sav" TargetMode="External"/><Relationship Id="rId222" Type="http://schemas.openxmlformats.org/officeDocument/2006/relationships/hyperlink" Target="file:///\\serv2003\Projektavimas\ESO%20rekonstrukcijos\259.%200,4%20kV%20OL%20L-200%20i&#353;%20V-225%20rekonstravimas%20(Panev&#279;&#382;io%20reg.,%20Bir&#382;&#371;%20raj.)" TargetMode="External"/><Relationship Id="rId264" Type="http://schemas.openxmlformats.org/officeDocument/2006/relationships/hyperlink" Target="file:///\\192.168.1.100\Projektavimas\ESO%20rekonstrukcijos\301.%2010%20kV%20fyderio%20L-MT76%20i&#353;%20Anyk&#353;&#269;iai%20TP%20Automatizavimas%20Anyk&#353;&#269;i&#371;%20raj" TargetMode="External"/><Relationship Id="rId17" Type="http://schemas.openxmlformats.org/officeDocument/2006/relationships/hyperlink" Target="file:///\\serv2003\ESO%20rekonstrukcijos\54.%2010%20kV%20OL%20L-1500%20i&#353;%20Ukmerg&#279;s%20TP%20rekonstravimas%20Ukmerg&#279;s%20raj" TargetMode="External"/><Relationship Id="rId59" Type="http://schemas.openxmlformats.org/officeDocument/2006/relationships/hyperlink" Target="file:///\\serv2003\Projektavimas\ESO%20rekonstrukcijos\96.%200,4%20kV%20OL%20L-500%20i&#353;%20Sg-462%20rekonstravimas%20(Kauno%20reg.,%20Kauno%20raj.)" TargetMode="External"/><Relationship Id="rId124" Type="http://schemas.openxmlformats.org/officeDocument/2006/relationships/hyperlink" Target="file:///\\serv2003\Projektavimas\ESO%20rekonstrukcijos\162.%200,4%20kV%20OL%20L-300%20i&#353;%20TR-38%20rekonstravimas%20Ukmerg&#279;s%20raj" TargetMode="External"/><Relationship Id="rId70" Type="http://schemas.openxmlformats.org/officeDocument/2006/relationships/hyperlink" Target="file:///\\serv2003\ESO%20rekonstrukcijos\107.%200,4%20kV%20OL%20L-100%20i&#353;%20KT-3%20rekonstravimas%20(Panev&#279;&#382;io%20reg.,%20Utenos%20raj.)" TargetMode="External"/><Relationship Id="rId166" Type="http://schemas.openxmlformats.org/officeDocument/2006/relationships/hyperlink" Target="file:///\\serv2003\Projektavimas\ESO%20rekonstrukcijos\203.%200,4%20kV%20OL%20L-300%20i&#353;%20TR-750%20rekonstravimas%20Kauno%20raj" TargetMode="External"/><Relationship Id="rId331" Type="http://schemas.openxmlformats.org/officeDocument/2006/relationships/hyperlink" Target="file:///\\serv2003\Projektavimas\ESO%20rekonstrukcijos\365%20Tikslo%20g.%2018,%20Kumpi&#371;%20k.,%20Domeikavos%20sen.,%20Kauno%20r.%20sav" TargetMode="External"/><Relationship Id="rId373" Type="http://schemas.openxmlformats.org/officeDocument/2006/relationships/hyperlink" Target="file:///\\192.168.1.100\Projektavimas\ESO%20rekonstrukcijos\369.%2010%20kV%20OL%20L-200%20i&#353;%20Jank&#371;%20TP" TargetMode="External"/><Relationship Id="rId429" Type="http://schemas.openxmlformats.org/officeDocument/2006/relationships/hyperlink" Target="file:///\\serv2003\Projektavimas\Komerciniai\76.%20NV%20%20Kazl&#371;%20II%20k.,%202A,%20Kazl&#371;%20R&#363;dos%20sav" TargetMode="External"/><Relationship Id="rId1" Type="http://schemas.openxmlformats.org/officeDocument/2006/relationships/hyperlink" Target="file:///\\serv2003\ESO%20rekonstrukcijos\_Baigti%20objektai\01.%2010kV%20L-300%20i&#353;%20Cukraus%20TP%20rekonstravimas%20K&#279;daini&#371;%20raj" TargetMode="External"/><Relationship Id="rId233" Type="http://schemas.openxmlformats.org/officeDocument/2006/relationships/hyperlink" Target="file:///\\serv2003\Projektavimas\ESO%20rekonstrukcijos\270.%200,4%20kV%20OL%20L-1000%20i&#353;%20S-213%20rekonstravimas%20(Panev&#279;&#382;io%20reg.,%20Zaras&#371;%20raj.)" TargetMode="External"/><Relationship Id="rId440" Type="http://schemas.openxmlformats.org/officeDocument/2006/relationships/hyperlink" Target="file:///\\serv2003\Projektavimas\ESO%20rekonstrukcijos\447.%2010%20kV%20OL%20L-500%20i&#353;%20Sitk&#363;n&#371;%20TP%20mi&#353;king&#371;%20ruo&#382;&#371;%20rekonstravimas%20(Kauno%20reg.,%20Kauno%20raj.)" TargetMode="External"/><Relationship Id="rId28" Type="http://schemas.openxmlformats.org/officeDocument/2006/relationships/hyperlink" Target="file:///\\serv2003\ESO%20rekonstrukcijos\66.%20NV%20Tilto%20g.%2016,%20Bik&#363;n&#371;%20k.,%20Anyk&#353;&#269;i&#371;%20sen.,%20Anyk&#353;&#269;i&#371;%20r.%20sav" TargetMode="External"/><Relationship Id="rId275" Type="http://schemas.openxmlformats.org/officeDocument/2006/relationships/hyperlink" Target="file:///\\serv2003\Projektavimas\ESO%20rekonstrukcijos\312.%200,4%20kV%20OL%20L-200%20i&#353;%20Tj-115%20rekonstravimas%20(Panev&#279;&#382;io%20reg.,%20Ukmerg&#279;s%20raj.)" TargetMode="External"/><Relationship Id="rId300" Type="http://schemas.openxmlformats.org/officeDocument/2006/relationships/hyperlink" Target="file:///\\serv2003\Projektavimas\ESO%20rekonstrukcijos\335.%2010%20kV%20OL%20L-400%20i&#353;%20Sarg&#279;n&#371;%20TP%20rekonstravimas%20tarp%20atram&#371;%20405-12-13" TargetMode="External"/><Relationship Id="rId81" Type="http://schemas.openxmlformats.org/officeDocument/2006/relationships/hyperlink" Target="file:///\\serv2003\Projektavimas\ESO%20rekonstrukcijos\118.%20&#352;iaurin&#279;%20g.%2013,%20K&#279;dainiai,%20K&#279;daini&#371;%20r.%20sav" TargetMode="External"/><Relationship Id="rId135" Type="http://schemas.openxmlformats.org/officeDocument/2006/relationships/hyperlink" Target="file:///\\serv2003\Projektavimas\ESO%20rekonstrukcijos\172.%200,4%20kV%20OL%20L-300%20i&#353;%20Sv-301%20rekonstravimas%20(Panev&#279;&#382;io%20reg.,%20Anyk&#353;&#269;i&#371;%20raj.)" TargetMode="External"/><Relationship Id="rId177" Type="http://schemas.openxmlformats.org/officeDocument/2006/relationships/hyperlink" Target="file:///\\serv2003\Projektavimas\ESO%20rekonstrukcijos\214.%2010%20kV%20fyderio%20L-MT1416%20i&#353;%20SP-127%20(Kaunas)%20Automatizavimas" TargetMode="External"/><Relationship Id="rId342" Type="http://schemas.openxmlformats.org/officeDocument/2006/relationships/hyperlink" Target="file:///\\serv2003\ESO%20rekonstrukcijos\30.%200,4%20kV%20OL%20L-100%20i&#353;%20M-409%20rekonstravimas%20Ignalinos%20raj" TargetMode="External"/><Relationship Id="rId384" Type="http://schemas.openxmlformats.org/officeDocument/2006/relationships/hyperlink" Target="file:///\\192.168.1.100\Projektavimas\ESO%20rekonstrukcijos\390.%2010%20kV%20OL%20L-600%20i&#353;%20Merkin&#279;s%20TP%20ruo&#382;o%206011-60118" TargetMode="External"/><Relationship Id="rId202" Type="http://schemas.openxmlformats.org/officeDocument/2006/relationships/hyperlink" Target="file:///\\serv2003\Projektavimas\ESO%20rekonstrukcijos\239.%20Josvaini&#371;%20g.%202,%20Kaunas,%20Kauno%20m.%20sav" TargetMode="External"/><Relationship Id="rId244" Type="http://schemas.openxmlformats.org/officeDocument/2006/relationships/hyperlink" Target="file:///\\192.168.1.100\Projektavimas\ESO%20rekonstrukcijos\281.%200,4%20kV%20OL%20L-100%20i&#353;%20&#381;-153%20rekonstravimas%20(Kauno%20reg.,%20Kauno%20raj.)" TargetMode="External"/><Relationship Id="rId39" Type="http://schemas.openxmlformats.org/officeDocument/2006/relationships/hyperlink" Target="file:///\\serv2003\ESO%20rekonstrukcijos\76.%2010%20kV%20OL%20L-700%20ir%20L-800%20i&#353;%20Did&#382;iasalio%20TP%20rekonstravimas%20Ignalinos%20raj" TargetMode="External"/><Relationship Id="rId286" Type="http://schemas.openxmlformats.org/officeDocument/2006/relationships/hyperlink" Target="file:///\\serv2003\Projektavimas\ESO%20rekonstrukcijos\322.%2010%20kV%20OL%20L-800%20i&#353;%20Palemono%20TP" TargetMode="External"/><Relationship Id="rId451" Type="http://schemas.openxmlformats.org/officeDocument/2006/relationships/hyperlink" Target="file:///\\serv2003\Projektavimas\ESO%20rekonstrukcijos\459%2010%20kV%20OL%20L-300%20i&#353;%20Valkinink&#371;%20tarp%20atr.%20300125-TR%20Vk-305,%20TR%20Vk-305-300140%20rekonstravimas%20&#303;%20KL%20(Kauno%20reg.,%20Var&#279;nos%20raj.)" TargetMode="External"/><Relationship Id="rId50" Type="http://schemas.openxmlformats.org/officeDocument/2006/relationships/hyperlink" Target="file:///\\serv2003\ESO%20rekonstrukcijos\87.%200,4%20kV%20OL%20L-500%20i&#353;%20TR-1%20rekonstravimas%20Raseini&#371;%20raj" TargetMode="External"/><Relationship Id="rId104" Type="http://schemas.openxmlformats.org/officeDocument/2006/relationships/hyperlink" Target="file:///\\serv2003\Projektavimas\ESO%20rekonstrukcijos\142.%2010%20kV%20KL%20TR78-&#352;an&#269;i&#371;%20TP%20ir%20dalies%20KL%20&#352;an&#269;i&#371;%20TP-SP259-2%20rekonstravimas" TargetMode="External"/><Relationship Id="rId146" Type="http://schemas.openxmlformats.org/officeDocument/2006/relationships/hyperlink" Target="file:///\\serv2003\Projektavimas\ESO%20rekonstrukcijos\183.%200,4%20kV%20OL%20L-100%20i&#353;%20S-257%20rekonstravimas%20Kauno%20raj" TargetMode="External"/><Relationship Id="rId188" Type="http://schemas.openxmlformats.org/officeDocument/2006/relationships/hyperlink" Target="file:///\\192.168.1.100\Projektavimas\ESO%20rekonstrukcijos\225.%200,4%20kV%20OL%20L-200%20i&#353;%20V&#382;-266%20rekonstravimas%20(Kauno%20reg.,%20Kauno%20raj.)" TargetMode="External"/><Relationship Id="rId311" Type="http://schemas.openxmlformats.org/officeDocument/2006/relationships/hyperlink" Target="file:///\\serv2003\Projektavimas\ESO%20rekonstrukcijos\346.%200,4%20kV%20OL%20L-300%20i&#353;%20E-175%20rekonstravimas%20(Kauno%20reg.,%20Kauno%20raj.)" TargetMode="External"/><Relationship Id="rId353" Type="http://schemas.openxmlformats.org/officeDocument/2006/relationships/hyperlink" Target="file:///\\serv2003\ESO%20rekonstrukcijos\19.%200,4%20kV%20OL%20L-100%20i&#353;%20TR-27%20rekonstravimas%20Ukmerg&#279;s%20raj" TargetMode="External"/><Relationship Id="rId395" Type="http://schemas.openxmlformats.org/officeDocument/2006/relationships/hyperlink" Target="file:///\\serv2003\Projektavimas\ESO%20rekonstrukcijos\401.%2010%20kV%20OL%20L-200%20i&#353;%20Pand&#279;lio%20TP%20mi&#353;king&#371;%20ruo&#382;&#371;%20rekonstravimas" TargetMode="External"/><Relationship Id="rId409" Type="http://schemas.openxmlformats.org/officeDocument/2006/relationships/hyperlink" Target="file:///\\serv2003\Projektavimas\ESO%20rekonstrukcijos\415.%2010%20kV%20OL%20L-200%20i&#353;%20&#381;elvos%20TP%202059-2062" TargetMode="External"/><Relationship Id="rId92" Type="http://schemas.openxmlformats.org/officeDocument/2006/relationships/hyperlink" Target="file:///\\serv2003\ESO%20rekonstrukcijos\129.%200,4%20kV%20OL%20L-100%20i&#353;%20Rd-108%20rekonstravimas%20Bir&#382;&#371;%20raj" TargetMode="External"/><Relationship Id="rId213" Type="http://schemas.openxmlformats.org/officeDocument/2006/relationships/hyperlink" Target="file:///\\192.168.1.100\Projektavimas\ESO%20rekonstrukcijos\250.%2010%20kV%20KL%20MT233-TR684%20rekonstravimas%20(Kauno%20reg.,%20Kauno%20raj.)" TargetMode="External"/><Relationship Id="rId420" Type="http://schemas.openxmlformats.org/officeDocument/2006/relationships/hyperlink" Target="file:///\\serv2003\Projektavimas\ESO%20rekonstrukcijos\426.%2010%20kV%20OL%20L-900%20i&#353;%20Anyk&#353;&#269;i&#371;%20TP%20mi&#353;king&#371;%20ruo&#382;&#371;%20rekonstravimas%20(Panev&#279;&#382;io%20reg.,%20Anyk&#353;&#269;i&#371;%20raj.)" TargetMode="External"/><Relationship Id="rId255" Type="http://schemas.openxmlformats.org/officeDocument/2006/relationships/hyperlink" Target="file:///\\192.168.1.100\Projektavimas\ESO%20rekonstrukcijos\292.%2010%20kV%20KL%20TR-34%20-%20TR-27%20rekonstravimas%20(Panev&#279;&#382;io%20reg.,%20Bir&#382;&#371;%20raj.)" TargetMode="External"/><Relationship Id="rId297" Type="http://schemas.openxmlformats.org/officeDocument/2006/relationships/hyperlink" Target="file:///\\serv2003\Projektavimas\ESO%20rekonstrukcijos\332.%2010%20kV%20OL%20L-300%20i&#353;%20Anyk&#353;tos%20(RST)%20rekonstravimas%20tarp%20atr.300139-300141"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file:///\\serv2003\Projektavimas\Ignitis\15.%20Ma&#382;osios%20Lietuvos%20g.%203,Saug&#371;%20k.,%20%20&#352;ilut&#279;s%20r" TargetMode="External"/><Relationship Id="rId21" Type="http://schemas.openxmlformats.org/officeDocument/2006/relationships/hyperlink" Target="file:///\\serv2003\Projektavimas\Ignitis\09.%20Daugeli&#371;%20g.%2079,%20Kur&#353;&#279;nai" TargetMode="External"/><Relationship Id="rId34" Type="http://schemas.openxmlformats.org/officeDocument/2006/relationships/hyperlink" Target="file:///\\192.168.1.100\Projektavimas\Ignitis\22.%20F.%20Marti&#353;iaus%20g.%209,%20Prienai" TargetMode="External"/><Relationship Id="rId42" Type="http://schemas.openxmlformats.org/officeDocument/2006/relationships/hyperlink" Target="file:///\\192.168.1.100\Projektavimas\Ignitis\35.%20Plento%20g.%201,%20Jonava" TargetMode="External"/><Relationship Id="rId47" Type="http://schemas.openxmlformats.org/officeDocument/2006/relationships/hyperlink" Target="file:///\\192.168.1.100\Projektavimas\Ignitis\42.%20V.%20Kr&#279;v&#279;s%20pr.%20131B,%20Kaunas" TargetMode="External"/><Relationship Id="rId50" Type="http://schemas.openxmlformats.org/officeDocument/2006/relationships/hyperlink" Target="file:///\\192.168.1.100\Projektavimas\Ignitis\45.%20Vilniaus%20g.%20103,%20Raseiniai" TargetMode="External"/><Relationship Id="rId55" Type="http://schemas.openxmlformats.org/officeDocument/2006/relationships/hyperlink" Target="file:///\\192.168.1.100\Projektavimas\Ignitis\49.%20Vi&#353;ty&#269;io%20g.%2040,%20Kybartai" TargetMode="External"/><Relationship Id="rId63" Type="http://schemas.openxmlformats.org/officeDocument/2006/relationships/vmlDrawing" Target="../drawings/vmlDrawing2.vml"/><Relationship Id="rId7" Type="http://schemas.openxmlformats.org/officeDocument/2006/relationships/hyperlink" Target="file:///\\serv2003\ESO%20rekonstrukcijos\132.%20Mokslo%20g.%202,%20Mastai&#269;i&#371;%20k.,%20Al&#353;&#279;n&#371;%20sen.,%20Kauno%20r.%20sav" TargetMode="External"/><Relationship Id="rId2" Type="http://schemas.openxmlformats.org/officeDocument/2006/relationships/hyperlink" Target="file:///\\serv2003\ESO%20rekonstrukcijos\123.%200,4kV%20OL%20L-300%20i&#353;%20A-131%20rekonstrukcija%20Trinku&#353;ki&#371;%20k.,%20Zaras&#371;%20r.%20sav" TargetMode="External"/><Relationship Id="rId16" Type="http://schemas.openxmlformats.org/officeDocument/2006/relationships/hyperlink" Target="file:///\\serv2003\Projektavimas\ESO%20rekonstrukcijos\130.%2010%20kV%20OL%20L-400%20i&#353;%20Joni&#353;k&#279;lio%20TP%20rekonstravimas%20Pasvalio%20raj" TargetMode="External"/><Relationship Id="rId29" Type="http://schemas.openxmlformats.org/officeDocument/2006/relationships/hyperlink" Target="file:///\\serv2003\Projektavimas\Ignitis\18.%20Klaip&#279;dos%20g.%2025,%20Vilky&#269;i&#371;%20k,%20%20&#352;ilut&#279;s%20r" TargetMode="External"/><Relationship Id="rId11" Type="http://schemas.openxmlformats.org/officeDocument/2006/relationships/hyperlink" Target="file:///\\serv2003\ESO%20rekonstrukcijos\140.%20L-200%20i&#353;%20&#381;-506%20rekonstrukcija.%208,%20&#352;imai&#269;i&#371;%20k.,%20Ukmerg&#279;s%20r.%20sav" TargetMode="External"/><Relationship Id="rId24" Type="http://schemas.openxmlformats.org/officeDocument/2006/relationships/hyperlink" Target="file:///\\serv2003\Projektavimas\Ignitis\11.%20Roki&#353;kio%20g.%203%20A,%20Obeli&#371;%20priemies&#269;io%20k.,%20Roki&#353;kio%20r" TargetMode="External"/><Relationship Id="rId32" Type="http://schemas.openxmlformats.org/officeDocument/2006/relationships/hyperlink" Target="file:///\\serv2003\Projektavimas\Ignitis\14.%20Pakaln&#279;s%20g.%204,%20Katauski&#371;%20k.,%20Raseini&#371;%20raj" TargetMode="External"/><Relationship Id="rId37" Type="http://schemas.openxmlformats.org/officeDocument/2006/relationships/hyperlink" Target="file:///\\192.168.1.100\Projektavimas\Ignitis\29.%20Gedimino%20g.%2072,%20Kai&#353;iadorys" TargetMode="External"/><Relationship Id="rId40" Type="http://schemas.openxmlformats.org/officeDocument/2006/relationships/hyperlink" Target="file:///\\192.168.1.100\Projektavimas\Ignitis\33.%20Kovo%2011-osios%20g.%2031A,%20Kaunas" TargetMode="External"/><Relationship Id="rId45" Type="http://schemas.openxmlformats.org/officeDocument/2006/relationships/hyperlink" Target="file:///\\192.168.1.100\Projektavimas\Ignitis\40.%20Gytari&#371;%20g.%2024,%20&#352;iauliai" TargetMode="External"/><Relationship Id="rId53" Type="http://schemas.openxmlformats.org/officeDocument/2006/relationships/hyperlink" Target="file:///\\192.168.1.100\Projektavimas\Ignitis\48.%20Jono%20Povilai&#269;io%20g.%201,%20Jonu&#269;i&#371;%20k.,%20Al&#353;&#279;n&#371;%20sen.,%20Kauno%20r.%20sav\24-55706%20(Ignitis)" TargetMode="External"/><Relationship Id="rId58" Type="http://schemas.openxmlformats.org/officeDocument/2006/relationships/hyperlink" Target="file:///\\192.168.1.100\Projektavimas\Ignitis\52.%20M.%20K.%20&#268;iurlionio%20g.%20Kaunas" TargetMode="External"/><Relationship Id="rId66" Type="http://schemas.openxmlformats.org/officeDocument/2006/relationships/comments" Target="../comments2.xml"/><Relationship Id="rId5" Type="http://schemas.openxmlformats.org/officeDocument/2006/relationships/hyperlink" Target="file:///\\serv2003\ESO%20rekonstrukcijos\127.%20Gamybos%20g.%206,%20Ramu&#269;i&#371;%20k" TargetMode="External"/><Relationship Id="rId61" Type="http://schemas.openxmlformats.org/officeDocument/2006/relationships/hyperlink" Target="file:///\\192.168.1.100\Projektavimas\Ignitis\55.%20Palemono%20g.%2078B,%20Kaunas" TargetMode="External"/><Relationship Id="rId19" Type="http://schemas.openxmlformats.org/officeDocument/2006/relationships/hyperlink" Target="file:///\\192.168.1.100\Projektavimas\Ignitis\4.%20Rok&#371;%20g.%2023,%20Kaunas" TargetMode="External"/><Relationship Id="rId14" Type="http://schemas.openxmlformats.org/officeDocument/2006/relationships/hyperlink" Target="file:///\\serv2003\Projektavimas\ESO%20rekonstrukcijos\158.%2010%20kV%20KL%20Cukraus%20TP-SP110%20rekonstravimas%20K&#279;daini&#371;%20raj" TargetMode="External"/><Relationship Id="rId22" Type="http://schemas.openxmlformats.org/officeDocument/2006/relationships/hyperlink" Target="file:///\\serv2003\Projektavimas\Ignitis\10.%20%20J.%20Tumo-Vai&#382;ganto%20g.%2034,%20%20Plung&#279;" TargetMode="External"/><Relationship Id="rId27" Type="http://schemas.openxmlformats.org/officeDocument/2006/relationships/hyperlink" Target="file:///\\serv2003\Projektavimas\Ignitis\16.%20Taikos%20g.%2039,%20Pasvalys" TargetMode="External"/><Relationship Id="rId30" Type="http://schemas.openxmlformats.org/officeDocument/2006/relationships/hyperlink" Target="file:///\\serv2003\Projektavimas\Ignitis\08.%20Parko%20g.%2050,%20Ba&#269;konys,%20Kai&#353;iadori&#371;%20r" TargetMode="External"/><Relationship Id="rId35" Type="http://schemas.openxmlformats.org/officeDocument/2006/relationships/hyperlink" Target="file:///\\192.168.1.100\Projektavimas\Ignitis\27.%20Raudonkalnio%20g.%207,%20Alytus" TargetMode="External"/><Relationship Id="rId43" Type="http://schemas.openxmlformats.org/officeDocument/2006/relationships/hyperlink" Target="file:///\\192.168.1.100\Projektavimas\Ignitis\38.%20Arim&#371;%20g.%2033,%20Klaip&#279;da,%20Klaip&#279;dos%20m.%20sav" TargetMode="External"/><Relationship Id="rId48" Type="http://schemas.openxmlformats.org/officeDocument/2006/relationships/hyperlink" Target="file:///\\192.168.1.100\Projektavimas\Ignitis\43.%20Vasario%2016-osios%20g.%201,%20Jonava" TargetMode="External"/><Relationship Id="rId56" Type="http://schemas.openxmlformats.org/officeDocument/2006/relationships/hyperlink" Target="file:///\\192.168.1.100\Projektavimas\Ignitis\50.%20Vasario%2016-osios%20g.%2011,%20Jonava" TargetMode="External"/><Relationship Id="rId64" Type="http://schemas.openxmlformats.org/officeDocument/2006/relationships/table" Target="../tables/table3.xml"/><Relationship Id="rId8" Type="http://schemas.openxmlformats.org/officeDocument/2006/relationships/hyperlink" Target="file:///\\serv2003\Projektavimas\ESO%20rekonstrukcijos\133.%200,4%20kV%20OL%20L-300%20i&#353;%20V-304%20rekonstrukcija%20Mag&#363;n&#371;%20k.,%20Visagino%20sav" TargetMode="External"/><Relationship Id="rId51" Type="http://schemas.openxmlformats.org/officeDocument/2006/relationships/hyperlink" Target="file:///\\192.168.1.100\Projektavimas\Ignitis\46.%20J.%20Basanavi&#269;iaus%20g.%202,%20K&#279;dainiai" TargetMode="External"/><Relationship Id="rId3" Type="http://schemas.openxmlformats.org/officeDocument/2006/relationships/hyperlink" Target="file:///\\serv2003\ESO%20rekonstrukcijos\124.%20UK-517%20L-300%20rekonstrukcija%20naujos%20MGT%20statymas.%20&#381;uvint&#279;s%20g.%202,%20Knyzlaukio%20k.,%20Ukmerg&#279;s%20r.%20sav" TargetMode="External"/><Relationship Id="rId12" Type="http://schemas.openxmlformats.org/officeDocument/2006/relationships/hyperlink" Target="file:///\\serv2003\ESO%20rekonstrukcijos\141.%2010%20kV%20KL%20MT30-TR36%20rekonstravimas%20Kauno%20raj" TargetMode="External"/><Relationship Id="rId17" Type="http://schemas.openxmlformats.org/officeDocument/2006/relationships/hyperlink" Target="file:///\\192.168.1.100\Projektavimas\Ignitis\1.%20K&#279;daini&#371;%20g.%202,%20Vand&#382;iogala" TargetMode="External"/><Relationship Id="rId25" Type="http://schemas.openxmlformats.org/officeDocument/2006/relationships/hyperlink" Target="file:///\\serv2003\Projektavimas\Ignitis\14.%20Baltijos%20pr.%2010,%20Klaip&#279;da" TargetMode="External"/><Relationship Id="rId33" Type="http://schemas.openxmlformats.org/officeDocument/2006/relationships/hyperlink" Target="file:///\\serv2003\Projektavimas\Ignitis\15.%20Jurgi&#353;ki&#371;%20g.%2043,%20Alytus" TargetMode="External"/><Relationship Id="rId38" Type="http://schemas.openxmlformats.org/officeDocument/2006/relationships/hyperlink" Target="file:///\\192.168.1.100\Projektavimas\Ignitis\30.%20Skvero%20g.%201D,%20Kazl&#371;%20R&#363;da" TargetMode="External"/><Relationship Id="rId46" Type="http://schemas.openxmlformats.org/officeDocument/2006/relationships/hyperlink" Target="file:///\\192.168.1.100\Projektavimas\Ignitis\41.%20&#381;eimi&#371;%20g.%207,%20Gink&#363;n&#371;%20k.,%20Gink&#363;n&#371;%20sen.,%20&#352;iauli&#371;%20r.%20sav" TargetMode="External"/><Relationship Id="rId59" Type="http://schemas.openxmlformats.org/officeDocument/2006/relationships/hyperlink" Target="file:///\\192.168.1.100\Projektavimas\Ignitis\53.%20Islandijos%20pl.%2030,%20Kaunas" TargetMode="External"/><Relationship Id="rId67" Type="http://schemas.microsoft.com/office/2017/10/relationships/threadedComment" Target="../threadedComments/threadedComment2.xml"/><Relationship Id="rId20" Type="http://schemas.openxmlformats.org/officeDocument/2006/relationships/hyperlink" Target="file:///\\serv2003\Projektavimas\Ignitis\08.%20%20Vilniaus%20g%209,%20Kur&#353;&#279;nai" TargetMode="External"/><Relationship Id="rId41" Type="http://schemas.openxmlformats.org/officeDocument/2006/relationships/hyperlink" Target="file:///\\192.168.1.100\Projektavimas\Ignitis\34.%20Vytauto%20g.%2067,%20Garliava,%20Kauno%20r.%20sav" TargetMode="External"/><Relationship Id="rId54" Type="http://schemas.openxmlformats.org/officeDocument/2006/relationships/hyperlink" Target="file:///\\192.168.1.100\Projektavimas\Ignitis\48.%20Jono%20Povilai&#269;io%20g.%201,%20Jonu&#269;i&#371;%20k.,%20Al&#353;&#279;n&#371;%20sen.,%20Kauno%20r.%20sav\23-A0589%20(Hesburger)" TargetMode="External"/><Relationship Id="rId62" Type="http://schemas.openxmlformats.org/officeDocument/2006/relationships/printerSettings" Target="../printerSettings/printerSettings2.bin"/><Relationship Id="rId1" Type="http://schemas.openxmlformats.org/officeDocument/2006/relationships/hyperlink" Target="file:///\\serv2003\ESO%20rekonstrukcijos\122.%20MGT%20ir%20%200,4kV%20OL%20L-300%20i&#353;%20B-404%20rekonstravimas.%201B,%20Vali&#353;ki&#371;%20k.,%20Mol&#279;t&#371;%20r.%20sav" TargetMode="External"/><Relationship Id="rId6" Type="http://schemas.openxmlformats.org/officeDocument/2006/relationships/hyperlink" Target="file:///\\serv2003\ESO%20rekonstrukcijos\129.%200,4%20kV%20OL%20L-100%20i&#353;%20Rd-108%20rekonstravimas%20Bir&#382;&#371;%20raj" TargetMode="External"/><Relationship Id="rId15" Type="http://schemas.openxmlformats.org/officeDocument/2006/relationships/hyperlink" Target="file:///\\serv2003\Projektavimas\ESO%20rekonstrukcijos\171.%20Sand&#279;liavimo%20statinys-%20II%20etapas%20Gamybos%20g.%206,%20Ramu&#269;i&#371;%20k" TargetMode="External"/><Relationship Id="rId23" Type="http://schemas.openxmlformats.org/officeDocument/2006/relationships/hyperlink" Target="file:///\\serv2003\Projektavimas\Ignitis\11.%20Roki&#353;kio%20g.%203%20A,%20Obeli&#371;%20priemies&#269;io%20k.,%20Roki&#353;kio%20r" TargetMode="External"/><Relationship Id="rId28" Type="http://schemas.openxmlformats.org/officeDocument/2006/relationships/hyperlink" Target="file:///\\serv2003\Projektavimas\Ignitis\17.%20Dariaus%20ir%20Gir&#279;no%20g.%2011,%20&#352;ilut&#279;" TargetMode="External"/><Relationship Id="rId36" Type="http://schemas.openxmlformats.org/officeDocument/2006/relationships/hyperlink" Target="file:///\\192.168.1.100\Projektavimas\Ignitis\28.%20Kauno%20g.%2026A,%20Alytus" TargetMode="External"/><Relationship Id="rId49" Type="http://schemas.openxmlformats.org/officeDocument/2006/relationships/hyperlink" Target="file:///\\192.168.1.100\Projektavimas\Ignitis\44.%20Auk&#353;tai&#269;i&#371;%20g.%203,%20Utena" TargetMode="External"/><Relationship Id="rId57" Type="http://schemas.openxmlformats.org/officeDocument/2006/relationships/hyperlink" Target="file:///\\192.168.1.100\Projektavimas\Ignitis\51.%20Sm&#279;lio%20g.%20Kaunas" TargetMode="External"/><Relationship Id="rId10" Type="http://schemas.openxmlformats.org/officeDocument/2006/relationships/hyperlink" Target="file:///\\serv2003\ESO%20rekonstrukcijos\139.&#362;kinis%20statinyspastataspatalpa,%2011,%20Trinku&#353;ki&#371;%20k.,%20Zaras&#371;%20r.%20sav" TargetMode="External"/><Relationship Id="rId31" Type="http://schemas.openxmlformats.org/officeDocument/2006/relationships/hyperlink" Target="file:///\\serv2003\Projektavimas\Ignitis\10.%20Revuonos%20g.%2068,%20Prienai" TargetMode="External"/><Relationship Id="rId44" Type="http://schemas.openxmlformats.org/officeDocument/2006/relationships/hyperlink" Target="file:///\\192.168.1.100\Projektavimas\Ignitis\39.%20Piev&#371;%20g.%201,%20Ringaud&#371;%20k.,%20Ringaud&#371;%20sen.,%20Kauno%20r" TargetMode="External"/><Relationship Id="rId52" Type="http://schemas.openxmlformats.org/officeDocument/2006/relationships/hyperlink" Target="file:///\\192.168.1.100\Projektavimas\Ignitis\47.%20Jonavos%20g.%2040B,%20Kaunas" TargetMode="External"/><Relationship Id="rId60" Type="http://schemas.openxmlformats.org/officeDocument/2006/relationships/hyperlink" Target="file:///\\192.168.1.100\Projektavimas\Ignitis\54.%20K.%20Bar&#353;ausko%20g.,%20Kaunas" TargetMode="External"/><Relationship Id="rId65" Type="http://schemas.openxmlformats.org/officeDocument/2006/relationships/table" Target="../tables/table4.xml"/><Relationship Id="rId4" Type="http://schemas.openxmlformats.org/officeDocument/2006/relationships/hyperlink" Target="file:///\\serv2003\ESO%20rekonstrukcijos\125.%20Kranto%20g.%20-,%20&#352;ven&#269;ion&#279;liai,%20&#352;ven&#269;ioni&#371;%20r.%20sav" TargetMode="External"/><Relationship Id="rId9" Type="http://schemas.openxmlformats.org/officeDocument/2006/relationships/hyperlink" Target="file:///\\serv2003\ESO%20rekonstrukcijos\134.%20MGT%20%20ir%200,4%20kV%20OL%20L-200%20i&#353;%20Sk-414%20rekonstravimas%203,%20Pilvi&#353;ki&#371;%20k.,%20Anyk&#353;&#269;i&#371;%20r" TargetMode="External"/><Relationship Id="rId13" Type="http://schemas.openxmlformats.org/officeDocument/2006/relationships/hyperlink" Target="file:///\\serv2003\ESO%20rekonstrukcijos\146.%20Taikos%20pr.%2096,%20Kaunas,%20Kauno%20m.%20sav" TargetMode="External"/><Relationship Id="rId18" Type="http://schemas.openxmlformats.org/officeDocument/2006/relationships/hyperlink" Target="file:///\\192.168.1.100\Projektavimas\Ignitis\3.%20Piliuonos%20g.%2032,%20Kaunas" TargetMode="External"/><Relationship Id="rId39" Type="http://schemas.openxmlformats.org/officeDocument/2006/relationships/hyperlink" Target="file:///\\192.168.1.100\Projektavimas\Ignitis\31.%20&#381;emaitijos%20g.%2036A,%20Ma&#382;eikiai"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file:///\\serv2003\Projektavimas\ESO%20metinis%20Centras\107%20Raseini&#371;%20g.%2030,%20Kaunas,%20Kauno%20m.%20sav" TargetMode="External"/><Relationship Id="rId299" Type="http://schemas.openxmlformats.org/officeDocument/2006/relationships/hyperlink" Target="file:///\\serv2003\Projektavimas\ESO%20metinis%20Centras\280.%20%20Sporto%20g.%203,%20Kaunas,%20Kauno%20m.%20sav" TargetMode="External"/><Relationship Id="rId21" Type="http://schemas.openxmlformats.org/officeDocument/2006/relationships/hyperlink" Target="file:///\\serv2003\ESO%20metinis%20Centras\21.%20Mi&#353;ko%20g.%202,%20Kaunas,%20Kauno%20m.%20sav" TargetMode="External"/><Relationship Id="rId63" Type="http://schemas.openxmlformats.org/officeDocument/2006/relationships/hyperlink" Target="file:///\\serv2003\ESO%20metinis%20Centras\57%20Laisv&#279;s%20al.%2015B-3,%20Kaunas,%20Kauno%20m.%20sav" TargetMode="External"/><Relationship Id="rId159" Type="http://schemas.openxmlformats.org/officeDocument/2006/relationships/hyperlink" Target="file:///\\serv2003\Projektavimas\ESO%20metinis%20Centras\130%20Jonavos%20g.%2041B,%20Kaunas,%20Kauno%20m.%20sav" TargetMode="External"/><Relationship Id="rId324" Type="http://schemas.openxmlformats.org/officeDocument/2006/relationships/hyperlink" Target="file:///\\serv2003\Projektavimas\ESO%20metinis%20Centras\304.%20%20Lentvario%20g.%202B,%20Kaunas,%20Kauno%20m.%20sav" TargetMode="External"/><Relationship Id="rId366" Type="http://schemas.openxmlformats.org/officeDocument/2006/relationships/hyperlink" Target="file:///\\192.168.1.100\Projektavimas\ESO%20metinis%20Centras\346.%20&#381;emai&#269;i&#371;%20g.%2027-5,%20Kaunas,%20Kauno%20m.%20sav" TargetMode="External"/><Relationship Id="rId170" Type="http://schemas.openxmlformats.org/officeDocument/2006/relationships/hyperlink" Target="file:///\\serv2003\Projektavimas\ESO%20metinis%20Centras\160%20S.%20&#381;ukausko%20g.%201A,%20Kaunas,%20Kauno%20m.%20sav" TargetMode="External"/><Relationship Id="rId226" Type="http://schemas.openxmlformats.org/officeDocument/2006/relationships/hyperlink" Target="file:///\\192.168.1.100\Projektavimas\ESO%20metinis%20Centras\207.%20V.%20Kudirkos%20g.%2018-2,%20Kaunas,%20Kauno%20m.%20sav" TargetMode="External"/><Relationship Id="rId433" Type="http://schemas.openxmlformats.org/officeDocument/2006/relationships/hyperlink" Target="file:///\\serv2003\Projektavimas\ESO%20metinis%20Centras\412.%20A.%20Juozapavi&#269;iaus%20pr.%207S%20-%2013,%20Kaunas,%20Kauno%20m.%20sav" TargetMode="External"/><Relationship Id="rId268" Type="http://schemas.openxmlformats.org/officeDocument/2006/relationships/hyperlink" Target="file:///\\192.168.1.100\Projektavimas\ESO%20metinis%20Centras\249.%20Gegu&#382;ini&#371;%20g.%201,%20Kaunas,%20Kauno%20m.%20sav" TargetMode="External"/><Relationship Id="rId475" Type="http://schemas.openxmlformats.org/officeDocument/2006/relationships/hyperlink" Target="file:///\\serv2003\Projektavimas\ESO%20metinis%20Centras\454.%20Alantos%20g.%205,%20Kaunas,%20Kauno%20m.%20sav" TargetMode="External"/><Relationship Id="rId32" Type="http://schemas.openxmlformats.org/officeDocument/2006/relationships/hyperlink" Target="file:///\\serv2003\ESO%20metinis%20Centras\31.%20Islandijos%20pl.%2031,%20Kaunas,%20Kauno%20m.%20sav" TargetMode="External"/><Relationship Id="rId74" Type="http://schemas.openxmlformats.org/officeDocument/2006/relationships/hyperlink" Target="file:///\\serv2003\ESO%20metinis%20Centras\70%20Gai&#382;i&#363;n&#371;%20g.%2054A,%20Kaunas,%20Kauno%20m.%20sav" TargetMode="External"/><Relationship Id="rId128" Type="http://schemas.openxmlformats.org/officeDocument/2006/relationships/hyperlink" Target="file:///\\serv2003\Projektavimas\ESO%20metinis%20Centras" TargetMode="External"/><Relationship Id="rId335" Type="http://schemas.openxmlformats.org/officeDocument/2006/relationships/hyperlink" Target="file:///\\192.168.1.100\Projektavimas\ESO%20metinis%20Centras\315.%20Savanori&#371;%20pr.%203-5,%20Kaunas,%20Kauno%20m.%20sav" TargetMode="External"/><Relationship Id="rId377" Type="http://schemas.openxmlformats.org/officeDocument/2006/relationships/hyperlink" Target="file:///\\192.168.1.100\Projektavimas\ESO%20metinis%20Centras\357.%20Kumeli&#371;%20g.%2011-10,%20Kaunas,%20Kauno%20m.%20sav" TargetMode="External"/><Relationship Id="rId5" Type="http://schemas.openxmlformats.org/officeDocument/2006/relationships/hyperlink" Target="file:///\\serv2003\ESO%20metinis%20Centras\05.%20&#381;alioji%20g.%2057,%20Kaunas,%20Kauno%20m.%20sav" TargetMode="External"/><Relationship Id="rId181" Type="http://schemas.openxmlformats.org/officeDocument/2006/relationships/hyperlink" Target="file:///\\serv2003\Projektavimas\ESO%20metinis%20Centras\174%20Archyvo%20g.%2034-1,%20Kaunas,%20Kauno%20m.%20sav" TargetMode="External"/><Relationship Id="rId237" Type="http://schemas.openxmlformats.org/officeDocument/2006/relationships/hyperlink" Target="file:///\\serv2003\Projektavimas\ESO%20metinis%20Centras\223.%20&#381;eimenos%20g.%20106,%20Kaunas,%20Kauno%20m.%20sav" TargetMode="External"/><Relationship Id="rId402" Type="http://schemas.openxmlformats.org/officeDocument/2006/relationships/hyperlink" Target="file:///\\192.168.1.100\Projektavimas\ESO%20metinis%20Centras\381.%20Mituvos%20g.%20-,%20Kaunas,%20Kauno%20m.%20sav" TargetMode="External"/><Relationship Id="rId279" Type="http://schemas.openxmlformats.org/officeDocument/2006/relationships/hyperlink" Target="file:///\\192.168.1.100\Projektavimas\ESO%20metinis%20Centras\260.%20T.%20Narbuto%20g.%203,%20Kaunas,%20Kauno%20m.%20sav" TargetMode="External"/><Relationship Id="rId444" Type="http://schemas.openxmlformats.org/officeDocument/2006/relationships/hyperlink" Target="file:///\\serv2003\Projektavimas\ESO%20metinis%20Centras\423.%20Savanori&#371;%20pr.%20241A,%20LT-49299%20Kaunas,%20Kauno%20m.%20sav" TargetMode="External"/><Relationship Id="rId486" Type="http://schemas.openxmlformats.org/officeDocument/2006/relationships/hyperlink" Target="file:///\\serv2003\Projektavimas\ESO%20metinis%20Centras\465.%2010%20kV%20fyderio%20L-KT104%20i&#353;%20Eiguliai%20TP%20Automatizavimas%20(Kauno%20reg.,%20Kauno%20raj.)" TargetMode="External"/><Relationship Id="rId43" Type="http://schemas.openxmlformats.org/officeDocument/2006/relationships/hyperlink" Target="file:///\\serv2003\ESO%20metinis%20Centras\41%20M.%20Jankaus%20g.%2014-4,%20Kaunas,%20Kauno%20m.%20sav" TargetMode="External"/><Relationship Id="rId139" Type="http://schemas.openxmlformats.org/officeDocument/2006/relationships/hyperlink" Target="file:///\\serv2003\Projektavimas\ESO%20metinis%20Centras\127%20Hipodromo%20g.%2023,%20Kaunas,%20Kauno%20m.%20sav" TargetMode="External"/><Relationship Id="rId290" Type="http://schemas.openxmlformats.org/officeDocument/2006/relationships/hyperlink" Target="file:///\\192.168.1.100\Projektavimas\ESO%20metinis%20Centras\271.%20S.%20Ra&#353;tikio%20g.%2020,%20Kaunas,%20Kauno%20m.%20sav" TargetMode="External"/><Relationship Id="rId304" Type="http://schemas.openxmlformats.org/officeDocument/2006/relationships/hyperlink" Target="file:///\\serv2003\Projektavimas\ESO%20metinis%20Centras\284.%20%20Kranto%20al.%2095,%20Kaunas,%20Kauno%20m.%20sav" TargetMode="External"/><Relationship Id="rId346" Type="http://schemas.openxmlformats.org/officeDocument/2006/relationships/hyperlink" Target="file:///\\192.168.1.100\Projektavimas\ESO%20metinis%20Centras\326.%20Pranc&#363;z&#371;%20g.%2070B,%20Kaunas,%20Kauno%20m.%20sav" TargetMode="External"/><Relationship Id="rId388" Type="http://schemas.openxmlformats.org/officeDocument/2006/relationships/hyperlink" Target="file:///\\192.168.1.100\Projektavimas\ESO%20metinis%20Centras\368.%20Tulpi&#371;%20g.%208,%20Kaunas,%20Kauno%20m.%20sav" TargetMode="External"/><Relationship Id="rId85" Type="http://schemas.openxmlformats.org/officeDocument/2006/relationships/hyperlink" Target="file:///\\serv2003\ESO%20metinis%20Centras\76%20Jonavos%20g.%2043C,%20Kaunas,%20Kauno%20m.%20sav" TargetMode="External"/><Relationship Id="rId150" Type="http://schemas.openxmlformats.org/officeDocument/2006/relationships/hyperlink" Target="file:///\\serv2003\Projektavimas\ESO%20metinis%20Centras\145%20Laisv&#279;s%20al.%2021-6,%20Kaunas,%20Kauno%20m.%20sav" TargetMode="External"/><Relationship Id="rId192" Type="http://schemas.openxmlformats.org/officeDocument/2006/relationships/hyperlink" Target="file:///\\serv2003\Projektavimas\ESO%20metinis%20Centras\188%20Kranto%208-oji%20g.%2015,%20Kaunas,%20Kauno%20m.%20sav" TargetMode="External"/><Relationship Id="rId206" Type="http://schemas.openxmlformats.org/officeDocument/2006/relationships/hyperlink" Target="file:///\\serv2003\Projektavimas\ESO%20metinis%20Centras\200%20Karaliaus%20Mindaugo%20pr.%2022,%20Kaunas,%20Kauno%20m.%20sav" TargetMode="External"/><Relationship Id="rId413" Type="http://schemas.openxmlformats.org/officeDocument/2006/relationships/hyperlink" Target="file:///\\192.168.1.100\Projektavimas\ESO%20metinis%20Centras\392.%20Si&#363;l&#371;%20g.%205C,%20LT-45196%20Kaunas,%20Kauno%20m.%20sav" TargetMode="External"/><Relationship Id="rId248" Type="http://schemas.openxmlformats.org/officeDocument/2006/relationships/hyperlink" Target="file:///\\serv2003\Projektavimas\ESO%20metinis%20Centras\232.%20Utenos%20g.%2013A,%20Kaunas,%20Kauno%20m.%20sav" TargetMode="External"/><Relationship Id="rId455" Type="http://schemas.openxmlformats.org/officeDocument/2006/relationships/hyperlink" Target="file:///\\serv2003\Projektavimas\ESO%20metinis%20Centras\434.%20Savanori&#371;%20pr.%20243%20-%2012,%20LT-50154%20Kaunas,%20Kauno%20m.%20sav" TargetMode="External"/><Relationship Id="rId497" Type="http://schemas.microsoft.com/office/2019/04/relationships/documenttask" Target="../documenttasks/documenttask2.xml"/><Relationship Id="rId12" Type="http://schemas.openxmlformats.org/officeDocument/2006/relationships/hyperlink" Target="file:///\\serv2003\ESO%20metinis%20Centras\12.%2010%20kV%20KL%20TR301-TR803%20rekonstravimas%20(Kauno%20reg.,%20Kauno%20raj.)" TargetMode="External"/><Relationship Id="rId108" Type="http://schemas.openxmlformats.org/officeDocument/2006/relationships/hyperlink" Target="file:///\\serv2003\Projektavimas\ESO%20metinis%20Centras\102%20%20Radvil&#279;n&#371;%20pl.%205-82,%20Kaunas,%20Kauno%20m.%20sav" TargetMode="External"/><Relationship Id="rId315" Type="http://schemas.openxmlformats.org/officeDocument/2006/relationships/hyperlink" Target="file:///\\serv2003\Projektavimas\ESO%20metinis%20Centras\295.%20%20Tvere&#269;iaus%20g.%204,%20Kaunas,%20Kauno%20m.%20sav" TargetMode="External"/><Relationship Id="rId357" Type="http://schemas.openxmlformats.org/officeDocument/2006/relationships/hyperlink" Target="file:///\\192.168.1.100\Projektavimas\ESO%20metinis%20Centras\337.%20Talino%20g.%2016,%20Kaunas,%20Kauno%20m.%20sav" TargetMode="External"/><Relationship Id="rId54" Type="http://schemas.openxmlformats.org/officeDocument/2006/relationships/hyperlink" Target="file:///\\serv2003\ESO%20metinis%20Centras\51%20Gai&#382;i&#363;n&#371;%20g.%208,%20Kaunas,%20Kauno%20m.%20sav" TargetMode="External"/><Relationship Id="rId96" Type="http://schemas.openxmlformats.org/officeDocument/2006/relationships/hyperlink" Target="file:///\\serv2003\ESO%20metinis%20Centras\90%20Kranto%20al.%20124,%20Kaunas,%20Kauno%20m.%20sav" TargetMode="External"/><Relationship Id="rId161" Type="http://schemas.openxmlformats.org/officeDocument/2006/relationships/hyperlink" Target="file:///\\serv2003\Projektavimas\ESO%20metinis%20Centras\153%20Kranto%206-oji%20g.%2016,%20Kaunas,%20Kauno%20m.%20sav" TargetMode="External"/><Relationship Id="rId217" Type="http://schemas.openxmlformats.org/officeDocument/2006/relationships/hyperlink" Target="file:///\\192.168.1.100\Projektavimas\ESO%20metinis%20Centras\212.%20Kai&#353;iadori&#371;%20g.%2060,%20Kaunas,%20Kauno%20m.%20sav" TargetMode="External"/><Relationship Id="rId399" Type="http://schemas.openxmlformats.org/officeDocument/2006/relationships/hyperlink" Target="file:///\\192.168.1.100\Projektavimas\ESO%20metinis%20Centras\378.%20Sukil&#279;li&#371;%20pr.%20-,%20Kaunas,%20Kauno%20m.%20sav" TargetMode="External"/><Relationship Id="rId259" Type="http://schemas.openxmlformats.org/officeDocument/2006/relationships/hyperlink" Target="file:///\\192.168.1.100\Projektavimas\ESO%20metinis%20Centras\239%20Jonavos%20g.%20292E,%20Kaunas,%20Kauno%20m.%20sav" TargetMode="External"/><Relationship Id="rId424" Type="http://schemas.openxmlformats.org/officeDocument/2006/relationships/hyperlink" Target="file:///\\serv2003\Projektavimas\ESO%20metinis%20Centras\403.%20Zanavyk&#371;%20g.%2028,%20LT-44141%20Kaunas,%20Kauno%20m.%20sav" TargetMode="External"/><Relationship Id="rId466" Type="http://schemas.openxmlformats.org/officeDocument/2006/relationships/hyperlink" Target="file:///\\serv2003\Projektavimas\ESO%20metinis%20Centras\445.%20Vokie&#269;i&#371;%20g.%20125,%20Kaunas,%20Kauno%20m.%20sav" TargetMode="External"/><Relationship Id="rId23" Type="http://schemas.openxmlformats.org/officeDocument/2006/relationships/hyperlink" Target="file:///\\serv2003\ESO%20metinis%20Centras\23.%20Kranto%206-oji%20g.%203,%20Kaunas,%20Kauno%20m.%20sav" TargetMode="External"/><Relationship Id="rId119" Type="http://schemas.openxmlformats.org/officeDocument/2006/relationships/hyperlink" Target="file:///\\serv2003\Projektavimas\ESO%20metinis%20Centras\112%20S.%20Ra&#353;tikio%20g.%2028,%20Kaunas,%20Kauno%20m.%20sav" TargetMode="External"/><Relationship Id="rId270" Type="http://schemas.openxmlformats.org/officeDocument/2006/relationships/hyperlink" Target="file:///\\192.168.1.100\Projektavimas\ESO%20metinis%20Centras\251.%20Au&#353;ros%20g.%202A,%20Kaunas,%20Kauno%20m.%20sav" TargetMode="External"/><Relationship Id="rId326" Type="http://schemas.openxmlformats.org/officeDocument/2006/relationships/hyperlink" Target="file:///\\serv2003\Projektavimas\ESO%20metinis%20Centras\306.%20Kranto%208-oji%20g.%2016A,%20Kaunas,%20Kauno%20m.%20sav" TargetMode="External"/><Relationship Id="rId65" Type="http://schemas.openxmlformats.org/officeDocument/2006/relationships/hyperlink" Target="file:///\\serv2003\ESO%20metinis%20Centras\61%20V.%20Putvinskio%20g.%2050,%20Kaunas,%20Kauno%20m.%20sav" TargetMode="External"/><Relationship Id="rId130" Type="http://schemas.openxmlformats.org/officeDocument/2006/relationships/hyperlink" Target="file:///\\serv2003\Projektavimas\ESO%20metinis%20Centras\122%20Laisv&#279;s%20al.%2059C" TargetMode="External"/><Relationship Id="rId368" Type="http://schemas.openxmlformats.org/officeDocument/2006/relationships/hyperlink" Target="file:///\\192.168.1.100\Projektavimas\ESO%20metinis%20Centras\348.%20Lentvario%20g.%202C,%20Kaunas,%20Kauno%20m.%20sav" TargetMode="External"/><Relationship Id="rId172" Type="http://schemas.openxmlformats.org/officeDocument/2006/relationships/hyperlink" Target="file:///\\serv2003\Projektavimas\ESO%20metinis%20Centras\160%20S.%20&#381;ukausko%20g.%201A,%20Kaunas,%20Kauno%20m.%20sav" TargetMode="External"/><Relationship Id="rId228" Type="http://schemas.openxmlformats.org/officeDocument/2006/relationships/hyperlink" Target="file:///\\192.168.1.100\Projektavimas\ESO%20metinis%20Centras\218.%20A.%20Juozapavi&#269;iaus%20pr.%2032-11,%20Kaunas,%20Kauno%20m.%20sav" TargetMode="External"/><Relationship Id="rId435" Type="http://schemas.openxmlformats.org/officeDocument/2006/relationships/hyperlink" Target="file:///\\serv2003\Projektavimas\ESO%20metinis%20Centras\414.%20J.%20Basanavi&#269;iaus%20al.%2010,%20Kaunas,%20Kauno%20m.%20sav" TargetMode="External"/><Relationship Id="rId477" Type="http://schemas.openxmlformats.org/officeDocument/2006/relationships/hyperlink" Target="file:///\\serv2003\Projektavimas\ESO%20metinis%20Centras\456.%20L.%20Sapiegos%20g.%2012,%20Kaunas,%20Kauno%20m.%20sav" TargetMode="External"/><Relationship Id="rId281" Type="http://schemas.openxmlformats.org/officeDocument/2006/relationships/hyperlink" Target="file:///\\192.168.1.100\Projektavimas\ESO%20metinis%20Centras\262.%20Gegu&#382;ini&#371;%20g.%201B,%20Kaunas,%20Kauno%20m.%20sav" TargetMode="External"/><Relationship Id="rId337" Type="http://schemas.openxmlformats.org/officeDocument/2006/relationships/hyperlink" Target="file:///\\192.168.1.100\Projektavimas\ESO%20metinis%20Centras\317.%20V.%20Putvinskio%20g.%2036-16,%20Kaunas,%20Kauno%20m.%20sav" TargetMode="External"/><Relationship Id="rId34" Type="http://schemas.openxmlformats.org/officeDocument/2006/relationships/hyperlink" Target="file:///\\serv2003\ESO%20metinis%20Centras\33%20A&#353;igalio%20g.%201A,%20Kaunas,%20Kauno%20m.%20sav" TargetMode="External"/><Relationship Id="rId76" Type="http://schemas.openxmlformats.org/officeDocument/2006/relationships/hyperlink" Target="file:///\\serv2003\ESO%20metinis%20Centras\72%20P.%20Kalpoko%20g.%2081,%20Kaunas,%20Kauno%20m.%20sav" TargetMode="External"/><Relationship Id="rId141" Type="http://schemas.openxmlformats.org/officeDocument/2006/relationships/hyperlink" Target="file:///\\serv2003\Projektavimas\ESO%20metinis%20Centras\133%20Pilie&#269;i&#371;%20g.%206E,%20Kaunas,%20Kauno%20m.%20sav" TargetMode="External"/><Relationship Id="rId379" Type="http://schemas.openxmlformats.org/officeDocument/2006/relationships/hyperlink" Target="file:///\\192.168.1.100\Projektavimas\ESO%20metinis%20Centras\359.%20Archyvo%20g.%2029,%20Kaunas,%20Kauno%20m.%20sav" TargetMode="External"/><Relationship Id="rId7" Type="http://schemas.openxmlformats.org/officeDocument/2006/relationships/hyperlink" Target="file:///\\serv2003\ESO%20metinis%20Centras\07.%20Vievio%20g.%2062,%20Kaunas,%20Kauno%20m.%20sav" TargetMode="External"/><Relationship Id="rId183" Type="http://schemas.openxmlformats.org/officeDocument/2006/relationships/hyperlink" Target="file:///\\serv2003\Projektavimas\ESO%20metinis%20Centras\175%20A.%20Mackevi&#269;iaus%20g.%2038A,%20Kaunas,%20Kauno%20m.%20sav" TargetMode="External"/><Relationship Id="rId239" Type="http://schemas.openxmlformats.org/officeDocument/2006/relationships/hyperlink" Target="file:///\\serv2003\Projektavimas\ESO%20metinis%20Centras\223.%20&#381;eimenos%20g.%20106,%20Kaunas,%20Kauno%20m.%20sav" TargetMode="External"/><Relationship Id="rId390" Type="http://schemas.openxmlformats.org/officeDocument/2006/relationships/hyperlink" Target="file:///\\192.168.1.100\Projektavimas\ESO%20metinis%20Centras\370.%20A.%20Juozapavi&#269;iaus%20pr.%2029,%20Kaunas,%20Kauno%20m.%20sav" TargetMode="External"/><Relationship Id="rId404" Type="http://schemas.openxmlformats.org/officeDocument/2006/relationships/hyperlink" Target="file:///\\192.168.1.100\Projektavimas\ESO%20metinis%20Centras\383.%200,4%20kV%20SP-2-01_LGI%20SP-26%20rekonstravimas,%20A.Juozapavi&#269;iaus%20pr.118,%20Kaunas%20(Kauno%20reg.,%20Kaunas)" TargetMode="External"/><Relationship Id="rId446" Type="http://schemas.openxmlformats.org/officeDocument/2006/relationships/hyperlink" Target="file:///\\serv2003\Projektavimas\ESO%20metinis%20Centras\425.%20Ma&#382;eiki&#371;%20g.%208-2,%20Kaunas,%20Kauno%20m.%20sav" TargetMode="External"/><Relationship Id="rId250" Type="http://schemas.openxmlformats.org/officeDocument/2006/relationships/hyperlink" Target="file:///\\serv2003\Projektavimas\ESO%20metinis%20Centras\223.%20&#381;eimenos%20g.%20106,%20Kaunas,%20Kauno%20m.%20sav" TargetMode="External"/><Relationship Id="rId292" Type="http://schemas.openxmlformats.org/officeDocument/2006/relationships/hyperlink" Target="file:///\\serv2003\Projektavimas\ESO%20metinis%20Centras\273.%20%20Pabir&#382;&#279;s%20g.%204-3,%20Kaunas,%20Kauno%20m.%20sav" TargetMode="External"/><Relationship Id="rId306" Type="http://schemas.openxmlformats.org/officeDocument/2006/relationships/hyperlink" Target="file:///\\serv2003\Projektavimas\ESO%20metinis%20Centras\286.%20%20Vyd&#363;no%20al.%202A,%20Kaunas,%20Kauno%20m.%20sav" TargetMode="External"/><Relationship Id="rId488" Type="http://schemas.openxmlformats.org/officeDocument/2006/relationships/hyperlink" Target="file:///\\serv2003\Projektavimas\ESO%20metinis%20Centras\467.%20Islandijos%20pl.%2073%20-%20-,%20Kaunas,%20Kauno%20m.%20sav" TargetMode="External"/><Relationship Id="rId45" Type="http://schemas.openxmlformats.org/officeDocument/2006/relationships/hyperlink" Target="file:///\\serv2003\ESO%20metinis%20Centras\43%20&#352;irvint&#371;%20g.%206,%20Kaunas,%20Kauno%20m.%20sav" TargetMode="External"/><Relationship Id="rId87" Type="http://schemas.openxmlformats.org/officeDocument/2006/relationships/hyperlink" Target="file:///\\serv2003\ESO%20metinis%20Centras\81%20Kleboni&#353;kio%20g.%201E,%20Kaunas,%20Kauno%20m.%20sav" TargetMode="External"/><Relationship Id="rId110" Type="http://schemas.openxmlformats.org/officeDocument/2006/relationships/hyperlink" Target="file:///\\serv2003\Projektavimas\ESO%20metinis%20Centras\104%20M.%20Dauk&#353;os%20g.%2029A-1,%20Kaunas,%20Kauno%20m.%20sav" TargetMode="External"/><Relationship Id="rId348" Type="http://schemas.openxmlformats.org/officeDocument/2006/relationships/hyperlink" Target="file:///\\192.168.1.100\Projektavimas\ESO%20metinis%20Centras\328.%20L.%20Ivinskio%20g.%2045,%20Kaunas,%20Kauno%20m.%20sav" TargetMode="External"/><Relationship Id="rId152" Type="http://schemas.openxmlformats.org/officeDocument/2006/relationships/hyperlink" Target="file:///\\serv2003\Projektavimas\ESO%20metinis%20Centras\140%20Vaidilut&#279;s%20g.%202-1,%20Kaunas,%20Kauno%20m.%20sav" TargetMode="External"/><Relationship Id="rId194" Type="http://schemas.openxmlformats.org/officeDocument/2006/relationships/hyperlink" Target="file:///\\serv2003\Projektavimas\ESO%20metinis%20Centras\190%20Alantos%20g.%208,%20Kaunas,%20Kauno%20m.%20sav" TargetMode="External"/><Relationship Id="rId208" Type="http://schemas.openxmlformats.org/officeDocument/2006/relationships/hyperlink" Target="file:///\\serv2003\Projektavimas\ESO%20metinis%20Centras\196%20Kaps&#371;%20g.%20126,%20Kaunas,%20Kauno%20m.%20sav" TargetMode="External"/><Relationship Id="rId415" Type="http://schemas.openxmlformats.org/officeDocument/2006/relationships/hyperlink" Target="file:///\\serv2003\Projektavimas\ESO%20metinis%20Centras\393.%2010%20kV%20KL%20TR1055-TR1212%20rekonstravimas%20(Kauno%20reg.,%20Kauno%20raj.)" TargetMode="External"/><Relationship Id="rId457" Type="http://schemas.openxmlformats.org/officeDocument/2006/relationships/hyperlink" Target="file:///\\serv2003\Projektavimas\ESO%20metinis%20Centras\436.%20Gai&#382;i&#363;n&#371;%20g.%2060,%20LT-50111%20Kaunas,%20Kauno%20m.%20sav" TargetMode="External"/><Relationship Id="rId261" Type="http://schemas.openxmlformats.org/officeDocument/2006/relationships/hyperlink" Target="file:///\\serv2003\Projektavimas\ESO%20metinis%20Centras\238.%20Undin&#279;s%20g.%204,%20Kaunas,%20Kauno%20m.%20sav" TargetMode="External"/><Relationship Id="rId14" Type="http://schemas.openxmlformats.org/officeDocument/2006/relationships/hyperlink" Target="file:///\\serv2003\ESO%20metinis%20Centras\14.%20S.%20Ra&#353;tikio%20g.%2026,%20Kaunas,%20Kauno%20m.%20sav" TargetMode="External"/><Relationship Id="rId56" Type="http://schemas.openxmlformats.org/officeDocument/2006/relationships/hyperlink" Target="file:///\\serv2003\ESO%20metinis%20Centras\53%20Kleboni&#353;kio%20g.%2035D,%20Kaunas,%20Kauno%20m.%20sav" TargetMode="External"/><Relationship Id="rId317" Type="http://schemas.openxmlformats.org/officeDocument/2006/relationships/hyperlink" Target="file:///\\serv2003\Projektavimas\ESO%20metinis%20Centras\297.%20%20Karaliaus%20Mindaugo%20pr.%204,%20Kaunas,%20Kauno%20m.%20sav" TargetMode="External"/><Relationship Id="rId359" Type="http://schemas.openxmlformats.org/officeDocument/2006/relationships/hyperlink" Target="file:///\\192.168.1.100\Projektavimas\ESO%20metinis%20Centras\339.%20Tvirtov&#279;s%20al.%2086,%20Kaunas,%20Kauno%20m.%20sav" TargetMode="External"/><Relationship Id="rId98" Type="http://schemas.openxmlformats.org/officeDocument/2006/relationships/hyperlink" Target="file:///\\serv2003\ESO%20metinis%20Centras\92%20Kranto%20al.%20124-2,%20Kaunas,%20Kauno%20m.%20sav" TargetMode="External"/><Relationship Id="rId121" Type="http://schemas.openxmlformats.org/officeDocument/2006/relationships/hyperlink" Target="file:///\\serv2003\Projektavimas\ESO%20metinis%20Centras\113%20Gruzd&#382;i&#371;%20g.%206,%20Kaunas,%20Kauno%20m.%20sav" TargetMode="External"/><Relationship Id="rId163" Type="http://schemas.openxmlformats.org/officeDocument/2006/relationships/hyperlink" Target="file:///\\serv2003\Projektavimas\ESO%20metinis%20Centras\151%20Kranto%2020-oji%20g.%2022A,%20Kaunas,%20Kauno%20m.%20sav" TargetMode="External"/><Relationship Id="rId219" Type="http://schemas.openxmlformats.org/officeDocument/2006/relationships/hyperlink" Target="file:///\\192.168.1.100\Projektavimas\ESO%20metinis%20Centras\211.%20L.%20Ivinskio%20g.%2027,%20Kaunas,%20Kauno%20m.%20sav" TargetMode="External"/><Relationship Id="rId370" Type="http://schemas.openxmlformats.org/officeDocument/2006/relationships/hyperlink" Target="file:///\\192.168.1.100\Projektavimas\ESO%20metinis%20Centras\350.%20Eiguli&#371;%20g.%204,%20Kaunas,%20Kauno%20m.%20sav" TargetMode="External"/><Relationship Id="rId426" Type="http://schemas.openxmlformats.org/officeDocument/2006/relationships/hyperlink" Target="file:///\\serv2003\Projektavimas\ESO%20metinis%20Centras\405.%20Kranto%2011-oji%20g.%2026,%20LT-45285%20Kaunas,%20Kauno%20m.%20sav" TargetMode="External"/><Relationship Id="rId230" Type="http://schemas.openxmlformats.org/officeDocument/2006/relationships/hyperlink" Target="file:///\\192.168.1.100\Projektavimas\ESO%20metinis%20Centras\220.%20V.%20Putvinskio%20g.%2056-1,%20Kaunas,%20Kauno%20m.%20sav" TargetMode="External"/><Relationship Id="rId468" Type="http://schemas.openxmlformats.org/officeDocument/2006/relationships/hyperlink" Target="file:///\\serv2003\Projektavimas\ESO%20metinis%20Centras\447.%20Muravos%20g.%2021%20-%202,%20LT-49389%20Kaunas,%20Kauno%20m.%20sav" TargetMode="External"/><Relationship Id="rId25" Type="http://schemas.openxmlformats.org/officeDocument/2006/relationships/hyperlink" Target="file:///\\serv2003\ESO%20metinis%20Centras\25.%20Kranto%2011-oji%20g.%2016,%20Kaunas,%20Kauno%20m.%20sav" TargetMode="External"/><Relationship Id="rId67" Type="http://schemas.openxmlformats.org/officeDocument/2006/relationships/hyperlink" Target="file:///\\serv2003\ESO%20metinis%20Centras\63%20L.%20Ivinskio%20g.%2083,%20Kaunas,%20Kauno%20m.%20sav" TargetMode="External"/><Relationship Id="rId272" Type="http://schemas.openxmlformats.org/officeDocument/2006/relationships/hyperlink" Target="file:///\\192.168.1.100\Projektavimas\ESO%20metinis%20Centras\253.%20Gai&#382;i&#363;n&#371;%20g.%205A,%20Kaunas,%20Kauno%20m.%20sav" TargetMode="External"/><Relationship Id="rId328" Type="http://schemas.openxmlformats.org/officeDocument/2006/relationships/hyperlink" Target="file:///\\serv2003\Projektavimas\ESO%20metinis%20Centras\308.%20Vasarviet&#279;s%20g.%2011E-2,%20Kaunas,%20Kauno%20m.%20sav" TargetMode="External"/><Relationship Id="rId132" Type="http://schemas.openxmlformats.org/officeDocument/2006/relationships/hyperlink" Target="file:///\\serv2003\Projektavimas\ESO%20metinis%20Centras\124%20Nepriklausomyb&#279;s%20a.%203,%20Kaunas,%20Kauno%20m.%20sav" TargetMode="External"/><Relationship Id="rId174" Type="http://schemas.openxmlformats.org/officeDocument/2006/relationships/hyperlink" Target="file:///\\serv2003\Projektavimas\ESO%20metinis%20Centras\167%20Pakra&#353;&#269;io%20g.%2025,%20Kaunas,%20Kauno%20m.%20sav" TargetMode="External"/><Relationship Id="rId381" Type="http://schemas.openxmlformats.org/officeDocument/2006/relationships/hyperlink" Target="file:///\\192.168.1.100\Projektavimas\ESO%20metinis%20Centras\361.%20&#381;emai&#269;i&#371;%20g.%20125,%20Kaunas,%20Kauno%20m.%20sav" TargetMode="External"/><Relationship Id="rId241" Type="http://schemas.openxmlformats.org/officeDocument/2006/relationships/hyperlink" Target="file:///\\serv2003\Projektavimas\ESO%20metinis%20Centras\228.%20Savanori&#371;%20pr.%20159-3,%20Kaunas,%20Kauno%20m.%20sav" TargetMode="External"/><Relationship Id="rId437" Type="http://schemas.openxmlformats.org/officeDocument/2006/relationships/hyperlink" Target="file:///\\serv2003\Projektavimas\ESO%20metinis%20Centras\416.%20Savanori&#371;%20pr.%20-,%20Kaunas,%20Kauno%20m.%20sav" TargetMode="External"/><Relationship Id="rId479" Type="http://schemas.openxmlformats.org/officeDocument/2006/relationships/hyperlink" Target="file:///\\serv2003\Projektavimas\ESO%20metinis%20Centras\457.%20Kranto%2019-oji%20g.%2014,%20Kaunas,%20Kauno%20m.%20sav" TargetMode="External"/><Relationship Id="rId36" Type="http://schemas.openxmlformats.org/officeDocument/2006/relationships/hyperlink" Target="file:///\\serv2003\ESO%20metinis%20Centras\35.%20&#381;eimenos%20g.%20141B-2,%20Kaunas,%20Kauno%20m.%20sav" TargetMode="External"/><Relationship Id="rId283" Type="http://schemas.openxmlformats.org/officeDocument/2006/relationships/hyperlink" Target="file:///\\192.168.1.100\Projektavimas\ESO%20metinis%20Centras\264.%20Jonavos%20g.%2086,%20Kaunas,%20Kauno%20m.%20sav" TargetMode="External"/><Relationship Id="rId339" Type="http://schemas.openxmlformats.org/officeDocument/2006/relationships/hyperlink" Target="file:///\\192.168.1.100\Projektavimas\ESO%20metinis%20Centras\319.%20&#381;alioji%20g.%2071,%20Kaunas,%20Kauno%20m.%20sav" TargetMode="External"/><Relationship Id="rId490" Type="http://schemas.openxmlformats.org/officeDocument/2006/relationships/hyperlink" Target="file:///\\serv2003\Projektavimas\ESO%20metinis%20Centras\469.%20A.%20Juozapavi&#269;iaus%20pr.%20104A,%20Kaunas,%20Kauno%20m.%20sav" TargetMode="External"/><Relationship Id="rId78" Type="http://schemas.openxmlformats.org/officeDocument/2006/relationships/hyperlink" Target="file:///\\serv2003\ESO%20metinis%20Centras\74%20Naujos%200,4kV%20KL%20i&#353;%20TR-328%20iki%20atr.1006%20(L-100%20i&#353;%20TR-195_KS-4430)%20tiesimas.%20Au&#353;ros%20g.%2022-2,%20Kaunas,%20Kauno%20m.%20sav..%20TS%20(23-06028)" TargetMode="External"/><Relationship Id="rId101" Type="http://schemas.openxmlformats.org/officeDocument/2006/relationships/hyperlink" Target="file:///\\serv2003\ESO%20metinis%20Centras\95%20Jonavos%20g.%20-,%20Kaunas,%20Kauno%20m.%20sav" TargetMode="External"/><Relationship Id="rId143" Type="http://schemas.openxmlformats.org/officeDocument/2006/relationships/hyperlink" Target="file:///\\serv2003\Projektavimas\ESO%20metinis%20Centras\137%20Kranto%207-oji%20g.%2018,%20Kaunas,%20Kauno%20m.%20sav" TargetMode="External"/><Relationship Id="rId185" Type="http://schemas.openxmlformats.org/officeDocument/2006/relationships/hyperlink" Target="file:///\\serv2003\Projektavimas\ESO%20metinis%20Centras\177%20Savanori&#371;%20pr.%2030,%20Kaunas,%20Kauno%20m.%20sav" TargetMode="External"/><Relationship Id="rId350" Type="http://schemas.openxmlformats.org/officeDocument/2006/relationships/hyperlink" Target="file:///\\192.168.1.100\Projektavimas\ESO%20metinis%20Centras\330.%20A.%20Mickevi&#269;iaus%20g.%2040,%20Kaunas,%20Kauno%20m.%20sav" TargetMode="External"/><Relationship Id="rId406" Type="http://schemas.openxmlformats.org/officeDocument/2006/relationships/hyperlink" Target="file:///\\192.168.1.100\Projektavimas\ESO%20metinis%20Centras\385.%200,4%20kV%20MT-2-03_LGI%20rekonstravimas,%20LGI%20vartotoj&#371;%20perjungimas,%20&#268;iurlionio%20g.%206B,%20Kaunas%20(Kauno%20reg.,%20Kauno%20m.%20sav.)" TargetMode="External"/><Relationship Id="rId9" Type="http://schemas.openxmlformats.org/officeDocument/2006/relationships/hyperlink" Target="file:///\\serv2003\ESO%20metinis%20Centras\09.%20Biruli&#353;ki&#371;%20g.%203,%20Kaunas,%20Kauno%20m.%20sav" TargetMode="External"/><Relationship Id="rId210" Type="http://schemas.openxmlformats.org/officeDocument/2006/relationships/hyperlink" Target="file:///\\serv2003\Projektavimas\ESO%20metinis%20Centras\193%20Kleboni&#353;kio%20g.%2034,%20Kaunas,%20Kauno%20m.%20sav" TargetMode="External"/><Relationship Id="rId392" Type="http://schemas.openxmlformats.org/officeDocument/2006/relationships/hyperlink" Target="file:///\\192.168.1.100\Projektavimas\ESO%20metinis%20Centras\371.%2010%20kV%20KL%20TR189-TR217%20rekonstravimas%20(Kauno%20reg.,%20Kauno%20raj.)" TargetMode="External"/><Relationship Id="rId448" Type="http://schemas.openxmlformats.org/officeDocument/2006/relationships/hyperlink" Target="file:///\\serv2003\Projektavimas\ESO%20metinis%20Centras\427.%20Kalnie&#269;i&#371;%20g.%2066,%20Kaunas,%20Kauno%20m.%20sav" TargetMode="External"/><Relationship Id="rId252" Type="http://schemas.openxmlformats.org/officeDocument/2006/relationships/hyperlink" Target="file:///\\serv2003\Projektavimas\ESO%20metinis%20Centras\235.%20J.%20Mateikos%20g.%2022A,%20Kaunas,%20Kauno%20m.%20sav" TargetMode="External"/><Relationship Id="rId294" Type="http://schemas.openxmlformats.org/officeDocument/2006/relationships/hyperlink" Target="file:///\\serv2003\Projektavimas\ESO%20metinis%20Centras\275.%20Ruduoki&#371;%20g.%208,%20Kaunas,%20Kauno%20m.%20sav" TargetMode="External"/><Relationship Id="rId308" Type="http://schemas.openxmlformats.org/officeDocument/2006/relationships/hyperlink" Target="file:///\\serv2003\Projektavimas\ESO%20metinis%20Centras\288.%20%20Vasarviet&#279;s%20g.%2013,%20Kaunas,%20Kauno%20m.%20sav" TargetMode="External"/><Relationship Id="rId47" Type="http://schemas.openxmlformats.org/officeDocument/2006/relationships/hyperlink" Target="file:///\\serv2003\ESO%20metinis%20Centras\45.%20Drob&#279;s%20g.%2089-1A,%20Kaunas,%20Kauno%20m.%20sav" TargetMode="External"/><Relationship Id="rId89" Type="http://schemas.openxmlformats.org/officeDocument/2006/relationships/hyperlink" Target="file:///\\serv2003\ESO%20metinis%20Centras\83%20&#381;eimenos%20g.%202C,%20Kaunas,%20Kauno%20m.%20sav" TargetMode="External"/><Relationship Id="rId112" Type="http://schemas.openxmlformats.org/officeDocument/2006/relationships/hyperlink" Target="file:///\\serv2003\Projektavimas\ESO%20metinis%20Centras\107%20Raseini&#371;%20g.%2030,%20Kaunas,%20Kauno%20m.%20sav" TargetMode="External"/><Relationship Id="rId154" Type="http://schemas.openxmlformats.org/officeDocument/2006/relationships/hyperlink" Target="file:///\\serv2003\Projektavimas\ESO%20metinis%20Centras\143%20Savanori&#371;%20pr.%20339C,%20Kaunas,%20Kauno%20m.%20sav" TargetMode="External"/><Relationship Id="rId361" Type="http://schemas.openxmlformats.org/officeDocument/2006/relationships/hyperlink" Target="file:///\\192.168.1.100\Projektavimas\ESO%20metinis%20Centras\341.%20Benediktini&#371;%20g.%2046,%20Kaunas,%20Kauno%20m.%20sav" TargetMode="External"/><Relationship Id="rId196" Type="http://schemas.openxmlformats.org/officeDocument/2006/relationships/hyperlink" Target="file:///\\serv2003\Projektavimas\ESO%20metinis%20Centras\180%20Savanori&#371;%20pr.%2097,%20Kaunas,%20Kauno%20m.%20sav" TargetMode="External"/><Relationship Id="rId417" Type="http://schemas.openxmlformats.org/officeDocument/2006/relationships/hyperlink" Target="file:///\\serv2003\Projektavimas\ESO%20metinis%20Centras\396.%20Lentvario%20g.%202C,%20LT-44439%20Kaunas,%20Kauno%20m.%20sav" TargetMode="External"/><Relationship Id="rId459" Type="http://schemas.openxmlformats.org/officeDocument/2006/relationships/hyperlink" Target="file:///\\serv2003\Projektavimas\ESO%20metinis%20Centras\438.%20&#352;iauli&#371;%20g.%2044%20-%203,%20LT-44356%20Kaunas,%20Kauno%20m.%20sav" TargetMode="External"/><Relationship Id="rId16" Type="http://schemas.openxmlformats.org/officeDocument/2006/relationships/hyperlink" Target="file:///\\serv2003\ESO%20metinis%20Centras\16.%20Astronomijos%20g.%206,%20Kaunas,%20Kauno%20m.%20sav" TargetMode="External"/><Relationship Id="rId221" Type="http://schemas.openxmlformats.org/officeDocument/2006/relationships/hyperlink" Target="file:///\\192.168.1.100\Projektavimas\ESO%20metinis%20Centras\209.%20Kranto%20al.%2096,%20Kaunas,%20Kauno%20m.%20sav" TargetMode="External"/><Relationship Id="rId263" Type="http://schemas.openxmlformats.org/officeDocument/2006/relationships/hyperlink" Target="file:///\\192.168.1.100\Projektavimas\ESO%20metinis%20Centras\244.%20Jaun&#371;j&#371;%20Talkinink&#371;%20g.%2015-4,%20Kaunas,%20Kauno%20m.%20sav" TargetMode="External"/><Relationship Id="rId319" Type="http://schemas.openxmlformats.org/officeDocument/2006/relationships/hyperlink" Target="file:///\\serv2003\Projektavimas\ESO%20metinis%20Centras\299.%20%20A&#353;menos%201-oji%20g.%2010A-93,%20Kaunas,%20Kauno%20m.%20sav" TargetMode="External"/><Relationship Id="rId470" Type="http://schemas.openxmlformats.org/officeDocument/2006/relationships/hyperlink" Target="file:///\\serv2003\Projektavimas\ESO%20metinis%20Centras\449.%20Minties%20Rato%20g.%2011A,%20Kaunas,%20Kauno%20m.%20sav" TargetMode="External"/><Relationship Id="rId58" Type="http://schemas.openxmlformats.org/officeDocument/2006/relationships/hyperlink" Target="file:///\\serv2003\ESO%20metinis%20Centras\55%20Tulpi&#371;%20g.%2016-4,%20Kaunas,%20Kauno%20m.%20sav" TargetMode="External"/><Relationship Id="rId123" Type="http://schemas.openxmlformats.org/officeDocument/2006/relationships/hyperlink" Target="file:///\\serv2003\Projektavimas\ESO%20metinis%20Centras\115%20S.%20Gim&#382;ausko%20g.%2023,%20Kaunas,%20Kauno%20m.%20sav" TargetMode="External"/><Relationship Id="rId330" Type="http://schemas.openxmlformats.org/officeDocument/2006/relationships/hyperlink" Target="file:///\\192.168.1.100\Projektavimas\ESO%20metinis%20Centras\310.%20Pilie&#269;i&#371;%20g.%203-2,%20Kaunas,%20Kauno%20m.%20sav" TargetMode="External"/><Relationship Id="rId165" Type="http://schemas.openxmlformats.org/officeDocument/2006/relationships/hyperlink" Target="file:///\\serv2003\Projektavimas\ESO%20metinis%20Centras\155%20Perk&#363;no%20al.%2028,%20Kaunas,%20Kauno%20m.%20sav" TargetMode="External"/><Relationship Id="rId372" Type="http://schemas.openxmlformats.org/officeDocument/2006/relationships/hyperlink" Target="file:///\\192.168.1.100\Projektavimas\ESO%20metinis%20Centras\352.%20J.%20I.%20Kra&#353;evskio%20g.%2018,%20Kaunas,%20Kauno%20m.%20sav" TargetMode="External"/><Relationship Id="rId428" Type="http://schemas.openxmlformats.org/officeDocument/2006/relationships/hyperlink" Target="file:///\\serv2003\Projektavimas\ESO%20metinis%20Centras\407.%20Kranto%208-oji%20g.%2012,%20Kaunas,%20Kauno%20m.%20sav" TargetMode="External"/><Relationship Id="rId232" Type="http://schemas.openxmlformats.org/officeDocument/2006/relationships/hyperlink" Target="file:///\\192.168.1.100\Projektavimas\ESO%20metinis%20Centras\222.%20Breslaujos%20g.%202,%20Kaunas,%20Kauno%20m.%20sav" TargetMode="External"/><Relationship Id="rId274" Type="http://schemas.openxmlformats.org/officeDocument/2006/relationships/hyperlink" Target="file:///\\192.168.1.100\Projektavimas\ESO%20metinis%20Centras\255.%20Sukil&#279;li&#371;%20pr.%2048-1,%20Kaunas,%20Kauno%20m.%20sav" TargetMode="External"/><Relationship Id="rId481" Type="http://schemas.openxmlformats.org/officeDocument/2006/relationships/hyperlink" Target="file:///\\serv2003\Projektavimas\ESO%20metinis%20Centras\460.%20Minties%20Rato%20g.%2052,%20Kaunas,%20Kauno%20m.%20sav" TargetMode="External"/><Relationship Id="rId27" Type="http://schemas.openxmlformats.org/officeDocument/2006/relationships/hyperlink" Target="file:///\\serv2003\ESO%20metinis%20Centras\26.%20Nendri&#371;%20g.%204,%20Kaunas,%20Kauno%20m.%20sav" TargetMode="External"/><Relationship Id="rId69" Type="http://schemas.openxmlformats.org/officeDocument/2006/relationships/hyperlink" Target="file:///\\serv2003\ESO%20metinis%20Centras\65%20Zaras&#371;%20g.%2030-1,%20Kaunas,%20Kauno%20m.%20sav.Zaras&#371;%20g.%2030-1,%20Kaunas,%20Kauno%20m.%20sav" TargetMode="External"/><Relationship Id="rId134" Type="http://schemas.openxmlformats.org/officeDocument/2006/relationships/hyperlink" Target="file:///\\serv2003\Projektavimas\ESO%20metinis%20Centras\126%20Vokie&#269;i&#371;%20g.%204-2,%20Kaunas,%20Kauno%20m.%20sav" TargetMode="External"/><Relationship Id="rId80" Type="http://schemas.openxmlformats.org/officeDocument/2006/relationships/hyperlink" Target="file:///\\serv2003\ESO%20metinis%20Centras\75%20U&#382;&#353;ili&#371;%20g.%2059,%20Kaunas,%20Kauno%20m.%20sav" TargetMode="External"/><Relationship Id="rId176" Type="http://schemas.openxmlformats.org/officeDocument/2006/relationships/hyperlink" Target="file:///\\serv2003\Projektavimas\ESO%20metinis%20Centras\170%20Jonavos%20g.%20294,%20Kaunas,%20Kauno%20m.%20sav" TargetMode="External"/><Relationship Id="rId341" Type="http://schemas.openxmlformats.org/officeDocument/2006/relationships/hyperlink" Target="file:///\\192.168.1.100\Projektavimas\ESO%20metinis%20Centras\321.%20Kurpi&#371;%20g.%203-2,%20Kaunas,%20Kauno%20m.%20sav" TargetMode="External"/><Relationship Id="rId383" Type="http://schemas.openxmlformats.org/officeDocument/2006/relationships/hyperlink" Target="file:///\\192.168.1.100\Projektavimas\ESO%20metinis%20Centras\363.%20Pilie&#269;i&#371;%20g.%2014,%20Kaunas,%20Kauno%20m.%20sav" TargetMode="External"/><Relationship Id="rId439" Type="http://schemas.openxmlformats.org/officeDocument/2006/relationships/hyperlink" Target="file:///\\serv2003\Projektavimas\ESO%20metinis%20Centras\418.%200,4%20kV%20SP-2-01%20(Kaunas)_LGI%20L-SP-21%20rekonstravimas,%20A.Juozapavi&#269;iaus%20pr.118,%20Kaunas,%20(Kauno%20reg.,%20Kauno%20tinklas)" TargetMode="External"/><Relationship Id="rId201" Type="http://schemas.openxmlformats.org/officeDocument/2006/relationships/hyperlink" Target="file:///\\serv2003\Projektavimas\ESO%20metinis%20Centras\191%20Laisv&#279;s%20al.%2086-8,%20Kaunas,%20Kauno%20m.%20sav" TargetMode="External"/><Relationship Id="rId243" Type="http://schemas.openxmlformats.org/officeDocument/2006/relationships/hyperlink" Target="file:///\\serv2003\Projektavimas\ESO%20metinis%20Centras\226.Savanori&#371;%20pr.%20273-R15,%20Kaunas,%20Kauno%20m.%20sav" TargetMode="External"/><Relationship Id="rId285" Type="http://schemas.openxmlformats.org/officeDocument/2006/relationships/hyperlink" Target="file:///\\192.168.1.100\Projektavimas\ESO%20metinis%20Centras\266.%20&#352;iaurie&#269;i&#371;%20aklg.%2024-1,%20Kaunas,%20Kauno%20m.%20sav" TargetMode="External"/><Relationship Id="rId450" Type="http://schemas.openxmlformats.org/officeDocument/2006/relationships/hyperlink" Target="file:///\\serv2003\Projektavimas\ESO%20metinis%20Centras\429.%20Laz&#363;n&#371;%20g.%2065-1,%20Kaunas,%20Kauno%20m.%20sav" TargetMode="External"/><Relationship Id="rId38" Type="http://schemas.openxmlformats.org/officeDocument/2006/relationships/hyperlink" Target="file:///\\serv2003\ESO%20metinis%20Centras\37%20A.%20Juozapavi&#269;iaus%20pr.%2029C,%20Kaunas,%20Kauno%20m.%20sav" TargetMode="External"/><Relationship Id="rId103" Type="http://schemas.openxmlformats.org/officeDocument/2006/relationships/hyperlink" Target="file:///\\serv2003\ESO%20metinis%20Centras\96%20Laisv&#279;s%20al.%2092A,%20Kaunas,%20Kauno%20m.%20sav" TargetMode="External"/><Relationship Id="rId310" Type="http://schemas.openxmlformats.org/officeDocument/2006/relationships/hyperlink" Target="file:///\\192.168.1.100\Projektavimas\ESO%20metinis%20Centras\290.%20Kurpi&#371;%20g.%204A,%20Kaunas,%20Kauno%20m.%20sav" TargetMode="External"/><Relationship Id="rId492" Type="http://schemas.openxmlformats.org/officeDocument/2006/relationships/vmlDrawing" Target="../drawings/vmlDrawing3.vml"/><Relationship Id="rId91" Type="http://schemas.openxmlformats.org/officeDocument/2006/relationships/hyperlink" Target="file:///\\serv2003\ESO%20metinis%20Centras\85%20A.%20Mackevi&#269;iaus%20g.%2082,%20Kaunas,%20Kauno%20m.%20sav" TargetMode="External"/><Relationship Id="rId145" Type="http://schemas.openxmlformats.org/officeDocument/2006/relationships/hyperlink" Target="file:///\\serv2003\Projektavimas\ESO%20metinis%20Centras\139%20&#352;iauli&#371;%20g.%2010A-5,%20Kaunas,%20Kauno%20m.%20sav" TargetMode="External"/><Relationship Id="rId187" Type="http://schemas.openxmlformats.org/officeDocument/2006/relationships/hyperlink" Target="file:///\\serv2003\Projektavimas\ESO%20metinis%20Centras\179%20Vyd&#363;no%20al.%204,%20Kaunas,%20Kauno%20m.%20sav" TargetMode="External"/><Relationship Id="rId352" Type="http://schemas.openxmlformats.org/officeDocument/2006/relationships/hyperlink" Target="file:///\\192.168.1.100\Projektavimas\ESO%20metinis%20Centras\332.%20Uosio%20g.%2013,%20Kaunas,%20Kauno%20m.%20sav" TargetMode="External"/><Relationship Id="rId394" Type="http://schemas.openxmlformats.org/officeDocument/2006/relationships/hyperlink" Target="file:///\\192.168.1.100\Projektavimas\ESO%20metinis%20Centras\373.%20&#352;aki&#371;%20g.%203,%20Kaunas,%20Kauno%20m.%20sav" TargetMode="External"/><Relationship Id="rId408" Type="http://schemas.openxmlformats.org/officeDocument/2006/relationships/hyperlink" Target="file:///\\192.168.1.100\Projektavimas\ESO%20metinis%20Centras\387.%200,4%20kV%20MT-2-08_LGI%20rekonstravimas,%20LGI%20vartotoj&#371;%20perjungimas,%20L.Ivinskiog.,%20Kaunas%20(Kauno%20reg.,%20Kauno%20m.)" TargetMode="External"/><Relationship Id="rId212" Type="http://schemas.openxmlformats.org/officeDocument/2006/relationships/hyperlink" Target="file:///\\serv2003\Projektavimas\ESO%20metinis%20Centras\195%20Radvil&#279;n&#371;%20pl.%2042,%20Kaunas,%20Kauno%20m.%20sav" TargetMode="External"/><Relationship Id="rId254" Type="http://schemas.openxmlformats.org/officeDocument/2006/relationships/hyperlink" Target="file:///\\serv2003\Projektavimas\ESO%20metinis%20Centras\236.%20Islandijos%20pl.%2099-210,%20Kaunas,%20Kauno%20m.%20sav" TargetMode="External"/><Relationship Id="rId49" Type="http://schemas.openxmlformats.org/officeDocument/2006/relationships/hyperlink" Target="file:///\\serv2003\ESO%20metinis%20Centras\47%20A.%20Mackevi&#269;iaus%20g.%2058,%20Kaunas,%20Kauno%20m.%20sav" TargetMode="External"/><Relationship Id="rId114" Type="http://schemas.openxmlformats.org/officeDocument/2006/relationships/hyperlink" Target="file:///\\serv2003\Projektavimas\ESO%20metinis%20Centras\109%20Islandijos%20pl.%2025,%20Kaunas,%20Kauno%20m.%20sav" TargetMode="External"/><Relationship Id="rId296" Type="http://schemas.openxmlformats.org/officeDocument/2006/relationships/hyperlink" Target="file:///\\serv2003\Projektavimas\ESO%20metinis%20Centras\277.%20%20Vytauto%20pr.%2066,%20Kaunas,%20Kauno%20m.%20sav" TargetMode="External"/><Relationship Id="rId461" Type="http://schemas.openxmlformats.org/officeDocument/2006/relationships/hyperlink" Target="file:///\\serv2003\Projektavimas\ESO%20metinis%20Centras\440.%20Kalnie&#269;i&#371;%20g.%2068,%20Kaunas,%20Kauno%20m.%20sav" TargetMode="External"/><Relationship Id="rId60" Type="http://schemas.openxmlformats.org/officeDocument/2006/relationships/hyperlink" Target="file:///\\serv2003\ESO%20metinis%20Centras\56%20A.%20Mickevi&#269;iaus%20g.%2052A,%20Kaunas,%20Kauno%20m.%20sav" TargetMode="External"/><Relationship Id="rId156" Type="http://schemas.openxmlformats.org/officeDocument/2006/relationships/hyperlink" Target="file:///\\serv2003\Projektavimas\ESO%20metinis%20Centras\148%20Gedimino%20g.%2010,%20Kaunas,%20Kauno%20m.%20sav" TargetMode="External"/><Relationship Id="rId198" Type="http://schemas.openxmlformats.org/officeDocument/2006/relationships/hyperlink" Target="file:///\\serv2003\Projektavimas\ESO%20metinis%20Centras\182%20&#352;irvint&#371;%202-asis%20tak.%2014A,%20Kaunas,%20Kauno%20m.%20sav" TargetMode="External"/><Relationship Id="rId321" Type="http://schemas.openxmlformats.org/officeDocument/2006/relationships/hyperlink" Target="file:///\\serv2003\Projektavimas\ESO%20metinis%20Centras\301.%20%20Laz&#363;n&#371;%20g.%2063-1,%20Kaunas,%20Kauno%20m.%20sav" TargetMode="External"/><Relationship Id="rId363" Type="http://schemas.openxmlformats.org/officeDocument/2006/relationships/hyperlink" Target="file:///\\192.168.1.100\Projektavimas\ESO%20metinis%20Centras\343.%20Zanavyk&#371;%20g.%2037,%20Kaunas,%20Kauno%20m.%20sav" TargetMode="External"/><Relationship Id="rId419" Type="http://schemas.openxmlformats.org/officeDocument/2006/relationships/hyperlink" Target="file:///\\serv2003\Projektavimas\ESO%20metinis%20Centras\398.%2010%20kV%20KL%20TR28-TR222%20rekonstravimas%20(Kauno%20reg.,%20Kauno%20raj.)" TargetMode="External"/><Relationship Id="rId223" Type="http://schemas.openxmlformats.org/officeDocument/2006/relationships/hyperlink" Target="file:///\\serv2003\Projektavimas\ESO%20metinis%20Centras\203.%20Kranto%2010-oji%20g.%2018-1,%20Kaunas,%20Kauno%20m.%20sav" TargetMode="External"/><Relationship Id="rId430" Type="http://schemas.openxmlformats.org/officeDocument/2006/relationships/hyperlink" Target="file:///\\serv2003\Projektavimas\ESO%20metinis%20Centras\409.%20E.%20O&#382;e&#353;kien&#279;s%20g.%2039,%20Kaunas,%20Kauno%20m.%20sav" TargetMode="External"/><Relationship Id="rId18" Type="http://schemas.openxmlformats.org/officeDocument/2006/relationships/hyperlink" Target="file:///\\serv2003\ESO%20metinis%20Centras\18.%20Jonavos%20g.%20290,%20Kaunas,%20Kauno%20m.%20sav" TargetMode="External"/><Relationship Id="rId265" Type="http://schemas.openxmlformats.org/officeDocument/2006/relationships/hyperlink" Target="file:///\\192.168.1.100\Projektavimas\ESO%20metinis%20Centras\246.%20Karo%20Ligonin&#279;s%20g.%205-7,%20Kaunas,%20Kauno%20m.%20sav" TargetMode="External"/><Relationship Id="rId472" Type="http://schemas.openxmlformats.org/officeDocument/2006/relationships/hyperlink" Target="file:///\\serv2003\Projektavimas\ESO%20metinis%20Centras\451.%20Muitin&#279;s%20g.%201-7A,%20Kaunas,%20Kauno%20m.%20sav" TargetMode="External"/><Relationship Id="rId125" Type="http://schemas.openxmlformats.org/officeDocument/2006/relationships/hyperlink" Target="file:///\\serv2003\Projektavimas\ESO%20metinis%20Centras\118%20Vai&#382;ganto%20g.%2047-1,%20Kaunas,%20Kauno%20m.%20sav" TargetMode="External"/><Relationship Id="rId167" Type="http://schemas.openxmlformats.org/officeDocument/2006/relationships/hyperlink" Target="file:///\\serv2003\Projektavimas\ESO%20metinis%20Centras\157%20Gruzd&#382;i&#371;%20g.%2011A-1,%20Kaunas,%20Kauno%20m.%20sav" TargetMode="External"/><Relationship Id="rId332" Type="http://schemas.openxmlformats.org/officeDocument/2006/relationships/hyperlink" Target="file:///\\192.168.1.100\Projektavimas\ESO%20metinis%20Centras\312.%20&#352;irvint&#371;%20g.%2063,%20Kaunas,%20Kauno%20m.%20sav" TargetMode="External"/><Relationship Id="rId374" Type="http://schemas.openxmlformats.org/officeDocument/2006/relationships/hyperlink" Target="file:///\\192.168.1.100\Projektavimas\ESO%20metinis%20Centras\354.%20Mol&#279;t&#371;%20g.%2032,%20Kaunas,%20Kauno%20m.%20sav" TargetMode="External"/><Relationship Id="rId71" Type="http://schemas.openxmlformats.org/officeDocument/2006/relationships/hyperlink" Target="file:///\\serv2003\ESO%20metinis%20Centras\67%20Kaps&#371;%20g.%2028,%20Kaunas,%20Kauno%20m.%20sav" TargetMode="External"/><Relationship Id="rId234" Type="http://schemas.openxmlformats.org/officeDocument/2006/relationships/hyperlink" Target="file:///\\192.168.1.100\Projektavimas\ESO%20metinis%20Centras\205.%20Pilie&#269;i&#371;%20g.%2012,%20Kaunas,%20Kauno%20m.%20sav" TargetMode="External"/><Relationship Id="rId2" Type="http://schemas.openxmlformats.org/officeDocument/2006/relationships/hyperlink" Target="file:///\\serv2003\ESO%20metinis%20Centras\02.%20Kaps&#371;%20g.%2026,%20Kaunas,%20Kauno%20m.%20sav" TargetMode="External"/><Relationship Id="rId29" Type="http://schemas.openxmlformats.org/officeDocument/2006/relationships/hyperlink" Target="file:///\\serv2003\ESO%20metinis%20Centras\28.%20Vilniaus%20g.%2034-5,%20Kaunas,%20Kauno%20m.%20sav" TargetMode="External"/><Relationship Id="rId276" Type="http://schemas.openxmlformats.org/officeDocument/2006/relationships/hyperlink" Target="file:///\\192.168.1.100\Projektavimas\ESO%20metinis%20Centras\257.%20&#381;eimenos%20g.%2079,%20Kaunas,%20Kauno%20m.%20sav" TargetMode="External"/><Relationship Id="rId441" Type="http://schemas.openxmlformats.org/officeDocument/2006/relationships/hyperlink" Target="file:///\\serv2003\Projektavimas\ESO%20metinis%20Centras\420.%20Mi&#353;ko%20g.%2026,%20LT-44313%20Kaunas,%20Kauno%20m.%20sav" TargetMode="External"/><Relationship Id="rId483" Type="http://schemas.openxmlformats.org/officeDocument/2006/relationships/hyperlink" Target="file:///\\serv2003\Projektavimas\ESO%20metinis%20Centras\462.%20Speigo%20g.%2028%20-%2015,%20Kaunas,%20Kauno%20m.%20sav" TargetMode="External"/><Relationship Id="rId40" Type="http://schemas.openxmlformats.org/officeDocument/2006/relationships/hyperlink" Target="file:///\\serv2003\ESO%20metinis%20Centras\39%20Pa&#382;angos%20g.%203,%20Kaunas,%20Kauno%20m.%20sav" TargetMode="External"/><Relationship Id="rId136" Type="http://schemas.openxmlformats.org/officeDocument/2006/relationships/hyperlink" Target="file:///\\serv2003\Projektavimas\ESO%20metinis%20Centras\128%20Savanori&#371;%20pr.%20443A,%20Kaunas,%20Kauno%20m.%20sav" TargetMode="External"/><Relationship Id="rId178" Type="http://schemas.openxmlformats.org/officeDocument/2006/relationships/hyperlink" Target="file:///\\serv2003\Projektavimas\ESO%20metinis%20Centras\172%20Tvirtov&#279;s%20al.%2058,%20Kaunas,%20Kauno%20m.%20sav" TargetMode="External"/><Relationship Id="rId301" Type="http://schemas.openxmlformats.org/officeDocument/2006/relationships/hyperlink" Target="file:///\\serv2003\Projektavimas\ESO%20metinis%20Centras\282.%20%20Islandijos%20pl.%209,%20Kaunas,%20Kauno%20m.%20sav" TargetMode="External"/><Relationship Id="rId343" Type="http://schemas.openxmlformats.org/officeDocument/2006/relationships/hyperlink" Target="file:///\\192.168.1.100\Projektavimas\ESO%20metinis%20Centras\323.%20Minties%20Rato%20g.%2048,%20Kaunas,%20Kauno%20m.%20sav" TargetMode="External"/><Relationship Id="rId82" Type="http://schemas.openxmlformats.org/officeDocument/2006/relationships/hyperlink" Target="file:///\\serv2003\ESO%20metinis%20Centras\78%20M.%20Sederavi&#269;iaus%20g.%2019,%20Kaunas,%20Kauno%20m.%20sav" TargetMode="External"/><Relationship Id="rId203" Type="http://schemas.openxmlformats.org/officeDocument/2006/relationships/hyperlink" Target="file:///\\serv2003\Projektavimas\ESO%20metinis%20Centras\190%20Alantos%20g.%208,%20Kaunas,%20Kauno%20m.%20sav" TargetMode="External"/><Relationship Id="rId385" Type="http://schemas.openxmlformats.org/officeDocument/2006/relationships/hyperlink" Target="file:///\\192.168.1.100\Projektavimas\ESO%20metinis%20Centras\365.%20Laisv&#279;s%20al.%2070-2A,%20Kaunas,%20Kauno%20m.%20sav" TargetMode="External"/><Relationship Id="rId245" Type="http://schemas.openxmlformats.org/officeDocument/2006/relationships/hyperlink" Target="file:///\\serv2003\Projektavimas\ESO%20metinis%20Centras\230.%20Kranto%2010-oji%20g.%2020A,%20Kaunas,%20Kauno%20m.%20sav" TargetMode="External"/><Relationship Id="rId287" Type="http://schemas.openxmlformats.org/officeDocument/2006/relationships/hyperlink" Target="file:///\\192.168.1.100\Projektavimas\ESO%20metinis%20Centras\268.%20K&#281;stu&#269;io%20g.%2073-28,%20Kaunas,%20Kauno%20m.%20sav" TargetMode="External"/><Relationship Id="rId410" Type="http://schemas.openxmlformats.org/officeDocument/2006/relationships/hyperlink" Target="file:///\\192.168.1.100\Projektavimas\ESO%20metinis%20Centras\389.%200,4%20kV%20TR-2-05_LGI%20rekonstravimas,%20Tunelio%20g.10A,%20Kaunas%20(Kauno%20reg.,%20Kauno%20m.)" TargetMode="External"/><Relationship Id="rId452" Type="http://schemas.openxmlformats.org/officeDocument/2006/relationships/hyperlink" Target="file:///\\serv2003\Projektavimas\ESO%20metinis%20Centras\431.%20Jonavos%20g.%201F,%20Kaunas,%20Kauno%20m.%20sav" TargetMode="External"/><Relationship Id="rId494" Type="http://schemas.openxmlformats.org/officeDocument/2006/relationships/table" Target="../tables/table6.xml"/><Relationship Id="rId105" Type="http://schemas.openxmlformats.org/officeDocument/2006/relationships/hyperlink" Target="file:///\\serv2003\Projektavimas\ESO%20metinis%20Centras\99%20A.%20Mackevi&#269;iaus%20g.%2058,%20Kaunas,%20Kauno%20m.%20sav" TargetMode="External"/><Relationship Id="rId147" Type="http://schemas.openxmlformats.org/officeDocument/2006/relationships/hyperlink" Target="file:///\\serv2003\Projektavimas\ESO%20metinis%20Centras\138%20Verki&#371;%20g.%2048A,%20Kaunas,%20Kauno%20m.%20sav" TargetMode="External"/><Relationship Id="rId312" Type="http://schemas.openxmlformats.org/officeDocument/2006/relationships/hyperlink" Target="file:///\\serv2003\Projektavimas\ESO%20metinis%20Centras\292.%20%20V.%20Putvinskio%20g.%2034-10,%20Kaunas,%20Kauno%20m.%20sav" TargetMode="External"/><Relationship Id="rId354" Type="http://schemas.openxmlformats.org/officeDocument/2006/relationships/hyperlink" Target="file:///\\192.168.1.100\Projektavimas\ESO%20metinis%20Centras\334.%20Archyvo%20g.%2032,%20Kaunas,%20Kauno%20m.%20sav" TargetMode="External"/><Relationship Id="rId51" Type="http://schemas.openxmlformats.org/officeDocument/2006/relationships/hyperlink" Target="file:///\\serv2003\ESO%20metinis%20Centras\49%20P.%20Kalpoko%20g.%2024,%20Kaunas,%20Kauno%20m.%20sav" TargetMode="External"/><Relationship Id="rId93" Type="http://schemas.openxmlformats.org/officeDocument/2006/relationships/hyperlink" Target="file:///\\serv2003\ESO%20metinis%20Centras\87%20Eiguli&#371;%20g.%204,%20Kaunas,%20Kauno%20m.%20sav" TargetMode="External"/><Relationship Id="rId189" Type="http://schemas.openxmlformats.org/officeDocument/2006/relationships/hyperlink" Target="file:///\\serv2003\Projektavimas\ESO%20metinis%20Centras\185%20Vasarviet&#279;s%20g.%2021E-2,%20Kaunas,%20Kauno%20m.%20sav" TargetMode="External"/><Relationship Id="rId396" Type="http://schemas.openxmlformats.org/officeDocument/2006/relationships/hyperlink" Target="file:///\\192.168.1.100\Projektavimas\ESO%20metinis%20Centras\375.%20Algirdo%20g.,%20Kaunas" TargetMode="External"/><Relationship Id="rId214" Type="http://schemas.openxmlformats.org/officeDocument/2006/relationships/hyperlink" Target="file:///\\192.168.1.100\Projektavimas\ESO%20metinis%20Centras\216%20Minties%20Rato%20g.%2045,%20Kaunas,%20Kauno%20m.%20sav" TargetMode="External"/><Relationship Id="rId256" Type="http://schemas.openxmlformats.org/officeDocument/2006/relationships/hyperlink" Target="file:///\\serv2003\Projektavimas\ESO%20metinis%20Centras\223.%20&#381;eimenos%20g.%20106,%20Kaunas,%20Kauno%20m.%20sav" TargetMode="External"/><Relationship Id="rId298" Type="http://schemas.openxmlformats.org/officeDocument/2006/relationships/hyperlink" Target="file:///\\serv2003\Projektavimas\ESO%20metinis%20Centras\279.%20%20Vokie&#269;i&#371;%20g.%2043-2,%20Kaunas,%20Kauno%20m.%20sav" TargetMode="External"/><Relationship Id="rId421" Type="http://schemas.openxmlformats.org/officeDocument/2006/relationships/hyperlink" Target="file:///\\serv2003\Projektavimas\ESO%20metinis%20Centras\399.%2010%20kV%20KL%20TR286-TR236%20rekonstravimas%20(Kauno%20reg.,%20Kauno%20raj.)" TargetMode="External"/><Relationship Id="rId463" Type="http://schemas.openxmlformats.org/officeDocument/2006/relationships/hyperlink" Target="file:///\\serv2003\Projektavimas\ESO%20metinis%20Centras\442.%20Savanori&#371;%20pr.%20192B,%20Kaunas,%20Kauno%20m.%20sav" TargetMode="External"/><Relationship Id="rId116" Type="http://schemas.openxmlformats.org/officeDocument/2006/relationships/hyperlink" Target="file:///\\serv2003\Projektavimas\ESO%20metinis%20Centras\108%20Auk&#353;tai&#269;i&#371;%20g.%2027,%20Kaunas,%20Kauno%20m.%20sav" TargetMode="External"/><Relationship Id="rId158" Type="http://schemas.openxmlformats.org/officeDocument/2006/relationships/hyperlink" Target="file:///\\serv2003\Projektavimas\ESO%20metinis%20Centras\150%20Jonavos%20g.%2035E,%20Kaunas,%20Kauno%20m.%20sav" TargetMode="External"/><Relationship Id="rId323" Type="http://schemas.openxmlformats.org/officeDocument/2006/relationships/hyperlink" Target="file:///\\serv2003\Projektavimas\ESO%20metinis%20Centras\303.%20%20Kleboni&#353;kio%20g.%2034,%20Kaunas,%20Kauno%20m.%20sav" TargetMode="External"/><Relationship Id="rId20" Type="http://schemas.openxmlformats.org/officeDocument/2006/relationships/hyperlink" Target="file:///\\serv2003\ESO%20metinis%20Centras\20.%20Islandijos%20pl.%20215,%20Kaunas,%20Kauno%20m.%20sav" TargetMode="External"/><Relationship Id="rId62" Type="http://schemas.openxmlformats.org/officeDocument/2006/relationships/hyperlink" Target="file:///\\serv2003\ESO%20metinis%20Centras\59%20J.%20Degutyt&#279;s%20g.%203,%20Kaunas,%20Kauno%20m.%20sav" TargetMode="External"/><Relationship Id="rId365" Type="http://schemas.openxmlformats.org/officeDocument/2006/relationships/hyperlink" Target="file:///\\192.168.1.100\Projektavimas\ESO%20metinis%20Centras\345.%20Savanori&#371;%20pr.%20174,%20Kaunas,%20Kauno%20m.%20sav" TargetMode="External"/><Relationship Id="rId225" Type="http://schemas.openxmlformats.org/officeDocument/2006/relationships/hyperlink" Target="file:///\\serv2003\Projektavimas\ESO%20metinis%20Centras\204.%20Savanori&#371;%20pr.%203-20,%20Kaunas,%20Kauno%20m.%20sav" TargetMode="External"/><Relationship Id="rId267" Type="http://schemas.openxmlformats.org/officeDocument/2006/relationships/hyperlink" Target="file:///\\192.168.1.100\Projektavimas\ESO%20metinis%20Centras\248.%20P.%20Vi&#353;inskio%20g.%2058,%20Kaunas,%20Kauno%20m.%20sav" TargetMode="External"/><Relationship Id="rId432" Type="http://schemas.openxmlformats.org/officeDocument/2006/relationships/hyperlink" Target="file:///\\serv2003\Projektavimas\ESO%20metinis%20Centras\411.%20Muravos%20g.%207,%20LT-49419%20Kaunas,%20Kauno%20m.%20sav" TargetMode="External"/><Relationship Id="rId474" Type="http://schemas.openxmlformats.org/officeDocument/2006/relationships/hyperlink" Target="file:///\\serv2003\Projektavimas\ESO%20metinis%20Centras\453.%20Kauko%20al.%205,%20LT-44169%20Kaunas,%20Kauno%20m.%20sav" TargetMode="External"/><Relationship Id="rId106" Type="http://schemas.openxmlformats.org/officeDocument/2006/relationships/hyperlink" Target="file:///\\serv2003\ESO%20metinis%20Centras\96%20Laisv&#279;s%20al.%2092A,%20Kaunas,%20Kauno%20m.%20sav" TargetMode="External"/><Relationship Id="rId127" Type="http://schemas.openxmlformats.org/officeDocument/2006/relationships/hyperlink" Target="file:///\\serv2003\Projektavimas\ESO%20metinis%20Centras\120%20Vaistari&#353;ki&#371;%20g.%2025,%20Kaunas,%20Kauno%20m.%20sav" TargetMode="External"/><Relationship Id="rId313" Type="http://schemas.openxmlformats.org/officeDocument/2006/relationships/hyperlink" Target="file:///\\serv2003\Projektavimas\ESO%20metinis%20Centras\293.%20%20Savanori&#371;%20pr.%2051A-13,%20Kaunas,%20Kauno%20m.%20sav" TargetMode="External"/><Relationship Id="rId495" Type="http://schemas.openxmlformats.org/officeDocument/2006/relationships/comments" Target="../comments3.xml"/><Relationship Id="rId10" Type="http://schemas.openxmlformats.org/officeDocument/2006/relationships/hyperlink" Target="file:///\\serv2003\ESO%20metinis%20Centras\10.%20Undin&#279;s%20g.%2018,%20Kaunas,%20Kauno%20m.%20sav" TargetMode="External"/><Relationship Id="rId31" Type="http://schemas.openxmlformats.org/officeDocument/2006/relationships/hyperlink" Target="file:///\\serv2003\ESO%20metinis%20Centras\30.%20Kurpi&#371;%20g.%2028A,%20Kaunas,%20Kauno%20m.%20sav" TargetMode="External"/><Relationship Id="rId52" Type="http://schemas.openxmlformats.org/officeDocument/2006/relationships/hyperlink" Target="file:///\\serv2003\ESO%20metinis%20Centras\49%20P.%20Kalpoko%20g.%2024,%20Kaunas,%20Kauno%20m.%20sav" TargetMode="External"/><Relationship Id="rId73" Type="http://schemas.openxmlformats.org/officeDocument/2006/relationships/hyperlink" Target="file:///\\serv2003\ESO%20metinis%20Centras\69%20Zanavyk&#371;%20g.%2056,%20Kaunas,%20Kauno%20m.%20sav" TargetMode="External"/><Relationship Id="rId94" Type="http://schemas.openxmlformats.org/officeDocument/2006/relationships/hyperlink" Target="file:///\\serv2003\ESO%20metinis%20Centras\87%20Eiguli&#371;%20g.%204,%20Kaunas,%20Kauno%20m.%20sav" TargetMode="External"/><Relationship Id="rId148" Type="http://schemas.openxmlformats.org/officeDocument/2006/relationships/hyperlink" Target="file:///\\serv2003\Projektavimas\ESO%20metinis%20Centras\143%20Savanori&#371;%20pr.%20339C,%20Kaunas,%20Kauno%20m.%20sav" TargetMode="External"/><Relationship Id="rId169" Type="http://schemas.openxmlformats.org/officeDocument/2006/relationships/hyperlink" Target="file:///\\serv2003\Projektavimas\ESO%20metinis%20Centras\159%20Apyni&#371;%20g.%2019-9,%20Kaunas,%20Kauno%20m.%20sav" TargetMode="External"/><Relationship Id="rId334" Type="http://schemas.openxmlformats.org/officeDocument/2006/relationships/hyperlink" Target="file:///\\192.168.1.100\Projektavimas\ESO%20metinis%20Centras\314.%20A.%20Mackevi&#269;iaus%20g.%2042-1,%20Kaunas,%20Kauno%20m.%20sav" TargetMode="External"/><Relationship Id="rId355" Type="http://schemas.openxmlformats.org/officeDocument/2006/relationships/hyperlink" Target="file:///\\192.168.1.100\Projektavimas\ESO%20metinis%20Centras\335.%20A.%20Vytarto%20g.%2022,%20Kaunas,%20Kauno%20m.%20sav" TargetMode="External"/><Relationship Id="rId376" Type="http://schemas.openxmlformats.org/officeDocument/2006/relationships/hyperlink" Target="file:///\\192.168.1.100\Projektavimas\ESO%20metinis%20Centras\356.%20Zanavyk&#371;%20g.%2064,%20Kaunas,%20Kauno%20m.%20sav" TargetMode="External"/><Relationship Id="rId397" Type="http://schemas.openxmlformats.org/officeDocument/2006/relationships/hyperlink" Target="file:///\\192.168.1.100\Projektavimas\ESO%20metinis%20Centras\376.%20S.%20&#381;ukausko%20g.%205C,%20Kaunas,%20Kauno%20m.%20sav" TargetMode="External"/><Relationship Id="rId4" Type="http://schemas.openxmlformats.org/officeDocument/2006/relationships/hyperlink" Target="file:///\\serv2003\ESO%20metinis%20Centras\04.%20Vasarviet&#279;s%20g.%2021E,%20Kaunas,%20Kauno%20m.%20sav" TargetMode="External"/><Relationship Id="rId180" Type="http://schemas.openxmlformats.org/officeDocument/2006/relationships/hyperlink" Target="file:///\\serv2003\Projektavimas\ESO%20metinis%20Centras\173%20Kalnie&#269;i&#371;%20g.%2088,%20Kaunas,%20Kauno%20m.%20sav" TargetMode="External"/><Relationship Id="rId215" Type="http://schemas.openxmlformats.org/officeDocument/2006/relationships/hyperlink" Target="file:///\\192.168.1.100\Projektavimas\ESO%20metinis%20Centras\215.%20Mituvos%20g.%202,%20Kaunas,%20Kauno%20m.%20sav" TargetMode="External"/><Relationship Id="rId236" Type="http://schemas.openxmlformats.org/officeDocument/2006/relationships/hyperlink" Target="file:///\\serv2003\Projektavimas\ESO%20metinis%20Centras\224.%20D.%20Po&#353;kos%20g.%2020,%20Kaunas,%20Kauno%20m.%20sav" TargetMode="External"/><Relationship Id="rId257" Type="http://schemas.openxmlformats.org/officeDocument/2006/relationships/hyperlink" Target="file:///\\192.168.1.100\Projektavimas\ESO%20metinis%20Centras\240.%20Rus&#371;%20g.%205,%20Kaunas,%20Kauno%20m.%20sav" TargetMode="External"/><Relationship Id="rId278" Type="http://schemas.openxmlformats.org/officeDocument/2006/relationships/hyperlink" Target="file:///\\192.168.1.100\Projektavimas\ESO%20metinis%20Centras\259.%20Benediktini&#371;%20g.%2045-5,%20Kaunas,%20Kauno%20m.%20sav" TargetMode="External"/><Relationship Id="rId401" Type="http://schemas.openxmlformats.org/officeDocument/2006/relationships/hyperlink" Target="file:///\\192.168.1.100\Projektavimas\ESO%20metinis%20Centras\380.%20&#352;viesos%20g.%209,%20Kaunas,%20Kauno%20m.%20sav" TargetMode="External"/><Relationship Id="rId422" Type="http://schemas.openxmlformats.org/officeDocument/2006/relationships/hyperlink" Target="file:///\\serv2003\Projektavimas\ESO%20metinis%20Centras\401.%20Sukil&#279;li&#371;%20pr.%20-,%20Kaunas,%20Kauno%20m.%20sav" TargetMode="External"/><Relationship Id="rId443" Type="http://schemas.openxmlformats.org/officeDocument/2006/relationships/hyperlink" Target="file:///\\serv2003\Projektavimas\ESO%20metinis%20Centras\422.%20Vai&#382;ganto%20g.%2028,%20LT-44229%20Kaunas,%20Kauno%20m.%20sav" TargetMode="External"/><Relationship Id="rId464" Type="http://schemas.openxmlformats.org/officeDocument/2006/relationships/hyperlink" Target="file:///\\serv2003\Projektavimas\ESO%20metinis%20Centras\443.%20Kranto%205-oji%20g.%204,%20Kaunas,%20Kauno%20m.%20sav" TargetMode="External"/><Relationship Id="rId303" Type="http://schemas.openxmlformats.org/officeDocument/2006/relationships/hyperlink" Target="file:///\\serv2003\Projektavimas\ESO%20metinis%20Centras\283.%20%20Lelij&#371;%20g.%204-3,%20Kaunas,%20Kauno%20m.%20sav" TargetMode="External"/><Relationship Id="rId485" Type="http://schemas.openxmlformats.org/officeDocument/2006/relationships/hyperlink" Target="file:///\\serv2003\Projektavimas\ESO%20metinis%20Centras\464.%20Vokie&#269;i&#371;%20g.%2025-6,%20Kaunas,%20Kauno%20m.%20sav" TargetMode="External"/><Relationship Id="rId42" Type="http://schemas.openxmlformats.org/officeDocument/2006/relationships/hyperlink" Target="file:///\\serv2003\ESO%20metinis%20Centras\41%20M.%20Jankaus%20g.%2014-4,%20Kaunas,%20Kauno%20m.%20sav" TargetMode="External"/><Relationship Id="rId84" Type="http://schemas.openxmlformats.org/officeDocument/2006/relationships/hyperlink" Target="file:///\\serv2003\ESO%20metinis%20Centras\78%20M.%20Sederavi&#269;iaus%20g.%2019,%20Kaunas,%20Kauno%20m.%20sav" TargetMode="External"/><Relationship Id="rId138" Type="http://schemas.openxmlformats.org/officeDocument/2006/relationships/hyperlink" Target="file:///\\serv2003\Projektavimas\ESO%20metinis%20Centras\129%20Administracin&#279;s%20patalpos%20-%20Mituvos%20g.%202,%20Kaunas,%20Kauno%20m.%20sav" TargetMode="External"/><Relationship Id="rId345" Type="http://schemas.openxmlformats.org/officeDocument/2006/relationships/hyperlink" Target="file:///\\192.168.1.100\Projektavimas\ESO%20metinis%20Centras\324.%20A.%20Juozapavi&#269;iaus%20pr.%2029C-31,%20Kaunas,%20Kauno%20m.%20sav" TargetMode="External"/><Relationship Id="rId387" Type="http://schemas.openxmlformats.org/officeDocument/2006/relationships/hyperlink" Target="file:///\\192.168.1.100\Projektavimas\ESO%20metinis%20Centras\367.%20Kalnie&#269;i&#371;%20g.%2048A,%20Kaunas,%20Kauno%20m.%20sav" TargetMode="External"/><Relationship Id="rId191" Type="http://schemas.openxmlformats.org/officeDocument/2006/relationships/hyperlink" Target="file:///\\serv2003\Projektavimas\ESO%20metinis%20Centras\187%20&#381;eimenos%20g.%204,%20Kaunas,%20Kauno%20m.%20sav" TargetMode="External"/><Relationship Id="rId205" Type="http://schemas.openxmlformats.org/officeDocument/2006/relationships/hyperlink" Target="file:///\\serv2003\Projektavimas\ESO%20metinis%20Centras\199%20Gedimino%20g.%2013-15,%20Kaunas,%20Kauno%20m.%20sav" TargetMode="External"/><Relationship Id="rId247" Type="http://schemas.openxmlformats.org/officeDocument/2006/relationships/hyperlink" Target="file:///\\serv2003\Projektavimas\ESO%20metinis%20Centras\223.%20&#381;eimenos%20g.%20106,%20Kaunas,%20Kauno%20m.%20sav" TargetMode="External"/><Relationship Id="rId412" Type="http://schemas.openxmlformats.org/officeDocument/2006/relationships/hyperlink" Target="file:///\\192.168.1.100\Projektavimas\ESO%20metinis%20Centras\391.%200,4%20kV%20MT-2-04_LGI%20rekonstravimas,%20LGI%20vartotoj&#371;%20perjungimas,%20&#268;iurlionio%20g.%2016A%20Kaunas%20(Kauno%20reg.,%20Kauno%20m.%20sav.)" TargetMode="External"/><Relationship Id="rId107" Type="http://schemas.openxmlformats.org/officeDocument/2006/relationships/hyperlink" Target="file:///\\serv2003\ESO%20metinis%20Centras\96%20Laisv&#279;s%20al.%2092A,%20Kaunas,%20Kauno%20m.%20sav" TargetMode="External"/><Relationship Id="rId289" Type="http://schemas.openxmlformats.org/officeDocument/2006/relationships/hyperlink" Target="file:///\\192.168.1.100\Projektavimas\ESO%20metinis%20Centras\270.%20Perk&#363;no%20al.%207,%20Kaunas,%20Kauno%20m.%20sav" TargetMode="External"/><Relationship Id="rId454" Type="http://schemas.openxmlformats.org/officeDocument/2006/relationships/hyperlink" Target="file:///\\serv2003\Projektavimas\ESO%20metinis%20Centras\433.%20Tunelio%20g.%2060,%20LT-44405%20Kaunas,%20Kauno%20m.%20sav" TargetMode="External"/><Relationship Id="rId496" Type="http://schemas.microsoft.com/office/2017/10/relationships/threadedComment" Target="../threadedComments/threadedComment3.xml"/><Relationship Id="rId11" Type="http://schemas.openxmlformats.org/officeDocument/2006/relationships/hyperlink" Target="file:///\\serv2003\ESO%20metinis%20Centras\11.%20&#381;eimenos%20g.%20141B-1,%20Kaunas,%20Kauno%20m.%20sav" TargetMode="External"/><Relationship Id="rId53" Type="http://schemas.openxmlformats.org/officeDocument/2006/relationships/hyperlink" Target="file:///\\serv2003\ESO%20metinis%20Centras\50%20Palapini&#371;%20g.%206A,%20Kaunas,%20Kauno%20m.%20sav" TargetMode="External"/><Relationship Id="rId149" Type="http://schemas.openxmlformats.org/officeDocument/2006/relationships/hyperlink" Target="file:///\\serv2003\Projektavimas\ESO%20metinis%20Centras\144%20A.%20ir%20J.%20Vokietai&#269;i&#371;%20g.%203,%20Kaunas,%20Kauno%20m.%20sav" TargetMode="External"/><Relationship Id="rId314" Type="http://schemas.openxmlformats.org/officeDocument/2006/relationships/hyperlink" Target="file:///\\serv2003\Projektavimas\ESO%20metinis%20Centras\294.%20%20Voverai&#269;i&#371;%20g.%2011,%20Kaunas,%20Kauno%20m.%20sav" TargetMode="External"/><Relationship Id="rId356" Type="http://schemas.openxmlformats.org/officeDocument/2006/relationships/hyperlink" Target="file:///\\192.168.1.100\Projektavimas\ESO%20metinis%20Centras\336.%20A.%20Juozapavi&#269;iaus%20pr.%207T-2,%20Kaunas,%20Kauno%20m.%20sav" TargetMode="External"/><Relationship Id="rId398" Type="http://schemas.openxmlformats.org/officeDocument/2006/relationships/hyperlink" Target="file:///\\192.168.1.100\Projektavimas\ESO%20metinis%20Centras\377.%20Hipodromo%20g.%2054,%20Kaunas,%20Kauno%20m.%20sav" TargetMode="External"/><Relationship Id="rId95" Type="http://schemas.openxmlformats.org/officeDocument/2006/relationships/hyperlink" Target="file:///\\serv2003\ESO%20metinis%20Centras\89%20Laisv&#279;s%20al.%2097A-4,%20Kaunas,%20Kauno%20m.%20sav" TargetMode="External"/><Relationship Id="rId160" Type="http://schemas.openxmlformats.org/officeDocument/2006/relationships/hyperlink" Target="file:///\\serv2003\Projektavimas\ESO%20metinis%20Centras\150%20Jonavos%20g.%2035E,%20Kaunas,%20Kauno%20m.%20sav" TargetMode="External"/><Relationship Id="rId216" Type="http://schemas.openxmlformats.org/officeDocument/2006/relationships/hyperlink" Target="file:///\\192.168.1.100\Projektavimas\ESO%20metinis%20Centras\214.%20Jonavos%20g.%2064,%20Kaunas,%20Kauno%20m.%20sav" TargetMode="External"/><Relationship Id="rId423" Type="http://schemas.openxmlformats.org/officeDocument/2006/relationships/hyperlink" Target="file:///\\serv2003\Projektavimas\ESO%20metinis%20Centras\402.%20Breslaujos%20g.%20-,%20Kaunas,%20Kauno%20m.%20sav" TargetMode="External"/><Relationship Id="rId258" Type="http://schemas.openxmlformats.org/officeDocument/2006/relationships/hyperlink" Target="file:///\\192.168.1.100\Projektavimas\ESO%20metinis%20Centras\241.%20Vievio%20g.%201B-1,%20Kaunas,%20Kauno%20m.%20sav" TargetMode="External"/><Relationship Id="rId465" Type="http://schemas.openxmlformats.org/officeDocument/2006/relationships/hyperlink" Target="file:///\\serv2003\Projektavimas\ESO%20metinis%20Centras\444.%20Kranto%2018-oji%20g.%2022,%20Kaunas,%20Kauno%20m.%20sav" TargetMode="External"/><Relationship Id="rId22" Type="http://schemas.openxmlformats.org/officeDocument/2006/relationships/hyperlink" Target="file:///\\serv2003\ESO%20metinis%20Centras\22.%20Savanori&#371;%20pr.%2040-1,%20Kaunas,%20Kauno%20m.%20sav" TargetMode="External"/><Relationship Id="rId64" Type="http://schemas.openxmlformats.org/officeDocument/2006/relationships/hyperlink" Target="file:///\\serv2003\ESO%20metinis%20Centras\60%20Jonavos%20g.%20106,%20Kaunas,%20Kauno%20m.%20sav" TargetMode="External"/><Relationship Id="rId118" Type="http://schemas.openxmlformats.org/officeDocument/2006/relationships/hyperlink" Target="file:///\\serv2003\Projektavimas\ESO%20metinis%20Centras\111%20Jonavos%20g.%20254-10,%20Kaunas,%20Kauno%20m.%20sav" TargetMode="External"/><Relationship Id="rId325" Type="http://schemas.openxmlformats.org/officeDocument/2006/relationships/hyperlink" Target="file:///\\serv2003\Projektavimas\ESO%20metinis%20Centras\305.%20%20Verki&#371;%20g.%2048,%20Kaunas,%20Kauno%20m.%20sav" TargetMode="External"/><Relationship Id="rId367" Type="http://schemas.openxmlformats.org/officeDocument/2006/relationships/hyperlink" Target="file:///\\192.168.1.100\Projektavimas\ESO%20metinis%20Centras\347.%20&#352;ven&#269;ioni&#371;%20g.%2031A,%20Kaunas,%20Kauno%20m.%20sav" TargetMode="External"/><Relationship Id="rId171" Type="http://schemas.openxmlformats.org/officeDocument/2006/relationships/hyperlink" Target="file:///\\serv2003\Projektavimas\ESO%20metinis%20Centras\160%20S.%20&#381;ukausko%20g.%201A,%20Kaunas,%20Kauno%20m.%20sav" TargetMode="External"/><Relationship Id="rId227" Type="http://schemas.openxmlformats.org/officeDocument/2006/relationships/hyperlink" Target="file:///\\192.168.1.100\Projektavimas\ESO%20metinis%20Centras\206.%20Tulpi&#371;%20g.%208,%20Kaunas,%20Kauno%20m.%20sav" TargetMode="External"/><Relationship Id="rId269" Type="http://schemas.openxmlformats.org/officeDocument/2006/relationships/hyperlink" Target="file:///\\192.168.1.100\Projektavimas\ESO%20metinis%20Centras\250.%20Servitut&#371;%20g.%2077,%20Kaunas,%20Kauno%20m.%20sav" TargetMode="External"/><Relationship Id="rId434" Type="http://schemas.openxmlformats.org/officeDocument/2006/relationships/hyperlink" Target="file:///\\serv2003\Projektavimas\ESO%20metinis%20Centras\413.BVG_&#381;vangu&#269;i&#371;%20g.,%20Kaunas,%20Kauno%20m.%20sav" TargetMode="External"/><Relationship Id="rId476" Type="http://schemas.openxmlformats.org/officeDocument/2006/relationships/hyperlink" Target="file:///\\serv2003\Projektavimas\ESO%20metinis%20Centras\455.%20Savanori&#371;%20pr.%20192%20-%20122,%20Kaunas,%20Kauno%20m.%20sav" TargetMode="External"/><Relationship Id="rId33" Type="http://schemas.openxmlformats.org/officeDocument/2006/relationships/hyperlink" Target="file:///\\serv2003\ESO%20metinis%20Centras\32.%20&#381;vangu&#269;i&#371;%20g.%2031,%20Kaunas,%20Kauno%20m.%20sav" TargetMode="External"/><Relationship Id="rId129" Type="http://schemas.openxmlformats.org/officeDocument/2006/relationships/hyperlink" Target="file:///\\serv2003\Projektavimas\ESO%20metinis%20Centras\123%20A.%20ir%20J.%20Vokietai&#269;i&#371;%20g.%203,%20Kaunas,%20Kauno%20m.%20sav" TargetMode="External"/><Relationship Id="rId280" Type="http://schemas.openxmlformats.org/officeDocument/2006/relationships/hyperlink" Target="file:///\\192.168.1.100\Projektavimas\ESO%20metinis%20Centras\261.%20Vokie&#269;i&#371;%20g.%20151,%20Kaunas,%20Kauno%20m.%20sav" TargetMode="External"/><Relationship Id="rId336" Type="http://schemas.openxmlformats.org/officeDocument/2006/relationships/hyperlink" Target="file:///\\192.168.1.100\Projektavimas\ESO%20metinis%20Centras\316.%20Vai&#382;ganto%20g.%2045-5,%20Kaunas,%20Kauno%20m.%20sav" TargetMode="External"/><Relationship Id="rId75" Type="http://schemas.openxmlformats.org/officeDocument/2006/relationships/hyperlink" Target="file:///\\serv2003\ESO%20metinis%20Centras\71%20Kemerio%20g.%203,%20Kaunas,%20Kauno%20m.%20sav" TargetMode="External"/><Relationship Id="rId140" Type="http://schemas.openxmlformats.org/officeDocument/2006/relationships/hyperlink" Target="file:///\\serv2003\Projektavimas\ESO%20metinis%20Centras\134%20Trimito%20g.%206-19,%20Kaunas,%20Kauno%20m.%20sav" TargetMode="External"/><Relationship Id="rId182" Type="http://schemas.openxmlformats.org/officeDocument/2006/relationships/hyperlink" Target="file:///\\serv2003\Projektavimas\ESO%20metinis%20Centras\174%20Archyvo%20g.%2034-1,%20Kaunas,%20Kauno%20m.%20sav" TargetMode="External"/><Relationship Id="rId378" Type="http://schemas.openxmlformats.org/officeDocument/2006/relationships/hyperlink" Target="file:///\\192.168.1.100\Projektavimas\ESO%20metinis%20Centras\358.%20Islandijos%20pl.%2051A,%20Kaunas,%20Kauno%20m.%20sav" TargetMode="External"/><Relationship Id="rId403" Type="http://schemas.openxmlformats.org/officeDocument/2006/relationships/hyperlink" Target="file:///\\192.168.1.100\Projektavimas\ESO%20metinis%20Centras\382.%20Si&#363;l&#371;%20g.%205C,%20LT-45196%20Kaunas,%20Kauno%20m.%20sav" TargetMode="External"/><Relationship Id="rId6" Type="http://schemas.openxmlformats.org/officeDocument/2006/relationships/hyperlink" Target="file:///\\serv2003\ESO%20metinis%20Centras\06.%20Utenos%20g.%2030,%20Kaunas,%20Kauno%20m.%20sav" TargetMode="External"/><Relationship Id="rId238" Type="http://schemas.openxmlformats.org/officeDocument/2006/relationships/hyperlink" Target="file:///\\serv2003\Projektavimas\ESO%20metinis%20Centras\223.%20&#381;eimenos%20g.%20106,%20Kaunas,%20Kauno%20m.%20sav" TargetMode="External"/><Relationship Id="rId445" Type="http://schemas.openxmlformats.org/officeDocument/2006/relationships/hyperlink" Target="file:///\\serv2003\Projektavimas\ESO%20metinis%20Centras\424.%20L.%20Ivinskio%20g.%20132A,%20Kaunas,%20Kauno%20m.%20sav" TargetMode="External"/><Relationship Id="rId487" Type="http://schemas.openxmlformats.org/officeDocument/2006/relationships/hyperlink" Target="file:///\\serv2003\Projektavimas\ESO%20metinis%20Centras\466.%20Mol&#279;t&#371;%20g.%2026,%20LT-50175%20Kaunas,%20Kauno%20m.%20sav" TargetMode="External"/><Relationship Id="rId291" Type="http://schemas.openxmlformats.org/officeDocument/2006/relationships/hyperlink" Target="file:///\\serv2003\Projektavimas\ESO%20metinis%20Centras\272.%20Vai&#382;ganto%20g.%2037,%20Kaunas,%20Kauno%20m.%20sav" TargetMode="External"/><Relationship Id="rId305" Type="http://schemas.openxmlformats.org/officeDocument/2006/relationships/hyperlink" Target="file:///\\serv2003\Projektavimas\ESO%20metinis%20Centras\285.%20%20Islandijos%20pl.%2077-71,%20Kaunas,%20Kauno%20m.%20sav" TargetMode="External"/><Relationship Id="rId347" Type="http://schemas.openxmlformats.org/officeDocument/2006/relationships/hyperlink" Target="file:///\\192.168.1.100\Projektavimas\ESO%20metinis%20Centras\327.%20Latvi&#371;%20g.%2023,%20Kaunas,%20Kauno%20m.%20sav" TargetMode="External"/><Relationship Id="rId44" Type="http://schemas.openxmlformats.org/officeDocument/2006/relationships/hyperlink" Target="file:///\\serv2003\ESO%20metinis%20Centras\42%20Sod&#371;%20g.%2020-3A,%20Kaunas,%20Kauno%20m.%20sav" TargetMode="External"/><Relationship Id="rId86" Type="http://schemas.openxmlformats.org/officeDocument/2006/relationships/hyperlink" Target="file:///\\serv2003\ESO%20metinis%20Centras\80%20Kranto%2013-oji%20g.%2016,%20Kaunas,%20Kauno%20m.%20sav" TargetMode="External"/><Relationship Id="rId151" Type="http://schemas.openxmlformats.org/officeDocument/2006/relationships/hyperlink" Target="file:///\\serv2003\Projektavimas\ESO%20metinis%20Centras\146%20Vokie&#269;i&#371;%20g.%2081,%20Kaunas,%20Kauno%20m.%20sav" TargetMode="External"/><Relationship Id="rId389" Type="http://schemas.openxmlformats.org/officeDocument/2006/relationships/hyperlink" Target="file:///\\192.168.1.100\Projektavimas\ESO%20metinis%20Centras\369.%20Islandijos%20pl.%2081A,%20Kaunas,%20Kauno%20m.%20sav" TargetMode="External"/><Relationship Id="rId193" Type="http://schemas.openxmlformats.org/officeDocument/2006/relationships/hyperlink" Target="file:///\\serv2003\Projektavimas\ESO%20metinis%20Centras\189%20Tvirtov&#279;s%20al%2010%20kV" TargetMode="External"/><Relationship Id="rId207" Type="http://schemas.openxmlformats.org/officeDocument/2006/relationships/hyperlink" Target="file:///\\serv2003\Projektavimas\ESO%20metinis%20Centras\201%20Kranto%206-oji%20g.%205,%20Kaunas,%20Kauno%20m.%20sav" TargetMode="External"/><Relationship Id="rId249" Type="http://schemas.openxmlformats.org/officeDocument/2006/relationships/hyperlink" Target="file:///\\serv2003\Projektavimas\ESO%20metinis%20Centras\233.%20Eiveni&#371;%20g.%2029-10,%20Kaunas,%20Kauno%20m.%20sav" TargetMode="External"/><Relationship Id="rId414" Type="http://schemas.openxmlformats.org/officeDocument/2006/relationships/hyperlink" Target="file:///\\serv2003\Projektavimas\ESO%20metinis%20Centras\394.%20Jonavos%20g.%2041C,%20Kaunas,%20Kauno%20m.%20sav" TargetMode="External"/><Relationship Id="rId456" Type="http://schemas.openxmlformats.org/officeDocument/2006/relationships/hyperlink" Target="file:///\\serv2003\Projektavimas\ESO%20metinis%20Centras\435.%20Skuodo%20g.%2027,%20LT-45131%20Kaunas,%20Kauno%20m.%20sav" TargetMode="External"/><Relationship Id="rId498" Type="http://schemas.microsoft.com/office/2019/04/relationships/namedSheetView" Target="../namedSheetViews/namedSheetView1.xml"/><Relationship Id="rId13" Type="http://schemas.openxmlformats.org/officeDocument/2006/relationships/hyperlink" Target="file:///\\serv2003\ESO%20metinis%20Centras\13.%20Griunvaldo%20g.%2026A,%20Kaunas,%20Kauno%20m.%20sav" TargetMode="External"/><Relationship Id="rId109" Type="http://schemas.openxmlformats.org/officeDocument/2006/relationships/hyperlink" Target="file:///\\serv2003\Projektavimas\ESO%20metinis%20Centras\103%20%20Kranto%2018-oji%20g.%2035,%20Kaunas,%20Kauno%20m.%20sav" TargetMode="External"/><Relationship Id="rId260" Type="http://schemas.openxmlformats.org/officeDocument/2006/relationships/hyperlink" Target="file:///\\serv2003\Projektavimas\ESO%20metinis%20Centras\237.%20Zanavyk&#371;%20g.%2032B-10,%20Kaunas,%20Kauno%20m.%20sav" TargetMode="External"/><Relationship Id="rId316" Type="http://schemas.openxmlformats.org/officeDocument/2006/relationships/hyperlink" Target="file:///\\serv2003\Projektavimas\ESO%20metinis%20Centras\296.%20%20L.%20Ivinskio%20g.%20122,%20Kaunas,%20Kauno%20m.%20sav" TargetMode="External"/><Relationship Id="rId55" Type="http://schemas.openxmlformats.org/officeDocument/2006/relationships/hyperlink" Target="file:///\\serv2003\ESO%20metinis%20Centras\52%20Pravieni&#353;ki&#371;%20g.%2015-1,%20Kaunas,%20Kauno%20m.%20sav" TargetMode="External"/><Relationship Id="rId97" Type="http://schemas.openxmlformats.org/officeDocument/2006/relationships/hyperlink" Target="file:///\\serv2003\Projektavimas\ESO%20metinis%20Centras\91%20Mituvos%20g.%202,%20Kaunas,%20Kauno%20m.%20sav" TargetMode="External"/><Relationship Id="rId120" Type="http://schemas.openxmlformats.org/officeDocument/2006/relationships/hyperlink" Target="file:///\\serv2003\Projektavimas\ESO%20metinis%20Centras\112%20S.%20Ra&#353;tikio%20g.%2028,%20Kaunas,%20Kauno%20m.%20sav" TargetMode="External"/><Relationship Id="rId358" Type="http://schemas.openxmlformats.org/officeDocument/2006/relationships/hyperlink" Target="file:///\\192.168.1.100\Projektavimas\ESO%20metinis%20Centras\338.%20Jonavos%20g.%20100,%20Kaunas,%20Kauno%20m.%20sav" TargetMode="External"/><Relationship Id="rId162" Type="http://schemas.openxmlformats.org/officeDocument/2006/relationships/hyperlink" Target="file:///\\serv2003\Projektavimas\ESO%20metinis%20Centras\152%20Karaliaus%20Mindaugo%20pr.%2050,%20Kaunas,%20Kauno%20m.%20sav" TargetMode="External"/><Relationship Id="rId218" Type="http://schemas.openxmlformats.org/officeDocument/2006/relationships/hyperlink" Target="file:///\\192.168.1.100\Projektavimas\ESO%20metinis%20Centras\213.%20Islandijos%20pl.%20235,%20Kaunas,%20Kauno%20m.%20sav" TargetMode="External"/><Relationship Id="rId425" Type="http://schemas.openxmlformats.org/officeDocument/2006/relationships/hyperlink" Target="file:///\\serv2003\Projektavimas\ESO%20metinis%20Centras\404.%20S.%20Ra&#353;tikio%20g.%2012,%20LT-50130%20Kaunas,%20Kauno%20m.%20sav" TargetMode="External"/><Relationship Id="rId467" Type="http://schemas.openxmlformats.org/officeDocument/2006/relationships/hyperlink" Target="file:///\\serv2003\Projektavimas\ESO%20metinis%20Centras\446.%20Lentvario%20g.%2014,%20LT-44439%20Kaunas,%20Kauno%20m.%20sav" TargetMode="External"/><Relationship Id="rId271" Type="http://schemas.openxmlformats.org/officeDocument/2006/relationships/hyperlink" Target="file:///\\192.168.1.100\Projektavimas\ESO%20metinis%20Centras\252.%20V.%20Putvinskio%20g.%2032-1,%20Kaunas,%20Kauno%20m.%20sav" TargetMode="External"/><Relationship Id="rId24" Type="http://schemas.openxmlformats.org/officeDocument/2006/relationships/hyperlink" Target="file:///\\serv2003\ESO%20metinis%20Centras\24.%20Sukil&#279;li&#371;%20pr.%2044,%20Kaunas,%20Kauno%20m.%20sav" TargetMode="External"/><Relationship Id="rId66" Type="http://schemas.openxmlformats.org/officeDocument/2006/relationships/hyperlink" Target="file:///\\serv2003\ESO%20metinis%20Centras\62%20A.%20Juozapavi&#269;iaus%20pr.%2084,%20Kaunas,%20Kauno%20m.%20sav" TargetMode="External"/><Relationship Id="rId131" Type="http://schemas.openxmlformats.org/officeDocument/2006/relationships/hyperlink" Target="file:///\\serv2003\Projektavimas\ESO%20metinis%20Centras\121%20V.%20Pietario%20g.%207-3,%20Kaunas,%20Kauno%20m.%20sav" TargetMode="External"/><Relationship Id="rId327" Type="http://schemas.openxmlformats.org/officeDocument/2006/relationships/hyperlink" Target="file:///\\serv2003\Projektavimas\ESO%20metinis%20Centras\307.%20A.%20ir%20J.%20Vokietai&#269;i&#371;%20g.%203,%20Kaunas,%20Kauno%20m.%20sav" TargetMode="External"/><Relationship Id="rId369" Type="http://schemas.openxmlformats.org/officeDocument/2006/relationships/hyperlink" Target="file:///\\192.168.1.100\Projektavimas\ESO%20metinis%20Centras\349.%20Kaps&#371;%20g.%2039,%20Kaunas,%20Kauno%20m.%20sav" TargetMode="External"/><Relationship Id="rId173" Type="http://schemas.openxmlformats.org/officeDocument/2006/relationships/hyperlink" Target="file:///\\serv2003\Projektavimas\ESO%20metinis%20Centras\160%20S.%20&#381;ukausko%20g.%201A,%20Kaunas,%20Kauno%20m.%20sav" TargetMode="External"/><Relationship Id="rId229" Type="http://schemas.openxmlformats.org/officeDocument/2006/relationships/hyperlink" Target="file:///\\192.168.1.100\Projektavimas\ESO%20metinis%20Centras\219.%20Vilniaus%20g.%2041-10,%20Kaunas,%20Kauno%20m.%20sav" TargetMode="External"/><Relationship Id="rId380" Type="http://schemas.openxmlformats.org/officeDocument/2006/relationships/hyperlink" Target="file:///\\192.168.1.100\Projektavimas\ESO%20metinis%20Centras\360.%20S.%20Daukanto%20g.%2021,%20Kaunas,%20Kauno%20m.%20sav" TargetMode="External"/><Relationship Id="rId436" Type="http://schemas.openxmlformats.org/officeDocument/2006/relationships/hyperlink" Target="file:///\\serv2003\Projektavimas\ESO%20metinis%20Centras\415.%20Alantos%20g.%203,%20LT-50175%20Kaunas,%20Kauno%20m.%20sav" TargetMode="External"/><Relationship Id="rId240" Type="http://schemas.openxmlformats.org/officeDocument/2006/relationships/hyperlink" Target="file:///\\serv2003\Projektavimas\ESO%20metinis%20Centras\229.%20Kaps&#371;%20g.%2011A,%20Kaunas,%20Kauno%20m.%20sav" TargetMode="External"/><Relationship Id="rId478" Type="http://schemas.openxmlformats.org/officeDocument/2006/relationships/hyperlink" Target="file:///\\serv2003\Projektavimas\ESO%20metinis%20Centras\458.%20Savanori&#371;%20pr.%20192,%20Kaunas,%20Kauno%20m.%20sav" TargetMode="External"/><Relationship Id="rId35" Type="http://schemas.openxmlformats.org/officeDocument/2006/relationships/hyperlink" Target="file:///\\serv2003\ESO%20metinis%20Centras\34.%20Savanori&#371;%20pr.%2074,%20Kaunas,%20Kauno%20m.%20sav" TargetMode="External"/><Relationship Id="rId77" Type="http://schemas.openxmlformats.org/officeDocument/2006/relationships/hyperlink" Target="file:///\\serv2003\ESO%20metinis%20Centras\73%20Kranto%20al.%20141,%20Kaunas,%20Kauno%20m.%20sav" TargetMode="External"/><Relationship Id="rId100" Type="http://schemas.openxmlformats.org/officeDocument/2006/relationships/hyperlink" Target="file:///\\serv2003\ESO%20metinis%20Centras\94%20P.%20Vai&#269;ai&#269;io%20g.%2029-3,%20Kaunas,%20Kauno%20m.%20sav" TargetMode="External"/><Relationship Id="rId282" Type="http://schemas.openxmlformats.org/officeDocument/2006/relationships/hyperlink" Target="file:///\\192.168.1.100\Projektavimas\ESO%20metinis%20Centras\263.%20P.%20Kalpoko%20g.%2026B,%20Kaunas,%20Kauno%20m.%20sav" TargetMode="External"/><Relationship Id="rId338" Type="http://schemas.openxmlformats.org/officeDocument/2006/relationships/hyperlink" Target="file:///\\192.168.1.100\Projektavimas\ESO%20metinis%20Centras\318.%20K.%20Petrausko%20g.%2034,%20Kaunas,%20Kauno%20m.%20sav" TargetMode="External"/><Relationship Id="rId8" Type="http://schemas.openxmlformats.org/officeDocument/2006/relationships/hyperlink" Target="file:///\\serv2003\ESO%20metinis%20Centras\08.%20BVG_Vasario%2016-osios%20g.,%20Kaunas" TargetMode="External"/><Relationship Id="rId142" Type="http://schemas.openxmlformats.org/officeDocument/2006/relationships/hyperlink" Target="file:///\\serv2003\Projektavimas\ESO%20metinis%20Centras\136%20Servitut&#371;%20g.%2097,%20Kaunas,%20Kauno%20m.%20sav" TargetMode="External"/><Relationship Id="rId184" Type="http://schemas.openxmlformats.org/officeDocument/2006/relationships/hyperlink" Target="file:///\\serv2003\Projektavimas\ESO%20metinis%20Centras\165%20Savanori&#371;%20pr.%2074,%20Kaunas,%20Kauno%20m.%20sav" TargetMode="External"/><Relationship Id="rId391" Type="http://schemas.openxmlformats.org/officeDocument/2006/relationships/hyperlink" Target="file:///\\192.168.1.100\Projektavimas\ESO%20metinis%20Centras\371.%20Skuodo%20g.%2028,%20Kaunas,%20Kauno%20m.%20sav" TargetMode="External"/><Relationship Id="rId405" Type="http://schemas.openxmlformats.org/officeDocument/2006/relationships/hyperlink" Target="file:///\\192.168.1.100\Projektavimas\ESO%20metinis%20Centras\384.%200,4%20kV%20MT-2-06_LGI%20rekonstravimas,%20LGI%20vartotoj&#371;%20perjungimas,%20Tunelio%20g.6,%20Kaunas,%20(Kauno%20reg.,%20Kauno%20m.%20sav.)" TargetMode="External"/><Relationship Id="rId447" Type="http://schemas.openxmlformats.org/officeDocument/2006/relationships/hyperlink" Target="file:///\\serv2003\Projektavimas\ESO%20metinis%20Centras\426.%20&#352;ermuon&#279;li&#371;%20g.%204,%20Kaunas,%20Kauno%20m.%20sav" TargetMode="External"/><Relationship Id="rId251" Type="http://schemas.openxmlformats.org/officeDocument/2006/relationships/hyperlink" Target="file:///\\serv2003\Projektavimas\ESO%20metinis%20Centras\234.%20Medv&#279;galio%20g.%2023-19,%20Kaunas,%20Kauno%20m.%20sav" TargetMode="External"/><Relationship Id="rId489" Type="http://schemas.openxmlformats.org/officeDocument/2006/relationships/hyperlink" Target="file:///\\serv2003\Projektavimas\ESO%20metinis%20Centras\468.%20&#352;v.%20Gertr&#363;dos%20g.%207%20-%2032,%20Kaunas,%20Kauno%20m.%20sav" TargetMode="External"/><Relationship Id="rId46" Type="http://schemas.openxmlformats.org/officeDocument/2006/relationships/hyperlink" Target="file:///\\serv2003\ESO%20metinis%20Centras\44%20Jonavos%20g.%20288,%20Kaunas,%20Kauno%20m.%20sav" TargetMode="External"/><Relationship Id="rId293" Type="http://schemas.openxmlformats.org/officeDocument/2006/relationships/hyperlink" Target="file:///\\serv2003\Projektavimas\ESO%20metinis%20Centras\274.%20%20Bried&#382;i&#371;%20tak.%2020B,%20Kaunas,%20Kauno%20m.%20sav" TargetMode="External"/><Relationship Id="rId307" Type="http://schemas.openxmlformats.org/officeDocument/2006/relationships/hyperlink" Target="file:///\\serv2003\Projektavimas\ESO%20metinis%20Centras\287.%20%20Perk&#363;no%20al.%2028,%20Kaunas,%20Kauno%20m.%20sav" TargetMode="External"/><Relationship Id="rId349" Type="http://schemas.openxmlformats.org/officeDocument/2006/relationships/hyperlink" Target="file:///\\192.168.1.100\Projektavimas\ESO%20metinis%20Centras\329.%20&#352;irvint&#371;%202-asis%20tak.%2014A,%20Kaunas,%20Kauno%20m.%20sav" TargetMode="External"/><Relationship Id="rId88" Type="http://schemas.openxmlformats.org/officeDocument/2006/relationships/hyperlink" Target="file:///\\serv2003\ESO%20metinis%20Centras\82%20E.%20O&#382;e&#353;kien&#279;s%20g.%2011-1,%20Kaunas,%20Kauno%20m.%20sav" TargetMode="External"/><Relationship Id="rId111" Type="http://schemas.openxmlformats.org/officeDocument/2006/relationships/hyperlink" Target="file:///\\serv2003\Projektavimas\ESO%20metinis%20Centras\105%20Kranto%208-oji%20g.%208-3,%20Kaunas,%20Kauno%20m.%20sav" TargetMode="External"/><Relationship Id="rId153" Type="http://schemas.openxmlformats.org/officeDocument/2006/relationships/hyperlink" Target="file:///\\serv2003\Projektavimas\ESO%20metinis%20Centras\141%20A.%20Jasai&#269;io%20g.%2016A-8,%20Kaunas,%20Kauno%20m.%20sav" TargetMode="External"/><Relationship Id="rId195" Type="http://schemas.openxmlformats.org/officeDocument/2006/relationships/hyperlink" Target="file:///\\serv2003\Projektavimas\ESO%20metinis%20Centras\176%20&#381;eimenos%20g.%208C,%20Kaunas,%20Kauno%20m.%20sav" TargetMode="External"/><Relationship Id="rId209" Type="http://schemas.openxmlformats.org/officeDocument/2006/relationships/hyperlink" Target="file:///\\serv2003\Projektavimas\ESO%20metinis%20Centras\192%20Trimito%20g.%206-19,%20Kaunas,%20Kauno%20m.%20sav" TargetMode="External"/><Relationship Id="rId360" Type="http://schemas.openxmlformats.org/officeDocument/2006/relationships/hyperlink" Target="file:///\\192.168.1.100\Projektavimas\ESO%20metinis%20Centras\340.%20M.%20K.%20&#268;iurlionio%20g.%2025,%20Kaunas,%20Kauno%20m.%20sav" TargetMode="External"/><Relationship Id="rId416" Type="http://schemas.openxmlformats.org/officeDocument/2006/relationships/hyperlink" Target="file:///\\serv2003\Projektavimas\ESO%20metinis%20Centras\395.%20S.%20Daukanto%20g.%2021A,%20LT-44249%20Kaunas,%20Kauno%20m.%20sav" TargetMode="External"/><Relationship Id="rId220" Type="http://schemas.openxmlformats.org/officeDocument/2006/relationships/hyperlink" Target="file:///\\192.168.1.100\Projektavimas\ESO%20metinis%20Centras\210.%20M.%20Sederavi&#269;iaus%20g.%205,%20Kaunas,%20Kauno%20m.%20sav" TargetMode="External"/><Relationship Id="rId458" Type="http://schemas.openxmlformats.org/officeDocument/2006/relationships/hyperlink" Target="file:///\\serv2003\Projektavimas\ESO%20metinis%20Centras\437.%20Drob&#279;s%20g.%2013%20-%2030,%20Kaunas,%20Kauno%20m.%20sav" TargetMode="External"/><Relationship Id="rId15" Type="http://schemas.openxmlformats.org/officeDocument/2006/relationships/hyperlink" Target="file:///\\serv2003\ESO%20metinis%20Centras\15.%20Jonavos%20g.%20244,%20Kaunas,%20Kauno%20m.%20sav" TargetMode="External"/><Relationship Id="rId57" Type="http://schemas.openxmlformats.org/officeDocument/2006/relationships/hyperlink" Target="file:///\\serv2003\ESO%20metinis%20Centras\54%20Nemuno%20g.%2027,%20Kaunas,%20Kauno%20m.%20sav" TargetMode="External"/><Relationship Id="rId262" Type="http://schemas.openxmlformats.org/officeDocument/2006/relationships/hyperlink" Target="file:///\\192.168.1.100\Projektavimas\ESO%20metinis%20Centras\243.%20Savanori&#371;%20pr.%203-19,%20Kaunas,%20Kauno%20m.%20sav" TargetMode="External"/><Relationship Id="rId318" Type="http://schemas.openxmlformats.org/officeDocument/2006/relationships/hyperlink" Target="file:///\\serv2003\Projektavimas\ESO%20metinis%20Centras\298.%20%20Kalnie&#269;i&#371;%20g.%2088,%20Kaunas,%20Kauno%20m.%20sav" TargetMode="External"/><Relationship Id="rId99" Type="http://schemas.openxmlformats.org/officeDocument/2006/relationships/hyperlink" Target="file:///\\serv2003\Projektavimas\ESO%20metinis%20Centras\93%20BVG,%20administracin&#279;s%20patalpos" TargetMode="External"/><Relationship Id="rId122" Type="http://schemas.openxmlformats.org/officeDocument/2006/relationships/hyperlink" Target="file:///\\serv2003\Projektavimas\ESO%20metinis%20Centras\116%20Jonavos%20g.%20278,%20Kaunas,%20Kauno%20m.%20sav" TargetMode="External"/><Relationship Id="rId164" Type="http://schemas.openxmlformats.org/officeDocument/2006/relationships/hyperlink" Target="file:///\\serv2003\Projektavimas\ESO%20metinis%20Centras\154%20&#352;iaurie&#269;i&#371;%20aklg.%2021,%20Kaunas,%20Kauno%20m.%20sav" TargetMode="External"/><Relationship Id="rId371" Type="http://schemas.openxmlformats.org/officeDocument/2006/relationships/hyperlink" Target="file:///\\192.168.1.100\Projektavimas\ESO%20metinis%20Centras\351.%20Vokie&#269;i&#371;%20g.%2095A,%20Kaunas,%20Kauno%20m.%20sav" TargetMode="External"/><Relationship Id="rId427" Type="http://schemas.openxmlformats.org/officeDocument/2006/relationships/hyperlink" Target="file:///\\serv2003\Projektavimas\ESO%20metinis%20Centras\406.%20Gara&#382;ai,%20Vytauto%20pr.%2037A,%20Kaunas" TargetMode="External"/><Relationship Id="rId469" Type="http://schemas.openxmlformats.org/officeDocument/2006/relationships/hyperlink" Target="file:///\\serv2003\Projektavimas\ESO%20metinis%20Centras\448.%20Laisv&#279;s%20al.%2050-3,%20Kaunas,%20Kauno%20m.%20sav" TargetMode="External"/><Relationship Id="rId26" Type="http://schemas.openxmlformats.org/officeDocument/2006/relationships/hyperlink" Target="file:///\\serv2003\ESO%20metinis%20Centras\25.%20Kranto%2011-oji%20g.%2016,%20Kaunas,%20Kauno%20m.%20sav" TargetMode="External"/><Relationship Id="rId231" Type="http://schemas.openxmlformats.org/officeDocument/2006/relationships/hyperlink" Target="file:///\\192.168.1.100\Projektavimas\ESO%20metinis%20Centras\221.%20K&#281;stu&#269;io%20g.%2017,%20Kaunas,%20Kauno%20m.%20sav" TargetMode="External"/><Relationship Id="rId273" Type="http://schemas.openxmlformats.org/officeDocument/2006/relationships/hyperlink" Target="file:///\\192.168.1.100\Projektavimas\ESO%20metinis%20Centras\254.%20Kranto%20al.%202,%20Kaunas,%20Kauno%20m.%20sav" TargetMode="External"/><Relationship Id="rId329" Type="http://schemas.openxmlformats.org/officeDocument/2006/relationships/hyperlink" Target="file:///\\192.168.1.100\Projektavimas\ESO%20metinis%20Centras\309.%20Si&#363;l&#371;%20g.%203,%20Kaunas,%20Kauno%20m.%20sav" TargetMode="External"/><Relationship Id="rId480" Type="http://schemas.openxmlformats.org/officeDocument/2006/relationships/hyperlink" Target="file:///\\serv2003\Projektavimas\ESO%20metinis%20Centras\459.%20K&#281;stu&#269;io%20g.%2027D,%20LT-44319%20Kaunas,%20Kauno%20m.%20sav" TargetMode="External"/><Relationship Id="rId68" Type="http://schemas.openxmlformats.org/officeDocument/2006/relationships/hyperlink" Target="file:///\\serv2003\ESO%20metinis%20Centras\64%20V.%20Landsbergio-&#381;emkalnio%20g.%2019,%20Kaunas,%20Kauno%20m.%20sav" TargetMode="External"/><Relationship Id="rId133" Type="http://schemas.openxmlformats.org/officeDocument/2006/relationships/hyperlink" Target="file:///\\serv2003\Projektavimas\ESO%20metinis%20Centras\123%20A.%20ir%20J.%20Vokietai&#269;i&#371;%20g.%203,%20Kaunas,%20Kauno%20m.%20sav" TargetMode="External"/><Relationship Id="rId175" Type="http://schemas.openxmlformats.org/officeDocument/2006/relationships/hyperlink" Target="file:///\\serv2003\Projektavimas\ESO%20metinis%20Centras\169%20Islandijos%20pl.%2069C%20Kaunas,%20Kauno%20m.%20sav" TargetMode="External"/><Relationship Id="rId340" Type="http://schemas.openxmlformats.org/officeDocument/2006/relationships/hyperlink" Target="file:///\\192.168.1.100\Projektavimas\ESO%20metinis%20Centras\320.%20Savanori&#371;%20pr.%20271-411,%20Kaunas,%20Kauno%20m.%20sav" TargetMode="External"/><Relationship Id="rId200" Type="http://schemas.openxmlformats.org/officeDocument/2006/relationships/hyperlink" Target="file:///\\serv2003\Projektavimas\ESO%20metinis%20Centras\184%20V.%20Putvinskio%20g.%202,%20Kaunas,%20Kauno%20m.%20sav" TargetMode="External"/><Relationship Id="rId382" Type="http://schemas.openxmlformats.org/officeDocument/2006/relationships/hyperlink" Target="file:///\\192.168.1.100\Projektavimas\ESO%20metinis%20Centras\362.%20A&#353;igalio%20g.%2034,%20Kaunas,%20Kauno%20m.%20sav" TargetMode="External"/><Relationship Id="rId438" Type="http://schemas.openxmlformats.org/officeDocument/2006/relationships/hyperlink" Target="file:///\\serv2003\Projektavimas\ESO%20metinis%20Centras\417.%200,4%20kV%20SP-31%20i&#353;%20SP-2-01_LGI%20rekonstravimas,%20A.%20Juozapavi&#269;iaus%20pr.118,%20Kaunas%20(Kauno%20reg.,%20Kauno%20sk.)" TargetMode="External"/><Relationship Id="rId242" Type="http://schemas.openxmlformats.org/officeDocument/2006/relationships/hyperlink" Target="file:///\\serv2003\Projektavimas\ESO%20metinis%20Centras\227.%20Laisv&#279;s%20al.%2086-2,%20Kaunas,%20Kauno%20m.%20sav" TargetMode="External"/><Relationship Id="rId284" Type="http://schemas.openxmlformats.org/officeDocument/2006/relationships/hyperlink" Target="file:///\\192.168.1.100\Projektavimas\ESO%20metinis%20Centras\265.%20G&#279;li&#371;%20Rato%20g.%2015A,%20Kaunas,%20Kauno%20m.%20sav" TargetMode="External"/><Relationship Id="rId491" Type="http://schemas.openxmlformats.org/officeDocument/2006/relationships/printerSettings" Target="../printerSettings/printerSettings3.bin"/><Relationship Id="rId37" Type="http://schemas.openxmlformats.org/officeDocument/2006/relationships/hyperlink" Target="file:///\\serv2003\ESO%20metinis%20Centras\36%20Islandijos%20pl.%2075,%20Kaunas,%20Kauno%20m.%20sav" TargetMode="External"/><Relationship Id="rId79" Type="http://schemas.openxmlformats.org/officeDocument/2006/relationships/hyperlink" Target="file:///\\serv2003\ESO%20metinis%20Centras\73%20Kranto%20al.%20141,%20Kaunas,%20Kauno%20m.%20sav" TargetMode="External"/><Relationship Id="rId102" Type="http://schemas.openxmlformats.org/officeDocument/2006/relationships/hyperlink" Target="file:///\\serv2003\ESO%20metinis%20Centras\96%20Laisv&#279;s%20al.%2092A,%20Kaunas,%20Kauno%20m.%20sav" TargetMode="External"/><Relationship Id="rId144" Type="http://schemas.openxmlformats.org/officeDocument/2006/relationships/hyperlink" Target="file:///\\serv2003\Projektavimas\ESO%20metinis%20Centras\138%20Verki&#371;%20g.%2048A,%20Kaunas,%20Kauno%20m.%20sav" TargetMode="External"/><Relationship Id="rId90" Type="http://schemas.openxmlformats.org/officeDocument/2006/relationships/hyperlink" Target="file:///\\serv2003\ESO%20metinis%20Centras\83%20&#381;eimenos%20g.%202C,%20Kaunas,%20Kauno%20m.%20sav" TargetMode="External"/><Relationship Id="rId186" Type="http://schemas.openxmlformats.org/officeDocument/2006/relationships/hyperlink" Target="file:///\\serv2003\Projektavimas\ESO%20metinis%20Centras\178%20A.%20Juozapavi&#269;iaus%20pr.%207T-2,%20Kaunas,%20Kauno%20m.%20sav" TargetMode="External"/><Relationship Id="rId351" Type="http://schemas.openxmlformats.org/officeDocument/2006/relationships/hyperlink" Target="file:///\\192.168.1.100\Projektavimas\ESO%20metinis%20Centras\331.%20A.%20Mackevi&#269;iaus%20g.%20118,%20Kaunas,%20Kauno%20m.%20sav" TargetMode="External"/><Relationship Id="rId393" Type="http://schemas.openxmlformats.org/officeDocument/2006/relationships/hyperlink" Target="file:///\\192.168.1.100\Projektavimas\ESO%20metinis%20Centras\372.%20Kranto%2018-oji%20g.%2020,%20Kaunas,%20Kauno%20m.%20sav" TargetMode="External"/><Relationship Id="rId407" Type="http://schemas.openxmlformats.org/officeDocument/2006/relationships/hyperlink" Target="file:///\\192.168.1.100\Projektavimas\ESO%20metinis%20Centras\386.%20E.%20Fryko%20g.%209,%20Kaunas,%20Kauno%20m.%20sav" TargetMode="External"/><Relationship Id="rId449" Type="http://schemas.openxmlformats.org/officeDocument/2006/relationships/hyperlink" Target="file:///\\serv2003\Projektavimas\ESO%20metinis%20Centras\428.%20Islandijos%20pl.%20115C%20-%2049,%20Kaunas,%20Kauno%20m.%20sav" TargetMode="External"/><Relationship Id="rId211" Type="http://schemas.openxmlformats.org/officeDocument/2006/relationships/hyperlink" Target="file:///\\serv2003\Projektavimas\ESO%20metinis%20Centras\194%20Karaliaus%20Mindaugo%20pr.%204,%20Kaunas,%20Kauno%20m.%20sav" TargetMode="External"/><Relationship Id="rId253" Type="http://schemas.openxmlformats.org/officeDocument/2006/relationships/hyperlink" Target="file:///\\serv2003\Projektavimas\ESO%20metinis%20Centras\223.%20&#381;eimenos%20g.%20106,%20Kaunas,%20Kauno%20m.%20sav" TargetMode="External"/><Relationship Id="rId295" Type="http://schemas.openxmlformats.org/officeDocument/2006/relationships/hyperlink" Target="file:///\\serv2003\Projektavimas\ESO%20metinis%20Centras\276.%20Zanavyk&#371;%20g.%2025-2,%20Kaunas,%20Kauno%20m.%20sav" TargetMode="External"/><Relationship Id="rId309" Type="http://schemas.openxmlformats.org/officeDocument/2006/relationships/hyperlink" Target="file:///\\192.168.1.100\Projektavimas\ESO%20metinis%20Centras\289.%20Laisv&#279;s%20al.%2059,%20Kaunas,%20Kauno%20m.%20sav" TargetMode="External"/><Relationship Id="rId460" Type="http://schemas.openxmlformats.org/officeDocument/2006/relationships/hyperlink" Target="file:///\\serv2003\Projektavimas\ESO%20metinis%20Centras\439.%20L.%20Ivinskio%20g.%20126A,%20Kaunas,%20Kauno%20m.%20sav" TargetMode="External"/><Relationship Id="rId48" Type="http://schemas.openxmlformats.org/officeDocument/2006/relationships/hyperlink" Target="file:///\\serv2003\ESO%20metinis%20Centras\46.%20Vytauto%20pr.%2067,%20Kaunas,%20Kauno%20m.%20sav" TargetMode="External"/><Relationship Id="rId113" Type="http://schemas.openxmlformats.org/officeDocument/2006/relationships/hyperlink" Target="file:///\\serv2003\ESO%20metinis%20Centras\104%20M.%20Dauk&#353;os%20g.%2029A-1,%20Kaunas,%20Kauno%20m.%20sav" TargetMode="External"/><Relationship Id="rId320" Type="http://schemas.openxmlformats.org/officeDocument/2006/relationships/hyperlink" Target="file:///\\serv2003\Projektavimas\ESO%20metinis%20Centras\300%20%20Kauko%20al.%202,%20Kaunas,%20Kauno%20m.%20sav" TargetMode="External"/><Relationship Id="rId155" Type="http://schemas.openxmlformats.org/officeDocument/2006/relationships/hyperlink" Target="file:///\\serv2003\Projektavimas\ESO%20metinis%20Centras\147%20Margio%20g.%205,%20Kaunas,%20Kauno%20m.%20sav" TargetMode="External"/><Relationship Id="rId197" Type="http://schemas.openxmlformats.org/officeDocument/2006/relationships/hyperlink" Target="file:///\\serv2003\Projektavimas\ESO%20metinis%20Centras\181%20Talino%20g.%2016,%20Kaunas,%20Kauno%20m.%20sav" TargetMode="External"/><Relationship Id="rId362" Type="http://schemas.openxmlformats.org/officeDocument/2006/relationships/hyperlink" Target="file:///\\192.168.1.100\Projektavimas\ESO%20metinis%20Centras\342.%20Kampo%20g.%2018,%20Kaunas,%20Kauno%20m.%20sav" TargetMode="External"/><Relationship Id="rId418" Type="http://schemas.openxmlformats.org/officeDocument/2006/relationships/hyperlink" Target="file:///\\serv2003\Projektavimas\ESO%20metinis%20Centras\397.%20&#352;imkai&#269;i&#371;%20g.%204,%20Kaunas,%20Kauno%20m.%20sav" TargetMode="External"/><Relationship Id="rId222" Type="http://schemas.openxmlformats.org/officeDocument/2006/relationships/hyperlink" Target="file:///\\192.168.1.100\Projektavimas\ESO%20metinis%20Centras\208.%20Kranto%202-oji%20g.%2014-1,%20Kaunas,%20Kauno%20m.%20sav" TargetMode="External"/><Relationship Id="rId264" Type="http://schemas.openxmlformats.org/officeDocument/2006/relationships/hyperlink" Target="file:///\\192.168.1.100\Projektavimas\ESO%20metinis%20Centras\245.%20Sopran&#371;%20g.%205,%20Kaunas,%20Kauno%20m.%20sav" TargetMode="External"/><Relationship Id="rId471" Type="http://schemas.openxmlformats.org/officeDocument/2006/relationships/hyperlink" Target="file:///\\serv2003\Projektavimas\ESO%20metinis%20Centras\450.%20P.%20Vi&#353;inskio%20g.%2032,%20Kaunas,%20Kauno%20m.%20sav" TargetMode="External"/><Relationship Id="rId17" Type="http://schemas.openxmlformats.org/officeDocument/2006/relationships/hyperlink" Target="file:///\\serv2003\ESO%20metinis%20Centras\17.%20Parodos%20g.%2022-1,%20Kaunas,%20Kauno%20m.%20sav" TargetMode="External"/><Relationship Id="rId59" Type="http://schemas.openxmlformats.org/officeDocument/2006/relationships/hyperlink" Target="file:///\\serv2003\ESO%20metinis%20Centras\55%20Tulpi&#371;%20g.%2016-4,%20Kaunas,%20Kauno%20m.%20sav" TargetMode="External"/><Relationship Id="rId124" Type="http://schemas.openxmlformats.org/officeDocument/2006/relationships/hyperlink" Target="file:///\\serv2003\Projektavimas\ESO%20metinis%20Centras\112%20S.%20Ra&#353;tikio%20g.%2028,%20Kaunas,%20Kauno%20m.%20sav" TargetMode="External"/><Relationship Id="rId70" Type="http://schemas.openxmlformats.org/officeDocument/2006/relationships/hyperlink" Target="file:///\\serv2003\ESO%20metinis%20Centras\66%20Savanori&#371;%20pr.%20192,%20Kaunas,%20Kauno%20m.%20sav" TargetMode="External"/><Relationship Id="rId166" Type="http://schemas.openxmlformats.org/officeDocument/2006/relationships/hyperlink" Target="file:///\\serv2003\Projektavimas\ESO%20metinis%20Centras\156%20Kalnie&#269;i&#371;%20g.%20231,%20Kaunas,%20Kauno%20m.%20sav" TargetMode="External"/><Relationship Id="rId331" Type="http://schemas.openxmlformats.org/officeDocument/2006/relationships/hyperlink" Target="file:///\\192.168.1.100\Projektavimas\ESO%20metinis%20Centras\311.%20Pabir&#382;&#279;s%20g.%2011,%20Kaunas,%20Kauno%20m.%20sav" TargetMode="External"/><Relationship Id="rId373" Type="http://schemas.openxmlformats.org/officeDocument/2006/relationships/hyperlink" Target="file:///\\192.168.1.100\Projektavimas\ESO%20metinis%20Centras\353.%20Uosio%20g.%207A,%20Kaunas,%20Kauno%20m.%20sav" TargetMode="External"/><Relationship Id="rId429" Type="http://schemas.openxmlformats.org/officeDocument/2006/relationships/hyperlink" Target="file:///\\serv2003\Projektavimas\ESO%20metinis%20Centras\408.%20Savanori&#371;%20pr.%20135,%20Kaunas,%20Kauno%20m.%20sav" TargetMode="External"/><Relationship Id="rId1" Type="http://schemas.openxmlformats.org/officeDocument/2006/relationships/hyperlink" Target="file:///\\serv2003\ESO%20metinis%20Centras\01.%20Zanavyk&#371;%20g.%2035,%20Kaunas,%20Kauno%20m.%20sav" TargetMode="External"/><Relationship Id="rId233" Type="http://schemas.openxmlformats.org/officeDocument/2006/relationships/hyperlink" Target="file:///\\serv2003\Projektavimas\ESO%20metinis%20Centras\223.%20&#381;eimenos%20g.%20106,%20Kaunas,%20Kauno%20m.%20sav" TargetMode="External"/><Relationship Id="rId440" Type="http://schemas.openxmlformats.org/officeDocument/2006/relationships/hyperlink" Target="file:///\\serv2003\Projektavimas\ESO%20metinis%20Centras\419.%20K&#281;stu&#269;io%20g.%2047,%20Kaunas,%20Kauno%20m.%20sav" TargetMode="External"/><Relationship Id="rId28" Type="http://schemas.openxmlformats.org/officeDocument/2006/relationships/hyperlink" Target="file:///\\serv2003\ESO%20metinis%20Centras\27.%20P.%20Dovydai&#269;io%20g.%2040,%20Kaunas,%20Kauno%20m.%20sav" TargetMode="External"/><Relationship Id="rId275" Type="http://schemas.openxmlformats.org/officeDocument/2006/relationships/hyperlink" Target="file:///\\192.168.1.100\Projektavimas\ESO%20metinis%20Centras\256.%20Vokie&#269;i&#371;%20g.%209,%20Kaunas,%20Kauno%20m.%20sav" TargetMode="External"/><Relationship Id="rId300" Type="http://schemas.openxmlformats.org/officeDocument/2006/relationships/hyperlink" Target="file:///\\serv2003\Projektavimas\ESO%20metinis%20Centras\281.%20%20Vokie&#269;i&#371;%20g.%2043,%20Kaunas,%20Kauno%20m.%20sav" TargetMode="External"/><Relationship Id="rId482" Type="http://schemas.openxmlformats.org/officeDocument/2006/relationships/hyperlink" Target="file:///\\serv2003\Projektavimas\ESO%20metinis%20Centras\461.%20A.%20Juozapavi&#269;iaus%20pr.%2031E,%20LT-44144%20Kaunas,%20Kauno%20m.%20sav" TargetMode="External"/><Relationship Id="rId81" Type="http://schemas.openxmlformats.org/officeDocument/2006/relationships/hyperlink" Target="file:///\\serv2003\ESO%20metinis%20Centras\78%20M.%20Sederavi&#269;iaus%20g.%2019,%20Kaunas,%20Kauno%20m.%20sav" TargetMode="External"/><Relationship Id="rId135" Type="http://schemas.openxmlformats.org/officeDocument/2006/relationships/hyperlink" Target="file:///\\serv2003\Projektavimas\ESO%20metinis%20Centras\127%20Hipodromo%20g.%2023,%20Kaunas,%20Kauno%20m.%20sav" TargetMode="External"/><Relationship Id="rId177" Type="http://schemas.openxmlformats.org/officeDocument/2006/relationships/hyperlink" Target="file:///\\serv2003\Projektavimas\ESO%20metinis%20Centras\171%20Aleksoto%20g.%204,%20Kaunas,%20Kauno%20m.%20sav" TargetMode="External"/><Relationship Id="rId342" Type="http://schemas.openxmlformats.org/officeDocument/2006/relationships/hyperlink" Target="file:///\\192.168.1.100\Projektavimas\ESO%20metinis%20Centras\322.%20A.%20Juozapavi&#269;iaus%20pr.%20122,%20Kaunas,%20Kauno%20m.%20sav" TargetMode="External"/><Relationship Id="rId384" Type="http://schemas.openxmlformats.org/officeDocument/2006/relationships/hyperlink" Target="file:///\\192.168.1.100\Projektavimas\ESO%20metinis%20Centras\364.%20A.%20Juozapavi&#269;iaus%20pr.%2097-6,%20Kaunas,%20Kauno%20m.%20sav" TargetMode="External"/><Relationship Id="rId202" Type="http://schemas.openxmlformats.org/officeDocument/2006/relationships/hyperlink" Target="file:///\\serv2003\Projektavimas\ESO%20metinis%20Centras\190%20Alantos%20g.%208,%20Kaunas,%20Kauno%20m.%20sav" TargetMode="External"/><Relationship Id="rId244" Type="http://schemas.openxmlformats.org/officeDocument/2006/relationships/hyperlink" Target="file:///\\serv2003\Projektavimas\ESO%20metinis%20Centras\225.%20Laisv&#279;s%20al.%2058,%20Kaunas,%20Kauno%20m.%20sav" TargetMode="External"/><Relationship Id="rId39" Type="http://schemas.openxmlformats.org/officeDocument/2006/relationships/hyperlink" Target="file:///\\serv2003\ESO%20metinis%20Centras\38%20Savanori&#371;%20pr.%20197,%20Kaunas,%20Kauno%20m.%20sav" TargetMode="External"/><Relationship Id="rId286" Type="http://schemas.openxmlformats.org/officeDocument/2006/relationships/hyperlink" Target="file:///\\192.168.1.100\Projektavimas\ESO%20metinis%20Centras\267.%20Sal&#371;%20g.%207,%20Kaunas,%20Kauno%20m.%20sav" TargetMode="External"/><Relationship Id="rId451" Type="http://schemas.openxmlformats.org/officeDocument/2006/relationships/hyperlink" Target="file:///\\serv2003\Projektavimas\ESO%20metinis%20Centras\430.%20Kranto%20al.%2087,%20LT-45284%20Kaunas,%20Kauno%20m.%20sav" TargetMode="External"/><Relationship Id="rId493" Type="http://schemas.openxmlformats.org/officeDocument/2006/relationships/table" Target="../tables/table5.xml"/><Relationship Id="rId50" Type="http://schemas.openxmlformats.org/officeDocument/2006/relationships/hyperlink" Target="file:///\\serv2003\ESO%20metinis%20Centras\48%20Eiveni&#371;%20g.%2013,%20Kaunas,%20Kauno%20m.%20sav" TargetMode="External"/><Relationship Id="rId104" Type="http://schemas.openxmlformats.org/officeDocument/2006/relationships/hyperlink" Target="file:///\\serv2003\ESO%20metinis%20Centras\96%20Laisv&#279;s%20al.%2092A,%20Kaunas,%20Kauno%20m.%20sav" TargetMode="External"/><Relationship Id="rId146" Type="http://schemas.openxmlformats.org/officeDocument/2006/relationships/hyperlink" Target="file:///\\serv2003\Projektavimas\ESO%20metinis%20Centras\131%20Helsinkio%20g.%205,%20Kaunas,%20Kauno%20m.%20sav" TargetMode="External"/><Relationship Id="rId188" Type="http://schemas.openxmlformats.org/officeDocument/2006/relationships/hyperlink" Target="file:///\\serv2003\Projektavimas\ESO%20metinis%20Centras\174%20Archyvo%20g.%2034-1,%20Kaunas,%20Kauno%20m.%20sav" TargetMode="External"/><Relationship Id="rId311" Type="http://schemas.openxmlformats.org/officeDocument/2006/relationships/hyperlink" Target="file:///\\192.168.1.100\Projektavimas\ESO%20metinis%20Centras\291.%20Laisv&#279;s%20al.%2051,%20Kaunas,%20Kauno%20m.%20sav" TargetMode="External"/><Relationship Id="rId353" Type="http://schemas.openxmlformats.org/officeDocument/2006/relationships/hyperlink" Target="file:///\\192.168.1.100\Projektavimas\ESO%20metinis%20Centras\333.%20Uosio%20g.%2010a,%20Kaunas,%20Kauno%20m.%20sav" TargetMode="External"/><Relationship Id="rId395" Type="http://schemas.openxmlformats.org/officeDocument/2006/relationships/hyperlink" Target="file:///\\192.168.1.100\Projektavimas\ESO%20metinis%20Centras\374.%20&#268;.%20Sasnausko%20g.%2010B,%20Kaunas,%20Kauno%20m.%20sav" TargetMode="External"/><Relationship Id="rId409" Type="http://schemas.openxmlformats.org/officeDocument/2006/relationships/hyperlink" Target="file:///\\serv2003\Projektavimas\ESO%20metinis%20Centras\388.%200,4%20kV%20TR-2-07_LGI%20rekonstravimas,%20L.Ivinskio%20g.,%20Kaunas%20(Kauno%20reg.,%20Kauno%20m.)" TargetMode="External"/><Relationship Id="rId92" Type="http://schemas.openxmlformats.org/officeDocument/2006/relationships/hyperlink" Target="file:///\\serv2003\Projektavimas\ESO%20metinis%20Centras\86%20A.%20Mickevi&#269;iaus%20g.%2042A,%20Kaunas,%20Kauno%20m.%20sav" TargetMode="External"/><Relationship Id="rId213" Type="http://schemas.openxmlformats.org/officeDocument/2006/relationships/hyperlink" Target="file:///\\serv2003\Projektavimas\ESO%20metinis%20Centras\197%20&#381;emai&#269;i&#371;%20g.%2052-3,%20Kaunas,%20Kauno%20m.%20sav" TargetMode="External"/><Relationship Id="rId420" Type="http://schemas.openxmlformats.org/officeDocument/2006/relationships/hyperlink" Target="file:///\\serv2003\Projektavimas\ESO%20metinis%20Centras\400.%20&#381;emuogi&#371;%20g.%203-3,%20Kaunas,%20Kauno%20m.%20sav" TargetMode="External"/><Relationship Id="rId255" Type="http://schemas.openxmlformats.org/officeDocument/2006/relationships/hyperlink" Target="file:///\\serv2003\Projektavimas\ESO%20metinis%20Centras\223.%20&#381;eimenos%20g.%20106,%20Kaunas,%20Kauno%20m.%20sav" TargetMode="External"/><Relationship Id="rId297" Type="http://schemas.openxmlformats.org/officeDocument/2006/relationships/hyperlink" Target="file:///\\serv2003\Projektavimas\ESO%20metinis%20Centras\278.%20%20&#352;v.%20Gertr&#363;dos%20g.%2070-7,%20Kaunas,%20Kauno%20m.%20sav" TargetMode="External"/><Relationship Id="rId462" Type="http://schemas.openxmlformats.org/officeDocument/2006/relationships/hyperlink" Target="file:///\\serv2003\Projektavimas\ESO%20metinis%20Centras\441.%20S.%20Gim&#382;ausko%20g.%2023A,%20Kaunas,%20Kauno%20m.%20sav" TargetMode="External"/><Relationship Id="rId115" Type="http://schemas.openxmlformats.org/officeDocument/2006/relationships/hyperlink" Target="file:///\\serv2003\Projektavimas\ESO%20metinis%20Centras\110%20P.%20Vi&#353;inskio%20g.%2058,%20Kaunas,%20Kauno%20m.%20sav" TargetMode="External"/><Relationship Id="rId157" Type="http://schemas.openxmlformats.org/officeDocument/2006/relationships/hyperlink" Target="file:///\\serv2003\Projektavimas\ESO%20metinis%20Centras\149%20Savanori&#371;%20pr.%2076,%20Kaunas,%20Kauno%20m.%20sav" TargetMode="External"/><Relationship Id="rId322" Type="http://schemas.openxmlformats.org/officeDocument/2006/relationships/hyperlink" Target="file:///\\serv2003\Projektavimas\ESO%20metinis%20Centras\302.%20%20Uosio%20g.%2029,%20Kaunas,%20Kauno%20m.%20sav" TargetMode="External"/><Relationship Id="rId364" Type="http://schemas.openxmlformats.org/officeDocument/2006/relationships/hyperlink" Target="file:///\\192.168.1.100\Projektavimas\ESO%20metinis%20Centras\344.%20Totori&#371;%20g.%2012-10,%20Kaunas,%20Kauno%20m.%20sav" TargetMode="External"/><Relationship Id="rId61" Type="http://schemas.openxmlformats.org/officeDocument/2006/relationships/hyperlink" Target="file:///\\serv2003\ESO%20metinis%20Centras\58%20BVG_Bir&#382;&#371;%20g.%2033A,33B,%20Kaunas" TargetMode="External"/><Relationship Id="rId199" Type="http://schemas.openxmlformats.org/officeDocument/2006/relationships/hyperlink" Target="file:///\\serv2003\Projektavimas\ESO%20metinis%20Centras\183%20Eiguli&#371;%20g.%2026,%20Kaunas,%20Kauno%20m.%20sav" TargetMode="External"/><Relationship Id="rId19" Type="http://schemas.openxmlformats.org/officeDocument/2006/relationships/hyperlink" Target="file:///\\serv2003\ESO%20metinis%20Centras\19.%20Pakra&#353;&#269;io%20g.%2032-2,%20Kaunas,%20Kauno%20m.%20sav" TargetMode="External"/><Relationship Id="rId224" Type="http://schemas.openxmlformats.org/officeDocument/2006/relationships/hyperlink" Target="file:///\\serv2003\Projektavimas\ESO%20metinis%20Centras\202%20A.%20Juozapavi&#269;iaus%20pr.%2048,%20Kaunas,%20Kauno%20m.%20sav" TargetMode="External"/><Relationship Id="rId266" Type="http://schemas.openxmlformats.org/officeDocument/2006/relationships/hyperlink" Target="file:///\\192.168.1.100\Projektavimas\ESO%20metinis%20Centras\247.%20Algirdo%20g.%2016-2,%20Kaunas,%20Kauno%20m.%20sav" TargetMode="External"/><Relationship Id="rId431" Type="http://schemas.openxmlformats.org/officeDocument/2006/relationships/hyperlink" Target="file:///\\serv2003\Projektavimas\ESO%20metinis%20Centras\410.%20Au&#353;ros%20g.%2035,%20Kaunas,%20Kauno%20m.%20sav" TargetMode="External"/><Relationship Id="rId473" Type="http://schemas.openxmlformats.org/officeDocument/2006/relationships/hyperlink" Target="file:///\\serv2003\Projektavimas\ESO%20metinis%20Centras\452.%20Sand&#279;li&#371;%20g.%204J,%20LT-45227%20Kaunas,%20Kauno%20m.%20sav" TargetMode="External"/><Relationship Id="rId30" Type="http://schemas.openxmlformats.org/officeDocument/2006/relationships/hyperlink" Target="file:///\\serv2003\ESO%20metinis%20Centras\29.%20Gedimino%20g.%2013,%20Kaunas,%20Kauno%20m.%20sav" TargetMode="External"/><Relationship Id="rId126" Type="http://schemas.openxmlformats.org/officeDocument/2006/relationships/hyperlink" Target="file:///\\serv2003\Projektavimas\ESO%20metinis%20Centras\119%20Talino%20g.%2018A,%20Kaunas,%20Kauno%20m.%20sav" TargetMode="External"/><Relationship Id="rId168" Type="http://schemas.openxmlformats.org/officeDocument/2006/relationships/hyperlink" Target="file:///\\serv2003\Projektavimas\ESO%20metinis%20Centras\158%20I.%20Kanto%20g.%2018-6L,%20Kaunas,%20Kauno%20m.%20sav" TargetMode="External"/><Relationship Id="rId333" Type="http://schemas.openxmlformats.org/officeDocument/2006/relationships/hyperlink" Target="file:///\\192.168.1.100\Projektavimas\ESO%20metinis%20Centras\313.%20Pilies%20g.%2017,%20Kaunas,%20Kauno%20m.%20sav" TargetMode="External"/><Relationship Id="rId72" Type="http://schemas.openxmlformats.org/officeDocument/2006/relationships/hyperlink" Target="file:///\\serv2003\ESO%20metinis%20Centras\68%20Perk&#363;no%20al.%2032-2,%20Kaunas,%20Kauno%20m.%20sav" TargetMode="External"/><Relationship Id="rId375" Type="http://schemas.openxmlformats.org/officeDocument/2006/relationships/hyperlink" Target="file:///\\192.168.1.100\Projektavimas\ESO%20metinis%20Centras\355.%20&#381;emait&#279;s%20g.%2016-4,%20Kaunas,%20Kauno%20m.%20sav" TargetMode="External"/><Relationship Id="rId3" Type="http://schemas.openxmlformats.org/officeDocument/2006/relationships/hyperlink" Target="file:///\\serv2003\ESO%20metinis%20Centras\03.%20Radvil&#279;n&#371;%20pl.%2056A,%20Kaunas,%20Kauno%20m.%20sav" TargetMode="External"/><Relationship Id="rId235" Type="http://schemas.openxmlformats.org/officeDocument/2006/relationships/hyperlink" Target="file:///\\192.168.1.100\Projektavimas\ESO%20metinis%20Centras\217.%20Vai&#382;ganto%20g.%2037-1,%20Kaunas,%20Kauno%20m.%20sav" TargetMode="External"/><Relationship Id="rId277" Type="http://schemas.openxmlformats.org/officeDocument/2006/relationships/hyperlink" Target="file:///\\192.168.1.100\Projektavimas\ESO%20metinis%20Centras\258.%20Erdv&#279;s%20g.%2011,%20Ramu&#269;i&#371;%20k.,%20Karm&#279;lavos%20sen.,%20Kauno%20r.%20sav" TargetMode="External"/><Relationship Id="rId400" Type="http://schemas.openxmlformats.org/officeDocument/2006/relationships/hyperlink" Target="file:///\\192.168.1.100\Projektavimas\ESO%20metinis%20Centras\379.%20&#352;v.%20Gertr&#363;dos%20g.%20-,%20Kaunas,%20Kauno%20m.%20sav" TargetMode="External"/><Relationship Id="rId442" Type="http://schemas.openxmlformats.org/officeDocument/2006/relationships/hyperlink" Target="file:///\\serv2003\Projektavimas\ESO%20metinis%20Centras\421.%20Laisv&#279;s%20al.%2068,%20LT-45264%20Kaunas,%20Kauno%20m.%20sav" TargetMode="External"/><Relationship Id="rId484" Type="http://schemas.openxmlformats.org/officeDocument/2006/relationships/hyperlink" Target="file:///\\serv2003\Projektavimas\ESO%20metinis%20Centras\463.%20Servitut&#371;%20g.%203B,%20Kaunas,%20Kauno%20m.%20sav" TargetMode="External"/><Relationship Id="rId137" Type="http://schemas.openxmlformats.org/officeDocument/2006/relationships/hyperlink" Target="file:///\\serv2003\Projektavimas\ESO%20metinis%20Centras\127%20Hipodromo%20g.%2023,%20Kaunas,%20Kauno%20m.%20sav" TargetMode="External"/><Relationship Id="rId302" Type="http://schemas.openxmlformats.org/officeDocument/2006/relationships/hyperlink" Target="file:///\\192.168.1.100\Projektavimas\ESO%20metinis%20Centras\242.%20Algirdo%20g.%208-1,%20Kaunas,%20Kauno%20m.%20sav" TargetMode="External"/><Relationship Id="rId344" Type="http://schemas.openxmlformats.org/officeDocument/2006/relationships/hyperlink" Target="file:///\\192.168.1.100\Projektavimas\ESO%20metinis%20Centras\325.%20Savanori&#371;%20pr.%20194,%20Kaunas,%20Kauno%20m.%20sav" TargetMode="External"/><Relationship Id="rId41" Type="http://schemas.openxmlformats.org/officeDocument/2006/relationships/hyperlink" Target="file:///\\serv2003\ESO%20metinis%20Centras\40%20Pravieni&#353;ki&#371;%20g.%2075,%20Kaunas,%20Kauno%20m.%20sav" TargetMode="External"/><Relationship Id="rId83" Type="http://schemas.openxmlformats.org/officeDocument/2006/relationships/hyperlink" Target="file:///\\serv2003\ESO%20metinis%20Centras\79%20Vai&#382;ganto%20g.%2016,%20Kaunas,%20Kauno%20m.%20sav" TargetMode="External"/><Relationship Id="rId179" Type="http://schemas.openxmlformats.org/officeDocument/2006/relationships/hyperlink" Target="file:///\\serv2003\Projektavimas\ESO%20metinis%20Centras\166%20Jonavos%20g.%20294C,%20Kaunas,%20Kauno%20m.%20sav" TargetMode="External"/><Relationship Id="rId386" Type="http://schemas.openxmlformats.org/officeDocument/2006/relationships/hyperlink" Target="file:///\\192.168.1.100\Projektavimas\ESO%20metinis%20Centras\366.%20Paminkl&#371;%20g.%208,%20Kaunas,%20Kauno%20m.%20sav" TargetMode="External"/><Relationship Id="rId190" Type="http://schemas.openxmlformats.org/officeDocument/2006/relationships/hyperlink" Target="file:///\\serv2003\Projektavimas\ESO%20metinis%20Centras\186%20Iniciatori&#371;%20g.%204,%20Kaunas,%20Kauno%20m.%20sav" TargetMode="External"/><Relationship Id="rId204" Type="http://schemas.openxmlformats.org/officeDocument/2006/relationships/hyperlink" Target="file:///\\serv2003\Projektavimas\ESO%20metinis%20Centras\198%20Breslaujos%20g.%202,%20Kaunas,%20Kauno%20m.%20sav" TargetMode="External"/><Relationship Id="rId246" Type="http://schemas.openxmlformats.org/officeDocument/2006/relationships/hyperlink" Target="file:///\\serv2003\Projektavimas\ESO%20metinis%20Centras\231.%20Ukmerg&#279;s%20g.%2018A,%20Kaunas,%20Kauno%20m.%20sav" TargetMode="External"/><Relationship Id="rId288" Type="http://schemas.openxmlformats.org/officeDocument/2006/relationships/hyperlink" Target="file:///\\192.168.1.100\Projektavimas\ESO%20metinis%20Centras\269.%20Kampo%20g.%2045,%20Kaunas,%20Kauno%20m.%20sav" TargetMode="External"/><Relationship Id="rId411" Type="http://schemas.openxmlformats.org/officeDocument/2006/relationships/hyperlink" Target="file:///\\192.168.1.100\Projektavimas\ESO%20metinis%20Centras\390.%200,4%20kV%20MT-2-02_LGI%20rekonstravimas,%20L.Ivinskio%20g.,%20Kaunas%20(Kauno%20reg.,%20Kauno%20m.%20sav.)" TargetMode="External"/><Relationship Id="rId453" Type="http://schemas.openxmlformats.org/officeDocument/2006/relationships/hyperlink" Target="file:///\\serv2003\Projektavimas\ESO%20metinis%20Centras\432.%20Lietuvi&#371;%20g.%2012%20PAPILDOMAS"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8" Type="http://schemas.openxmlformats.org/officeDocument/2006/relationships/hyperlink" Target="file:///\\serv2003\Public\Kostas\153.%200,4%20kV%20KL%20i&#353;%20KTP-303" TargetMode="External"/><Relationship Id="rId13" Type="http://schemas.microsoft.com/office/2017/10/relationships/threadedComment" Target="../threadedComments/threadedComment4.xml"/><Relationship Id="rId3" Type="http://schemas.openxmlformats.org/officeDocument/2006/relationships/hyperlink" Target="file:///\\serv2003\Public\Kostas\164.%20N-310" TargetMode="External"/><Relationship Id="rId7" Type="http://schemas.openxmlformats.org/officeDocument/2006/relationships/hyperlink" Target="file:///\\serv2003\Public\Kostas\126%20G-1452" TargetMode="External"/><Relationship Id="rId12" Type="http://schemas.openxmlformats.org/officeDocument/2006/relationships/comments" Target="../comments4.xml"/><Relationship Id="rId2" Type="http://schemas.openxmlformats.org/officeDocument/2006/relationships/hyperlink" Target="file:///\\serv2003\Public\Kostas\76.%20L-700%20L-800%20DidziasalioTP" TargetMode="External"/><Relationship Id="rId1" Type="http://schemas.openxmlformats.org/officeDocument/2006/relationships/hyperlink" Target="file:///\\serv2003\Archyvas\Projektavimas\ESO%20rekonstrukcijos\119.%200,4kV%20OL%20L-500%20i&#353;%20V-305%20rekonstrukcija%20Mag&#363;n&#371;%20k.,%20Visagino%20sav.(TS%20Nr.%2022-B7292)" TargetMode="External"/><Relationship Id="rId6" Type="http://schemas.openxmlformats.org/officeDocument/2006/relationships/hyperlink" Target="file:///\\serv2003\Public\Kostas\Atramos%20g" TargetMode="External"/><Relationship Id="rId11" Type="http://schemas.openxmlformats.org/officeDocument/2006/relationships/vmlDrawing" Target="../drawings/vmlDrawing4.vml"/><Relationship Id="rId5" Type="http://schemas.openxmlformats.org/officeDocument/2006/relationships/hyperlink" Target="file:///\\serv2003\Public\Kostas\KT-3" TargetMode="External"/><Relationship Id="rId10" Type="http://schemas.openxmlformats.org/officeDocument/2006/relationships/hyperlink" Target="file:///\\serv2003\Public\Kostas\143%20TR-300" TargetMode="External"/><Relationship Id="rId4" Type="http://schemas.openxmlformats.org/officeDocument/2006/relationships/hyperlink" Target="file:///\\serv2003\Public\Kostas\90.%20L-800%20is%20P-154" TargetMode="External"/><Relationship Id="rId9" Type="http://schemas.openxmlformats.org/officeDocument/2006/relationships/hyperlink" Target="file:///\\serv2003\Public\Kostas\103.%20L-200%20is%20&#381;-357"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dimension ref="A1:BW626"/>
  <sheetViews>
    <sheetView zoomScale="110" zoomScaleNormal="110" workbookViewId="0">
      <pane xSplit="3" topLeftCell="D1" activePane="topRight" state="frozen"/>
      <selection activeCell="A317" sqref="A317"/>
      <selection pane="topRight" activeCell="B281" sqref="B281"/>
    </sheetView>
  </sheetViews>
  <sheetFormatPr defaultColWidth="8.5703125" defaultRowHeight="15" x14ac:dyDescent="0.25"/>
  <cols>
    <col min="1" max="1" width="11" style="27" customWidth="1"/>
    <col min="2" max="2" width="14.140625" style="410" customWidth="1"/>
    <col min="3" max="3" width="91.5703125" customWidth="1"/>
    <col min="4" max="4" width="14.140625" customWidth="1"/>
    <col min="5" max="5" width="28.140625" customWidth="1"/>
    <col min="6" max="6" width="21.140625" customWidth="1"/>
    <col min="7" max="7" width="16.42578125" customWidth="1"/>
    <col min="8" max="9" width="13.5703125" customWidth="1"/>
    <col min="10" max="10" width="13.5703125" hidden="1" customWidth="1"/>
    <col min="11" max="11" width="13.42578125" style="435" customWidth="1"/>
    <col min="12" max="12" width="15.5703125" customWidth="1"/>
    <col min="13" max="13" width="11" customWidth="1"/>
    <col min="14" max="14" width="14" customWidth="1"/>
    <col min="15" max="16" width="10" customWidth="1"/>
    <col min="17" max="17" width="10.28515625" customWidth="1"/>
    <col min="18" max="21" width="9.5703125" customWidth="1"/>
    <col min="22" max="22" width="11.42578125" style="1" customWidth="1"/>
    <col min="23" max="23" width="12" customWidth="1"/>
    <col min="24" max="24" width="13" customWidth="1"/>
    <col min="25" max="25" width="10.28515625" customWidth="1"/>
    <col min="26" max="26" width="8.5703125" customWidth="1"/>
    <col min="27" max="28" width="8" customWidth="1"/>
    <col min="29" max="29" width="8.85546875" customWidth="1"/>
    <col min="30" max="30" width="7.5703125" customWidth="1"/>
    <col min="31" max="41" width="12" customWidth="1"/>
    <col min="42" max="42" width="12.42578125" customWidth="1"/>
    <col min="43" max="44" width="12" customWidth="1"/>
    <col min="45" max="45" width="13" customWidth="1"/>
    <col min="46" max="46" width="12" customWidth="1"/>
    <col min="47" max="47" width="23.5703125" customWidth="1"/>
  </cols>
  <sheetData>
    <row r="1" spans="1:75" ht="45" x14ac:dyDescent="0.25">
      <c r="A1" s="27" t="s">
        <v>0</v>
      </c>
      <c r="B1" s="410" t="s">
        <v>1</v>
      </c>
      <c r="C1" t="s">
        <v>2</v>
      </c>
      <c r="D1" t="s">
        <v>3</v>
      </c>
      <c r="E1" t="s">
        <v>4</v>
      </c>
      <c r="F1" s="2" t="s">
        <v>5</v>
      </c>
      <c r="G1" s="2" t="s">
        <v>6</v>
      </c>
      <c r="H1" s="2" t="s">
        <v>7</v>
      </c>
      <c r="I1" s="2" t="s">
        <v>8</v>
      </c>
      <c r="J1" s="2" t="s">
        <v>9</v>
      </c>
      <c r="K1" s="397" t="s">
        <v>10</v>
      </c>
      <c r="L1" t="s">
        <v>11</v>
      </c>
      <c r="M1" t="s">
        <v>12</v>
      </c>
      <c r="N1" s="2" t="s">
        <v>13</v>
      </c>
      <c r="O1" s="2" t="s">
        <v>14</v>
      </c>
      <c r="P1" s="2" t="s">
        <v>15</v>
      </c>
      <c r="Q1" s="2" t="s">
        <v>16</v>
      </c>
      <c r="R1" s="2" t="s">
        <v>17</v>
      </c>
      <c r="S1" s="2" t="s">
        <v>18</v>
      </c>
      <c r="T1" s="2" t="s">
        <v>19</v>
      </c>
      <c r="U1" s="2" t="s">
        <v>20</v>
      </c>
      <c r="V1" s="3"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397" t="s">
        <v>38</v>
      </c>
      <c r="AN1" s="2" t="s">
        <v>39</v>
      </c>
      <c r="AO1" s="2" t="s">
        <v>40</v>
      </c>
      <c r="AP1" s="2" t="s">
        <v>41</v>
      </c>
      <c r="AQ1" s="2" t="s">
        <v>42</v>
      </c>
      <c r="AR1" s="2" t="s">
        <v>43</v>
      </c>
      <c r="AS1" s="2" t="s">
        <v>44</v>
      </c>
      <c r="AT1" s="2" t="s">
        <v>45</v>
      </c>
      <c r="AU1" s="2" t="s">
        <v>46</v>
      </c>
      <c r="AX1" s="4"/>
    </row>
    <row r="2" spans="1:75" ht="17.25" hidden="1" customHeight="1" x14ac:dyDescent="0.25">
      <c r="A2" s="31">
        <v>1</v>
      </c>
      <c r="B2" s="38" t="s">
        <v>47</v>
      </c>
      <c r="C2" s="16" t="s">
        <v>48</v>
      </c>
      <c r="D2" s="16"/>
      <c r="E2" s="7" t="s">
        <v>49</v>
      </c>
      <c r="F2" s="32">
        <v>531435.19999999995</v>
      </c>
      <c r="G2" s="33">
        <v>9000</v>
      </c>
      <c r="H2" s="33"/>
      <c r="I2" s="33"/>
      <c r="J2" s="33"/>
      <c r="K2" s="33"/>
      <c r="L2" s="34">
        <v>44284</v>
      </c>
      <c r="M2" s="16">
        <v>126</v>
      </c>
      <c r="N2" s="35">
        <f t="shared" ref="N2:N52" si="0">IF(OR(ISBLANK(L2),ISBLANK(M2)),"",L2+M2-1)</f>
        <v>44409</v>
      </c>
      <c r="O2" s="10">
        <f t="shared" ref="O2:O45" ca="1" si="1">IF(OR(ISBLANK(L2),ISBLANK(M2)),"",N2-TODAY())</f>
        <v>-1794</v>
      </c>
      <c r="P2" s="10" t="s">
        <v>50</v>
      </c>
      <c r="Q2" s="10" t="s">
        <v>50</v>
      </c>
      <c r="R2" s="10" t="s">
        <v>50</v>
      </c>
      <c r="S2" s="10" t="s">
        <v>50</v>
      </c>
      <c r="T2" s="10" t="s">
        <v>50</v>
      </c>
      <c r="U2" s="10" t="s">
        <v>50</v>
      </c>
      <c r="V2" s="11" t="s">
        <v>50</v>
      </c>
      <c r="W2" s="10" t="s">
        <v>50</v>
      </c>
      <c r="X2" s="10">
        <v>0</v>
      </c>
      <c r="Y2" s="10" t="s">
        <v>50</v>
      </c>
      <c r="Z2" s="10" t="s">
        <v>50</v>
      </c>
      <c r="AA2" s="10" t="s">
        <v>50</v>
      </c>
      <c r="AB2" s="10"/>
      <c r="AC2" s="10" t="s">
        <v>50</v>
      </c>
      <c r="AD2" s="10" t="s">
        <v>50</v>
      </c>
      <c r="AE2" s="10">
        <v>0</v>
      </c>
      <c r="AF2" s="10" t="s">
        <v>50</v>
      </c>
      <c r="AG2" s="10" t="s">
        <v>50</v>
      </c>
      <c r="AH2" s="10"/>
      <c r="AI2" s="10"/>
      <c r="AJ2" s="10" t="s">
        <v>50</v>
      </c>
      <c r="AK2" s="10"/>
      <c r="AL2" s="10"/>
      <c r="AM2" s="10"/>
      <c r="AN2" s="10" t="s">
        <v>50</v>
      </c>
      <c r="AO2" s="10" t="s">
        <v>50</v>
      </c>
      <c r="AP2" s="10"/>
      <c r="AQ2" s="10" t="s">
        <v>50</v>
      </c>
      <c r="AR2" s="10" t="s">
        <v>50</v>
      </c>
      <c r="AS2" s="10" t="s">
        <v>50</v>
      </c>
      <c r="AT2" s="10" t="s">
        <v>50</v>
      </c>
      <c r="AU2" s="12"/>
      <c r="AX2" s="4"/>
    </row>
    <row r="3" spans="1:75" ht="15.75" hidden="1" customHeight="1" x14ac:dyDescent="0.25">
      <c r="A3" s="31">
        <v>2</v>
      </c>
      <c r="B3" s="440" t="s">
        <v>47</v>
      </c>
      <c r="C3" s="36" t="s">
        <v>51</v>
      </c>
      <c r="D3" s="36"/>
      <c r="E3" s="7" t="s">
        <v>49</v>
      </c>
      <c r="F3" s="32">
        <v>243867.2</v>
      </c>
      <c r="G3" s="33">
        <v>8000</v>
      </c>
      <c r="H3" s="33"/>
      <c r="I3" s="33"/>
      <c r="J3" s="33"/>
      <c r="K3" s="33"/>
      <c r="L3" s="34">
        <v>44286</v>
      </c>
      <c r="M3" s="16">
        <v>126</v>
      </c>
      <c r="N3" s="35">
        <f t="shared" ref="N3:N39" si="2">IF(OR(ISBLANK(L3),ISBLANK(M3)),"",L3+M3-1)</f>
        <v>44411</v>
      </c>
      <c r="O3" s="10">
        <f t="shared" ref="O3:O39" ca="1" si="3">IF(OR(ISBLANK(L3),ISBLANK(M3)),"",N3-TODAY())</f>
        <v>-1792</v>
      </c>
      <c r="P3" s="10" t="s">
        <v>50</v>
      </c>
      <c r="Q3" s="10" t="s">
        <v>50</v>
      </c>
      <c r="R3" s="10" t="s">
        <v>50</v>
      </c>
      <c r="S3" s="10" t="s">
        <v>50</v>
      </c>
      <c r="T3" s="10" t="s">
        <v>50</v>
      </c>
      <c r="U3" s="10" t="s">
        <v>50</v>
      </c>
      <c r="V3" s="11" t="s">
        <v>50</v>
      </c>
      <c r="W3" s="10" t="s">
        <v>50</v>
      </c>
      <c r="X3" s="10">
        <v>0</v>
      </c>
      <c r="Y3" s="10" t="s">
        <v>50</v>
      </c>
      <c r="Z3" s="10">
        <v>0</v>
      </c>
      <c r="AA3" s="37" t="s">
        <v>50</v>
      </c>
      <c r="AB3" s="37"/>
      <c r="AC3" s="10">
        <v>0</v>
      </c>
      <c r="AD3" s="10" t="s">
        <v>50</v>
      </c>
      <c r="AE3" s="10">
        <v>0</v>
      </c>
      <c r="AF3" s="10" t="s">
        <v>50</v>
      </c>
      <c r="AG3" s="37" t="s">
        <v>50</v>
      </c>
      <c r="AH3" s="37"/>
      <c r="AI3" s="10">
        <v>0</v>
      </c>
      <c r="AJ3" s="10" t="s">
        <v>50</v>
      </c>
      <c r="AK3" s="10">
        <v>0</v>
      </c>
      <c r="AL3" s="10" t="s">
        <v>50</v>
      </c>
      <c r="AM3" s="10"/>
      <c r="AN3" s="10">
        <v>0</v>
      </c>
      <c r="AO3" s="10">
        <v>0</v>
      </c>
      <c r="AP3" s="10"/>
      <c r="AQ3" s="10" t="s">
        <v>50</v>
      </c>
      <c r="AR3" s="10" t="s">
        <v>50</v>
      </c>
      <c r="AS3" s="10" t="s">
        <v>50</v>
      </c>
      <c r="AT3" s="10" t="s">
        <v>50</v>
      </c>
      <c r="AU3" s="12"/>
      <c r="AX3" s="4"/>
    </row>
    <row r="4" spans="1:75" s="13" customFormat="1" ht="15.75" hidden="1" customHeight="1" x14ac:dyDescent="0.25">
      <c r="A4" s="31">
        <v>3</v>
      </c>
      <c r="B4" s="440" t="s">
        <v>47</v>
      </c>
      <c r="C4" s="14" t="s">
        <v>52</v>
      </c>
      <c r="D4" s="14"/>
      <c r="E4" s="7" t="s">
        <v>49</v>
      </c>
      <c r="F4" s="32">
        <v>233960.47</v>
      </c>
      <c r="G4" s="33">
        <v>8000</v>
      </c>
      <c r="H4" s="33"/>
      <c r="I4" s="33"/>
      <c r="J4" s="33"/>
      <c r="K4" s="33"/>
      <c r="L4" s="34">
        <v>44286</v>
      </c>
      <c r="M4" s="16">
        <v>126</v>
      </c>
      <c r="N4" s="35">
        <f t="shared" si="2"/>
        <v>44411</v>
      </c>
      <c r="O4" s="10">
        <f t="shared" ca="1" si="3"/>
        <v>-1792</v>
      </c>
      <c r="P4" s="10" t="s">
        <v>50</v>
      </c>
      <c r="Q4" s="10" t="s">
        <v>50</v>
      </c>
      <c r="R4" s="10" t="s">
        <v>50</v>
      </c>
      <c r="S4" s="10" t="s">
        <v>50</v>
      </c>
      <c r="T4" s="10" t="s">
        <v>50</v>
      </c>
      <c r="U4" s="10" t="s">
        <v>50</v>
      </c>
      <c r="V4" s="11" t="s">
        <v>50</v>
      </c>
      <c r="W4" s="10" t="s">
        <v>50</v>
      </c>
      <c r="X4" s="10">
        <v>0</v>
      </c>
      <c r="Y4" s="10" t="s">
        <v>50</v>
      </c>
      <c r="Z4" s="10" t="s">
        <v>50</v>
      </c>
      <c r="AA4" s="10" t="s">
        <v>50</v>
      </c>
      <c r="AB4" s="10"/>
      <c r="AC4" s="10">
        <v>0</v>
      </c>
      <c r="AD4" s="10" t="s">
        <v>50</v>
      </c>
      <c r="AE4" s="10">
        <v>0</v>
      </c>
      <c r="AF4" s="10">
        <v>0</v>
      </c>
      <c r="AG4" s="10" t="s">
        <v>50</v>
      </c>
      <c r="AH4" s="10"/>
      <c r="AI4" s="10"/>
      <c r="AJ4" s="10">
        <v>0</v>
      </c>
      <c r="AK4" s="10" t="s">
        <v>50</v>
      </c>
      <c r="AL4" s="10">
        <v>0</v>
      </c>
      <c r="AM4" s="10"/>
      <c r="AN4" s="10">
        <v>0</v>
      </c>
      <c r="AO4" s="10">
        <v>0</v>
      </c>
      <c r="AP4" s="10"/>
      <c r="AQ4" s="10" t="s">
        <v>50</v>
      </c>
      <c r="AR4" s="10" t="s">
        <v>50</v>
      </c>
      <c r="AS4" s="10" t="s">
        <v>50</v>
      </c>
      <c r="AT4" s="10" t="s">
        <v>50</v>
      </c>
      <c r="AU4" s="12"/>
      <c r="AV4"/>
      <c r="AW4"/>
      <c r="AX4" s="4"/>
      <c r="AY4"/>
      <c r="AZ4"/>
      <c r="BA4"/>
      <c r="BB4"/>
      <c r="BC4"/>
      <c r="BD4"/>
      <c r="BE4"/>
      <c r="BF4"/>
      <c r="BG4"/>
      <c r="BH4"/>
      <c r="BI4"/>
      <c r="BJ4"/>
      <c r="BK4"/>
      <c r="BL4"/>
      <c r="BM4"/>
      <c r="BN4"/>
      <c r="BO4"/>
      <c r="BP4"/>
      <c r="BQ4"/>
      <c r="BR4"/>
      <c r="BS4"/>
      <c r="BT4"/>
      <c r="BU4"/>
      <c r="BV4"/>
      <c r="BW4"/>
    </row>
    <row r="5" spans="1:75" ht="15.75" hidden="1" customHeight="1" x14ac:dyDescent="0.25">
      <c r="A5" s="17">
        <v>4</v>
      </c>
      <c r="B5" s="440" t="s">
        <v>47</v>
      </c>
      <c r="C5" s="12" t="s">
        <v>53</v>
      </c>
      <c r="D5" s="12"/>
      <c r="E5" s="7" t="s">
        <v>49</v>
      </c>
      <c r="F5" s="33">
        <v>207876.96</v>
      </c>
      <c r="G5" s="33">
        <v>8000</v>
      </c>
      <c r="H5" s="33"/>
      <c r="I5" s="33"/>
      <c r="J5" s="33"/>
      <c r="K5" s="33"/>
      <c r="L5" s="19">
        <v>44294</v>
      </c>
      <c r="M5" s="6">
        <v>126</v>
      </c>
      <c r="N5" s="20">
        <f t="shared" si="2"/>
        <v>44419</v>
      </c>
      <c r="O5" s="10">
        <f t="shared" ca="1" si="3"/>
        <v>-1784</v>
      </c>
      <c r="P5" s="10" t="s">
        <v>50</v>
      </c>
      <c r="Q5" s="10" t="s">
        <v>50</v>
      </c>
      <c r="R5" s="10" t="s">
        <v>50</v>
      </c>
      <c r="S5" s="10" t="s">
        <v>50</v>
      </c>
      <c r="T5" s="10" t="s">
        <v>50</v>
      </c>
      <c r="U5" s="10" t="s">
        <v>50</v>
      </c>
      <c r="V5" s="11" t="s">
        <v>50</v>
      </c>
      <c r="W5" s="10" t="s">
        <v>50</v>
      </c>
      <c r="X5" s="10">
        <v>0</v>
      </c>
      <c r="Y5" s="10" t="s">
        <v>50</v>
      </c>
      <c r="Z5" s="10" t="s">
        <v>50</v>
      </c>
      <c r="AA5" s="10" t="s">
        <v>50</v>
      </c>
      <c r="AB5" s="10"/>
      <c r="AC5" s="10">
        <v>0</v>
      </c>
      <c r="AD5" s="10" t="s">
        <v>50</v>
      </c>
      <c r="AE5" s="10">
        <v>0</v>
      </c>
      <c r="AF5" s="10">
        <v>0</v>
      </c>
      <c r="AG5" s="10" t="s">
        <v>50</v>
      </c>
      <c r="AH5" s="10"/>
      <c r="AI5" s="10">
        <v>0</v>
      </c>
      <c r="AJ5" s="10" t="s">
        <v>50</v>
      </c>
      <c r="AK5" s="10">
        <v>0</v>
      </c>
      <c r="AL5" s="10">
        <v>0</v>
      </c>
      <c r="AM5" s="10"/>
      <c r="AN5" s="10">
        <v>0</v>
      </c>
      <c r="AO5" s="10">
        <v>0</v>
      </c>
      <c r="AP5" s="10"/>
      <c r="AQ5" s="10" t="s">
        <v>50</v>
      </c>
      <c r="AR5" s="10" t="s">
        <v>50</v>
      </c>
      <c r="AS5" s="10" t="s">
        <v>50</v>
      </c>
      <c r="AT5" s="10" t="s">
        <v>50</v>
      </c>
      <c r="AU5" s="12"/>
    </row>
    <row r="6" spans="1:75" ht="15.75" hidden="1" customHeight="1" x14ac:dyDescent="0.25">
      <c r="A6" s="5">
        <v>5</v>
      </c>
      <c r="B6" s="440" t="s">
        <v>47</v>
      </c>
      <c r="C6" s="10" t="s">
        <v>54</v>
      </c>
      <c r="D6" s="10"/>
      <c r="E6" s="7" t="s">
        <v>49</v>
      </c>
      <c r="F6" s="39">
        <v>702452.66</v>
      </c>
      <c r="G6" s="39">
        <v>10800</v>
      </c>
      <c r="H6" s="39"/>
      <c r="I6" s="39">
        <v>578.51</v>
      </c>
      <c r="J6" s="39">
        <v>328.08</v>
      </c>
      <c r="K6" s="39"/>
      <c r="L6" s="8">
        <v>44294</v>
      </c>
      <c r="M6" s="7">
        <v>181</v>
      </c>
      <c r="N6" s="9">
        <f t="shared" si="2"/>
        <v>44474</v>
      </c>
      <c r="O6" s="10">
        <f t="shared" ca="1" si="3"/>
        <v>-1729</v>
      </c>
      <c r="P6" s="7" t="s">
        <v>50</v>
      </c>
      <c r="Q6" s="7" t="s">
        <v>50</v>
      </c>
      <c r="R6" s="7" t="s">
        <v>50</v>
      </c>
      <c r="S6" s="7" t="s">
        <v>50</v>
      </c>
      <c r="T6" s="7" t="s">
        <v>50</v>
      </c>
      <c r="U6" s="7"/>
      <c r="V6" s="15"/>
      <c r="W6" s="7" t="s">
        <v>50</v>
      </c>
      <c r="X6" s="7" t="s">
        <v>50</v>
      </c>
      <c r="Y6" s="7" t="s">
        <v>50</v>
      </c>
      <c r="Z6" s="7" t="s">
        <v>50</v>
      </c>
      <c r="AA6" s="7" t="s">
        <v>50</v>
      </c>
      <c r="AB6" s="7"/>
      <c r="AC6" s="7">
        <v>0</v>
      </c>
      <c r="AD6" s="7" t="s">
        <v>50</v>
      </c>
      <c r="AE6" s="7">
        <v>0</v>
      </c>
      <c r="AF6" s="7" t="s">
        <v>50</v>
      </c>
      <c r="AG6" s="7" t="s">
        <v>50</v>
      </c>
      <c r="AH6" s="7" t="s">
        <v>50</v>
      </c>
      <c r="AI6" s="7" t="s">
        <v>50</v>
      </c>
      <c r="AJ6" s="7" t="s">
        <v>50</v>
      </c>
      <c r="AK6" s="7">
        <v>0</v>
      </c>
      <c r="AL6" s="7">
        <v>0</v>
      </c>
      <c r="AM6" s="7"/>
      <c r="AN6" s="7">
        <v>0</v>
      </c>
      <c r="AO6" s="7" t="s">
        <v>50</v>
      </c>
      <c r="AP6" s="7"/>
      <c r="AQ6" s="7" t="s">
        <v>50</v>
      </c>
      <c r="AR6" s="7" t="s">
        <v>50</v>
      </c>
      <c r="AS6" s="7" t="s">
        <v>50</v>
      </c>
      <c r="AT6" s="7" t="s">
        <v>50</v>
      </c>
      <c r="AU6" s="12"/>
    </row>
    <row r="7" spans="1:75" ht="15.75" hidden="1" customHeight="1" x14ac:dyDescent="0.25">
      <c r="A7" s="5">
        <v>6</v>
      </c>
      <c r="B7" s="440" t="s">
        <v>47</v>
      </c>
      <c r="C7" s="7" t="s">
        <v>55</v>
      </c>
      <c r="D7" s="7"/>
      <c r="E7" s="7" t="s">
        <v>49</v>
      </c>
      <c r="F7" s="39">
        <v>708230</v>
      </c>
      <c r="G7" s="33">
        <v>11058.3</v>
      </c>
      <c r="H7" s="33"/>
      <c r="I7" s="33">
        <v>495.87</v>
      </c>
      <c r="J7" s="33">
        <v>316.98</v>
      </c>
      <c r="K7" s="33"/>
      <c r="L7" s="8">
        <v>44294</v>
      </c>
      <c r="M7" s="7">
        <v>156</v>
      </c>
      <c r="N7" s="9">
        <f t="shared" si="2"/>
        <v>44449</v>
      </c>
      <c r="O7" s="10">
        <f t="shared" ca="1" si="3"/>
        <v>-1754</v>
      </c>
      <c r="P7" s="7" t="s">
        <v>50</v>
      </c>
      <c r="Q7" s="7" t="s">
        <v>50</v>
      </c>
      <c r="R7" s="7" t="s">
        <v>50</v>
      </c>
      <c r="S7" s="7" t="s">
        <v>50</v>
      </c>
      <c r="T7" s="7" t="s">
        <v>50</v>
      </c>
      <c r="U7" s="7" t="s">
        <v>50</v>
      </c>
      <c r="V7" s="15" t="s">
        <v>50</v>
      </c>
      <c r="W7" s="7" t="s">
        <v>50</v>
      </c>
      <c r="X7" s="7" t="s">
        <v>50</v>
      </c>
      <c r="Y7" s="7" t="s">
        <v>50</v>
      </c>
      <c r="Z7" s="7" t="s">
        <v>50</v>
      </c>
      <c r="AA7" s="7" t="s">
        <v>50</v>
      </c>
      <c r="AB7" s="7"/>
      <c r="AC7" s="7">
        <v>0</v>
      </c>
      <c r="AD7" s="7" t="s">
        <v>50</v>
      </c>
      <c r="AE7" s="7" t="s">
        <v>50</v>
      </c>
      <c r="AF7" s="7" t="s">
        <v>56</v>
      </c>
      <c r="AG7" s="7" t="s">
        <v>50</v>
      </c>
      <c r="AH7" s="7"/>
      <c r="AI7" s="7">
        <v>0</v>
      </c>
      <c r="AJ7" s="7" t="s">
        <v>50</v>
      </c>
      <c r="AK7" s="7">
        <v>0</v>
      </c>
      <c r="AL7" s="7">
        <v>0</v>
      </c>
      <c r="AM7" s="7"/>
      <c r="AN7" s="7" t="s">
        <v>50</v>
      </c>
      <c r="AO7" s="7">
        <v>0</v>
      </c>
      <c r="AP7" s="7"/>
      <c r="AQ7" s="7" t="s">
        <v>50</v>
      </c>
      <c r="AR7" s="7" t="s">
        <v>50</v>
      </c>
      <c r="AS7" s="7" t="s">
        <v>50</v>
      </c>
      <c r="AT7" s="7" t="s">
        <v>50</v>
      </c>
      <c r="AU7" s="12"/>
    </row>
    <row r="8" spans="1:75" ht="15.75" hidden="1" customHeight="1" x14ac:dyDescent="0.25">
      <c r="A8" s="5">
        <v>7</v>
      </c>
      <c r="B8" s="440" t="s">
        <v>47</v>
      </c>
      <c r="C8" s="6" t="s">
        <v>57</v>
      </c>
      <c r="D8" s="6"/>
      <c r="E8" s="7" t="s">
        <v>49</v>
      </c>
      <c r="F8" s="33">
        <v>200215.02</v>
      </c>
      <c r="G8" s="33">
        <v>8000</v>
      </c>
      <c r="H8" s="33"/>
      <c r="I8" s="33"/>
      <c r="J8" s="33"/>
      <c r="K8" s="33"/>
      <c r="L8" s="19">
        <v>44294</v>
      </c>
      <c r="M8" s="6">
        <v>139</v>
      </c>
      <c r="N8" s="20">
        <f t="shared" si="2"/>
        <v>44432</v>
      </c>
      <c r="O8" s="10">
        <f t="shared" ca="1" si="3"/>
        <v>-1771</v>
      </c>
      <c r="P8" s="7" t="s">
        <v>50</v>
      </c>
      <c r="Q8" s="7" t="s">
        <v>50</v>
      </c>
      <c r="R8" s="7" t="s">
        <v>50</v>
      </c>
      <c r="S8" s="7" t="s">
        <v>50</v>
      </c>
      <c r="T8" s="7" t="s">
        <v>50</v>
      </c>
      <c r="U8" s="7" t="s">
        <v>50</v>
      </c>
      <c r="V8" s="15" t="s">
        <v>50</v>
      </c>
      <c r="W8" s="7" t="s">
        <v>50</v>
      </c>
      <c r="X8" s="7" t="s">
        <v>50</v>
      </c>
      <c r="Y8" s="7" t="s">
        <v>50</v>
      </c>
      <c r="Z8" s="7" t="s">
        <v>50</v>
      </c>
      <c r="AA8" s="7" t="s">
        <v>50</v>
      </c>
      <c r="AB8" s="7"/>
      <c r="AC8" s="7">
        <v>0</v>
      </c>
      <c r="AD8" s="7" t="s">
        <v>50</v>
      </c>
      <c r="AE8" s="7">
        <v>0</v>
      </c>
      <c r="AF8" s="7" t="s">
        <v>50</v>
      </c>
      <c r="AG8" s="7" t="s">
        <v>50</v>
      </c>
      <c r="AH8" s="7"/>
      <c r="AI8" s="7">
        <v>0</v>
      </c>
      <c r="AJ8" s="7">
        <v>0</v>
      </c>
      <c r="AK8" s="7">
        <v>0</v>
      </c>
      <c r="AL8" s="7">
        <v>0</v>
      </c>
      <c r="AM8" s="7"/>
      <c r="AN8" s="7" t="s">
        <v>50</v>
      </c>
      <c r="AO8" s="7">
        <v>0</v>
      </c>
      <c r="AP8" s="7"/>
      <c r="AQ8" s="7" t="s">
        <v>50</v>
      </c>
      <c r="AR8" s="7" t="s">
        <v>50</v>
      </c>
      <c r="AS8" s="7" t="s">
        <v>50</v>
      </c>
      <c r="AT8" s="7" t="s">
        <v>50</v>
      </c>
      <c r="AU8" s="12"/>
    </row>
    <row r="9" spans="1:75" ht="15.75" hidden="1" customHeight="1" x14ac:dyDescent="0.25">
      <c r="A9" s="5">
        <v>8</v>
      </c>
      <c r="B9" s="440" t="s">
        <v>47</v>
      </c>
      <c r="C9" s="6" t="s">
        <v>58</v>
      </c>
      <c r="D9" s="6"/>
      <c r="E9" s="7" t="s">
        <v>49</v>
      </c>
      <c r="F9" s="33">
        <v>880306.07</v>
      </c>
      <c r="G9" s="33">
        <v>10800</v>
      </c>
      <c r="H9" s="33"/>
      <c r="I9" s="33" t="s">
        <v>59</v>
      </c>
      <c r="J9" s="33"/>
      <c r="K9" s="33"/>
      <c r="L9" s="19">
        <v>44300</v>
      </c>
      <c r="M9" s="6">
        <v>126</v>
      </c>
      <c r="N9" s="20">
        <f t="shared" si="2"/>
        <v>44425</v>
      </c>
      <c r="O9" s="10">
        <f t="shared" ca="1" si="3"/>
        <v>-1778</v>
      </c>
      <c r="P9" s="7" t="s">
        <v>50</v>
      </c>
      <c r="Q9" s="7" t="s">
        <v>50</v>
      </c>
      <c r="R9" s="7" t="s">
        <v>50</v>
      </c>
      <c r="S9" s="7" t="s">
        <v>50</v>
      </c>
      <c r="T9" s="7" t="s">
        <v>50</v>
      </c>
      <c r="U9" s="7" t="s">
        <v>50</v>
      </c>
      <c r="V9" s="15" t="s">
        <v>50</v>
      </c>
      <c r="W9" s="7" t="s">
        <v>50</v>
      </c>
      <c r="X9" s="7" t="s">
        <v>50</v>
      </c>
      <c r="Y9" s="7">
        <v>0</v>
      </c>
      <c r="Z9" s="7" t="s">
        <v>50</v>
      </c>
      <c r="AA9" s="7" t="s">
        <v>50</v>
      </c>
      <c r="AB9" s="7"/>
      <c r="AC9" s="7" t="s">
        <v>50</v>
      </c>
      <c r="AD9" s="7" t="s">
        <v>50</v>
      </c>
      <c r="AE9" s="7" t="s">
        <v>50</v>
      </c>
      <c r="AF9" s="7">
        <v>0</v>
      </c>
      <c r="AG9" s="7" t="s">
        <v>50</v>
      </c>
      <c r="AH9" s="7"/>
      <c r="AI9" s="7" t="s">
        <v>50</v>
      </c>
      <c r="AJ9" s="7" t="s">
        <v>50</v>
      </c>
      <c r="AK9" s="7">
        <v>0</v>
      </c>
      <c r="AL9" s="7">
        <v>0</v>
      </c>
      <c r="AM9" s="7"/>
      <c r="AN9" s="7" t="s">
        <v>50</v>
      </c>
      <c r="AO9" s="7">
        <v>0</v>
      </c>
      <c r="AP9" s="7"/>
      <c r="AQ9" s="7" t="s">
        <v>50</v>
      </c>
      <c r="AR9" s="7" t="s">
        <v>50</v>
      </c>
      <c r="AS9" s="7" t="s">
        <v>50</v>
      </c>
      <c r="AT9" s="7" t="s">
        <v>50</v>
      </c>
      <c r="AU9" s="12"/>
    </row>
    <row r="10" spans="1:75" s="106" customFormat="1" ht="15.75" hidden="1" customHeight="1" x14ac:dyDescent="0.25">
      <c r="A10" s="102">
        <v>9</v>
      </c>
      <c r="B10" s="449" t="s">
        <v>47</v>
      </c>
      <c r="C10" s="47" t="s">
        <v>60</v>
      </c>
      <c r="D10" s="47"/>
      <c r="E10" s="47" t="s">
        <v>61</v>
      </c>
      <c r="F10" s="85"/>
      <c r="G10" s="85"/>
      <c r="H10" s="127">
        <v>452</v>
      </c>
      <c r="I10" s="85"/>
      <c r="J10" s="85"/>
      <c r="K10" s="85"/>
      <c r="L10" s="94">
        <v>44293</v>
      </c>
      <c r="M10" s="47">
        <v>101</v>
      </c>
      <c r="N10" s="104">
        <f t="shared" si="2"/>
        <v>44393</v>
      </c>
      <c r="O10" s="60">
        <f t="shared" ca="1" si="3"/>
        <v>-1810</v>
      </c>
      <c r="P10" s="47" t="s">
        <v>50</v>
      </c>
      <c r="Q10" s="47" t="s">
        <v>50</v>
      </c>
      <c r="R10" s="47" t="s">
        <v>50</v>
      </c>
      <c r="S10" s="47">
        <v>0</v>
      </c>
      <c r="T10" s="47">
        <v>0</v>
      </c>
      <c r="U10" s="47" t="s">
        <v>56</v>
      </c>
      <c r="V10" s="105" t="s">
        <v>56</v>
      </c>
      <c r="W10" s="47" t="s">
        <v>56</v>
      </c>
      <c r="X10" s="47" t="s">
        <v>56</v>
      </c>
      <c r="Y10" s="47" t="s">
        <v>56</v>
      </c>
      <c r="Z10" s="47" t="s">
        <v>50</v>
      </c>
      <c r="AA10" s="47" t="s">
        <v>56</v>
      </c>
      <c r="AB10" s="47"/>
      <c r="AC10" s="47"/>
      <c r="AD10" s="47" t="s">
        <v>56</v>
      </c>
      <c r="AE10" s="47"/>
      <c r="AF10" s="47"/>
      <c r="AG10" s="47">
        <v>0</v>
      </c>
      <c r="AH10" s="47">
        <v>0</v>
      </c>
      <c r="AI10" s="47">
        <v>0</v>
      </c>
      <c r="AJ10" s="47" t="s">
        <v>56</v>
      </c>
      <c r="AK10" s="47"/>
      <c r="AL10" s="47"/>
      <c r="AM10" s="47"/>
      <c r="AN10" s="47" t="s">
        <v>50</v>
      </c>
      <c r="AO10" s="47"/>
      <c r="AP10" s="47"/>
      <c r="AQ10" s="47"/>
      <c r="AR10" s="47"/>
      <c r="AS10" s="47"/>
      <c r="AT10" s="47"/>
      <c r="AU10" s="128"/>
    </row>
    <row r="11" spans="1:75" ht="15.75" hidden="1" customHeight="1" x14ac:dyDescent="0.25">
      <c r="A11" s="5">
        <v>10</v>
      </c>
      <c r="B11" s="90">
        <v>0</v>
      </c>
      <c r="C11" s="63" t="s">
        <v>62</v>
      </c>
      <c r="D11" s="63"/>
      <c r="E11" s="7" t="s">
        <v>49</v>
      </c>
      <c r="F11" s="39">
        <v>734866</v>
      </c>
      <c r="G11" s="39">
        <v>11629.29</v>
      </c>
      <c r="H11" s="48">
        <v>800</v>
      </c>
      <c r="I11" s="39">
        <v>0</v>
      </c>
      <c r="J11" s="39">
        <v>829.29</v>
      </c>
      <c r="K11" s="39"/>
      <c r="L11" s="8">
        <v>44411</v>
      </c>
      <c r="M11" s="7">
        <v>155</v>
      </c>
      <c r="N11" s="9">
        <f t="shared" si="2"/>
        <v>44565</v>
      </c>
      <c r="O11" s="10">
        <f t="shared" ca="1" si="3"/>
        <v>-1638</v>
      </c>
      <c r="P11" s="7" t="s">
        <v>50</v>
      </c>
      <c r="Q11" s="7" t="s">
        <v>50</v>
      </c>
      <c r="R11" s="7" t="s">
        <v>50</v>
      </c>
      <c r="S11" s="7" t="s">
        <v>50</v>
      </c>
      <c r="T11" s="7" t="s">
        <v>50</v>
      </c>
      <c r="U11" s="7" t="s">
        <v>50</v>
      </c>
      <c r="V11" s="15" t="s">
        <v>50</v>
      </c>
      <c r="W11" s="7" t="s">
        <v>50</v>
      </c>
      <c r="X11" s="7">
        <v>0</v>
      </c>
      <c r="Y11" s="7" t="s">
        <v>50</v>
      </c>
      <c r="Z11" s="7" t="s">
        <v>50</v>
      </c>
      <c r="AA11" s="7" t="s">
        <v>50</v>
      </c>
      <c r="AB11" s="7"/>
      <c r="AC11" s="7">
        <v>0</v>
      </c>
      <c r="AD11" s="7" t="s">
        <v>50</v>
      </c>
      <c r="AE11" s="7">
        <v>0</v>
      </c>
      <c r="AF11" s="7">
        <v>0</v>
      </c>
      <c r="AG11" s="7" t="s">
        <v>50</v>
      </c>
      <c r="AH11" s="7">
        <v>0</v>
      </c>
      <c r="AI11" s="7" t="s">
        <v>50</v>
      </c>
      <c r="AJ11" s="7" t="s">
        <v>50</v>
      </c>
      <c r="AK11" s="7"/>
      <c r="AL11" s="7"/>
      <c r="AM11" s="7"/>
      <c r="AN11" s="7"/>
      <c r="AO11" s="7"/>
      <c r="AP11" s="7"/>
      <c r="AQ11" s="7" t="s">
        <v>50</v>
      </c>
      <c r="AR11" s="7" t="s">
        <v>50</v>
      </c>
      <c r="AS11" s="7" t="s">
        <v>50</v>
      </c>
      <c r="AT11" s="7" t="s">
        <v>50</v>
      </c>
      <c r="AU11" s="10"/>
    </row>
    <row r="12" spans="1:75" ht="15.75" hidden="1" customHeight="1" x14ac:dyDescent="0.25">
      <c r="A12" s="5">
        <v>11</v>
      </c>
      <c r="B12" s="440" t="s">
        <v>47</v>
      </c>
      <c r="C12" s="63" t="s">
        <v>63</v>
      </c>
      <c r="D12" s="63"/>
      <c r="E12" s="45" t="s">
        <v>64</v>
      </c>
      <c r="F12" s="54">
        <v>1169467.6000000001</v>
      </c>
      <c r="G12" s="54">
        <v>11682.39</v>
      </c>
      <c r="H12" s="55">
        <v>800</v>
      </c>
      <c r="I12" s="54">
        <v>0</v>
      </c>
      <c r="J12" s="54">
        <v>882.39</v>
      </c>
      <c r="K12" s="54"/>
      <c r="L12" s="8">
        <v>44411</v>
      </c>
      <c r="M12" s="7">
        <v>425</v>
      </c>
      <c r="N12" s="9">
        <f t="shared" si="2"/>
        <v>44835</v>
      </c>
      <c r="O12" s="10">
        <f t="shared" ca="1" si="3"/>
        <v>-1368</v>
      </c>
      <c r="P12" s="7" t="s">
        <v>50</v>
      </c>
      <c r="Q12" s="7" t="s">
        <v>50</v>
      </c>
      <c r="R12" s="7" t="s">
        <v>50</v>
      </c>
      <c r="S12" s="7" t="s">
        <v>50</v>
      </c>
      <c r="T12" s="7" t="s">
        <v>50</v>
      </c>
      <c r="U12" s="7" t="s">
        <v>50</v>
      </c>
      <c r="V12" s="15" t="s">
        <v>56</v>
      </c>
      <c r="W12" s="7" t="s">
        <v>50</v>
      </c>
      <c r="X12" s="7">
        <v>0</v>
      </c>
      <c r="Y12" s="7" t="s">
        <v>50</v>
      </c>
      <c r="Z12" s="7" t="s">
        <v>50</v>
      </c>
      <c r="AA12" s="7" t="s">
        <v>50</v>
      </c>
      <c r="AB12" s="7"/>
      <c r="AC12" s="7">
        <v>0</v>
      </c>
      <c r="AD12" s="7" t="s">
        <v>50</v>
      </c>
      <c r="AE12" s="7">
        <v>0</v>
      </c>
      <c r="AF12" s="7">
        <v>0</v>
      </c>
      <c r="AG12" s="7" t="s">
        <v>50</v>
      </c>
      <c r="AH12" s="7">
        <v>0</v>
      </c>
      <c r="AI12" s="7" t="s">
        <v>50</v>
      </c>
      <c r="AJ12" s="7" t="s">
        <v>50</v>
      </c>
      <c r="AK12" s="7"/>
      <c r="AL12" s="7" t="s">
        <v>50</v>
      </c>
      <c r="AM12" s="7"/>
      <c r="AN12" s="7" t="s">
        <v>50</v>
      </c>
      <c r="AO12" s="7" t="s">
        <v>50</v>
      </c>
      <c r="AP12" s="7"/>
      <c r="AQ12" s="7" t="s">
        <v>50</v>
      </c>
      <c r="AR12" s="7" t="s">
        <v>50</v>
      </c>
      <c r="AS12" s="7" t="s">
        <v>50</v>
      </c>
      <c r="AT12" s="7" t="s">
        <v>50</v>
      </c>
      <c r="AU12" s="10"/>
    </row>
    <row r="13" spans="1:75" ht="15.75" hidden="1" customHeight="1" x14ac:dyDescent="0.25">
      <c r="A13" s="5">
        <v>12</v>
      </c>
      <c r="B13" s="90">
        <v>0</v>
      </c>
      <c r="C13" s="49" t="s">
        <v>65</v>
      </c>
      <c r="D13" s="49"/>
      <c r="E13" s="7" t="s">
        <v>49</v>
      </c>
      <c r="F13" s="39">
        <v>621373</v>
      </c>
      <c r="G13" s="39">
        <v>9462.36</v>
      </c>
      <c r="H13" s="48">
        <v>800</v>
      </c>
      <c r="I13" s="54">
        <v>0</v>
      </c>
      <c r="J13" s="54">
        <v>462.36</v>
      </c>
      <c r="K13" s="54"/>
      <c r="L13" s="51">
        <v>44411</v>
      </c>
      <c r="M13" s="7">
        <v>155</v>
      </c>
      <c r="N13" s="9">
        <f t="shared" si="2"/>
        <v>44565</v>
      </c>
      <c r="O13" s="10">
        <f t="shared" ca="1" si="3"/>
        <v>-1638</v>
      </c>
      <c r="P13" s="7" t="s">
        <v>50</v>
      </c>
      <c r="Q13" s="7" t="s">
        <v>50</v>
      </c>
      <c r="R13" s="7" t="s">
        <v>50</v>
      </c>
      <c r="S13" s="7" t="s">
        <v>50</v>
      </c>
      <c r="T13" s="7" t="s">
        <v>50</v>
      </c>
      <c r="U13" s="7" t="s">
        <v>50</v>
      </c>
      <c r="V13" s="7" t="s">
        <v>50</v>
      </c>
      <c r="W13" s="7" t="s">
        <v>50</v>
      </c>
      <c r="X13" s="7">
        <v>0</v>
      </c>
      <c r="Y13" s="7" t="s">
        <v>50</v>
      </c>
      <c r="Z13" s="7">
        <v>0</v>
      </c>
      <c r="AA13" s="7" t="s">
        <v>50</v>
      </c>
      <c r="AB13" s="7"/>
      <c r="AC13" s="7">
        <v>0</v>
      </c>
      <c r="AD13" s="7" t="s">
        <v>50</v>
      </c>
      <c r="AE13" s="7">
        <v>0</v>
      </c>
      <c r="AF13" s="7">
        <v>0</v>
      </c>
      <c r="AG13" s="7" t="s">
        <v>50</v>
      </c>
      <c r="AH13" s="7"/>
      <c r="AI13" s="7" t="s">
        <v>50</v>
      </c>
      <c r="AJ13" s="7" t="s">
        <v>50</v>
      </c>
      <c r="AK13" s="7">
        <v>0</v>
      </c>
      <c r="AL13" s="7">
        <v>0</v>
      </c>
      <c r="AM13" s="7"/>
      <c r="AN13" s="7">
        <v>0</v>
      </c>
      <c r="AO13" s="7">
        <v>0</v>
      </c>
      <c r="AP13" s="7"/>
      <c r="AQ13" s="7" t="s">
        <v>50</v>
      </c>
      <c r="AR13" s="7" t="s">
        <v>50</v>
      </c>
      <c r="AS13" s="7" t="s">
        <v>50</v>
      </c>
      <c r="AT13" s="7" t="s">
        <v>50</v>
      </c>
      <c r="AU13" s="10"/>
    </row>
    <row r="14" spans="1:75" ht="15.75" hidden="1" customHeight="1" x14ac:dyDescent="0.25">
      <c r="A14" s="5">
        <v>13</v>
      </c>
      <c r="B14" s="90">
        <v>0</v>
      </c>
      <c r="C14" s="10" t="s">
        <v>66</v>
      </c>
      <c r="D14" s="10"/>
      <c r="E14" s="7" t="s">
        <v>49</v>
      </c>
      <c r="F14" s="39">
        <v>278061.90000000002</v>
      </c>
      <c r="G14" s="39">
        <v>8121.11</v>
      </c>
      <c r="H14" s="48">
        <v>800</v>
      </c>
      <c r="I14" s="39">
        <v>0</v>
      </c>
      <c r="J14" s="39">
        <v>121.11</v>
      </c>
      <c r="K14" s="39"/>
      <c r="L14" s="8">
        <v>44411</v>
      </c>
      <c r="M14" s="7">
        <v>125</v>
      </c>
      <c r="N14" s="9">
        <f t="shared" si="2"/>
        <v>44535</v>
      </c>
      <c r="O14" s="10">
        <f t="shared" ca="1" si="3"/>
        <v>-1668</v>
      </c>
      <c r="P14" s="10" t="s">
        <v>50</v>
      </c>
      <c r="Q14" s="10" t="s">
        <v>50</v>
      </c>
      <c r="R14" s="10" t="s">
        <v>50</v>
      </c>
      <c r="S14" s="10" t="s">
        <v>50</v>
      </c>
      <c r="T14" s="10" t="s">
        <v>50</v>
      </c>
      <c r="U14" s="10" t="s">
        <v>50</v>
      </c>
      <c r="V14" s="11" t="s">
        <v>50</v>
      </c>
      <c r="W14" s="10" t="s">
        <v>50</v>
      </c>
      <c r="X14" s="10">
        <v>0</v>
      </c>
      <c r="Y14" s="10" t="s">
        <v>50</v>
      </c>
      <c r="Z14" s="10" t="s">
        <v>50</v>
      </c>
      <c r="AA14" s="10" t="s">
        <v>50</v>
      </c>
      <c r="AB14" s="10"/>
      <c r="AC14" s="10">
        <v>0</v>
      </c>
      <c r="AD14" s="10" t="s">
        <v>56</v>
      </c>
      <c r="AE14" s="10">
        <v>0</v>
      </c>
      <c r="AF14" s="10">
        <v>0</v>
      </c>
      <c r="AG14" s="10" t="s">
        <v>50</v>
      </c>
      <c r="AH14" s="10">
        <v>0</v>
      </c>
      <c r="AI14" s="10">
        <v>0</v>
      </c>
      <c r="AJ14" s="10">
        <v>0</v>
      </c>
      <c r="AK14" s="10">
        <v>0</v>
      </c>
      <c r="AL14" s="10">
        <v>0</v>
      </c>
      <c r="AM14" s="10"/>
      <c r="AN14" s="10">
        <v>0</v>
      </c>
      <c r="AO14" s="10">
        <v>0</v>
      </c>
      <c r="AP14" s="10"/>
      <c r="AQ14" s="10" t="s">
        <v>50</v>
      </c>
      <c r="AR14" s="10" t="s">
        <v>50</v>
      </c>
      <c r="AS14" s="10" t="s">
        <v>50</v>
      </c>
      <c r="AT14" s="10" t="s">
        <v>50</v>
      </c>
      <c r="AU14" s="10"/>
    </row>
    <row r="15" spans="1:75" ht="15.75" hidden="1" customHeight="1" x14ac:dyDescent="0.25">
      <c r="A15" s="5">
        <v>14</v>
      </c>
      <c r="B15" s="440" t="s">
        <v>47</v>
      </c>
      <c r="C15" s="46" t="s">
        <v>67</v>
      </c>
      <c r="D15" s="46"/>
      <c r="E15" s="7" t="s">
        <v>49</v>
      </c>
      <c r="F15" s="39">
        <v>795790.14</v>
      </c>
      <c r="G15" s="54">
        <v>11556.6</v>
      </c>
      <c r="H15" s="55">
        <v>1100</v>
      </c>
      <c r="I15" s="54">
        <v>0</v>
      </c>
      <c r="J15" s="54">
        <v>756.6</v>
      </c>
      <c r="K15" s="54"/>
      <c r="L15" s="51">
        <v>44411</v>
      </c>
      <c r="M15" s="45">
        <v>215</v>
      </c>
      <c r="N15" s="52">
        <f t="shared" si="2"/>
        <v>44625</v>
      </c>
      <c r="O15" s="10">
        <f t="shared" ca="1" si="3"/>
        <v>-1578</v>
      </c>
      <c r="P15" s="46"/>
      <c r="Q15" s="7" t="s">
        <v>50</v>
      </c>
      <c r="R15" s="7" t="s">
        <v>50</v>
      </c>
      <c r="S15" s="7" t="s">
        <v>50</v>
      </c>
      <c r="T15" s="448" t="s">
        <v>50</v>
      </c>
      <c r="U15" s="448" t="s">
        <v>50</v>
      </c>
      <c r="V15" s="15" t="s">
        <v>50</v>
      </c>
      <c r="W15" s="448" t="s">
        <v>50</v>
      </c>
      <c r="X15" s="447">
        <v>0</v>
      </c>
      <c r="Y15" s="7">
        <v>0</v>
      </c>
      <c r="Z15" s="7">
        <v>0</v>
      </c>
      <c r="AA15" s="7">
        <v>0</v>
      </c>
      <c r="AB15" s="7"/>
      <c r="AC15" s="7">
        <v>0</v>
      </c>
      <c r="AD15" s="447" t="s">
        <v>50</v>
      </c>
      <c r="AE15" s="446" t="s">
        <v>50</v>
      </c>
      <c r="AF15" s="7">
        <v>0</v>
      </c>
      <c r="AG15" s="445" t="s">
        <v>50</v>
      </c>
      <c r="AH15" s="7">
        <v>0</v>
      </c>
      <c r="AI15" s="447">
        <v>0</v>
      </c>
      <c r="AJ15" s="447" t="s">
        <v>50</v>
      </c>
      <c r="AK15" s="7">
        <v>0</v>
      </c>
      <c r="AL15" s="7">
        <v>0</v>
      </c>
      <c r="AM15" s="7"/>
      <c r="AN15" s="7" t="s">
        <v>50</v>
      </c>
      <c r="AO15" s="7" t="s">
        <v>50</v>
      </c>
      <c r="AP15" s="7"/>
      <c r="AQ15" s="7" t="s">
        <v>50</v>
      </c>
      <c r="AR15" s="7" t="s">
        <v>50</v>
      </c>
      <c r="AS15" s="18" t="s">
        <v>50</v>
      </c>
      <c r="AT15" s="18" t="s">
        <v>50</v>
      </c>
      <c r="AU15" s="10"/>
    </row>
    <row r="16" spans="1:75" ht="15.75" hidden="1" customHeight="1" x14ac:dyDescent="0.25">
      <c r="A16" s="50">
        <v>15</v>
      </c>
      <c r="B16" s="440" t="s">
        <v>47</v>
      </c>
      <c r="C16" s="46" t="s">
        <v>68</v>
      </c>
      <c r="D16" s="46"/>
      <c r="E16" s="7" t="s">
        <v>49</v>
      </c>
      <c r="F16" s="54">
        <v>525593.36</v>
      </c>
      <c r="G16" s="54">
        <v>9401.64</v>
      </c>
      <c r="H16" s="55">
        <v>1100</v>
      </c>
      <c r="I16" s="54">
        <v>0</v>
      </c>
      <c r="J16" s="54">
        <v>401.64</v>
      </c>
      <c r="K16" s="45"/>
      <c r="L16" s="51">
        <v>44411</v>
      </c>
      <c r="M16" s="45">
        <v>215</v>
      </c>
      <c r="N16" s="52">
        <f t="shared" si="2"/>
        <v>44625</v>
      </c>
      <c r="O16" s="10">
        <f t="shared" ca="1" si="3"/>
        <v>-1578</v>
      </c>
      <c r="P16" s="46"/>
      <c r="Q16" s="7" t="s">
        <v>50</v>
      </c>
      <c r="R16" s="7" t="s">
        <v>50</v>
      </c>
      <c r="S16" s="7" t="s">
        <v>50</v>
      </c>
      <c r="T16" s="444" t="s">
        <v>50</v>
      </c>
      <c r="U16" s="448" t="s">
        <v>50</v>
      </c>
      <c r="V16" s="15" t="s">
        <v>56</v>
      </c>
      <c r="W16" s="445" t="s">
        <v>56</v>
      </c>
      <c r="X16" s="447"/>
      <c r="Y16" s="7" t="s">
        <v>50</v>
      </c>
      <c r="Z16" s="7">
        <v>0</v>
      </c>
      <c r="AA16" s="7">
        <v>0</v>
      </c>
      <c r="AB16" s="7"/>
      <c r="AC16" s="7">
        <v>0</v>
      </c>
      <c r="AD16" s="447" t="s">
        <v>50</v>
      </c>
      <c r="AE16" s="446" t="s">
        <v>50</v>
      </c>
      <c r="AF16" s="7">
        <v>0</v>
      </c>
      <c r="AG16" s="445" t="s">
        <v>50</v>
      </c>
      <c r="AH16" s="7">
        <v>0</v>
      </c>
      <c r="AI16" s="447" t="s">
        <v>50</v>
      </c>
      <c r="AJ16" s="447" t="s">
        <v>56</v>
      </c>
      <c r="AK16" s="7">
        <v>0</v>
      </c>
      <c r="AL16" s="7">
        <v>0</v>
      </c>
      <c r="AM16" s="7"/>
      <c r="AN16" s="7">
        <v>0</v>
      </c>
      <c r="AO16" s="7" t="s">
        <v>50</v>
      </c>
      <c r="AP16" s="7"/>
      <c r="AQ16" s="7" t="s">
        <v>50</v>
      </c>
      <c r="AR16" s="7" t="s">
        <v>50</v>
      </c>
      <c r="AS16" s="7" t="s">
        <v>50</v>
      </c>
      <c r="AT16" s="7" t="s">
        <v>50</v>
      </c>
      <c r="AU16" s="10"/>
    </row>
    <row r="17" spans="1:47" ht="15.75" hidden="1" customHeight="1" x14ac:dyDescent="0.25">
      <c r="A17" s="5">
        <v>16</v>
      </c>
      <c r="B17" s="90">
        <v>0</v>
      </c>
      <c r="C17" s="46" t="s">
        <v>69</v>
      </c>
      <c r="D17" s="46"/>
      <c r="E17" s="7" t="s">
        <v>49</v>
      </c>
      <c r="F17" s="39">
        <v>248637.19</v>
      </c>
      <c r="G17" s="54">
        <v>8036.78</v>
      </c>
      <c r="H17" s="55">
        <v>185</v>
      </c>
      <c r="I17" s="54">
        <v>0</v>
      </c>
      <c r="J17" s="54">
        <v>36.78</v>
      </c>
      <c r="K17" s="45"/>
      <c r="L17" s="51">
        <v>44448</v>
      </c>
      <c r="M17" s="45">
        <v>130</v>
      </c>
      <c r="N17" s="52">
        <f t="shared" si="2"/>
        <v>44577</v>
      </c>
      <c r="O17" s="10">
        <f t="shared" ca="1" si="3"/>
        <v>-1626</v>
      </c>
      <c r="P17" s="46">
        <v>0</v>
      </c>
      <c r="Q17" s="45" t="s">
        <v>50</v>
      </c>
      <c r="R17" s="45" t="s">
        <v>50</v>
      </c>
      <c r="S17" s="45">
        <v>0</v>
      </c>
      <c r="T17" s="45">
        <v>0</v>
      </c>
      <c r="U17" s="45" t="s">
        <v>50</v>
      </c>
      <c r="V17" s="56" t="s">
        <v>50</v>
      </c>
      <c r="W17" s="45" t="s">
        <v>50</v>
      </c>
      <c r="X17" s="45" t="s">
        <v>50</v>
      </c>
      <c r="Y17" s="45" t="s">
        <v>50</v>
      </c>
      <c r="Z17" s="45" t="s">
        <v>50</v>
      </c>
      <c r="AA17" s="45" t="s">
        <v>50</v>
      </c>
      <c r="AB17" s="45"/>
      <c r="AC17" s="45">
        <v>0</v>
      </c>
      <c r="AD17" s="45" t="s">
        <v>50</v>
      </c>
      <c r="AE17" s="45">
        <v>0</v>
      </c>
      <c r="AF17" s="45" t="s">
        <v>50</v>
      </c>
      <c r="AG17" s="45" t="s">
        <v>50</v>
      </c>
      <c r="AH17" s="45">
        <v>0</v>
      </c>
      <c r="AI17" s="45">
        <v>0</v>
      </c>
      <c r="AJ17" s="45">
        <v>0</v>
      </c>
      <c r="AK17" s="45">
        <v>0</v>
      </c>
      <c r="AL17" s="45" t="s">
        <v>50</v>
      </c>
      <c r="AM17" s="45"/>
      <c r="AN17" s="45">
        <v>0</v>
      </c>
      <c r="AO17" s="45">
        <v>0</v>
      </c>
      <c r="AP17" s="45"/>
      <c r="AQ17" s="45" t="s">
        <v>50</v>
      </c>
      <c r="AR17" s="7" t="s">
        <v>50</v>
      </c>
      <c r="AS17" s="7" t="s">
        <v>50</v>
      </c>
      <c r="AT17" s="7" t="s">
        <v>50</v>
      </c>
      <c r="AU17" s="10" t="s">
        <v>50</v>
      </c>
    </row>
    <row r="18" spans="1:47" ht="15.75" hidden="1" customHeight="1" x14ac:dyDescent="0.25">
      <c r="A18" s="5">
        <v>17</v>
      </c>
      <c r="B18" s="440" t="s">
        <v>47</v>
      </c>
      <c r="C18" s="63" t="s">
        <v>70</v>
      </c>
      <c r="D18" s="63"/>
      <c r="E18" s="67" t="s">
        <v>71</v>
      </c>
      <c r="F18" s="86" t="s">
        <v>72</v>
      </c>
      <c r="G18" s="39">
        <v>9117.6299999999992</v>
      </c>
      <c r="H18" s="48">
        <v>560</v>
      </c>
      <c r="I18" s="39">
        <v>0</v>
      </c>
      <c r="J18" s="39">
        <v>117.63</v>
      </c>
      <c r="K18" s="7"/>
      <c r="L18" s="8">
        <v>44460</v>
      </c>
      <c r="M18" s="7">
        <v>245</v>
      </c>
      <c r="N18" s="9">
        <f t="shared" si="2"/>
        <v>44704</v>
      </c>
      <c r="O18" s="60">
        <f t="shared" ca="1" si="3"/>
        <v>-1499</v>
      </c>
      <c r="P18" s="10"/>
      <c r="Q18" s="7" t="s">
        <v>50</v>
      </c>
      <c r="R18" s="7" t="s">
        <v>50</v>
      </c>
      <c r="S18" s="7" t="s">
        <v>50</v>
      </c>
      <c r="T18" s="7" t="s">
        <v>50</v>
      </c>
      <c r="U18" s="7" t="s">
        <v>50</v>
      </c>
      <c r="V18" s="15" t="s">
        <v>50</v>
      </c>
      <c r="W18" s="7"/>
      <c r="X18" s="7">
        <v>0</v>
      </c>
      <c r="Y18" s="7" t="s">
        <v>50</v>
      </c>
      <c r="Z18" s="7" t="s">
        <v>50</v>
      </c>
      <c r="AA18" s="7" t="s">
        <v>50</v>
      </c>
      <c r="AB18" s="7"/>
      <c r="AC18" s="7">
        <v>0</v>
      </c>
      <c r="AD18" s="7" t="s">
        <v>50</v>
      </c>
      <c r="AE18" s="7">
        <v>0</v>
      </c>
      <c r="AF18" s="7">
        <v>0</v>
      </c>
      <c r="AG18" s="7" t="s">
        <v>50</v>
      </c>
      <c r="AH18" s="7">
        <v>0</v>
      </c>
      <c r="AI18" s="7">
        <v>0</v>
      </c>
      <c r="AJ18" s="7">
        <v>0</v>
      </c>
      <c r="AK18" s="7">
        <v>0</v>
      </c>
      <c r="AL18" s="7">
        <v>0</v>
      </c>
      <c r="AM18" s="7"/>
      <c r="AN18" s="7">
        <v>0</v>
      </c>
      <c r="AO18" s="7">
        <v>0</v>
      </c>
      <c r="AP18" s="7">
        <v>0</v>
      </c>
      <c r="AQ18" s="7" t="s">
        <v>50</v>
      </c>
      <c r="AR18" s="7" t="s">
        <v>50</v>
      </c>
      <c r="AS18" s="7" t="s">
        <v>50</v>
      </c>
      <c r="AT18" s="7" t="s">
        <v>50</v>
      </c>
      <c r="AU18" s="10"/>
    </row>
    <row r="19" spans="1:47" ht="15.75" hidden="1" customHeight="1" x14ac:dyDescent="0.25">
      <c r="A19" s="5">
        <v>18</v>
      </c>
      <c r="B19" s="440" t="s">
        <v>47</v>
      </c>
      <c r="C19" s="45" t="s">
        <v>73</v>
      </c>
      <c r="D19" s="45"/>
      <c r="E19" s="7" t="s">
        <v>49</v>
      </c>
      <c r="F19" s="39">
        <v>152333</v>
      </c>
      <c r="G19" s="39">
        <v>3093.14</v>
      </c>
      <c r="H19" s="55">
        <v>560</v>
      </c>
      <c r="I19" s="54">
        <v>0</v>
      </c>
      <c r="J19" s="54">
        <v>94.56</v>
      </c>
      <c r="K19" s="45"/>
      <c r="L19" s="8">
        <v>44460</v>
      </c>
      <c r="M19" s="7">
        <v>155</v>
      </c>
      <c r="N19" s="9">
        <f t="shared" si="2"/>
        <v>44614</v>
      </c>
      <c r="O19" s="10">
        <f t="shared" ca="1" si="3"/>
        <v>-1589</v>
      </c>
      <c r="P19" s="10" t="s">
        <v>50</v>
      </c>
      <c r="Q19" s="7" t="s">
        <v>50</v>
      </c>
      <c r="R19" s="7" t="s">
        <v>50</v>
      </c>
      <c r="S19" s="7" t="s">
        <v>50</v>
      </c>
      <c r="T19" s="7" t="s">
        <v>50</v>
      </c>
      <c r="U19" s="7" t="s">
        <v>50</v>
      </c>
      <c r="V19" s="15" t="s">
        <v>50</v>
      </c>
      <c r="W19" s="7" t="s">
        <v>50</v>
      </c>
      <c r="X19" s="7">
        <v>0</v>
      </c>
      <c r="Y19" s="7" t="s">
        <v>50</v>
      </c>
      <c r="Z19" s="7" t="s">
        <v>50</v>
      </c>
      <c r="AA19" s="7" t="s">
        <v>50</v>
      </c>
      <c r="AB19" s="7"/>
      <c r="AC19" s="7">
        <v>0</v>
      </c>
      <c r="AD19" s="7" t="s">
        <v>50</v>
      </c>
      <c r="AE19" s="7" t="s">
        <v>50</v>
      </c>
      <c r="AF19" s="7" t="s">
        <v>50</v>
      </c>
      <c r="AG19" s="7" t="s">
        <v>50</v>
      </c>
      <c r="AH19" s="7">
        <v>0</v>
      </c>
      <c r="AI19" s="7">
        <v>0</v>
      </c>
      <c r="AJ19" s="7">
        <v>0</v>
      </c>
      <c r="AK19" s="7">
        <v>0</v>
      </c>
      <c r="AL19" s="7" t="s">
        <v>50</v>
      </c>
      <c r="AM19" s="7"/>
      <c r="AN19" s="7" t="s">
        <v>50</v>
      </c>
      <c r="AO19" s="7">
        <v>0</v>
      </c>
      <c r="AP19" s="7"/>
      <c r="AQ19" s="7" t="s">
        <v>50</v>
      </c>
      <c r="AR19" s="7" t="s">
        <v>50</v>
      </c>
      <c r="AS19" s="7" t="s">
        <v>50</v>
      </c>
      <c r="AT19" s="7" t="s">
        <v>50</v>
      </c>
      <c r="AU19" s="10"/>
    </row>
    <row r="20" spans="1:47" ht="15.75" hidden="1" customHeight="1" x14ac:dyDescent="0.25">
      <c r="A20" s="5">
        <v>19</v>
      </c>
      <c r="B20" s="443" t="s">
        <v>47</v>
      </c>
      <c r="C20" s="63" t="s">
        <v>74</v>
      </c>
      <c r="D20" s="63"/>
      <c r="E20" s="67" t="s">
        <v>75</v>
      </c>
      <c r="F20" s="54">
        <v>329739.67</v>
      </c>
      <c r="G20" s="54">
        <v>8778.73</v>
      </c>
      <c r="H20" s="55">
        <v>473</v>
      </c>
      <c r="I20" s="54">
        <v>0</v>
      </c>
      <c r="J20" s="54">
        <v>128.72999999999999</v>
      </c>
      <c r="K20" s="45"/>
      <c r="L20" s="51">
        <v>44460</v>
      </c>
      <c r="M20" s="45">
        <v>275</v>
      </c>
      <c r="N20" s="52">
        <f t="shared" si="2"/>
        <v>44734</v>
      </c>
      <c r="O20" s="46">
        <f t="shared" ca="1" si="3"/>
        <v>-1469</v>
      </c>
      <c r="P20" s="10" t="s">
        <v>50</v>
      </c>
      <c r="Q20" s="7" t="s">
        <v>50</v>
      </c>
      <c r="R20" s="7" t="s">
        <v>50</v>
      </c>
      <c r="S20" s="7" t="s">
        <v>50</v>
      </c>
      <c r="T20" s="7">
        <v>0</v>
      </c>
      <c r="U20" s="7" t="s">
        <v>50</v>
      </c>
      <c r="V20" s="15" t="s">
        <v>50</v>
      </c>
      <c r="W20" s="7" t="s">
        <v>50</v>
      </c>
      <c r="X20" s="7" t="s">
        <v>50</v>
      </c>
      <c r="Y20" s="7" t="s">
        <v>50</v>
      </c>
      <c r="Z20" s="7" t="s">
        <v>50</v>
      </c>
      <c r="AA20" s="7" t="s">
        <v>50</v>
      </c>
      <c r="AB20" s="7"/>
      <c r="AC20" s="7">
        <v>0</v>
      </c>
      <c r="AD20" s="7" t="s">
        <v>56</v>
      </c>
      <c r="AE20" s="7" t="s">
        <v>50</v>
      </c>
      <c r="AF20" s="7">
        <v>0</v>
      </c>
      <c r="AG20" s="7" t="s">
        <v>50</v>
      </c>
      <c r="AH20" s="7"/>
      <c r="AI20" s="7" t="s">
        <v>56</v>
      </c>
      <c r="AJ20" s="7">
        <v>0</v>
      </c>
      <c r="AK20" s="7">
        <v>0</v>
      </c>
      <c r="AL20" s="7">
        <v>0</v>
      </c>
      <c r="AM20" s="7"/>
      <c r="AN20" s="7">
        <v>0</v>
      </c>
      <c r="AO20" s="7">
        <v>0</v>
      </c>
      <c r="AP20" s="7"/>
      <c r="AQ20" s="67" t="s">
        <v>50</v>
      </c>
      <c r="AR20" s="7" t="s">
        <v>50</v>
      </c>
      <c r="AS20" s="7" t="s">
        <v>50</v>
      </c>
      <c r="AT20" s="7" t="s">
        <v>50</v>
      </c>
      <c r="AU20" s="10"/>
    </row>
    <row r="21" spans="1:47" s="53" customFormat="1" ht="15.75" hidden="1" customHeight="1" x14ac:dyDescent="0.25">
      <c r="A21" s="50">
        <v>20</v>
      </c>
      <c r="B21" s="440" t="s">
        <v>47</v>
      </c>
      <c r="C21" s="45" t="s">
        <v>76</v>
      </c>
      <c r="D21" s="45"/>
      <c r="E21" s="7" t="s">
        <v>49</v>
      </c>
      <c r="F21" s="54">
        <v>200134.62</v>
      </c>
      <c r="G21" s="54">
        <v>8050.49</v>
      </c>
      <c r="H21" s="55">
        <v>1700</v>
      </c>
      <c r="I21" s="54">
        <v>0</v>
      </c>
      <c r="J21" s="54">
        <v>50.49</v>
      </c>
      <c r="K21" s="45"/>
      <c r="L21" s="51">
        <v>44496</v>
      </c>
      <c r="M21" s="45">
        <v>155</v>
      </c>
      <c r="N21" s="52">
        <f t="shared" si="2"/>
        <v>44650</v>
      </c>
      <c r="O21" s="10">
        <f t="shared" ca="1" si="3"/>
        <v>-1553</v>
      </c>
      <c r="P21" s="46" t="s">
        <v>50</v>
      </c>
      <c r="Q21" s="45" t="s">
        <v>50</v>
      </c>
      <c r="R21" s="45" t="s">
        <v>50</v>
      </c>
      <c r="S21" s="45" t="s">
        <v>50</v>
      </c>
      <c r="T21" s="45" t="s">
        <v>50</v>
      </c>
      <c r="U21" s="45" t="s">
        <v>50</v>
      </c>
      <c r="V21" s="56" t="s">
        <v>50</v>
      </c>
      <c r="W21" s="45" t="s">
        <v>56</v>
      </c>
      <c r="X21" s="45" t="s">
        <v>50</v>
      </c>
      <c r="Y21" s="45" t="s">
        <v>50</v>
      </c>
      <c r="Z21" s="45" t="s">
        <v>50</v>
      </c>
      <c r="AA21" s="45" t="s">
        <v>50</v>
      </c>
      <c r="AB21" s="45"/>
      <c r="AC21" s="45"/>
      <c r="AD21" s="45" t="s">
        <v>56</v>
      </c>
      <c r="AE21" s="45">
        <v>0</v>
      </c>
      <c r="AF21" s="45">
        <v>0</v>
      </c>
      <c r="AG21" s="45" t="s">
        <v>50</v>
      </c>
      <c r="AH21" s="45"/>
      <c r="AI21" s="45">
        <v>0</v>
      </c>
      <c r="AJ21" s="45">
        <v>0</v>
      </c>
      <c r="AK21" s="45">
        <v>0</v>
      </c>
      <c r="AL21" s="45">
        <v>0</v>
      </c>
      <c r="AM21" s="45"/>
      <c r="AN21" s="45">
        <v>0</v>
      </c>
      <c r="AO21" s="45">
        <v>0</v>
      </c>
      <c r="AP21" s="45"/>
      <c r="AQ21" s="45" t="s">
        <v>50</v>
      </c>
      <c r="AR21" s="45" t="s">
        <v>50</v>
      </c>
      <c r="AS21" s="45" t="s">
        <v>50</v>
      </c>
      <c r="AT21" s="45" t="s">
        <v>50</v>
      </c>
      <c r="AU21" s="46"/>
    </row>
    <row r="22" spans="1:47" ht="15.75" hidden="1" customHeight="1" x14ac:dyDescent="0.25">
      <c r="A22" s="5">
        <v>21</v>
      </c>
      <c r="B22" s="443" t="s">
        <v>47</v>
      </c>
      <c r="C22" s="63" t="s">
        <v>77</v>
      </c>
      <c r="D22" s="63"/>
      <c r="E22" s="71" t="s">
        <v>78</v>
      </c>
      <c r="F22" s="39">
        <v>624147.96</v>
      </c>
      <c r="G22" s="39">
        <v>9056.0400000000009</v>
      </c>
      <c r="H22" s="55">
        <v>1367</v>
      </c>
      <c r="I22" s="54">
        <v>0</v>
      </c>
      <c r="J22" s="54">
        <v>56.04</v>
      </c>
      <c r="K22" s="45"/>
      <c r="L22" s="8">
        <v>44488</v>
      </c>
      <c r="M22" s="7">
        <v>245</v>
      </c>
      <c r="N22" s="9">
        <f t="shared" si="2"/>
        <v>44732</v>
      </c>
      <c r="O22" s="10">
        <f t="shared" ca="1" si="3"/>
        <v>-1471</v>
      </c>
      <c r="P22" s="10"/>
      <c r="Q22" s="7"/>
      <c r="R22" s="7"/>
      <c r="S22" s="7"/>
      <c r="T22" s="7"/>
      <c r="U22" s="7"/>
      <c r="V22" s="15"/>
      <c r="W22" s="7"/>
      <c r="X22" s="7"/>
      <c r="Y22" s="7"/>
      <c r="Z22" s="7"/>
      <c r="AA22" s="7"/>
      <c r="AB22" s="7"/>
      <c r="AC22" s="7"/>
      <c r="AD22" s="7"/>
      <c r="AE22" s="7"/>
      <c r="AF22" s="7"/>
      <c r="AG22" s="7"/>
      <c r="AH22" s="7"/>
      <c r="AI22" s="7"/>
      <c r="AJ22" s="7"/>
      <c r="AK22" s="7"/>
      <c r="AL22" s="7"/>
      <c r="AM22" s="7"/>
      <c r="AN22" s="7"/>
      <c r="AO22" s="7"/>
      <c r="AP22" s="7"/>
      <c r="AQ22" s="7" t="s">
        <v>50</v>
      </c>
      <c r="AR22" s="7" t="s">
        <v>50</v>
      </c>
      <c r="AS22" s="7" t="s">
        <v>50</v>
      </c>
      <c r="AT22" s="7" t="s">
        <v>50</v>
      </c>
      <c r="AU22" s="10"/>
    </row>
    <row r="23" spans="1:47" ht="15.75" hidden="1" customHeight="1" x14ac:dyDescent="0.25">
      <c r="A23" s="5">
        <v>22</v>
      </c>
      <c r="B23" s="440" t="s">
        <v>47</v>
      </c>
      <c r="C23" s="63" t="s">
        <v>79</v>
      </c>
      <c r="D23" s="63"/>
      <c r="E23" s="45" t="s">
        <v>80</v>
      </c>
      <c r="F23" s="78">
        <v>546247.1</v>
      </c>
      <c r="G23" s="54">
        <v>9011.9699999999993</v>
      </c>
      <c r="H23" s="55"/>
      <c r="I23" s="54">
        <v>0</v>
      </c>
      <c r="J23" s="54">
        <v>11.97</v>
      </c>
      <c r="K23" s="54" t="s">
        <v>81</v>
      </c>
      <c r="L23" s="8">
        <v>44496</v>
      </c>
      <c r="M23" s="7">
        <v>125</v>
      </c>
      <c r="N23" s="9">
        <f t="shared" si="2"/>
        <v>44620</v>
      </c>
      <c r="O23" s="60">
        <f t="shared" ca="1" si="3"/>
        <v>-1583</v>
      </c>
      <c r="P23" s="10"/>
      <c r="Q23" s="7"/>
      <c r="R23" s="7"/>
      <c r="S23" s="7"/>
      <c r="T23" s="7"/>
      <c r="U23" s="7"/>
      <c r="V23" s="15"/>
      <c r="W23" s="7"/>
      <c r="X23" s="7"/>
      <c r="Y23" s="7"/>
      <c r="Z23" s="7"/>
      <c r="AA23" s="7"/>
      <c r="AB23" s="7"/>
      <c r="AC23" s="7"/>
      <c r="AD23" s="7"/>
      <c r="AE23" s="7"/>
      <c r="AF23" s="7"/>
      <c r="AG23" s="7"/>
      <c r="AH23" s="7"/>
      <c r="AI23" s="7"/>
      <c r="AJ23" s="7"/>
      <c r="AK23" s="7"/>
      <c r="AL23" s="7"/>
      <c r="AM23" s="7"/>
      <c r="AN23" s="7"/>
      <c r="AO23" s="7"/>
      <c r="AP23" s="7"/>
      <c r="AQ23" s="7" t="s">
        <v>50</v>
      </c>
      <c r="AR23" s="7" t="s">
        <v>50</v>
      </c>
      <c r="AS23" s="7" t="s">
        <v>50</v>
      </c>
      <c r="AT23" s="7" t="s">
        <v>50</v>
      </c>
      <c r="AU23" s="10"/>
    </row>
    <row r="24" spans="1:47" ht="15.75" hidden="1" customHeight="1" x14ac:dyDescent="0.25">
      <c r="A24" s="5">
        <v>23</v>
      </c>
      <c r="B24" s="440" t="s">
        <v>47</v>
      </c>
      <c r="C24" s="63" t="s">
        <v>82</v>
      </c>
      <c r="D24" s="63"/>
      <c r="E24" s="7" t="s">
        <v>64</v>
      </c>
      <c r="F24" s="39">
        <v>401109.19</v>
      </c>
      <c r="G24" s="39">
        <v>9216.5400000000009</v>
      </c>
      <c r="H24" s="48"/>
      <c r="I24" s="39">
        <v>0</v>
      </c>
      <c r="J24" s="39">
        <v>216.54</v>
      </c>
      <c r="K24" s="7"/>
      <c r="L24" s="8">
        <v>44488</v>
      </c>
      <c r="M24" s="7">
        <v>125</v>
      </c>
      <c r="N24" s="9">
        <f t="shared" si="2"/>
        <v>44612</v>
      </c>
      <c r="O24" s="60">
        <f t="shared" ca="1" si="3"/>
        <v>-1591</v>
      </c>
      <c r="P24" s="10"/>
      <c r="Q24" s="7" t="s">
        <v>50</v>
      </c>
      <c r="R24" s="7"/>
      <c r="S24" s="7" t="s">
        <v>50</v>
      </c>
      <c r="T24" s="7" t="s">
        <v>50</v>
      </c>
      <c r="U24" s="7" t="s">
        <v>50</v>
      </c>
      <c r="V24" s="15" t="s">
        <v>50</v>
      </c>
      <c r="W24" s="7" t="s">
        <v>50</v>
      </c>
      <c r="X24" s="7" t="s">
        <v>50</v>
      </c>
      <c r="Y24" s="7" t="s">
        <v>50</v>
      </c>
      <c r="Z24" s="7" t="s">
        <v>50</v>
      </c>
      <c r="AA24" s="7" t="s">
        <v>50</v>
      </c>
      <c r="AB24" s="7"/>
      <c r="AC24" s="7">
        <v>0</v>
      </c>
      <c r="AD24" s="7" t="s">
        <v>56</v>
      </c>
      <c r="AE24" s="7"/>
      <c r="AF24" s="7" t="s">
        <v>50</v>
      </c>
      <c r="AG24" s="7" t="s">
        <v>50</v>
      </c>
      <c r="AH24" s="7"/>
      <c r="AI24" s="7"/>
      <c r="AJ24" s="7"/>
      <c r="AK24" s="7"/>
      <c r="AL24" s="7"/>
      <c r="AM24" s="7"/>
      <c r="AN24" s="7"/>
      <c r="AO24" s="7"/>
      <c r="AP24" s="7"/>
      <c r="AQ24" s="7" t="s">
        <v>50</v>
      </c>
      <c r="AR24" s="7" t="s">
        <v>50</v>
      </c>
      <c r="AS24" s="7" t="s">
        <v>50</v>
      </c>
      <c r="AT24" s="7" t="s">
        <v>50</v>
      </c>
      <c r="AU24" s="442" t="s">
        <v>83</v>
      </c>
    </row>
    <row r="25" spans="1:47" s="53" customFormat="1" ht="15.75" hidden="1" customHeight="1" x14ac:dyDescent="0.25">
      <c r="A25" s="50">
        <v>24</v>
      </c>
      <c r="B25" s="440" t="s">
        <v>47</v>
      </c>
      <c r="C25" s="45" t="s">
        <v>84</v>
      </c>
      <c r="D25" s="45"/>
      <c r="E25" s="7" t="s">
        <v>49</v>
      </c>
      <c r="F25" s="54">
        <v>353515.06599999999</v>
      </c>
      <c r="G25" s="54">
        <v>9376.7999999999993</v>
      </c>
      <c r="H25" s="55">
        <v>692</v>
      </c>
      <c r="I25" s="55">
        <v>300</v>
      </c>
      <c r="J25" s="55">
        <v>118.5</v>
      </c>
      <c r="K25" s="45"/>
      <c r="L25" s="51">
        <v>44487</v>
      </c>
      <c r="M25" s="45">
        <v>185</v>
      </c>
      <c r="N25" s="52">
        <f t="shared" si="2"/>
        <v>44671</v>
      </c>
      <c r="O25" s="10">
        <f t="shared" ca="1" si="3"/>
        <v>-1532</v>
      </c>
      <c r="P25" s="46"/>
      <c r="Q25" s="45" t="s">
        <v>50</v>
      </c>
      <c r="R25" s="45" t="s">
        <v>50</v>
      </c>
      <c r="S25" s="45" t="s">
        <v>50</v>
      </c>
      <c r="T25" s="45"/>
      <c r="U25" s="45"/>
      <c r="V25" s="56" t="s">
        <v>50</v>
      </c>
      <c r="W25" s="45"/>
      <c r="X25" s="45"/>
      <c r="Y25" s="45" t="s">
        <v>50</v>
      </c>
      <c r="Z25" s="45" t="s">
        <v>50</v>
      </c>
      <c r="AA25" s="45" t="s">
        <v>50</v>
      </c>
      <c r="AB25" s="45"/>
      <c r="AC25" s="45">
        <v>0</v>
      </c>
      <c r="AD25" s="45"/>
      <c r="AE25" s="45"/>
      <c r="AF25" s="45"/>
      <c r="AG25" s="45" t="s">
        <v>50</v>
      </c>
      <c r="AH25" s="45" t="s">
        <v>50</v>
      </c>
      <c r="AI25" s="45">
        <v>0</v>
      </c>
      <c r="AJ25" s="45">
        <v>0</v>
      </c>
      <c r="AK25" s="45">
        <v>0</v>
      </c>
      <c r="AL25" s="45">
        <v>0</v>
      </c>
      <c r="AM25" s="45"/>
      <c r="AN25" s="45">
        <v>0</v>
      </c>
      <c r="AO25" s="45">
        <v>0</v>
      </c>
      <c r="AP25" s="45">
        <v>0</v>
      </c>
      <c r="AQ25" s="45" t="s">
        <v>50</v>
      </c>
      <c r="AR25" s="45" t="s">
        <v>50</v>
      </c>
      <c r="AS25" s="45"/>
      <c r="AT25" s="45"/>
      <c r="AU25" s="46"/>
    </row>
    <row r="26" spans="1:47" ht="15.75" hidden="1" customHeight="1" x14ac:dyDescent="0.25">
      <c r="A26" s="5">
        <v>25</v>
      </c>
      <c r="B26" s="440" t="s">
        <v>47</v>
      </c>
      <c r="C26" s="45" t="s">
        <v>85</v>
      </c>
      <c r="D26" s="45"/>
      <c r="E26" s="7" t="s">
        <v>49</v>
      </c>
      <c r="F26" s="39">
        <v>307088.69</v>
      </c>
      <c r="G26" s="39">
        <v>8131.15</v>
      </c>
      <c r="H26" s="48">
        <v>150</v>
      </c>
      <c r="I26" s="7">
        <v>0</v>
      </c>
      <c r="J26" s="7">
        <v>131.15</v>
      </c>
      <c r="K26" s="7"/>
      <c r="L26" s="8">
        <v>44481</v>
      </c>
      <c r="M26" s="7">
        <v>155</v>
      </c>
      <c r="N26" s="9">
        <f t="shared" si="2"/>
        <v>44635</v>
      </c>
      <c r="O26" s="10">
        <f t="shared" ca="1" si="3"/>
        <v>-1568</v>
      </c>
      <c r="P26" s="10">
        <v>0</v>
      </c>
      <c r="Q26" s="7" t="s">
        <v>50</v>
      </c>
      <c r="R26" s="7" t="s">
        <v>50</v>
      </c>
      <c r="S26" s="7">
        <v>0</v>
      </c>
      <c r="T26" s="7" t="s">
        <v>50</v>
      </c>
      <c r="U26" s="7" t="s">
        <v>50</v>
      </c>
      <c r="V26" s="15" t="s">
        <v>50</v>
      </c>
      <c r="W26" s="7" t="s">
        <v>50</v>
      </c>
      <c r="X26" s="7">
        <v>0</v>
      </c>
      <c r="Y26" s="7" t="s">
        <v>50</v>
      </c>
      <c r="Z26" s="7">
        <v>0</v>
      </c>
      <c r="AA26" s="7" t="s">
        <v>50</v>
      </c>
      <c r="AB26" s="7"/>
      <c r="AC26" s="7">
        <v>0</v>
      </c>
      <c r="AD26" s="7" t="s">
        <v>50</v>
      </c>
      <c r="AE26" s="7">
        <v>0</v>
      </c>
      <c r="AF26" s="7">
        <v>0</v>
      </c>
      <c r="AG26" s="7" t="s">
        <v>50</v>
      </c>
      <c r="AH26" s="7">
        <v>0</v>
      </c>
      <c r="AI26" s="7">
        <v>0</v>
      </c>
      <c r="AJ26" s="7">
        <v>0</v>
      </c>
      <c r="AK26" s="7">
        <v>0</v>
      </c>
      <c r="AL26" s="7">
        <v>0</v>
      </c>
      <c r="AM26" s="7"/>
      <c r="AN26" s="7">
        <v>0</v>
      </c>
      <c r="AO26" s="7">
        <v>0</v>
      </c>
      <c r="AP26" s="7"/>
      <c r="AQ26" s="7" t="s">
        <v>50</v>
      </c>
      <c r="AR26" s="7" t="s">
        <v>50</v>
      </c>
      <c r="AS26" s="7" t="s">
        <v>50</v>
      </c>
      <c r="AT26" s="7" t="s">
        <v>50</v>
      </c>
      <c r="AU26" s="10"/>
    </row>
    <row r="27" spans="1:47" ht="15.75" hidden="1" customHeight="1" x14ac:dyDescent="0.25">
      <c r="A27" s="5">
        <v>26</v>
      </c>
      <c r="B27" s="440" t="s">
        <v>47</v>
      </c>
      <c r="C27" s="45" t="s">
        <v>86</v>
      </c>
      <c r="D27" s="45"/>
      <c r="E27" s="7" t="s">
        <v>49</v>
      </c>
      <c r="F27" s="39">
        <v>355998.31</v>
      </c>
      <c r="G27" s="54">
        <v>9218.61</v>
      </c>
      <c r="H27" s="55">
        <v>600</v>
      </c>
      <c r="I27" s="45">
        <v>0</v>
      </c>
      <c r="J27" s="54">
        <v>218.61</v>
      </c>
      <c r="K27" s="45"/>
      <c r="L27" s="51">
        <v>44481</v>
      </c>
      <c r="M27" s="45">
        <v>155</v>
      </c>
      <c r="N27" s="52">
        <f t="shared" si="2"/>
        <v>44635</v>
      </c>
      <c r="O27" s="10">
        <f t="shared" ca="1" si="3"/>
        <v>-1568</v>
      </c>
      <c r="P27" s="46"/>
      <c r="Q27" s="7" t="s">
        <v>50</v>
      </c>
      <c r="R27" s="7" t="s">
        <v>50</v>
      </c>
      <c r="S27" s="7" t="s">
        <v>50</v>
      </c>
      <c r="T27" s="7"/>
      <c r="U27" s="7" t="s">
        <v>50</v>
      </c>
      <c r="V27" s="15" t="s">
        <v>50</v>
      </c>
      <c r="W27" s="7" t="s">
        <v>50</v>
      </c>
      <c r="X27" s="7"/>
      <c r="Y27" s="7" t="s">
        <v>50</v>
      </c>
      <c r="Z27" s="7" t="s">
        <v>50</v>
      </c>
      <c r="AA27" s="7" t="s">
        <v>50</v>
      </c>
      <c r="AB27" s="7"/>
      <c r="AC27" s="7">
        <v>0</v>
      </c>
      <c r="AD27" s="7" t="s">
        <v>50</v>
      </c>
      <c r="AE27" s="7">
        <v>0</v>
      </c>
      <c r="AF27" s="7">
        <v>0</v>
      </c>
      <c r="AG27" s="7" t="s">
        <v>50</v>
      </c>
      <c r="AH27" s="7">
        <v>0</v>
      </c>
      <c r="AI27" s="7">
        <v>0</v>
      </c>
      <c r="AJ27" s="7" t="s">
        <v>50</v>
      </c>
      <c r="AK27" s="7">
        <v>0</v>
      </c>
      <c r="AL27" s="7"/>
      <c r="AM27" s="7"/>
      <c r="AN27" s="7">
        <v>0</v>
      </c>
      <c r="AO27" s="7">
        <v>0</v>
      </c>
      <c r="AP27" s="7">
        <v>0</v>
      </c>
      <c r="AQ27" s="7" t="s">
        <v>50</v>
      </c>
      <c r="AR27" s="7" t="s">
        <v>50</v>
      </c>
      <c r="AS27" s="7" t="s">
        <v>50</v>
      </c>
      <c r="AT27" s="7" t="s">
        <v>50</v>
      </c>
      <c r="AU27" s="7"/>
    </row>
    <row r="28" spans="1:47" ht="15.75" hidden="1" customHeight="1" x14ac:dyDescent="0.25">
      <c r="A28" s="5">
        <v>27</v>
      </c>
      <c r="B28" s="441" t="s">
        <v>47</v>
      </c>
      <c r="C28" s="45" t="s">
        <v>87</v>
      </c>
      <c r="D28" s="45"/>
      <c r="E28" s="47" t="s">
        <v>88</v>
      </c>
      <c r="F28" s="39">
        <v>350306.46</v>
      </c>
      <c r="G28" s="39">
        <v>9208.3799999999992</v>
      </c>
      <c r="H28" s="48">
        <v>550</v>
      </c>
      <c r="I28" s="7">
        <v>0</v>
      </c>
      <c r="J28" s="7">
        <v>208.38</v>
      </c>
      <c r="K28" s="7"/>
      <c r="L28" s="8">
        <v>44482</v>
      </c>
      <c r="M28" s="7">
        <v>275</v>
      </c>
      <c r="N28" s="9">
        <f t="shared" si="2"/>
        <v>44756</v>
      </c>
      <c r="O28" s="10">
        <f t="shared" ca="1" si="3"/>
        <v>-1447</v>
      </c>
      <c r="P28" s="10"/>
      <c r="Q28" s="7" t="s">
        <v>50</v>
      </c>
      <c r="R28" s="7" t="s">
        <v>50</v>
      </c>
      <c r="S28" s="7" t="s">
        <v>50</v>
      </c>
      <c r="T28" s="7" t="s">
        <v>50</v>
      </c>
      <c r="U28" s="7" t="s">
        <v>56</v>
      </c>
      <c r="V28" s="15" t="s">
        <v>56</v>
      </c>
      <c r="W28" s="7" t="s">
        <v>56</v>
      </c>
      <c r="X28" s="7">
        <v>0</v>
      </c>
      <c r="Y28" s="7" t="s">
        <v>50</v>
      </c>
      <c r="Z28" s="7" t="s">
        <v>50</v>
      </c>
      <c r="AA28" s="7" t="s">
        <v>50</v>
      </c>
      <c r="AB28" s="7"/>
      <c r="AC28" s="7">
        <v>0</v>
      </c>
      <c r="AD28" s="7" t="s">
        <v>56</v>
      </c>
      <c r="AE28" s="7" t="s">
        <v>50</v>
      </c>
      <c r="AF28" s="7">
        <v>0</v>
      </c>
      <c r="AG28" s="7" t="s">
        <v>50</v>
      </c>
      <c r="AH28" s="7"/>
      <c r="AI28" s="7"/>
      <c r="AJ28" s="7" t="s">
        <v>56</v>
      </c>
      <c r="AK28" s="7"/>
      <c r="AL28" s="7" t="s">
        <v>50</v>
      </c>
      <c r="AM28" s="7"/>
      <c r="AN28" s="7">
        <v>0</v>
      </c>
      <c r="AO28" s="7">
        <v>0</v>
      </c>
      <c r="AP28" s="7">
        <v>0</v>
      </c>
      <c r="AQ28" s="7" t="s">
        <v>50</v>
      </c>
      <c r="AR28" s="7" t="s">
        <v>50</v>
      </c>
      <c r="AS28" s="7" t="s">
        <v>50</v>
      </c>
      <c r="AT28" s="7" t="s">
        <v>50</v>
      </c>
      <c r="AU28" s="10"/>
    </row>
    <row r="29" spans="1:47" s="53" customFormat="1" ht="15.75" hidden="1" customHeight="1" x14ac:dyDescent="0.25">
      <c r="A29" s="50">
        <v>28</v>
      </c>
      <c r="B29" s="90">
        <v>0</v>
      </c>
      <c r="C29" s="45" t="s">
        <v>89</v>
      </c>
      <c r="D29" s="45"/>
      <c r="E29" s="7" t="s">
        <v>49</v>
      </c>
      <c r="F29" s="39">
        <v>57059.48</v>
      </c>
      <c r="G29" s="54">
        <v>1663.33</v>
      </c>
      <c r="H29" s="55">
        <v>235</v>
      </c>
      <c r="I29" s="45">
        <v>0</v>
      </c>
      <c r="J29" s="54">
        <v>63.33</v>
      </c>
      <c r="K29" s="45"/>
      <c r="L29" s="51">
        <v>44483</v>
      </c>
      <c r="M29" s="45">
        <v>125</v>
      </c>
      <c r="N29" s="52">
        <f t="shared" si="2"/>
        <v>44607</v>
      </c>
      <c r="O29" s="10">
        <f t="shared" ca="1" si="3"/>
        <v>-1596</v>
      </c>
      <c r="P29" s="46">
        <v>0</v>
      </c>
      <c r="Q29" s="45" t="s">
        <v>50</v>
      </c>
      <c r="R29" s="45" t="s">
        <v>50</v>
      </c>
      <c r="S29" s="45">
        <v>0</v>
      </c>
      <c r="T29" s="45" t="s">
        <v>50</v>
      </c>
      <c r="U29" s="45" t="s">
        <v>50</v>
      </c>
      <c r="V29" s="45" t="s">
        <v>50</v>
      </c>
      <c r="W29" s="45">
        <v>0</v>
      </c>
      <c r="X29" s="45" t="s">
        <v>50</v>
      </c>
      <c r="Y29" s="45" t="s">
        <v>50</v>
      </c>
      <c r="Z29" s="45">
        <v>0</v>
      </c>
      <c r="AA29" s="45" t="s">
        <v>50</v>
      </c>
      <c r="AB29" s="45"/>
      <c r="AC29" s="45">
        <v>0</v>
      </c>
      <c r="AD29" s="45" t="s">
        <v>50</v>
      </c>
      <c r="AE29" s="45">
        <v>0</v>
      </c>
      <c r="AF29" s="45">
        <v>0</v>
      </c>
      <c r="AG29" s="45" t="s">
        <v>50</v>
      </c>
      <c r="AH29" s="45">
        <v>0</v>
      </c>
      <c r="AI29" s="45">
        <v>0</v>
      </c>
      <c r="AJ29" s="45">
        <v>0</v>
      </c>
      <c r="AK29" s="45">
        <v>0</v>
      </c>
      <c r="AL29" s="45">
        <v>0</v>
      </c>
      <c r="AM29" s="45"/>
      <c r="AN29" s="45" t="s">
        <v>50</v>
      </c>
      <c r="AO29" s="45">
        <v>0</v>
      </c>
      <c r="AP29" s="45"/>
      <c r="AQ29" s="45" t="s">
        <v>50</v>
      </c>
      <c r="AR29" s="45" t="s">
        <v>50</v>
      </c>
      <c r="AS29" s="45" t="s">
        <v>56</v>
      </c>
      <c r="AT29" s="45" t="s">
        <v>56</v>
      </c>
      <c r="AU29" s="45"/>
    </row>
    <row r="30" spans="1:47" s="53" customFormat="1" ht="15.75" hidden="1" customHeight="1" x14ac:dyDescent="0.25">
      <c r="A30" s="50">
        <v>29</v>
      </c>
      <c r="B30" s="441" t="s">
        <v>47</v>
      </c>
      <c r="C30" s="45" t="s">
        <v>90</v>
      </c>
      <c r="D30" s="45"/>
      <c r="E30" s="45" t="s">
        <v>91</v>
      </c>
      <c r="F30" s="54">
        <v>233346.43</v>
      </c>
      <c r="G30" s="54">
        <v>9112.08</v>
      </c>
      <c r="H30" s="55">
        <v>580</v>
      </c>
      <c r="I30" s="55">
        <v>100</v>
      </c>
      <c r="J30" s="45">
        <v>112.08</v>
      </c>
      <c r="K30" s="45"/>
      <c r="L30" s="51">
        <v>44488</v>
      </c>
      <c r="M30" s="45">
        <v>275</v>
      </c>
      <c r="N30" s="52">
        <f t="shared" si="2"/>
        <v>44762</v>
      </c>
      <c r="O30" s="46">
        <f t="shared" ca="1" si="3"/>
        <v>-1441</v>
      </c>
      <c r="P30" s="46">
        <v>0</v>
      </c>
      <c r="Q30" s="45" t="s">
        <v>56</v>
      </c>
      <c r="R30" s="45" t="s">
        <v>50</v>
      </c>
      <c r="S30" s="45" t="s">
        <v>56</v>
      </c>
      <c r="T30" s="45" t="s">
        <v>56</v>
      </c>
      <c r="U30" s="45" t="s">
        <v>56</v>
      </c>
      <c r="V30" s="56" t="s">
        <v>56</v>
      </c>
      <c r="W30" s="45" t="s">
        <v>56</v>
      </c>
      <c r="X30" s="45">
        <v>0</v>
      </c>
      <c r="Y30" s="45" t="s">
        <v>56</v>
      </c>
      <c r="Z30" s="45">
        <v>0</v>
      </c>
      <c r="AA30" s="45" t="s">
        <v>50</v>
      </c>
      <c r="AB30" s="45"/>
      <c r="AC30" s="45">
        <v>0</v>
      </c>
      <c r="AD30" s="45" t="s">
        <v>56</v>
      </c>
      <c r="AE30" s="45">
        <v>0</v>
      </c>
      <c r="AF30" s="45">
        <v>0</v>
      </c>
      <c r="AG30" s="45" t="s">
        <v>50</v>
      </c>
      <c r="AH30" s="45" t="s">
        <v>50</v>
      </c>
      <c r="AI30" s="45">
        <v>0</v>
      </c>
      <c r="AJ30" s="45">
        <v>0</v>
      </c>
      <c r="AK30" s="45">
        <v>0</v>
      </c>
      <c r="AL30" s="45">
        <v>0</v>
      </c>
      <c r="AM30" s="45"/>
      <c r="AN30" s="45">
        <v>0</v>
      </c>
      <c r="AO30" s="45" t="s">
        <v>50</v>
      </c>
      <c r="AP30" s="45" t="s">
        <v>56</v>
      </c>
      <c r="AQ30" s="45" t="s">
        <v>50</v>
      </c>
      <c r="AR30" s="45" t="s">
        <v>50</v>
      </c>
      <c r="AS30" s="45" t="s">
        <v>50</v>
      </c>
      <c r="AT30" s="45" t="s">
        <v>50</v>
      </c>
      <c r="AU30" s="46"/>
    </row>
    <row r="31" spans="1:47" ht="15.75" hidden="1" customHeight="1" x14ac:dyDescent="0.25">
      <c r="A31" s="5">
        <v>30</v>
      </c>
      <c r="B31" s="440" t="s">
        <v>47</v>
      </c>
      <c r="C31" s="7" t="s">
        <v>92</v>
      </c>
      <c r="D31" s="7"/>
      <c r="E31" s="7" t="s">
        <v>49</v>
      </c>
      <c r="F31" s="39">
        <v>242709</v>
      </c>
      <c r="G31" s="39">
        <v>8146.79</v>
      </c>
      <c r="H31" s="48">
        <v>380</v>
      </c>
      <c r="I31" s="7">
        <v>0</v>
      </c>
      <c r="J31" s="48">
        <v>146.79</v>
      </c>
      <c r="K31" s="7"/>
      <c r="L31" s="8">
        <v>44488</v>
      </c>
      <c r="M31" s="7">
        <v>245</v>
      </c>
      <c r="N31" s="9">
        <f t="shared" si="2"/>
        <v>44732</v>
      </c>
      <c r="O31" s="10">
        <f t="shared" ca="1" si="3"/>
        <v>-1471</v>
      </c>
      <c r="P31" s="10">
        <v>0</v>
      </c>
      <c r="Q31" s="7" t="s">
        <v>50</v>
      </c>
      <c r="R31" s="7" t="s">
        <v>50</v>
      </c>
      <c r="S31" s="7" t="s">
        <v>50</v>
      </c>
      <c r="T31" s="7" t="s">
        <v>50</v>
      </c>
      <c r="U31" s="7" t="s">
        <v>50</v>
      </c>
      <c r="V31" s="15" t="s">
        <v>50</v>
      </c>
      <c r="W31" s="7" t="s">
        <v>50</v>
      </c>
      <c r="X31" s="7">
        <v>0</v>
      </c>
      <c r="Y31" s="7" t="s">
        <v>50</v>
      </c>
      <c r="Z31" s="7" t="s">
        <v>50</v>
      </c>
      <c r="AA31" s="7" t="s">
        <v>50</v>
      </c>
      <c r="AB31" s="7"/>
      <c r="AC31" s="7">
        <v>0</v>
      </c>
      <c r="AD31" s="7" t="s">
        <v>50</v>
      </c>
      <c r="AE31" s="7" t="s">
        <v>50</v>
      </c>
      <c r="AF31" s="7">
        <v>0</v>
      </c>
      <c r="AG31" s="7" t="s">
        <v>50</v>
      </c>
      <c r="AH31" s="7">
        <v>0</v>
      </c>
      <c r="AI31" s="10">
        <v>0</v>
      </c>
      <c r="AJ31" s="7" t="s">
        <v>50</v>
      </c>
      <c r="AK31" s="7">
        <v>0</v>
      </c>
      <c r="AL31" s="7">
        <v>0</v>
      </c>
      <c r="AM31" s="7"/>
      <c r="AN31" s="7">
        <v>0</v>
      </c>
      <c r="AO31" s="7">
        <v>0</v>
      </c>
      <c r="AP31" s="7">
        <v>0</v>
      </c>
      <c r="AQ31" s="7" t="s">
        <v>50</v>
      </c>
      <c r="AR31" s="7" t="s">
        <v>50</v>
      </c>
      <c r="AS31" s="7" t="s">
        <v>50</v>
      </c>
      <c r="AT31" s="7" t="s">
        <v>50</v>
      </c>
      <c r="AU31" s="10"/>
    </row>
    <row r="32" spans="1:47" ht="15.75" hidden="1" customHeight="1" x14ac:dyDescent="0.25">
      <c r="A32" s="5">
        <v>31</v>
      </c>
      <c r="B32" s="440" t="s">
        <v>47</v>
      </c>
      <c r="C32" s="63" t="s">
        <v>93</v>
      </c>
      <c r="D32" s="63"/>
      <c r="E32" s="67" t="s">
        <v>94</v>
      </c>
      <c r="F32" s="39">
        <v>654987.26</v>
      </c>
      <c r="G32" s="39">
        <v>9294.4500000000007</v>
      </c>
      <c r="H32" s="48">
        <v>1505</v>
      </c>
      <c r="I32" s="7">
        <v>0</v>
      </c>
      <c r="J32" s="39">
        <v>294.45</v>
      </c>
      <c r="K32" s="7"/>
      <c r="L32" s="8">
        <v>44488</v>
      </c>
      <c r="M32" s="7">
        <v>305</v>
      </c>
      <c r="N32" s="9">
        <f t="shared" si="2"/>
        <v>44792</v>
      </c>
      <c r="O32" s="10">
        <f t="shared" ca="1" si="3"/>
        <v>-1411</v>
      </c>
      <c r="P32" s="10" t="s">
        <v>50</v>
      </c>
      <c r="Q32" s="7" t="s">
        <v>50</v>
      </c>
      <c r="R32" s="7" t="s">
        <v>50</v>
      </c>
      <c r="S32" s="7" t="s">
        <v>50</v>
      </c>
      <c r="T32" s="7" t="s">
        <v>50</v>
      </c>
      <c r="U32" s="7" t="s">
        <v>50</v>
      </c>
      <c r="V32" s="15" t="s">
        <v>50</v>
      </c>
      <c r="W32" s="7" t="s">
        <v>50</v>
      </c>
      <c r="X32" s="7" t="s">
        <v>50</v>
      </c>
      <c r="Y32" s="7" t="s">
        <v>50</v>
      </c>
      <c r="Z32" s="7" t="s">
        <v>50</v>
      </c>
      <c r="AA32" s="7" t="s">
        <v>50</v>
      </c>
      <c r="AB32" s="7"/>
      <c r="AC32" s="7"/>
      <c r="AD32" s="7" t="s">
        <v>50</v>
      </c>
      <c r="AE32" s="7">
        <v>0</v>
      </c>
      <c r="AF32" s="7"/>
      <c r="AG32" s="7" t="s">
        <v>50</v>
      </c>
      <c r="AH32" s="7">
        <v>0</v>
      </c>
      <c r="AI32" s="7"/>
      <c r="AJ32" s="7" t="s">
        <v>50</v>
      </c>
      <c r="AK32" s="7"/>
      <c r="AL32" s="7"/>
      <c r="AM32" s="7"/>
      <c r="AN32" s="7"/>
      <c r="AO32" s="7"/>
      <c r="AP32" s="7"/>
      <c r="AQ32" s="7" t="s">
        <v>50</v>
      </c>
      <c r="AR32" s="7" t="s">
        <v>50</v>
      </c>
      <c r="AS32" s="7" t="s">
        <v>50</v>
      </c>
      <c r="AT32" s="7" t="s">
        <v>50</v>
      </c>
      <c r="AU32" s="10"/>
    </row>
    <row r="33" spans="1:47" s="53" customFormat="1" ht="15.75" hidden="1" customHeight="1" x14ac:dyDescent="0.25">
      <c r="A33" s="50">
        <v>32</v>
      </c>
      <c r="B33" s="440" t="s">
        <v>47</v>
      </c>
      <c r="C33" s="45" t="s">
        <v>95</v>
      </c>
      <c r="D33" s="45"/>
      <c r="E33" s="7" t="s">
        <v>49</v>
      </c>
      <c r="F33" s="54">
        <v>351540.98</v>
      </c>
      <c r="G33" s="54">
        <v>9251.0400000000009</v>
      </c>
      <c r="H33" s="55">
        <v>550</v>
      </c>
      <c r="I33" s="45">
        <v>0</v>
      </c>
      <c r="J33" s="54">
        <v>251.04</v>
      </c>
      <c r="K33" s="54">
        <v>4650</v>
      </c>
      <c r="L33" s="51">
        <v>44495</v>
      </c>
      <c r="M33" s="45">
        <v>155</v>
      </c>
      <c r="N33" s="52">
        <f t="shared" si="2"/>
        <v>44649</v>
      </c>
      <c r="O33" s="10">
        <f t="shared" ca="1" si="3"/>
        <v>-1554</v>
      </c>
      <c r="P33" s="46"/>
      <c r="Q33" s="45"/>
      <c r="R33" s="45"/>
      <c r="S33" s="45"/>
      <c r="T33" s="45"/>
      <c r="U33" s="45"/>
      <c r="V33" s="56"/>
      <c r="W33" s="45"/>
      <c r="X33" s="45"/>
      <c r="Y33" s="45"/>
      <c r="Z33" s="45"/>
      <c r="AA33" s="45"/>
      <c r="AB33" s="45"/>
      <c r="AC33" s="45"/>
      <c r="AD33" s="45"/>
      <c r="AE33" s="45"/>
      <c r="AF33" s="45"/>
      <c r="AG33" s="45"/>
      <c r="AH33" s="45"/>
      <c r="AI33" s="45"/>
      <c r="AJ33" s="45"/>
      <c r="AK33" s="45"/>
      <c r="AL33" s="45"/>
      <c r="AM33" s="45"/>
      <c r="AN33" s="45"/>
      <c r="AO33" s="45"/>
      <c r="AP33" s="45"/>
      <c r="AQ33" s="45" t="s">
        <v>50</v>
      </c>
      <c r="AR33" s="45"/>
      <c r="AS33" s="45"/>
      <c r="AT33" s="45"/>
      <c r="AU33" s="46"/>
    </row>
    <row r="34" spans="1:47" ht="15.75" hidden="1" customHeight="1" x14ac:dyDescent="0.25">
      <c r="A34" s="5">
        <v>33</v>
      </c>
      <c r="B34" s="440" t="s">
        <v>47</v>
      </c>
      <c r="C34" s="81" t="s">
        <v>96</v>
      </c>
      <c r="D34" s="81"/>
      <c r="E34" s="83" t="s">
        <v>91</v>
      </c>
      <c r="F34" s="64">
        <v>269299.98</v>
      </c>
      <c r="G34" s="39">
        <v>9031.23</v>
      </c>
      <c r="H34" s="48"/>
      <c r="I34" s="84">
        <v>0</v>
      </c>
      <c r="J34" s="54">
        <v>31.23</v>
      </c>
      <c r="K34" s="84"/>
      <c r="L34" s="8">
        <v>44495</v>
      </c>
      <c r="M34" s="7">
        <v>305</v>
      </c>
      <c r="N34" s="9">
        <f t="shared" si="2"/>
        <v>44799</v>
      </c>
      <c r="O34" s="10">
        <f t="shared" ca="1" si="3"/>
        <v>-1404</v>
      </c>
      <c r="P34" s="40"/>
      <c r="Q34" s="22" t="s">
        <v>50</v>
      </c>
      <c r="R34" s="22" t="s">
        <v>50</v>
      </c>
      <c r="S34" s="22">
        <v>0</v>
      </c>
      <c r="T34" s="22">
        <v>0</v>
      </c>
      <c r="U34" s="22" t="s">
        <v>56</v>
      </c>
      <c r="V34" s="24" t="s">
        <v>56</v>
      </c>
      <c r="W34" s="22">
        <v>0</v>
      </c>
      <c r="X34" s="22" t="s">
        <v>50</v>
      </c>
      <c r="Y34" s="22">
        <v>0</v>
      </c>
      <c r="Z34" s="22" t="s">
        <v>56</v>
      </c>
      <c r="AA34" s="22" t="s">
        <v>50</v>
      </c>
      <c r="AB34" s="22"/>
      <c r="AC34" s="22">
        <v>0</v>
      </c>
      <c r="AD34" s="22" t="s">
        <v>56</v>
      </c>
      <c r="AE34" s="22" t="s">
        <v>56</v>
      </c>
      <c r="AF34" s="22" t="s">
        <v>56</v>
      </c>
      <c r="AG34" s="22" t="s">
        <v>56</v>
      </c>
      <c r="AH34" s="22">
        <v>0</v>
      </c>
      <c r="AI34" s="22">
        <v>0</v>
      </c>
      <c r="AJ34" s="22" t="s">
        <v>56</v>
      </c>
      <c r="AK34" s="22">
        <v>0</v>
      </c>
      <c r="AL34" s="22">
        <v>0</v>
      </c>
      <c r="AM34" s="22"/>
      <c r="AN34" s="22">
        <v>0</v>
      </c>
      <c r="AO34" s="22">
        <v>0</v>
      </c>
      <c r="AP34" s="22">
        <v>0</v>
      </c>
      <c r="AQ34" s="22" t="s">
        <v>50</v>
      </c>
      <c r="AR34" s="7" t="s">
        <v>50</v>
      </c>
      <c r="AS34" s="7" t="s">
        <v>50</v>
      </c>
      <c r="AT34" s="7" t="s">
        <v>50</v>
      </c>
      <c r="AU34" s="10"/>
    </row>
    <row r="35" spans="1:47" s="7" customFormat="1" ht="15.75" hidden="1" customHeight="1" x14ac:dyDescent="0.25">
      <c r="A35" s="5">
        <v>34</v>
      </c>
      <c r="B35" s="440" t="s">
        <v>47</v>
      </c>
      <c r="C35" s="71" t="s">
        <v>97</v>
      </c>
      <c r="D35" s="71"/>
      <c r="E35" s="45" t="s">
        <v>98</v>
      </c>
      <c r="F35" s="82">
        <v>249488.23</v>
      </c>
      <c r="G35" s="78">
        <v>8222.42</v>
      </c>
      <c r="H35" s="55">
        <v>169</v>
      </c>
      <c r="I35" s="45">
        <v>0</v>
      </c>
      <c r="J35" s="78">
        <v>222.42</v>
      </c>
      <c r="K35" s="45"/>
      <c r="L35" s="8">
        <v>44495</v>
      </c>
      <c r="M35" s="7">
        <v>125</v>
      </c>
      <c r="N35" s="9">
        <f t="shared" si="2"/>
        <v>44619</v>
      </c>
      <c r="O35" s="60">
        <f t="shared" ca="1" si="3"/>
        <v>-1584</v>
      </c>
      <c r="P35" s="10"/>
      <c r="Q35" s="7" t="s">
        <v>50</v>
      </c>
      <c r="R35" s="7" t="s">
        <v>50</v>
      </c>
      <c r="S35" s="22" t="s">
        <v>50</v>
      </c>
      <c r="T35" s="22" t="s">
        <v>50</v>
      </c>
      <c r="U35" s="22" t="s">
        <v>50</v>
      </c>
      <c r="V35" s="24" t="s">
        <v>50</v>
      </c>
      <c r="W35" s="7" t="s">
        <v>50</v>
      </c>
      <c r="X35" s="7" t="s">
        <v>50</v>
      </c>
      <c r="Y35" s="7" t="s">
        <v>50</v>
      </c>
      <c r="Z35" s="7" t="s">
        <v>50</v>
      </c>
      <c r="AA35" s="7" t="s">
        <v>50</v>
      </c>
      <c r="AC35" s="7">
        <v>0</v>
      </c>
      <c r="AD35" s="7" t="s">
        <v>50</v>
      </c>
      <c r="AE35" s="7">
        <v>0</v>
      </c>
      <c r="AF35" s="7">
        <v>0</v>
      </c>
      <c r="AG35" s="7" t="s">
        <v>50</v>
      </c>
      <c r="AH35" s="7">
        <v>0</v>
      </c>
      <c r="AI35" s="7">
        <v>0</v>
      </c>
      <c r="AJ35" s="7">
        <v>0</v>
      </c>
      <c r="AK35" s="7">
        <v>0</v>
      </c>
      <c r="AL35" s="7">
        <v>0</v>
      </c>
      <c r="AN35" s="7">
        <v>0</v>
      </c>
      <c r="AO35" s="7">
        <v>0</v>
      </c>
      <c r="AP35" s="7">
        <v>0</v>
      </c>
      <c r="AQ35" s="7" t="s">
        <v>50</v>
      </c>
      <c r="AR35" s="7" t="s">
        <v>50</v>
      </c>
      <c r="AS35" s="7" t="s">
        <v>50</v>
      </c>
      <c r="AU35" s="10"/>
    </row>
    <row r="36" spans="1:47" ht="15.75" hidden="1" customHeight="1" x14ac:dyDescent="0.25">
      <c r="A36" s="50">
        <v>35</v>
      </c>
      <c r="B36" s="441" t="s">
        <v>47</v>
      </c>
      <c r="C36" s="73" t="s">
        <v>99</v>
      </c>
      <c r="D36" s="73"/>
      <c r="E36" s="41" t="s">
        <v>91</v>
      </c>
      <c r="F36" s="74">
        <v>616347.42000000004</v>
      </c>
      <c r="G36" s="74">
        <v>9062.4599999999991</v>
      </c>
      <c r="H36" s="55">
        <v>600</v>
      </c>
      <c r="I36" s="75">
        <v>0</v>
      </c>
      <c r="J36" s="75">
        <v>62.46</v>
      </c>
      <c r="K36" s="85" t="s">
        <v>100</v>
      </c>
      <c r="L36" s="51">
        <v>44495</v>
      </c>
      <c r="M36" s="45">
        <v>245</v>
      </c>
      <c r="N36" s="52">
        <f t="shared" si="2"/>
        <v>44739</v>
      </c>
      <c r="O36" s="10">
        <f t="shared" ca="1" si="3"/>
        <v>-1464</v>
      </c>
      <c r="P36" s="42">
        <v>0</v>
      </c>
      <c r="Q36" s="25" t="s">
        <v>50</v>
      </c>
      <c r="R36" s="25" t="s">
        <v>50</v>
      </c>
      <c r="S36" s="7">
        <v>0</v>
      </c>
      <c r="T36" s="7">
        <v>0</v>
      </c>
      <c r="U36" s="7" t="s">
        <v>56</v>
      </c>
      <c r="V36" s="15" t="s">
        <v>56</v>
      </c>
      <c r="W36" s="25"/>
      <c r="X36" s="25"/>
      <c r="Y36" s="25"/>
      <c r="Z36" s="25"/>
      <c r="AA36" s="25"/>
      <c r="AB36" s="25"/>
      <c r="AC36" s="25"/>
      <c r="AD36" s="25"/>
      <c r="AE36" s="25"/>
      <c r="AF36" s="25"/>
      <c r="AG36" s="25"/>
      <c r="AH36" s="25"/>
      <c r="AI36" s="25"/>
      <c r="AJ36" s="25"/>
      <c r="AK36" s="25"/>
      <c r="AL36" s="25"/>
      <c r="AM36" s="25"/>
      <c r="AN36" s="25"/>
      <c r="AO36" s="25"/>
      <c r="AP36" s="25"/>
      <c r="AQ36" s="25" t="s">
        <v>50</v>
      </c>
      <c r="AR36" s="7" t="s">
        <v>50</v>
      </c>
      <c r="AS36" s="7" t="s">
        <v>50</v>
      </c>
      <c r="AT36" s="7" t="s">
        <v>50</v>
      </c>
      <c r="AU36" s="10"/>
    </row>
    <row r="37" spans="1:47" ht="15.75" hidden="1" customHeight="1" x14ac:dyDescent="0.25">
      <c r="A37" s="5">
        <v>36</v>
      </c>
      <c r="B37" s="440" t="s">
        <v>47</v>
      </c>
      <c r="C37" s="53" t="s">
        <v>101</v>
      </c>
      <c r="D37" s="53"/>
      <c r="E37" t="s">
        <v>49</v>
      </c>
      <c r="F37" s="39">
        <v>147054.82999999999</v>
      </c>
      <c r="G37" s="54">
        <v>3138.46</v>
      </c>
      <c r="H37" s="55">
        <v>266</v>
      </c>
      <c r="I37" s="45"/>
      <c r="J37" s="45">
        <v>140.46</v>
      </c>
      <c r="K37" s="45"/>
      <c r="L37" s="51">
        <v>44496</v>
      </c>
      <c r="M37" s="7">
        <v>95</v>
      </c>
      <c r="N37" s="9">
        <f t="shared" si="2"/>
        <v>44590</v>
      </c>
      <c r="O37" s="10">
        <f t="shared" ca="1" si="3"/>
        <v>-1613</v>
      </c>
      <c r="P37" s="10">
        <v>0</v>
      </c>
      <c r="Q37" s="7" t="s">
        <v>50</v>
      </c>
      <c r="R37" s="7" t="s">
        <v>50</v>
      </c>
      <c r="S37" s="7" t="s">
        <v>50</v>
      </c>
      <c r="T37" s="7" t="s">
        <v>50</v>
      </c>
      <c r="U37" s="7" t="s">
        <v>50</v>
      </c>
      <c r="V37" s="15" t="s">
        <v>50</v>
      </c>
      <c r="W37" s="7">
        <v>0</v>
      </c>
      <c r="X37" s="7" t="s">
        <v>50</v>
      </c>
      <c r="Y37" s="7" t="s">
        <v>50</v>
      </c>
      <c r="Z37" s="7">
        <v>0</v>
      </c>
      <c r="AA37" s="7" t="s">
        <v>50</v>
      </c>
      <c r="AB37" s="7"/>
      <c r="AC37" s="7">
        <v>0</v>
      </c>
      <c r="AD37" s="7" t="s">
        <v>50</v>
      </c>
      <c r="AE37" s="7">
        <v>0</v>
      </c>
      <c r="AF37" s="7">
        <v>0</v>
      </c>
      <c r="AG37" s="7" t="s">
        <v>50</v>
      </c>
      <c r="AH37" s="7">
        <v>0</v>
      </c>
      <c r="AI37" s="7">
        <v>0</v>
      </c>
      <c r="AJ37" s="7">
        <v>0</v>
      </c>
      <c r="AK37" s="7">
        <v>0</v>
      </c>
      <c r="AL37" s="7">
        <v>0</v>
      </c>
      <c r="AM37" s="7"/>
      <c r="AN37" s="7">
        <v>0</v>
      </c>
      <c r="AO37" s="7">
        <v>0</v>
      </c>
      <c r="AP37" s="7"/>
      <c r="AQ37" s="7" t="s">
        <v>50</v>
      </c>
      <c r="AR37" s="7" t="s">
        <v>50</v>
      </c>
      <c r="AS37" s="7" t="s">
        <v>50</v>
      </c>
      <c r="AT37" s="7" t="s">
        <v>50</v>
      </c>
      <c r="AU37" s="10"/>
    </row>
    <row r="38" spans="1:47" ht="15.75" hidden="1" customHeight="1" x14ac:dyDescent="0.25">
      <c r="A38" s="5">
        <v>37</v>
      </c>
      <c r="B38" s="443" t="s">
        <v>47</v>
      </c>
      <c r="C38" s="63" t="s">
        <v>102</v>
      </c>
      <c r="D38" s="63"/>
      <c r="E38" s="7" t="s">
        <v>94</v>
      </c>
      <c r="F38" s="39">
        <v>593154.43000000005</v>
      </c>
      <c r="G38" s="65">
        <v>9106.5300000000007</v>
      </c>
      <c r="H38" s="48">
        <v>600</v>
      </c>
      <c r="I38" s="45">
        <v>0</v>
      </c>
      <c r="J38" s="54">
        <v>106.53</v>
      </c>
      <c r="K38" s="45"/>
      <c r="L38" s="8">
        <v>44504</v>
      </c>
      <c r="M38" s="7">
        <v>125</v>
      </c>
      <c r="N38" s="9">
        <f t="shared" si="2"/>
        <v>44628</v>
      </c>
      <c r="O38" s="60">
        <f t="shared" ca="1" si="3"/>
        <v>-1575</v>
      </c>
      <c r="P38" s="10"/>
      <c r="Q38" s="7" t="s">
        <v>50</v>
      </c>
      <c r="R38" s="7" t="s">
        <v>50</v>
      </c>
      <c r="S38" s="7" t="s">
        <v>50</v>
      </c>
      <c r="T38" s="7" t="s">
        <v>50</v>
      </c>
      <c r="U38" s="7" t="s">
        <v>56</v>
      </c>
      <c r="V38" s="15" t="s">
        <v>56</v>
      </c>
      <c r="W38" s="7" t="s">
        <v>50</v>
      </c>
      <c r="X38" s="7">
        <v>0</v>
      </c>
      <c r="Y38" s="7">
        <v>0</v>
      </c>
      <c r="Z38" s="7" t="s">
        <v>50</v>
      </c>
      <c r="AA38" s="7" t="s">
        <v>50</v>
      </c>
      <c r="AB38" s="7"/>
      <c r="AC38" s="7">
        <v>0</v>
      </c>
      <c r="AD38" s="7" t="s">
        <v>56</v>
      </c>
      <c r="AE38" s="7">
        <v>0</v>
      </c>
      <c r="AF38" s="7" t="s">
        <v>56</v>
      </c>
      <c r="AG38" s="7">
        <v>0</v>
      </c>
      <c r="AH38" s="7">
        <v>0</v>
      </c>
      <c r="AI38" s="7">
        <v>0</v>
      </c>
      <c r="AJ38" s="7">
        <v>0</v>
      </c>
      <c r="AK38" s="7">
        <v>0</v>
      </c>
      <c r="AL38" s="7">
        <v>0</v>
      </c>
      <c r="AM38" s="7"/>
      <c r="AN38" s="7">
        <v>0</v>
      </c>
      <c r="AO38" s="67">
        <v>0</v>
      </c>
      <c r="AP38" s="7">
        <v>0</v>
      </c>
      <c r="AQ38" s="67" t="s">
        <v>50</v>
      </c>
      <c r="AR38" s="7" t="s">
        <v>50</v>
      </c>
      <c r="AS38" s="7" t="s">
        <v>50</v>
      </c>
      <c r="AT38" s="7" t="s">
        <v>50</v>
      </c>
      <c r="AU38" s="10"/>
    </row>
    <row r="39" spans="1:47" hidden="1" x14ac:dyDescent="0.25">
      <c r="A39" s="5">
        <v>38</v>
      </c>
      <c r="B39" s="440" t="s">
        <v>47</v>
      </c>
      <c r="C39" s="7" t="s">
        <v>103</v>
      </c>
      <c r="D39" s="7"/>
      <c r="E39" s="7" t="s">
        <v>61</v>
      </c>
      <c r="F39" s="39">
        <v>421328.76</v>
      </c>
      <c r="G39" s="39">
        <v>9080.85</v>
      </c>
      <c r="H39" s="48"/>
      <c r="I39" s="45">
        <v>0</v>
      </c>
      <c r="J39" s="45">
        <v>80.849999999999994</v>
      </c>
      <c r="K39" s="45"/>
      <c r="L39" s="51">
        <v>44504</v>
      </c>
      <c r="M39" s="7">
        <v>125</v>
      </c>
      <c r="N39" s="9">
        <f t="shared" si="2"/>
        <v>44628</v>
      </c>
      <c r="O39" s="10">
        <f t="shared" ca="1" si="3"/>
        <v>-1575</v>
      </c>
      <c r="P39" s="10" t="s">
        <v>50</v>
      </c>
      <c r="Q39" s="7" t="s">
        <v>50</v>
      </c>
      <c r="R39" s="7" t="s">
        <v>50</v>
      </c>
      <c r="S39" s="7" t="s">
        <v>50</v>
      </c>
      <c r="T39" s="7">
        <v>0</v>
      </c>
      <c r="U39" s="7" t="s">
        <v>50</v>
      </c>
      <c r="V39" s="15" t="s">
        <v>50</v>
      </c>
      <c r="W39" s="7" t="s">
        <v>50</v>
      </c>
      <c r="X39" s="7"/>
      <c r="Y39" s="7">
        <v>0</v>
      </c>
      <c r="Z39" s="7">
        <v>0</v>
      </c>
      <c r="AA39" s="7" t="s">
        <v>50</v>
      </c>
      <c r="AB39" s="7"/>
      <c r="AC39" s="7">
        <v>0</v>
      </c>
      <c r="AD39" s="7" t="s">
        <v>50</v>
      </c>
      <c r="AE39" s="7" t="s">
        <v>50</v>
      </c>
      <c r="AF39" s="7">
        <v>0</v>
      </c>
      <c r="AG39" s="7">
        <v>0</v>
      </c>
      <c r="AH39" s="7">
        <v>0</v>
      </c>
      <c r="AI39" s="7">
        <v>0</v>
      </c>
      <c r="AJ39" s="7">
        <v>0</v>
      </c>
      <c r="AK39" s="7">
        <v>0</v>
      </c>
      <c r="AL39" s="7">
        <v>0</v>
      </c>
      <c r="AM39" s="7"/>
      <c r="AN39" s="7">
        <v>0</v>
      </c>
      <c r="AO39" s="7">
        <v>0</v>
      </c>
      <c r="AP39" s="7">
        <v>0</v>
      </c>
      <c r="AQ39" s="7" t="s">
        <v>50</v>
      </c>
      <c r="AR39" s="7" t="s">
        <v>50</v>
      </c>
      <c r="AS39" s="7" t="s">
        <v>50</v>
      </c>
      <c r="AT39" s="7" t="s">
        <v>50</v>
      </c>
      <c r="AU39" s="7"/>
    </row>
    <row r="40" spans="1:47" s="53" customFormat="1" hidden="1" x14ac:dyDescent="0.25">
      <c r="A40" s="50">
        <v>39</v>
      </c>
      <c r="B40" s="38" t="s">
        <v>47</v>
      </c>
      <c r="C40" s="46" t="s">
        <v>104</v>
      </c>
      <c r="D40" s="46"/>
      <c r="E40" s="7" t="s">
        <v>49</v>
      </c>
      <c r="F40" s="54">
        <v>481266</v>
      </c>
      <c r="G40" s="54">
        <v>11412.74</v>
      </c>
      <c r="H40" s="55">
        <v>380</v>
      </c>
      <c r="I40" s="54">
        <v>600</v>
      </c>
      <c r="J40" s="54">
        <v>412.74</v>
      </c>
      <c r="K40" s="54">
        <v>4600</v>
      </c>
      <c r="L40" s="51">
        <v>44509</v>
      </c>
      <c r="M40" s="45">
        <v>125</v>
      </c>
      <c r="N40" s="52">
        <f t="shared" si="0"/>
        <v>44633</v>
      </c>
      <c r="O40" s="60">
        <f t="shared" ca="1" si="1"/>
        <v>-1570</v>
      </c>
      <c r="P40" s="46"/>
      <c r="Q40" s="45"/>
      <c r="R40" s="45"/>
      <c r="S40" s="45"/>
      <c r="T40" s="45"/>
      <c r="U40" s="45"/>
      <c r="V40" s="56"/>
      <c r="W40" s="45"/>
      <c r="X40" s="45"/>
      <c r="Y40" s="45"/>
      <c r="Z40" s="45"/>
      <c r="AA40" s="45"/>
      <c r="AB40" s="45"/>
      <c r="AC40" s="45"/>
      <c r="AD40" s="45"/>
      <c r="AE40" s="45"/>
      <c r="AF40" s="45"/>
      <c r="AG40" s="45"/>
      <c r="AH40" s="45"/>
      <c r="AI40" s="45"/>
      <c r="AJ40" s="45"/>
      <c r="AK40" s="45"/>
      <c r="AL40" s="45"/>
      <c r="AM40" s="45"/>
      <c r="AN40" s="45"/>
      <c r="AO40" s="45"/>
      <c r="AP40" s="45"/>
      <c r="AQ40" s="45"/>
      <c r="AR40" s="45"/>
      <c r="AS40" s="45"/>
      <c r="AT40" s="45"/>
      <c r="AU40" s="46"/>
    </row>
    <row r="41" spans="1:47" hidden="1" x14ac:dyDescent="0.25">
      <c r="A41" s="5">
        <v>40</v>
      </c>
      <c r="B41" s="69" t="s">
        <v>47</v>
      </c>
      <c r="C41" s="63" t="s">
        <v>105</v>
      </c>
      <c r="D41" s="63"/>
      <c r="E41" s="67" t="s">
        <v>61</v>
      </c>
      <c r="F41" s="39">
        <v>246538.37</v>
      </c>
      <c r="G41" s="39">
        <v>8488.77</v>
      </c>
      <c r="H41" s="48">
        <v>530</v>
      </c>
      <c r="I41" s="54">
        <v>100</v>
      </c>
      <c r="J41" s="54">
        <v>202.83</v>
      </c>
      <c r="K41" s="45"/>
      <c r="L41" s="8">
        <v>44510</v>
      </c>
      <c r="M41" s="7">
        <v>125</v>
      </c>
      <c r="N41" s="9">
        <f t="shared" si="0"/>
        <v>44634</v>
      </c>
      <c r="O41" s="60">
        <f t="shared" ca="1" si="1"/>
        <v>-1569</v>
      </c>
      <c r="P41" s="10" t="s">
        <v>50</v>
      </c>
      <c r="Q41" s="7" t="s">
        <v>50</v>
      </c>
      <c r="R41" s="7" t="s">
        <v>50</v>
      </c>
      <c r="S41" s="7" t="s">
        <v>50</v>
      </c>
      <c r="T41" s="7" t="s">
        <v>50</v>
      </c>
      <c r="U41" s="7" t="s">
        <v>50</v>
      </c>
      <c r="V41" s="15" t="s">
        <v>50</v>
      </c>
      <c r="W41" s="7" t="s">
        <v>50</v>
      </c>
      <c r="X41" s="7">
        <v>0</v>
      </c>
      <c r="Y41" s="7" t="s">
        <v>50</v>
      </c>
      <c r="Z41" s="7" t="s">
        <v>50</v>
      </c>
      <c r="AA41" s="7" t="s">
        <v>50</v>
      </c>
      <c r="AB41" s="7"/>
      <c r="AC41" s="7">
        <v>0</v>
      </c>
      <c r="AD41" s="7" t="s">
        <v>50</v>
      </c>
      <c r="AE41" s="7">
        <v>0</v>
      </c>
      <c r="AF41" s="7"/>
      <c r="AG41" s="7" t="s">
        <v>50</v>
      </c>
      <c r="AH41" s="7" t="s">
        <v>50</v>
      </c>
      <c r="AI41" s="7">
        <v>0</v>
      </c>
      <c r="AJ41" s="7">
        <v>0</v>
      </c>
      <c r="AK41" s="7"/>
      <c r="AL41" s="7">
        <v>0</v>
      </c>
      <c r="AM41" s="7"/>
      <c r="AN41" s="7" t="s">
        <v>50</v>
      </c>
      <c r="AO41" s="7">
        <v>0</v>
      </c>
      <c r="AP41" s="7">
        <v>0</v>
      </c>
      <c r="AQ41" s="7" t="s">
        <v>50</v>
      </c>
      <c r="AR41" s="7" t="s">
        <v>50</v>
      </c>
      <c r="AS41" s="7" t="s">
        <v>50</v>
      </c>
      <c r="AT41" s="7" t="s">
        <v>50</v>
      </c>
      <c r="AU41" s="10"/>
    </row>
    <row r="42" spans="1:47" ht="14.25" hidden="1" customHeight="1" x14ac:dyDescent="0.25">
      <c r="A42" s="5">
        <v>41</v>
      </c>
      <c r="B42" s="69" t="s">
        <v>47</v>
      </c>
      <c r="C42" s="63" t="s">
        <v>106</v>
      </c>
      <c r="D42" s="63"/>
      <c r="E42" s="45" t="s">
        <v>107</v>
      </c>
      <c r="F42" s="39">
        <v>287628.89</v>
      </c>
      <c r="G42" s="54">
        <v>8036.78</v>
      </c>
      <c r="H42" s="55">
        <v>593</v>
      </c>
      <c r="I42" s="45">
        <v>0</v>
      </c>
      <c r="J42" s="54">
        <v>36.78</v>
      </c>
      <c r="K42" s="45"/>
      <c r="L42" s="8">
        <v>44510</v>
      </c>
      <c r="M42" s="7">
        <v>125</v>
      </c>
      <c r="N42" s="9">
        <f t="shared" si="0"/>
        <v>44634</v>
      </c>
      <c r="O42" s="60">
        <f t="shared" ca="1" si="1"/>
        <v>-1569</v>
      </c>
      <c r="P42" s="10" t="s">
        <v>50</v>
      </c>
      <c r="Q42" s="7" t="s">
        <v>50</v>
      </c>
      <c r="R42" s="7" t="s">
        <v>50</v>
      </c>
      <c r="S42" s="7" t="s">
        <v>50</v>
      </c>
      <c r="T42" s="7">
        <v>0</v>
      </c>
      <c r="U42" s="7" t="s">
        <v>50</v>
      </c>
      <c r="V42" s="15" t="s">
        <v>50</v>
      </c>
      <c r="W42" s="7"/>
      <c r="X42" s="7">
        <v>0</v>
      </c>
      <c r="Y42" s="7" t="s">
        <v>50</v>
      </c>
      <c r="Z42" s="7" t="s">
        <v>50</v>
      </c>
      <c r="AA42" s="7" t="s">
        <v>50</v>
      </c>
      <c r="AB42" s="7"/>
      <c r="AC42" s="7">
        <v>0</v>
      </c>
      <c r="AD42" s="7" t="s">
        <v>50</v>
      </c>
      <c r="AE42" s="7">
        <v>0</v>
      </c>
      <c r="AF42" s="7">
        <v>0</v>
      </c>
      <c r="AG42" s="7" t="s">
        <v>50</v>
      </c>
      <c r="AH42" s="7">
        <v>0</v>
      </c>
      <c r="AI42" s="7">
        <v>0</v>
      </c>
      <c r="AJ42" s="7">
        <v>0</v>
      </c>
      <c r="AK42" s="7">
        <v>0</v>
      </c>
      <c r="AL42" s="7">
        <v>0</v>
      </c>
      <c r="AM42" s="7"/>
      <c r="AN42" s="7" t="s">
        <v>50</v>
      </c>
      <c r="AO42" s="7">
        <v>0</v>
      </c>
      <c r="AP42" s="7">
        <v>0</v>
      </c>
      <c r="AQ42" s="7" t="s">
        <v>50</v>
      </c>
      <c r="AR42" s="7" t="s">
        <v>50</v>
      </c>
      <c r="AS42" s="7" t="s">
        <v>56</v>
      </c>
      <c r="AT42" s="7" t="s">
        <v>56</v>
      </c>
      <c r="AU42" s="10"/>
    </row>
    <row r="43" spans="1:47" ht="15.75" hidden="1" customHeight="1" x14ac:dyDescent="0.25">
      <c r="A43" s="5">
        <v>42</v>
      </c>
      <c r="B43" s="38" t="s">
        <v>47</v>
      </c>
      <c r="C43" s="45" t="s">
        <v>108</v>
      </c>
      <c r="D43" s="45"/>
      <c r="E43" s="67" t="s">
        <v>94</v>
      </c>
      <c r="F43" s="39">
        <v>203853.29</v>
      </c>
      <c r="G43" s="39">
        <v>8082.59</v>
      </c>
      <c r="H43" s="48"/>
      <c r="I43" s="7">
        <v>0</v>
      </c>
      <c r="J43" s="39">
        <v>82.59</v>
      </c>
      <c r="K43" s="7"/>
      <c r="L43" s="8">
        <v>44510</v>
      </c>
      <c r="M43" s="7">
        <v>245</v>
      </c>
      <c r="N43" s="9">
        <f t="shared" si="0"/>
        <v>44754</v>
      </c>
      <c r="O43" s="10">
        <f t="shared" ca="1" si="1"/>
        <v>-1449</v>
      </c>
      <c r="P43" s="10"/>
      <c r="Q43" s="7" t="s">
        <v>50</v>
      </c>
      <c r="R43" s="7" t="s">
        <v>50</v>
      </c>
      <c r="S43" s="7" t="s">
        <v>50</v>
      </c>
      <c r="T43" s="7" t="s">
        <v>50</v>
      </c>
      <c r="U43" s="7" t="s">
        <v>50</v>
      </c>
      <c r="V43" s="15" t="s">
        <v>50</v>
      </c>
      <c r="W43" s="7" t="s">
        <v>50</v>
      </c>
      <c r="X43" s="7">
        <v>0</v>
      </c>
      <c r="Y43" s="7" t="s">
        <v>50</v>
      </c>
      <c r="Z43" s="7" t="s">
        <v>50</v>
      </c>
      <c r="AA43" s="7" t="s">
        <v>50</v>
      </c>
      <c r="AB43" s="7"/>
      <c r="AC43" s="7">
        <v>0</v>
      </c>
      <c r="AD43" s="7" t="s">
        <v>50</v>
      </c>
      <c r="AE43" s="7" t="s">
        <v>50</v>
      </c>
      <c r="AF43" s="7">
        <v>0</v>
      </c>
      <c r="AG43" s="7" t="s">
        <v>50</v>
      </c>
      <c r="AH43" s="7">
        <v>0</v>
      </c>
      <c r="AI43" s="7">
        <v>0</v>
      </c>
      <c r="AJ43" s="7" t="s">
        <v>50</v>
      </c>
      <c r="AK43" s="7">
        <v>0</v>
      </c>
      <c r="AL43" s="7" t="s">
        <v>50</v>
      </c>
      <c r="AM43" s="7"/>
      <c r="AN43" s="7" t="s">
        <v>50</v>
      </c>
      <c r="AO43" s="7">
        <v>0</v>
      </c>
      <c r="AP43" s="7">
        <v>0</v>
      </c>
      <c r="AQ43" s="7" t="s">
        <v>50</v>
      </c>
      <c r="AR43" s="7" t="s">
        <v>50</v>
      </c>
      <c r="AS43" s="7" t="s">
        <v>50</v>
      </c>
      <c r="AT43" s="7" t="s">
        <v>50</v>
      </c>
      <c r="AU43" s="10"/>
    </row>
    <row r="44" spans="1:47" hidden="1" x14ac:dyDescent="0.25">
      <c r="A44" s="5">
        <v>43</v>
      </c>
      <c r="B44" s="21">
        <v>0</v>
      </c>
      <c r="C44" s="63" t="s">
        <v>109</v>
      </c>
      <c r="D44" s="63"/>
      <c r="E44" s="7" t="s">
        <v>98</v>
      </c>
      <c r="F44" s="39">
        <v>208356.19</v>
      </c>
      <c r="G44" s="39">
        <v>8063.33</v>
      </c>
      <c r="H44" s="48">
        <v>643</v>
      </c>
      <c r="I44" s="45">
        <v>0</v>
      </c>
      <c r="J44" s="54">
        <v>63.33</v>
      </c>
      <c r="K44" s="45"/>
      <c r="L44" s="8">
        <v>44518</v>
      </c>
      <c r="M44" s="7">
        <v>125</v>
      </c>
      <c r="N44" s="9">
        <f t="shared" si="0"/>
        <v>44642</v>
      </c>
      <c r="O44" s="60">
        <f t="shared" ca="1" si="1"/>
        <v>-1561</v>
      </c>
      <c r="P44" s="10"/>
      <c r="Q44" s="7" t="s">
        <v>50</v>
      </c>
      <c r="R44" s="7" t="s">
        <v>50</v>
      </c>
      <c r="S44" s="7" t="s">
        <v>50</v>
      </c>
      <c r="T44" s="7" t="s">
        <v>50</v>
      </c>
      <c r="U44" s="7" t="s">
        <v>50</v>
      </c>
      <c r="V44" s="7" t="s">
        <v>50</v>
      </c>
      <c r="W44" s="7"/>
      <c r="X44" s="7"/>
      <c r="Y44" s="7" t="s">
        <v>50</v>
      </c>
      <c r="Z44" s="7" t="s">
        <v>50</v>
      </c>
      <c r="AA44" s="7" t="s">
        <v>50</v>
      </c>
      <c r="AB44" s="7"/>
      <c r="AC44" s="7">
        <v>0</v>
      </c>
      <c r="AD44" s="7" t="s">
        <v>50</v>
      </c>
      <c r="AE44" s="7"/>
      <c r="AF44" s="7">
        <v>0</v>
      </c>
      <c r="AG44" s="7">
        <v>0</v>
      </c>
      <c r="AH44" s="7"/>
      <c r="AI44" s="7">
        <v>0</v>
      </c>
      <c r="AJ44" s="7" t="s">
        <v>50</v>
      </c>
      <c r="AK44" s="7">
        <v>0</v>
      </c>
      <c r="AL44" s="7">
        <v>0</v>
      </c>
      <c r="AM44" s="7"/>
      <c r="AN44" s="7" t="s">
        <v>50</v>
      </c>
      <c r="AO44" s="7">
        <v>0</v>
      </c>
      <c r="AP44" s="7">
        <v>0</v>
      </c>
      <c r="AQ44" s="7" t="s">
        <v>50</v>
      </c>
      <c r="AR44" s="7" t="s">
        <v>50</v>
      </c>
      <c r="AS44" s="7" t="s">
        <v>50</v>
      </c>
      <c r="AT44" s="7" t="s">
        <v>50</v>
      </c>
      <c r="AU44" s="10"/>
    </row>
    <row r="45" spans="1:47" hidden="1" x14ac:dyDescent="0.25">
      <c r="A45" s="5">
        <v>44</v>
      </c>
      <c r="B45" s="21">
        <v>0</v>
      </c>
      <c r="C45" s="96" t="s">
        <v>110</v>
      </c>
      <c r="D45" s="96"/>
      <c r="E45" s="99" t="s">
        <v>111</v>
      </c>
      <c r="F45" s="39">
        <v>351409.23</v>
      </c>
      <c r="G45" s="54">
        <v>9069.75</v>
      </c>
      <c r="H45" s="55">
        <v>700</v>
      </c>
      <c r="I45" s="45">
        <v>0</v>
      </c>
      <c r="J45" s="54">
        <v>69.75</v>
      </c>
      <c r="K45" s="45"/>
      <c r="L45" s="51">
        <v>44518</v>
      </c>
      <c r="M45" s="7">
        <v>125</v>
      </c>
      <c r="N45" s="9">
        <f t="shared" si="0"/>
        <v>44642</v>
      </c>
      <c r="O45" s="60">
        <f t="shared" ca="1" si="1"/>
        <v>-1561</v>
      </c>
      <c r="P45" s="10"/>
      <c r="Q45" s="7" t="s">
        <v>50</v>
      </c>
      <c r="R45" s="7" t="s">
        <v>50</v>
      </c>
      <c r="S45" s="7" t="s">
        <v>50</v>
      </c>
      <c r="T45" s="7">
        <v>0</v>
      </c>
      <c r="U45" s="7" t="s">
        <v>50</v>
      </c>
      <c r="V45" s="15" t="s">
        <v>50</v>
      </c>
      <c r="W45" s="7">
        <v>0</v>
      </c>
      <c r="X45" s="7">
        <v>0</v>
      </c>
      <c r="Y45" s="7" t="s">
        <v>50</v>
      </c>
      <c r="Z45" s="7" t="s">
        <v>50</v>
      </c>
      <c r="AA45" s="7" t="s">
        <v>50</v>
      </c>
      <c r="AB45" s="7"/>
      <c r="AC45" s="7">
        <v>0</v>
      </c>
      <c r="AD45" s="7" t="s">
        <v>56</v>
      </c>
      <c r="AE45" s="7" t="s">
        <v>56</v>
      </c>
      <c r="AF45" s="7">
        <v>0</v>
      </c>
      <c r="AG45" s="7" t="s">
        <v>50</v>
      </c>
      <c r="AH45" s="7">
        <v>0</v>
      </c>
      <c r="AI45" s="7">
        <v>0</v>
      </c>
      <c r="AJ45" s="7" t="s">
        <v>56</v>
      </c>
      <c r="AK45" s="7">
        <v>0</v>
      </c>
      <c r="AL45" s="7">
        <v>0</v>
      </c>
      <c r="AM45" s="7"/>
      <c r="AN45" s="7">
        <v>0</v>
      </c>
      <c r="AO45" s="7">
        <v>0</v>
      </c>
      <c r="AP45" s="7">
        <v>0</v>
      </c>
      <c r="AQ45" s="7" t="s">
        <v>50</v>
      </c>
      <c r="AR45" s="7" t="s">
        <v>50</v>
      </c>
      <c r="AS45" s="7" t="s">
        <v>50</v>
      </c>
      <c r="AT45" s="7" t="s">
        <v>56</v>
      </c>
      <c r="AU45" s="10"/>
    </row>
    <row r="46" spans="1:47" hidden="1" x14ac:dyDescent="0.25">
      <c r="A46" s="5">
        <v>45</v>
      </c>
      <c r="B46" s="21">
        <v>0</v>
      </c>
      <c r="C46" s="63" t="s">
        <v>112</v>
      </c>
      <c r="D46" s="63"/>
      <c r="E46" s="67" t="s">
        <v>78</v>
      </c>
      <c r="F46" s="39">
        <v>403854.76</v>
      </c>
      <c r="G46" s="39">
        <v>9639.61</v>
      </c>
      <c r="H46" s="48"/>
      <c r="I46" s="48">
        <v>300</v>
      </c>
      <c r="J46" s="7"/>
      <c r="K46" s="7"/>
      <c r="L46" s="8">
        <v>44525</v>
      </c>
      <c r="M46" s="7">
        <v>275</v>
      </c>
      <c r="N46" s="9">
        <f t="shared" si="0"/>
        <v>44799</v>
      </c>
      <c r="O46" s="10">
        <f t="shared" ref="O46:O52" ca="1" si="4">IF(OR(ISBLANK(L46),ISBLANK(M46)),"",N46-TODAY())</f>
        <v>-1404</v>
      </c>
      <c r="P46" s="10"/>
      <c r="Q46" s="7"/>
      <c r="R46" s="7"/>
      <c r="S46" s="7"/>
      <c r="T46" s="7"/>
      <c r="U46" s="7"/>
      <c r="V46" s="15"/>
      <c r="W46" s="7"/>
      <c r="X46" s="7"/>
      <c r="Y46" s="7"/>
      <c r="Z46" s="7"/>
      <c r="AA46" s="7"/>
      <c r="AB46" s="7"/>
      <c r="AC46" s="7"/>
      <c r="AD46" s="7"/>
      <c r="AE46" s="7"/>
      <c r="AF46" s="7"/>
      <c r="AG46" s="7"/>
      <c r="AH46" s="7"/>
      <c r="AI46" s="7"/>
      <c r="AJ46" s="7"/>
      <c r="AK46" s="7"/>
      <c r="AL46" s="7"/>
      <c r="AM46" s="7"/>
      <c r="AN46" s="7"/>
      <c r="AO46" s="7"/>
      <c r="AP46" s="7"/>
      <c r="AQ46" s="7" t="s">
        <v>50</v>
      </c>
      <c r="AR46" s="7" t="s">
        <v>50</v>
      </c>
      <c r="AS46" s="7" t="s">
        <v>50</v>
      </c>
      <c r="AT46" s="7" t="s">
        <v>50</v>
      </c>
      <c r="AU46" s="10"/>
    </row>
    <row r="47" spans="1:47" ht="15.75" hidden="1" customHeight="1" x14ac:dyDescent="0.25">
      <c r="A47" s="5">
        <v>46</v>
      </c>
      <c r="B47" s="21">
        <v>0</v>
      </c>
      <c r="C47" s="63" t="s">
        <v>113</v>
      </c>
      <c r="D47" s="63"/>
      <c r="E47" s="7" t="s">
        <v>114</v>
      </c>
      <c r="F47" s="39">
        <v>201949.9</v>
      </c>
      <c r="G47" s="39">
        <v>8450.49</v>
      </c>
      <c r="H47" s="48"/>
      <c r="I47" s="39">
        <v>300</v>
      </c>
      <c r="J47" s="39">
        <v>50.49</v>
      </c>
      <c r="K47" s="7"/>
      <c r="L47" s="8">
        <v>44525</v>
      </c>
      <c r="M47" s="7">
        <v>245</v>
      </c>
      <c r="N47" s="9">
        <f t="shared" si="0"/>
        <v>44769</v>
      </c>
      <c r="O47" s="10">
        <f t="shared" ca="1" si="4"/>
        <v>-1434</v>
      </c>
      <c r="P47" s="10" t="s">
        <v>50</v>
      </c>
      <c r="Q47" s="7" t="s">
        <v>50</v>
      </c>
      <c r="R47" s="7" t="s">
        <v>50</v>
      </c>
      <c r="S47" s="7" t="s">
        <v>50</v>
      </c>
      <c r="T47" s="7" t="s">
        <v>50</v>
      </c>
      <c r="U47" s="7" t="s">
        <v>50</v>
      </c>
      <c r="V47" s="15" t="s">
        <v>50</v>
      </c>
      <c r="W47" s="7" t="s">
        <v>50</v>
      </c>
      <c r="X47" s="7" t="s">
        <v>50</v>
      </c>
      <c r="Y47" s="7" t="s">
        <v>50</v>
      </c>
      <c r="Z47" s="7">
        <v>0</v>
      </c>
      <c r="AA47" s="7" t="s">
        <v>50</v>
      </c>
      <c r="AB47" s="7"/>
      <c r="AC47" s="7">
        <v>0</v>
      </c>
      <c r="AD47" s="7" t="s">
        <v>56</v>
      </c>
      <c r="AE47" s="7">
        <v>0</v>
      </c>
      <c r="AF47" s="7">
        <v>0</v>
      </c>
      <c r="AG47" s="7" t="s">
        <v>50</v>
      </c>
      <c r="AH47" s="7" t="s">
        <v>50</v>
      </c>
      <c r="AI47" s="7">
        <v>0</v>
      </c>
      <c r="AJ47" s="7" t="s">
        <v>56</v>
      </c>
      <c r="AK47" s="7">
        <v>0</v>
      </c>
      <c r="AL47" s="7">
        <v>0</v>
      </c>
      <c r="AM47" s="7"/>
      <c r="AN47" s="7">
        <v>0</v>
      </c>
      <c r="AO47" s="7">
        <v>0</v>
      </c>
      <c r="AP47" s="7">
        <v>0</v>
      </c>
      <c r="AQ47" s="7" t="s">
        <v>50</v>
      </c>
      <c r="AR47" s="7" t="s">
        <v>50</v>
      </c>
      <c r="AS47" s="7" t="s">
        <v>50</v>
      </c>
      <c r="AT47" s="7" t="s">
        <v>50</v>
      </c>
      <c r="AU47" s="7"/>
    </row>
    <row r="48" spans="1:47" hidden="1" x14ac:dyDescent="0.25">
      <c r="A48" s="5">
        <v>47</v>
      </c>
      <c r="B48" s="70">
        <v>0</v>
      </c>
      <c r="C48" s="53" t="s">
        <v>115</v>
      </c>
      <c r="D48" s="53"/>
      <c r="E48" s="7" t="s">
        <v>114</v>
      </c>
      <c r="F48" s="39">
        <v>200352.61</v>
      </c>
      <c r="G48" s="54">
        <v>8037.65</v>
      </c>
      <c r="H48" s="55"/>
      <c r="I48" s="45">
        <v>0</v>
      </c>
      <c r="J48" s="54">
        <v>37.65</v>
      </c>
      <c r="K48" s="45"/>
      <c r="L48" s="8">
        <v>44525</v>
      </c>
      <c r="M48" s="7">
        <v>125</v>
      </c>
      <c r="N48" s="9">
        <f t="shared" si="0"/>
        <v>44649</v>
      </c>
      <c r="O48" s="60">
        <f t="shared" ca="1" si="4"/>
        <v>-1554</v>
      </c>
      <c r="P48" s="10"/>
      <c r="Q48" s="7" t="s">
        <v>50</v>
      </c>
      <c r="R48" s="7" t="s">
        <v>50</v>
      </c>
      <c r="S48" s="7" t="s">
        <v>50</v>
      </c>
      <c r="T48" s="7" t="s">
        <v>50</v>
      </c>
      <c r="U48" s="7" t="s">
        <v>50</v>
      </c>
      <c r="V48" s="15" t="s">
        <v>50</v>
      </c>
      <c r="W48" s="7" t="s">
        <v>50</v>
      </c>
      <c r="X48" s="7" t="s">
        <v>50</v>
      </c>
      <c r="Y48" s="7" t="s">
        <v>50</v>
      </c>
      <c r="Z48" s="7" t="s">
        <v>50</v>
      </c>
      <c r="AA48" s="7" t="s">
        <v>50</v>
      </c>
      <c r="AB48" s="7"/>
      <c r="AC48" s="7">
        <v>0</v>
      </c>
      <c r="AD48" s="7" t="s">
        <v>50</v>
      </c>
      <c r="AE48" s="7">
        <v>0</v>
      </c>
      <c r="AF48" s="7">
        <v>0</v>
      </c>
      <c r="AG48" s="7" t="s">
        <v>50</v>
      </c>
      <c r="AH48" s="7">
        <v>0</v>
      </c>
      <c r="AI48" s="7">
        <v>0</v>
      </c>
      <c r="AJ48" s="7">
        <v>0</v>
      </c>
      <c r="AK48" s="7">
        <v>0</v>
      </c>
      <c r="AL48" s="7">
        <v>0</v>
      </c>
      <c r="AM48" s="7"/>
      <c r="AN48" s="7" t="s">
        <v>50</v>
      </c>
      <c r="AO48" s="7">
        <v>0</v>
      </c>
      <c r="AP48" s="7">
        <v>0</v>
      </c>
      <c r="AQ48" s="7" t="s">
        <v>50</v>
      </c>
      <c r="AR48" s="7" t="s">
        <v>50</v>
      </c>
      <c r="AS48" s="7" t="s">
        <v>56</v>
      </c>
      <c r="AT48" s="7" t="s">
        <v>56</v>
      </c>
      <c r="AU48" s="7"/>
    </row>
    <row r="49" spans="1:47" ht="14.25" hidden="1" customHeight="1" x14ac:dyDescent="0.25">
      <c r="A49" s="5">
        <v>48</v>
      </c>
      <c r="B49" s="21">
        <v>0</v>
      </c>
      <c r="C49" s="63" t="s">
        <v>116</v>
      </c>
      <c r="D49" s="63"/>
      <c r="E49" s="67" t="s">
        <v>117</v>
      </c>
      <c r="F49" s="39">
        <v>160162.59</v>
      </c>
      <c r="G49" s="39">
        <v>3676.28</v>
      </c>
      <c r="H49" s="48">
        <v>425</v>
      </c>
      <c r="I49" s="7">
        <v>0</v>
      </c>
      <c r="J49" s="39">
        <v>176.28</v>
      </c>
      <c r="K49" s="7"/>
      <c r="L49" s="8">
        <v>44529</v>
      </c>
      <c r="M49" s="7">
        <v>245</v>
      </c>
      <c r="N49" s="9">
        <f t="shared" si="0"/>
        <v>44773</v>
      </c>
      <c r="O49" s="10">
        <f t="shared" ca="1" si="4"/>
        <v>-1430</v>
      </c>
      <c r="P49" s="10"/>
      <c r="Q49" s="7" t="s">
        <v>50</v>
      </c>
      <c r="R49" s="7" t="s">
        <v>50</v>
      </c>
      <c r="S49" s="7" t="s">
        <v>50</v>
      </c>
      <c r="T49" s="7" t="s">
        <v>50</v>
      </c>
      <c r="U49" s="7" t="s">
        <v>50</v>
      </c>
      <c r="V49" s="15" t="s">
        <v>50</v>
      </c>
      <c r="W49" s="7" t="s">
        <v>50</v>
      </c>
      <c r="X49" s="7">
        <v>0</v>
      </c>
      <c r="Y49" s="7" t="s">
        <v>50</v>
      </c>
      <c r="Z49" s="7" t="s">
        <v>50</v>
      </c>
      <c r="AA49" s="7" t="s">
        <v>50</v>
      </c>
      <c r="AB49" s="7"/>
      <c r="AC49" s="7">
        <v>0</v>
      </c>
      <c r="AD49" s="7" t="s">
        <v>50</v>
      </c>
      <c r="AE49" s="7">
        <v>0</v>
      </c>
      <c r="AF49" s="7">
        <v>0</v>
      </c>
      <c r="AG49" s="7" t="s">
        <v>50</v>
      </c>
      <c r="AH49" s="7">
        <v>0</v>
      </c>
      <c r="AI49" s="7">
        <v>0</v>
      </c>
      <c r="AJ49" s="7" t="s">
        <v>50</v>
      </c>
      <c r="AK49" s="7">
        <v>0</v>
      </c>
      <c r="AL49" s="7" t="s">
        <v>50</v>
      </c>
      <c r="AM49" s="7"/>
      <c r="AN49" s="7">
        <v>0</v>
      </c>
      <c r="AO49" s="7">
        <v>0</v>
      </c>
      <c r="AP49" s="7">
        <v>0</v>
      </c>
      <c r="AQ49" s="7" t="s">
        <v>50</v>
      </c>
      <c r="AR49" s="7" t="s">
        <v>50</v>
      </c>
      <c r="AS49" s="7" t="s">
        <v>50</v>
      </c>
      <c r="AT49" s="7" t="s">
        <v>50</v>
      </c>
      <c r="AU49" s="7"/>
    </row>
    <row r="50" spans="1:47" hidden="1" x14ac:dyDescent="0.25">
      <c r="A50" s="5">
        <v>49</v>
      </c>
      <c r="B50" s="21">
        <v>0</v>
      </c>
      <c r="C50" s="87" t="s">
        <v>118</v>
      </c>
      <c r="D50" s="87"/>
      <c r="E50" s="88" t="s">
        <v>98</v>
      </c>
      <c r="F50" s="54">
        <v>246251.2</v>
      </c>
      <c r="G50" s="54">
        <v>9087.27</v>
      </c>
      <c r="H50" s="55">
        <v>425</v>
      </c>
      <c r="I50" s="55">
        <v>300</v>
      </c>
      <c r="J50" s="54">
        <v>87.27</v>
      </c>
      <c r="K50" s="45"/>
      <c r="L50" s="51">
        <v>44529</v>
      </c>
      <c r="M50" s="45">
        <v>275</v>
      </c>
      <c r="N50" s="52">
        <f t="shared" si="0"/>
        <v>44803</v>
      </c>
      <c r="O50" s="46">
        <f t="shared" ca="1" si="4"/>
        <v>-1400</v>
      </c>
      <c r="P50" s="46"/>
      <c r="Q50" s="7" t="s">
        <v>50</v>
      </c>
      <c r="R50" s="7" t="s">
        <v>50</v>
      </c>
      <c r="S50" s="7" t="s">
        <v>50</v>
      </c>
      <c r="T50" s="7" t="s">
        <v>50</v>
      </c>
      <c r="U50" s="7" t="s">
        <v>50</v>
      </c>
      <c r="V50" s="7" t="s">
        <v>50</v>
      </c>
      <c r="W50" s="7" t="s">
        <v>50</v>
      </c>
      <c r="X50" s="7"/>
      <c r="Y50" s="7" t="s">
        <v>50</v>
      </c>
      <c r="Z50" s="7" t="s">
        <v>50</v>
      </c>
      <c r="AA50" s="7" t="s">
        <v>50</v>
      </c>
      <c r="AB50" s="7"/>
      <c r="AC50" s="7">
        <v>0</v>
      </c>
      <c r="AD50" s="7" t="s">
        <v>50</v>
      </c>
      <c r="AE50" s="7" t="s">
        <v>50</v>
      </c>
      <c r="AF50" s="7">
        <v>0</v>
      </c>
      <c r="AG50" s="7" t="s">
        <v>50</v>
      </c>
      <c r="AH50" s="7" t="s">
        <v>50</v>
      </c>
      <c r="AI50" s="7">
        <v>0</v>
      </c>
      <c r="AJ50" s="7" t="s">
        <v>50</v>
      </c>
      <c r="AK50" s="7">
        <v>0</v>
      </c>
      <c r="AL50" s="7" t="s">
        <v>50</v>
      </c>
      <c r="AM50" s="7"/>
      <c r="AN50" s="7">
        <v>0</v>
      </c>
      <c r="AO50" s="7">
        <v>0</v>
      </c>
      <c r="AP50" s="7">
        <v>0</v>
      </c>
      <c r="AQ50" s="7" t="s">
        <v>50</v>
      </c>
      <c r="AR50" s="7" t="s">
        <v>50</v>
      </c>
      <c r="AS50" s="7" t="s">
        <v>50</v>
      </c>
      <c r="AT50" s="7" t="s">
        <v>56</v>
      </c>
      <c r="AU50" s="7"/>
    </row>
    <row r="51" spans="1:47" s="53" customFormat="1" hidden="1" x14ac:dyDescent="0.25">
      <c r="A51" s="50">
        <v>50</v>
      </c>
      <c r="B51" s="21">
        <v>0</v>
      </c>
      <c r="C51" s="46" t="s">
        <v>119</v>
      </c>
      <c r="D51" s="46"/>
      <c r="E51" s="7" t="s">
        <v>49</v>
      </c>
      <c r="F51" s="45">
        <v>113355.73</v>
      </c>
      <c r="G51" s="45">
        <v>4588.1400000000003</v>
      </c>
      <c r="H51" s="55">
        <v>360</v>
      </c>
      <c r="I51" s="45">
        <v>320</v>
      </c>
      <c r="J51" s="45">
        <v>88.14</v>
      </c>
      <c r="K51" s="54">
        <v>2450</v>
      </c>
      <c r="L51" s="51">
        <v>44531</v>
      </c>
      <c r="M51" s="45">
        <v>95</v>
      </c>
      <c r="N51" s="52">
        <f t="shared" si="0"/>
        <v>44625</v>
      </c>
      <c r="O51" s="10">
        <f t="shared" ca="1" si="4"/>
        <v>-1578</v>
      </c>
      <c r="P51" s="46"/>
      <c r="Q51" s="45"/>
      <c r="R51" s="45"/>
      <c r="S51" s="45"/>
      <c r="T51" s="45"/>
      <c r="U51" s="45"/>
      <c r="V51" s="56"/>
      <c r="W51" s="45"/>
      <c r="X51" s="45"/>
      <c r="Y51" s="45"/>
      <c r="Z51" s="45"/>
      <c r="AA51" s="45"/>
      <c r="AB51" s="45"/>
      <c r="AC51" s="45"/>
      <c r="AD51" s="45"/>
      <c r="AE51" s="45"/>
      <c r="AF51" s="45"/>
      <c r="AG51" s="45"/>
      <c r="AH51" s="45"/>
      <c r="AI51" s="45"/>
      <c r="AJ51" s="45"/>
      <c r="AK51" s="45"/>
      <c r="AL51" s="45"/>
      <c r="AM51" s="45"/>
      <c r="AN51" s="45"/>
      <c r="AO51" s="45"/>
      <c r="AP51" s="45"/>
      <c r="AQ51" s="45" t="s">
        <v>50</v>
      </c>
      <c r="AR51" s="45" t="s">
        <v>50</v>
      </c>
      <c r="AS51" s="45" t="s">
        <v>50</v>
      </c>
      <c r="AT51" s="45" t="s">
        <v>50</v>
      </c>
      <c r="AU51" s="45"/>
    </row>
    <row r="52" spans="1:47" hidden="1" x14ac:dyDescent="0.25">
      <c r="A52" s="5">
        <v>51</v>
      </c>
      <c r="B52" s="21">
        <v>0</v>
      </c>
      <c r="C52" s="63" t="s">
        <v>120</v>
      </c>
      <c r="D52" s="63"/>
      <c r="E52" s="45" t="s">
        <v>117</v>
      </c>
      <c r="F52" s="39">
        <v>231370.26</v>
      </c>
      <c r="G52" s="54">
        <v>9435.52</v>
      </c>
      <c r="H52" s="45"/>
      <c r="I52" s="54">
        <v>280</v>
      </c>
      <c r="J52" s="54">
        <v>293.58</v>
      </c>
      <c r="K52" s="45"/>
      <c r="L52" s="8">
        <v>44546</v>
      </c>
      <c r="M52" s="7">
        <v>275</v>
      </c>
      <c r="N52" s="9">
        <f t="shared" si="0"/>
        <v>44820</v>
      </c>
      <c r="O52" s="10">
        <f t="shared" ca="1" si="4"/>
        <v>-1383</v>
      </c>
      <c r="P52" s="10"/>
      <c r="Q52" s="7" t="s">
        <v>50</v>
      </c>
      <c r="R52" s="7" t="s">
        <v>50</v>
      </c>
      <c r="S52" s="7" t="s">
        <v>50</v>
      </c>
      <c r="T52" s="7" t="s">
        <v>50</v>
      </c>
      <c r="U52" s="7" t="s">
        <v>50</v>
      </c>
      <c r="V52" s="15" t="s">
        <v>50</v>
      </c>
      <c r="W52" s="7" t="s">
        <v>50</v>
      </c>
      <c r="X52" s="7">
        <v>0</v>
      </c>
      <c r="Y52" s="7" t="s">
        <v>50</v>
      </c>
      <c r="Z52" s="7" t="s">
        <v>50</v>
      </c>
      <c r="AA52" s="7" t="s">
        <v>50</v>
      </c>
      <c r="AB52" s="7"/>
      <c r="AC52" s="7">
        <v>0</v>
      </c>
      <c r="AD52" s="7" t="s">
        <v>50</v>
      </c>
      <c r="AE52" s="7" t="s">
        <v>50</v>
      </c>
      <c r="AF52" s="7">
        <v>0</v>
      </c>
      <c r="AG52" s="7" t="s">
        <v>50</v>
      </c>
      <c r="AH52" s="7">
        <v>0</v>
      </c>
      <c r="AI52" s="7">
        <v>0</v>
      </c>
      <c r="AJ52" s="7" t="s">
        <v>50</v>
      </c>
      <c r="AK52" s="7">
        <v>0</v>
      </c>
      <c r="AL52" s="7">
        <v>0</v>
      </c>
      <c r="AM52" s="7"/>
      <c r="AN52" s="7">
        <v>0</v>
      </c>
      <c r="AO52" s="7" t="s">
        <v>50</v>
      </c>
      <c r="AP52" s="7">
        <v>0</v>
      </c>
      <c r="AQ52" s="7" t="s">
        <v>50</v>
      </c>
      <c r="AR52" s="7" t="s">
        <v>50</v>
      </c>
      <c r="AS52" s="7" t="s">
        <v>50</v>
      </c>
      <c r="AT52" s="7" t="s">
        <v>56</v>
      </c>
      <c r="AU52" s="7"/>
    </row>
    <row r="53" spans="1:47" hidden="1" x14ac:dyDescent="0.25">
      <c r="A53" s="5">
        <v>52</v>
      </c>
      <c r="B53" s="70">
        <v>0</v>
      </c>
      <c r="C53" s="63" t="s">
        <v>121</v>
      </c>
      <c r="D53" s="63"/>
      <c r="E53" s="7" t="s">
        <v>78</v>
      </c>
      <c r="F53" s="39">
        <v>860924.75</v>
      </c>
      <c r="G53" s="39">
        <v>11332.62</v>
      </c>
      <c r="H53" s="7"/>
      <c r="I53" s="78">
        <v>350</v>
      </c>
      <c r="J53" s="45"/>
      <c r="K53" s="45"/>
      <c r="L53" s="8">
        <v>44559</v>
      </c>
      <c r="M53" s="7">
        <v>160</v>
      </c>
      <c r="N53" s="9">
        <f t="shared" ref="N53" si="5">IF(OR(ISBLANK(L53),ISBLANK(M53)),"",L53+M53-1)</f>
        <v>44718</v>
      </c>
      <c r="O53" s="66">
        <f t="shared" ref="O53" ca="1" si="6">IF(OR(ISBLANK(L53),ISBLANK(M53)),"",N53-TODAY())</f>
        <v>-1485</v>
      </c>
      <c r="P53" s="10"/>
      <c r="Q53" s="7"/>
      <c r="R53" s="7"/>
      <c r="S53" s="7"/>
      <c r="T53" s="7"/>
      <c r="U53" s="7"/>
      <c r="V53" s="15"/>
      <c r="W53" s="7"/>
      <c r="X53" s="7"/>
      <c r="Y53" s="7"/>
      <c r="Z53" s="7"/>
      <c r="AA53" s="7"/>
      <c r="AB53" s="7"/>
      <c r="AC53" s="7"/>
      <c r="AD53" s="7"/>
      <c r="AE53" s="7"/>
      <c r="AF53" s="7"/>
      <c r="AG53" s="7"/>
      <c r="AH53" s="7"/>
      <c r="AI53" s="7"/>
      <c r="AJ53" s="7"/>
      <c r="AK53" s="7"/>
      <c r="AL53" s="7"/>
      <c r="AM53" s="7"/>
      <c r="AN53" s="7"/>
      <c r="AO53" s="7"/>
      <c r="AP53" s="7"/>
      <c r="AQ53" s="7" t="s">
        <v>50</v>
      </c>
      <c r="AR53" s="7" t="s">
        <v>50</v>
      </c>
      <c r="AS53" s="7" t="s">
        <v>50</v>
      </c>
      <c r="AT53" s="7" t="s">
        <v>50</v>
      </c>
      <c r="AU53" s="7"/>
    </row>
    <row r="54" spans="1:47" s="53" customFormat="1" hidden="1" x14ac:dyDescent="0.25">
      <c r="A54" s="50">
        <v>53</v>
      </c>
      <c r="B54" s="77">
        <v>0</v>
      </c>
      <c r="C54" s="45" t="s">
        <v>122</v>
      </c>
      <c r="D54" s="45"/>
      <c r="E54" s="68" t="s">
        <v>123</v>
      </c>
      <c r="F54" s="54">
        <v>266654.40000000002</v>
      </c>
      <c r="G54" s="54">
        <v>8109.47</v>
      </c>
      <c r="H54" s="55">
        <v>700</v>
      </c>
      <c r="I54" s="45">
        <v>0</v>
      </c>
      <c r="J54" s="54">
        <v>109.47</v>
      </c>
      <c r="K54" s="45"/>
      <c r="L54" s="51">
        <v>44559</v>
      </c>
      <c r="M54" s="45">
        <v>185</v>
      </c>
      <c r="N54" s="52">
        <f t="shared" ref="N54" si="7">IF(OR(ISBLANK(L54),ISBLANK(M54)),"",L54+M54-1)</f>
        <v>44743</v>
      </c>
      <c r="O54" s="46">
        <f t="shared" ref="O54" ca="1" si="8">IF(OR(ISBLANK(L54),ISBLANK(M54)),"",N54-TODAY())</f>
        <v>-1460</v>
      </c>
      <c r="P54" s="46"/>
      <c r="Q54" s="45" t="s">
        <v>50</v>
      </c>
      <c r="R54" s="45" t="s">
        <v>50</v>
      </c>
      <c r="S54" s="45" t="s">
        <v>50</v>
      </c>
      <c r="T54" s="45" t="s">
        <v>50</v>
      </c>
      <c r="U54" s="45" t="s">
        <v>50</v>
      </c>
      <c r="V54" s="56" t="s">
        <v>50</v>
      </c>
      <c r="W54" s="45">
        <v>0</v>
      </c>
      <c r="X54" s="45">
        <v>0</v>
      </c>
      <c r="Y54" s="45" t="s">
        <v>50</v>
      </c>
      <c r="Z54" s="45" t="s">
        <v>50</v>
      </c>
      <c r="AA54" s="45" t="s">
        <v>50</v>
      </c>
      <c r="AB54" s="45"/>
      <c r="AC54" s="45"/>
      <c r="AD54" s="45" t="s">
        <v>50</v>
      </c>
      <c r="AE54" s="45">
        <v>0</v>
      </c>
      <c r="AF54" s="45">
        <v>0</v>
      </c>
      <c r="AG54" s="45" t="s">
        <v>50</v>
      </c>
      <c r="AH54" s="45">
        <v>0</v>
      </c>
      <c r="AI54" s="45" t="s">
        <v>50</v>
      </c>
      <c r="AJ54" s="45">
        <v>0</v>
      </c>
      <c r="AK54" s="45">
        <v>0</v>
      </c>
      <c r="AL54" s="45">
        <v>0</v>
      </c>
      <c r="AM54" s="45"/>
      <c r="AN54" s="45" t="s">
        <v>50</v>
      </c>
      <c r="AO54" s="45">
        <v>0</v>
      </c>
      <c r="AP54" s="45">
        <v>0</v>
      </c>
      <c r="AQ54" s="45" t="s">
        <v>50</v>
      </c>
      <c r="AR54" s="45" t="s">
        <v>50</v>
      </c>
      <c r="AS54" s="45" t="s">
        <v>50</v>
      </c>
      <c r="AT54" s="45" t="s">
        <v>50</v>
      </c>
      <c r="AU54" s="45"/>
    </row>
    <row r="55" spans="1:47" hidden="1" x14ac:dyDescent="0.25">
      <c r="A55" s="5">
        <v>54</v>
      </c>
      <c r="B55" s="70">
        <v>0</v>
      </c>
      <c r="C55" s="63" t="s">
        <v>124</v>
      </c>
      <c r="D55" s="63"/>
      <c r="E55" s="7" t="s">
        <v>111</v>
      </c>
      <c r="F55" s="39">
        <v>261568.07</v>
      </c>
      <c r="G55" s="54">
        <v>8091.95</v>
      </c>
      <c r="H55" s="45"/>
      <c r="I55" s="45">
        <v>0</v>
      </c>
      <c r="J55" s="45"/>
      <c r="K55" s="45"/>
      <c r="L55" s="8">
        <v>44559</v>
      </c>
      <c r="M55" s="7">
        <v>155</v>
      </c>
      <c r="N55" s="9">
        <f t="shared" ref="N55:N59" si="9">IF(OR(ISBLANK(L55),ISBLANK(M55)),"",L55+M55-1)</f>
        <v>44713</v>
      </c>
      <c r="O55" s="66">
        <f t="shared" ref="O55:O59" ca="1" si="10">IF(OR(ISBLANK(L55),ISBLANK(M55)),"",N55-TODAY())</f>
        <v>-1490</v>
      </c>
      <c r="P55" s="10"/>
      <c r="Q55" s="7" t="s">
        <v>50</v>
      </c>
      <c r="R55" s="7" t="s">
        <v>50</v>
      </c>
      <c r="S55" s="7" t="s">
        <v>50</v>
      </c>
      <c r="T55" s="7" t="s">
        <v>50</v>
      </c>
      <c r="U55" s="7" t="s">
        <v>50</v>
      </c>
      <c r="V55" s="15" t="s">
        <v>50</v>
      </c>
      <c r="W55" s="7">
        <v>0</v>
      </c>
      <c r="X55" s="7">
        <v>0</v>
      </c>
      <c r="Y55" s="7" t="s">
        <v>50</v>
      </c>
      <c r="Z55" s="7" t="s">
        <v>50</v>
      </c>
      <c r="AA55" s="7" t="s">
        <v>50</v>
      </c>
      <c r="AB55" s="7"/>
      <c r="AC55" s="7">
        <v>0</v>
      </c>
      <c r="AD55" s="7" t="s">
        <v>50</v>
      </c>
      <c r="AE55" s="7">
        <v>0</v>
      </c>
      <c r="AF55" s="7">
        <v>0</v>
      </c>
      <c r="AG55" s="7" t="s">
        <v>50</v>
      </c>
      <c r="AH55" s="7">
        <v>0</v>
      </c>
      <c r="AI55" s="7">
        <v>0</v>
      </c>
      <c r="AJ55" s="7">
        <v>0</v>
      </c>
      <c r="AK55" s="7">
        <v>0</v>
      </c>
      <c r="AL55" s="7">
        <v>0</v>
      </c>
      <c r="AM55" s="7"/>
      <c r="AN55" s="7">
        <v>0</v>
      </c>
      <c r="AO55" s="7">
        <v>0</v>
      </c>
      <c r="AP55" s="7">
        <v>0</v>
      </c>
      <c r="AQ55" s="7" t="s">
        <v>50</v>
      </c>
      <c r="AR55" s="7" t="s">
        <v>50</v>
      </c>
      <c r="AS55" s="7" t="s">
        <v>50</v>
      </c>
      <c r="AT55" s="7" t="s">
        <v>50</v>
      </c>
      <c r="AU55" s="7"/>
    </row>
    <row r="56" spans="1:47" hidden="1" x14ac:dyDescent="0.25">
      <c r="A56" s="5">
        <v>55</v>
      </c>
      <c r="B56" s="43" t="s">
        <v>47</v>
      </c>
      <c r="C56" s="80" t="s">
        <v>125</v>
      </c>
      <c r="D56" s="80"/>
      <c r="E56" s="7" t="s">
        <v>64</v>
      </c>
      <c r="F56" s="54">
        <v>108579.11</v>
      </c>
      <c r="G56" s="54">
        <v>3567.14</v>
      </c>
      <c r="H56" s="7"/>
      <c r="I56" s="7">
        <v>0</v>
      </c>
      <c r="J56" s="7">
        <v>67.14</v>
      </c>
      <c r="K56" s="7"/>
      <c r="L56" s="8">
        <v>44564</v>
      </c>
      <c r="M56" s="7">
        <v>245</v>
      </c>
      <c r="N56" s="9">
        <f t="shared" si="9"/>
        <v>44808</v>
      </c>
      <c r="O56" s="10">
        <f t="shared" ca="1" si="10"/>
        <v>-1395</v>
      </c>
      <c r="P56" s="10"/>
      <c r="Q56" s="7" t="s">
        <v>50</v>
      </c>
      <c r="R56" s="7"/>
      <c r="S56" s="7" t="s">
        <v>50</v>
      </c>
      <c r="T56" s="7" t="s">
        <v>50</v>
      </c>
      <c r="U56" s="7" t="s">
        <v>50</v>
      </c>
      <c r="V56" s="15" t="s">
        <v>56</v>
      </c>
      <c r="W56" s="7"/>
      <c r="X56" s="7" t="s">
        <v>50</v>
      </c>
      <c r="Y56" s="7" t="s">
        <v>50</v>
      </c>
      <c r="Z56" s="7"/>
      <c r="AA56" s="7" t="s">
        <v>50</v>
      </c>
      <c r="AB56" s="7"/>
      <c r="AC56" s="7"/>
      <c r="AD56" s="7" t="s">
        <v>50</v>
      </c>
      <c r="AE56" s="7"/>
      <c r="AF56" s="7"/>
      <c r="AG56" s="7"/>
      <c r="AH56" s="7"/>
      <c r="AI56" s="7"/>
      <c r="AJ56" s="7"/>
      <c r="AK56" s="7"/>
      <c r="AL56" s="7"/>
      <c r="AM56" s="7"/>
      <c r="AN56" s="7"/>
      <c r="AO56" s="7"/>
      <c r="AP56" s="7"/>
      <c r="AQ56" s="7" t="s">
        <v>50</v>
      </c>
      <c r="AR56" s="7" t="s">
        <v>50</v>
      </c>
      <c r="AS56" s="7" t="s">
        <v>50</v>
      </c>
      <c r="AT56" s="7" t="s">
        <v>50</v>
      </c>
      <c r="AU56" s="7"/>
    </row>
    <row r="57" spans="1:47" ht="29.25" hidden="1" customHeight="1" x14ac:dyDescent="0.25">
      <c r="A57" s="5">
        <v>56</v>
      </c>
      <c r="B57" s="43" t="s">
        <v>47</v>
      </c>
      <c r="C57" s="80" t="s">
        <v>126</v>
      </c>
      <c r="D57" s="80"/>
      <c r="E57" s="67" t="s">
        <v>98</v>
      </c>
      <c r="F57" s="7">
        <v>100566.32</v>
      </c>
      <c r="G57" s="39">
        <v>3084.66</v>
      </c>
      <c r="H57" s="7"/>
      <c r="I57" s="45">
        <v>0</v>
      </c>
      <c r="J57" s="54">
        <v>84.66</v>
      </c>
      <c r="K57" s="45"/>
      <c r="L57" s="8">
        <v>44564</v>
      </c>
      <c r="M57" s="7">
        <v>95</v>
      </c>
      <c r="N57" s="9">
        <f t="shared" si="9"/>
        <v>44658</v>
      </c>
      <c r="O57" s="60">
        <f t="shared" ca="1" si="10"/>
        <v>-1545</v>
      </c>
      <c r="P57" s="10"/>
      <c r="Q57" s="7" t="s">
        <v>50</v>
      </c>
      <c r="R57" s="7" t="s">
        <v>50</v>
      </c>
      <c r="S57" s="7" t="s">
        <v>50</v>
      </c>
      <c r="T57" s="7">
        <v>0</v>
      </c>
      <c r="U57" s="7" t="s">
        <v>50</v>
      </c>
      <c r="V57" s="15" t="s">
        <v>50</v>
      </c>
      <c r="W57" s="7" t="s">
        <v>50</v>
      </c>
      <c r="X57" s="7"/>
      <c r="Y57" s="7" t="s">
        <v>50</v>
      </c>
      <c r="Z57" s="7">
        <v>0</v>
      </c>
      <c r="AA57" s="7" t="s">
        <v>50</v>
      </c>
      <c r="AB57" s="7"/>
      <c r="AC57" s="7">
        <v>0</v>
      </c>
      <c r="AD57" s="7" t="s">
        <v>50</v>
      </c>
      <c r="AE57" s="7" t="s">
        <v>50</v>
      </c>
      <c r="AF57" s="7">
        <v>0</v>
      </c>
      <c r="AG57" s="7" t="s">
        <v>50</v>
      </c>
      <c r="AH57" s="7">
        <v>0</v>
      </c>
      <c r="AI57" s="7">
        <v>0</v>
      </c>
      <c r="AJ57" s="7">
        <v>0</v>
      </c>
      <c r="AK57" s="7">
        <v>0</v>
      </c>
      <c r="AL57" s="7">
        <v>0</v>
      </c>
      <c r="AM57" s="7"/>
      <c r="AN57" s="7">
        <v>0</v>
      </c>
      <c r="AO57" s="7">
        <v>0</v>
      </c>
      <c r="AP57" s="7">
        <v>0</v>
      </c>
      <c r="AQ57" s="7" t="s">
        <v>50</v>
      </c>
      <c r="AR57" s="7" t="s">
        <v>50</v>
      </c>
      <c r="AS57" s="7" t="s">
        <v>50</v>
      </c>
      <c r="AT57" s="7" t="s">
        <v>50</v>
      </c>
      <c r="AU57" s="7"/>
    </row>
    <row r="58" spans="1:47" s="53" customFormat="1" hidden="1" x14ac:dyDescent="0.25">
      <c r="A58" s="50">
        <v>57</v>
      </c>
      <c r="B58" s="79" t="s">
        <v>47</v>
      </c>
      <c r="C58" s="45" t="s">
        <v>127</v>
      </c>
      <c r="D58" s="45"/>
      <c r="E58" s="7" t="s">
        <v>123</v>
      </c>
      <c r="F58" s="54">
        <v>214755.4</v>
      </c>
      <c r="G58" s="54">
        <v>9062.4599999999991</v>
      </c>
      <c r="H58" s="55">
        <v>616</v>
      </c>
      <c r="I58" s="54">
        <v>250</v>
      </c>
      <c r="J58" s="45">
        <v>62.46</v>
      </c>
      <c r="K58" s="45"/>
      <c r="L58" s="51">
        <v>44564</v>
      </c>
      <c r="M58" s="45">
        <v>160</v>
      </c>
      <c r="N58" s="52">
        <f t="shared" si="9"/>
        <v>44723</v>
      </c>
      <c r="O58" s="46">
        <f t="shared" ca="1" si="10"/>
        <v>-1480</v>
      </c>
      <c r="P58" s="46"/>
      <c r="Q58" s="45" t="s">
        <v>50</v>
      </c>
      <c r="R58" s="45" t="s">
        <v>50</v>
      </c>
      <c r="S58" s="45">
        <v>0</v>
      </c>
      <c r="T58" s="45" t="s">
        <v>50</v>
      </c>
      <c r="U58" s="45" t="s">
        <v>50</v>
      </c>
      <c r="V58" s="56" t="s">
        <v>50</v>
      </c>
      <c r="W58" s="45" t="s">
        <v>50</v>
      </c>
      <c r="X58" s="45" t="s">
        <v>50</v>
      </c>
      <c r="Y58" s="45" t="s">
        <v>50</v>
      </c>
      <c r="Z58" s="45">
        <v>0</v>
      </c>
      <c r="AA58" s="45" t="s">
        <v>50</v>
      </c>
      <c r="AB58" s="45"/>
      <c r="AC58" s="45">
        <v>0</v>
      </c>
      <c r="AD58" s="45" t="s">
        <v>50</v>
      </c>
      <c r="AE58" s="45">
        <v>0</v>
      </c>
      <c r="AF58" s="45">
        <v>0</v>
      </c>
      <c r="AG58" s="45" t="s">
        <v>50</v>
      </c>
      <c r="AH58" s="45" t="s">
        <v>50</v>
      </c>
      <c r="AI58" s="45" t="s">
        <v>50</v>
      </c>
      <c r="AJ58" s="45">
        <v>0</v>
      </c>
      <c r="AK58" s="45">
        <v>0</v>
      </c>
      <c r="AL58" s="45">
        <v>0</v>
      </c>
      <c r="AM58" s="45"/>
      <c r="AN58" s="45">
        <v>0</v>
      </c>
      <c r="AO58" s="45">
        <v>0</v>
      </c>
      <c r="AP58" s="45">
        <v>0</v>
      </c>
      <c r="AQ58" s="45" t="s">
        <v>50</v>
      </c>
      <c r="AR58" s="45" t="s">
        <v>50</v>
      </c>
      <c r="AS58" s="45" t="s">
        <v>50</v>
      </c>
      <c r="AT58" s="45" t="s">
        <v>50</v>
      </c>
      <c r="AU58" s="45"/>
    </row>
    <row r="59" spans="1:47" hidden="1" x14ac:dyDescent="0.25">
      <c r="A59" s="5">
        <v>58</v>
      </c>
      <c r="B59" s="43" t="s">
        <v>47</v>
      </c>
      <c r="C59" s="80" t="s">
        <v>128</v>
      </c>
      <c r="D59" s="80"/>
      <c r="E59" s="45" t="s">
        <v>78</v>
      </c>
      <c r="F59" s="78">
        <v>427693.78</v>
      </c>
      <c r="G59" s="78">
        <v>9047.8799999999992</v>
      </c>
      <c r="H59" s="45"/>
      <c r="I59" s="45">
        <v>0</v>
      </c>
      <c r="J59" s="78">
        <v>47.88</v>
      </c>
      <c r="K59" s="45"/>
      <c r="L59" s="8">
        <v>44566</v>
      </c>
      <c r="M59" s="7">
        <v>395</v>
      </c>
      <c r="N59" s="9">
        <f t="shared" si="9"/>
        <v>44960</v>
      </c>
      <c r="O59" s="46">
        <f t="shared" ca="1" si="10"/>
        <v>-1243</v>
      </c>
      <c r="P59" s="46"/>
      <c r="Q59" s="45"/>
      <c r="R59" s="45"/>
      <c r="S59" s="45"/>
      <c r="T59" s="45"/>
      <c r="U59" s="45"/>
      <c r="V59" s="56"/>
      <c r="W59" s="45"/>
      <c r="X59" s="45"/>
      <c r="Y59" s="45"/>
      <c r="Z59" s="45"/>
      <c r="AA59" s="45"/>
      <c r="AB59" s="45"/>
      <c r="AC59" s="45"/>
      <c r="AD59" s="45"/>
      <c r="AE59" s="45"/>
      <c r="AF59" s="45"/>
      <c r="AG59" s="45"/>
      <c r="AH59" s="45"/>
      <c r="AI59" s="45"/>
      <c r="AJ59" s="45"/>
      <c r="AK59" s="45"/>
      <c r="AL59" s="45"/>
      <c r="AM59" s="45"/>
      <c r="AN59" s="45"/>
      <c r="AO59" s="45"/>
      <c r="AP59" s="45"/>
      <c r="AQ59" s="7" t="s">
        <v>50</v>
      </c>
      <c r="AR59" s="7" t="s">
        <v>50</v>
      </c>
      <c r="AS59" s="7" t="s">
        <v>50</v>
      </c>
      <c r="AT59" s="7" t="s">
        <v>50</v>
      </c>
      <c r="AU59" s="7"/>
    </row>
    <row r="60" spans="1:47" hidden="1" x14ac:dyDescent="0.25">
      <c r="A60" s="5">
        <v>59</v>
      </c>
      <c r="B60" s="21">
        <v>0</v>
      </c>
      <c r="C60" s="80" t="s">
        <v>129</v>
      </c>
      <c r="D60" s="80"/>
      <c r="E60" s="67" t="s">
        <v>123</v>
      </c>
      <c r="F60" s="39">
        <v>277259.92</v>
      </c>
      <c r="G60" s="39">
        <v>8044.07</v>
      </c>
      <c r="H60" s="7"/>
      <c r="I60" s="45">
        <v>0</v>
      </c>
      <c r="J60" s="54">
        <v>44.07</v>
      </c>
      <c r="K60" s="45"/>
      <c r="L60" s="8">
        <v>44606</v>
      </c>
      <c r="M60" s="7">
        <f>156+30</f>
        <v>186</v>
      </c>
      <c r="N60" s="9">
        <f t="shared" ref="N60:N62" si="11">IF(OR(ISBLANK(L60),ISBLANK(M60)),"",L60+M60-1)</f>
        <v>44791</v>
      </c>
      <c r="O60" s="10">
        <f t="shared" ref="O60:O61" ca="1" si="12">IF(OR(ISBLANK(L60),ISBLANK(M60)),"",N60-TODAY())</f>
        <v>-1412</v>
      </c>
      <c r="P60" s="10"/>
      <c r="Q60" s="7" t="s">
        <v>50</v>
      </c>
      <c r="R60" s="7" t="s">
        <v>50</v>
      </c>
      <c r="S60" s="7" t="s">
        <v>50</v>
      </c>
      <c r="T60" s="7">
        <v>0</v>
      </c>
      <c r="U60" s="7" t="s">
        <v>50</v>
      </c>
      <c r="V60" s="15" t="s">
        <v>50</v>
      </c>
      <c r="W60" s="7"/>
      <c r="X60" s="7">
        <v>0</v>
      </c>
      <c r="Y60" s="7" t="s">
        <v>50</v>
      </c>
      <c r="Z60" s="7">
        <v>0</v>
      </c>
      <c r="AA60" s="7" t="s">
        <v>50</v>
      </c>
      <c r="AB60" s="7"/>
      <c r="AC60" s="7">
        <v>0</v>
      </c>
      <c r="AD60" s="7" t="s">
        <v>50</v>
      </c>
      <c r="AE60" s="7">
        <v>0</v>
      </c>
      <c r="AF60" s="7"/>
      <c r="AG60" s="7" t="s">
        <v>50</v>
      </c>
      <c r="AH60" s="7">
        <v>0</v>
      </c>
      <c r="AI60" s="7" t="s">
        <v>50</v>
      </c>
      <c r="AJ60" s="7" t="s">
        <v>50</v>
      </c>
      <c r="AK60" s="7">
        <v>0</v>
      </c>
      <c r="AL60" s="7">
        <v>0</v>
      </c>
      <c r="AM60" s="7"/>
      <c r="AN60" s="7">
        <v>0</v>
      </c>
      <c r="AO60" s="7">
        <v>0</v>
      </c>
      <c r="AP60" s="7">
        <v>0</v>
      </c>
      <c r="AQ60" s="7" t="s">
        <v>50</v>
      </c>
      <c r="AR60" s="7" t="s">
        <v>50</v>
      </c>
      <c r="AS60" s="7" t="s">
        <v>50</v>
      </c>
      <c r="AT60" s="7" t="s">
        <v>50</v>
      </c>
      <c r="AU60" s="7"/>
    </row>
    <row r="61" spans="1:47" ht="30" hidden="1" x14ac:dyDescent="0.25">
      <c r="A61" s="5">
        <v>60</v>
      </c>
      <c r="B61" s="21">
        <v>0</v>
      </c>
      <c r="C61" s="80" t="s">
        <v>130</v>
      </c>
      <c r="D61" s="80"/>
      <c r="E61" s="7" t="s">
        <v>91</v>
      </c>
      <c r="F61" s="39">
        <v>128692.85</v>
      </c>
      <c r="G61" s="54">
        <v>3531.23</v>
      </c>
      <c r="H61" s="7"/>
      <c r="I61" s="7">
        <v>0</v>
      </c>
      <c r="J61" s="39">
        <v>31.23</v>
      </c>
      <c r="K61" s="7"/>
      <c r="L61" s="8">
        <v>44657</v>
      </c>
      <c r="M61" s="7">
        <v>125</v>
      </c>
      <c r="N61" s="9">
        <f t="shared" si="11"/>
        <v>44781</v>
      </c>
      <c r="O61" s="10">
        <f t="shared" ca="1" si="12"/>
        <v>-1422</v>
      </c>
      <c r="P61" s="10"/>
      <c r="Q61" s="7"/>
      <c r="R61" s="7"/>
      <c r="S61" s="7"/>
      <c r="T61" s="7"/>
      <c r="U61" s="7"/>
      <c r="V61" s="15"/>
      <c r="W61" s="7"/>
      <c r="X61" s="7"/>
      <c r="Y61" s="7"/>
      <c r="Z61" s="7"/>
      <c r="AA61" s="7"/>
      <c r="AB61" s="7"/>
      <c r="AC61" s="7"/>
      <c r="AD61" s="7"/>
      <c r="AE61" s="7"/>
      <c r="AF61" s="7"/>
      <c r="AG61" s="7"/>
      <c r="AH61" s="7"/>
      <c r="AI61" s="7"/>
      <c r="AJ61" s="7"/>
      <c r="AK61" s="7"/>
      <c r="AL61" s="7"/>
      <c r="AM61" s="7"/>
      <c r="AN61" s="7"/>
      <c r="AO61" s="7"/>
      <c r="AP61" s="7"/>
      <c r="AQ61" s="7" t="s">
        <v>50</v>
      </c>
      <c r="AR61" s="7" t="s">
        <v>50</v>
      </c>
      <c r="AS61" s="7" t="s">
        <v>50</v>
      </c>
      <c r="AT61" s="7" t="s">
        <v>50</v>
      </c>
      <c r="AU61" s="7"/>
    </row>
    <row r="62" spans="1:47" hidden="1" x14ac:dyDescent="0.25">
      <c r="A62" s="5">
        <v>61</v>
      </c>
      <c r="B62" s="43" t="s">
        <v>47</v>
      </c>
      <c r="C62" s="63" t="s">
        <v>131</v>
      </c>
      <c r="D62" s="63"/>
      <c r="E62" s="7" t="s">
        <v>111</v>
      </c>
      <c r="F62" s="39">
        <v>166179.44</v>
      </c>
      <c r="G62" s="54">
        <v>3110.66</v>
      </c>
      <c r="H62" s="45"/>
      <c r="I62" s="45">
        <v>0</v>
      </c>
      <c r="J62" s="54">
        <v>112.08</v>
      </c>
      <c r="K62" s="45"/>
      <c r="L62" s="8">
        <v>44663</v>
      </c>
      <c r="M62" s="7">
        <v>181</v>
      </c>
      <c r="N62" s="9">
        <f t="shared" si="11"/>
        <v>44843</v>
      </c>
      <c r="O62" s="10">
        <f ca="1">IF(OR(ISBLANK(L62),ISBLANK(M62)),"",N62-TODAY())</f>
        <v>-1360</v>
      </c>
      <c r="P62" s="10"/>
      <c r="Q62" s="7" t="s">
        <v>50</v>
      </c>
      <c r="R62" s="7" t="s">
        <v>50</v>
      </c>
      <c r="S62" s="7" t="s">
        <v>50</v>
      </c>
      <c r="T62" s="7" t="s">
        <v>50</v>
      </c>
      <c r="U62" s="7" t="s">
        <v>56</v>
      </c>
      <c r="V62" s="15" t="s">
        <v>56</v>
      </c>
      <c r="W62" s="7" t="s">
        <v>56</v>
      </c>
      <c r="X62" s="7">
        <v>0</v>
      </c>
      <c r="Y62" s="7" t="s">
        <v>50</v>
      </c>
      <c r="Z62" s="7">
        <v>0</v>
      </c>
      <c r="AA62" s="7">
        <v>0</v>
      </c>
      <c r="AB62" s="7"/>
      <c r="AC62" s="7">
        <v>0</v>
      </c>
      <c r="AD62" s="7" t="s">
        <v>56</v>
      </c>
      <c r="AE62" s="7">
        <v>0</v>
      </c>
      <c r="AF62" s="7">
        <v>0</v>
      </c>
      <c r="AG62" s="7">
        <v>0</v>
      </c>
      <c r="AH62" s="7">
        <v>0</v>
      </c>
      <c r="AI62" s="7">
        <v>0</v>
      </c>
      <c r="AJ62" s="7">
        <v>0</v>
      </c>
      <c r="AK62" s="7">
        <v>0</v>
      </c>
      <c r="AL62" s="7">
        <v>0</v>
      </c>
      <c r="AM62" s="7"/>
      <c r="AN62" s="7">
        <v>0</v>
      </c>
      <c r="AO62" s="7">
        <v>0</v>
      </c>
      <c r="AP62" s="7">
        <v>0</v>
      </c>
      <c r="AQ62" s="7" t="s">
        <v>50</v>
      </c>
      <c r="AR62" s="7" t="s">
        <v>50</v>
      </c>
      <c r="AS62" s="7" t="s">
        <v>50</v>
      </c>
      <c r="AT62" s="7" t="s">
        <v>50</v>
      </c>
      <c r="AU62" s="7"/>
    </row>
    <row r="63" spans="1:47" hidden="1" x14ac:dyDescent="0.25">
      <c r="A63" s="5">
        <v>62</v>
      </c>
      <c r="B63" s="70">
        <v>0</v>
      </c>
      <c r="C63" s="63" t="s">
        <v>132</v>
      </c>
      <c r="D63" s="63"/>
      <c r="E63" s="45" t="s">
        <v>114</v>
      </c>
      <c r="F63" s="39">
        <v>30114.74</v>
      </c>
      <c r="G63" s="54">
        <v>1544.07</v>
      </c>
      <c r="H63" s="55">
        <v>80</v>
      </c>
      <c r="I63" s="45"/>
      <c r="J63" s="54">
        <v>44.07</v>
      </c>
      <c r="K63" s="45"/>
      <c r="L63" s="8">
        <v>44691</v>
      </c>
      <c r="M63" s="7">
        <v>75</v>
      </c>
      <c r="N63" s="9">
        <f t="shared" ref="N63" si="13">IF(OR(ISBLANK(L63),ISBLANK(M63)),"",L63+M63-1)</f>
        <v>44765</v>
      </c>
      <c r="O63" s="10">
        <f ca="1">IF(OR(ISBLANK(L63),ISBLANK(M63)),"",N63-TODAY())</f>
        <v>-1438</v>
      </c>
      <c r="P63" s="10"/>
      <c r="Q63" s="7" t="s">
        <v>50</v>
      </c>
      <c r="R63" s="7" t="s">
        <v>50</v>
      </c>
      <c r="S63" s="7" t="s">
        <v>50</v>
      </c>
      <c r="T63" s="7" t="s">
        <v>50</v>
      </c>
      <c r="U63" s="7" t="s">
        <v>50</v>
      </c>
      <c r="V63" s="15" t="s">
        <v>50</v>
      </c>
      <c r="W63" s="7" t="s">
        <v>50</v>
      </c>
      <c r="X63" s="7" t="s">
        <v>50</v>
      </c>
      <c r="Y63" s="7" t="s">
        <v>50</v>
      </c>
      <c r="Z63" s="7" t="s">
        <v>50</v>
      </c>
      <c r="AA63" s="7" t="s">
        <v>50</v>
      </c>
      <c r="AB63" s="7"/>
      <c r="AC63" s="7">
        <v>0</v>
      </c>
      <c r="AD63" s="7">
        <v>0</v>
      </c>
      <c r="AE63" s="7">
        <v>0</v>
      </c>
      <c r="AF63" s="7">
        <v>0</v>
      </c>
      <c r="AG63" s="7" t="s">
        <v>50</v>
      </c>
      <c r="AH63" s="7">
        <v>0</v>
      </c>
      <c r="AI63" s="7">
        <v>0</v>
      </c>
      <c r="AJ63" s="7">
        <v>0</v>
      </c>
      <c r="AK63" s="7">
        <v>0</v>
      </c>
      <c r="AL63" s="7">
        <v>0</v>
      </c>
      <c r="AM63" s="7"/>
      <c r="AN63" s="7">
        <v>0</v>
      </c>
      <c r="AO63" s="7">
        <v>0</v>
      </c>
      <c r="AP63" s="7">
        <v>0</v>
      </c>
      <c r="AQ63" s="7" t="s">
        <v>50</v>
      </c>
      <c r="AR63" s="7" t="s">
        <v>50</v>
      </c>
      <c r="AS63" s="7" t="s">
        <v>50</v>
      </c>
      <c r="AT63" s="7" t="s">
        <v>50</v>
      </c>
      <c r="AU63" s="7"/>
    </row>
    <row r="64" spans="1:47" hidden="1" x14ac:dyDescent="0.25">
      <c r="A64" s="5">
        <v>63</v>
      </c>
      <c r="B64" s="43" t="s">
        <v>47</v>
      </c>
      <c r="C64" s="63" t="s">
        <v>133</v>
      </c>
      <c r="D64" s="63"/>
      <c r="E64" s="67" t="s">
        <v>114</v>
      </c>
      <c r="F64" s="39">
        <v>27320.23</v>
      </c>
      <c r="G64" s="39">
        <v>1536.78</v>
      </c>
      <c r="H64" s="7"/>
      <c r="I64" s="7"/>
      <c r="J64" s="39">
        <v>36.78</v>
      </c>
      <c r="K64" s="7"/>
      <c r="L64" s="8">
        <v>44691</v>
      </c>
      <c r="M64" s="7">
        <v>105</v>
      </c>
      <c r="N64" s="9">
        <f t="shared" ref="N64" si="14">IF(OR(ISBLANK(L64),ISBLANK(M64)),"",L64+M64-1)</f>
        <v>44795</v>
      </c>
      <c r="O64" s="10">
        <f ca="1">IF(OR(ISBLANK(L64),ISBLANK(M64)),"",N64-TODAY())</f>
        <v>-1408</v>
      </c>
      <c r="P64" s="10"/>
      <c r="Q64" s="7"/>
      <c r="R64" s="7"/>
      <c r="S64" s="7"/>
      <c r="T64" s="7"/>
      <c r="U64" s="7"/>
      <c r="V64" s="15"/>
      <c r="W64" s="7"/>
      <c r="X64" s="7"/>
      <c r="Y64" s="7"/>
      <c r="Z64" s="7"/>
      <c r="AA64" s="7"/>
      <c r="AB64" s="7"/>
      <c r="AC64" s="7"/>
      <c r="AD64" s="7"/>
      <c r="AE64" s="7"/>
      <c r="AF64" s="7"/>
      <c r="AG64" s="7"/>
      <c r="AH64" s="7"/>
      <c r="AI64" s="7"/>
      <c r="AJ64" s="7"/>
      <c r="AK64" s="7"/>
      <c r="AL64" s="7"/>
      <c r="AM64" s="7"/>
      <c r="AN64" s="7"/>
      <c r="AO64" s="7"/>
      <c r="AP64" s="7"/>
      <c r="AQ64" s="7" t="s">
        <v>50</v>
      </c>
      <c r="AR64" s="7" t="s">
        <v>50</v>
      </c>
      <c r="AS64" s="7" t="s">
        <v>50</v>
      </c>
      <c r="AT64" s="7" t="s">
        <v>50</v>
      </c>
      <c r="AU64" s="7"/>
    </row>
    <row r="65" spans="1:47" hidden="1" x14ac:dyDescent="0.25">
      <c r="A65" s="5">
        <v>64</v>
      </c>
      <c r="B65" s="21">
        <v>0</v>
      </c>
      <c r="C65" s="45" t="s">
        <v>134</v>
      </c>
      <c r="D65" s="45"/>
      <c r="E65" s="45" t="s">
        <v>114</v>
      </c>
      <c r="F65" s="39">
        <v>26759.53</v>
      </c>
      <c r="G65" s="54">
        <v>1531.23</v>
      </c>
      <c r="H65" s="45"/>
      <c r="I65" s="45"/>
      <c r="J65" s="45">
        <v>31.23</v>
      </c>
      <c r="K65" s="45"/>
      <c r="L65" s="8">
        <v>44691</v>
      </c>
      <c r="M65" s="7">
        <f>135+31</f>
        <v>166</v>
      </c>
      <c r="N65" s="9">
        <f t="shared" ref="N65:N67" si="15">IF(OR(ISBLANK(L65),ISBLANK(M65)),"",L65+M65-1)</f>
        <v>44856</v>
      </c>
      <c r="O65" s="10">
        <f ca="1">IF(OR(ISBLANK(L65),ISBLANK(M65)),"",N65-TODAY())</f>
        <v>-1347</v>
      </c>
      <c r="P65" s="10"/>
      <c r="Q65" s="7" t="s">
        <v>56</v>
      </c>
      <c r="R65" s="7" t="s">
        <v>56</v>
      </c>
      <c r="S65" s="7" t="s">
        <v>50</v>
      </c>
      <c r="T65" s="7" t="s">
        <v>56</v>
      </c>
      <c r="U65" s="7" t="s">
        <v>56</v>
      </c>
      <c r="V65" s="15" t="s">
        <v>56</v>
      </c>
      <c r="W65" s="7" t="s">
        <v>56</v>
      </c>
      <c r="X65" s="7" t="s">
        <v>56</v>
      </c>
      <c r="Y65" s="7" t="s">
        <v>56</v>
      </c>
      <c r="Z65" s="7">
        <v>0</v>
      </c>
      <c r="AA65" s="7" t="s">
        <v>56</v>
      </c>
      <c r="AB65" s="7"/>
      <c r="AC65" s="7">
        <v>0</v>
      </c>
      <c r="AD65" s="7" t="s">
        <v>56</v>
      </c>
      <c r="AE65" s="7">
        <v>0</v>
      </c>
      <c r="AF65" s="7">
        <v>0</v>
      </c>
      <c r="AG65" s="7" t="s">
        <v>56</v>
      </c>
      <c r="AH65" s="7">
        <v>0</v>
      </c>
      <c r="AI65" s="7">
        <v>0</v>
      </c>
      <c r="AJ65" s="7">
        <v>0</v>
      </c>
      <c r="AK65" s="7">
        <v>0</v>
      </c>
      <c r="AL65" s="7">
        <v>0</v>
      </c>
      <c r="AM65" s="7"/>
      <c r="AN65" s="7">
        <v>0</v>
      </c>
      <c r="AO65" s="7">
        <v>0</v>
      </c>
      <c r="AP65" s="7">
        <v>0</v>
      </c>
      <c r="AQ65" s="7" t="s">
        <v>50</v>
      </c>
      <c r="AR65" s="7" t="s">
        <v>50</v>
      </c>
      <c r="AS65" s="7" t="s">
        <v>50</v>
      </c>
      <c r="AT65" s="7" t="s">
        <v>50</v>
      </c>
      <c r="AU65" s="7"/>
    </row>
    <row r="66" spans="1:47" hidden="1" x14ac:dyDescent="0.25">
      <c r="A66" s="5">
        <v>65</v>
      </c>
      <c r="B66" s="21">
        <v>0</v>
      </c>
      <c r="C66" s="63" t="s">
        <v>135</v>
      </c>
      <c r="D66" s="63"/>
      <c r="E66" s="67" t="s">
        <v>123</v>
      </c>
      <c r="F66" s="39">
        <v>8303.9</v>
      </c>
      <c r="G66" s="39">
        <v>961.97</v>
      </c>
      <c r="H66" s="7"/>
      <c r="I66" s="45"/>
      <c r="J66" s="54">
        <v>11.97</v>
      </c>
      <c r="K66" s="45"/>
      <c r="L66" s="8">
        <v>44698</v>
      </c>
      <c r="M66" s="7">
        <v>90</v>
      </c>
      <c r="N66" s="9">
        <f t="shared" si="15"/>
        <v>44787</v>
      </c>
      <c r="O66" s="10">
        <f t="shared" ref="O66:O67" ca="1" si="16">IF(OR(ISBLANK(L66),ISBLANK(M66)),"",N66-TODAY())</f>
        <v>-1416</v>
      </c>
      <c r="P66" s="10"/>
      <c r="Q66" s="7" t="s">
        <v>50</v>
      </c>
      <c r="R66" s="7" t="s">
        <v>50</v>
      </c>
      <c r="S66" s="7">
        <v>0</v>
      </c>
      <c r="T66" s="7">
        <v>0</v>
      </c>
      <c r="U66" s="7" t="s">
        <v>50</v>
      </c>
      <c r="V66" s="15" t="s">
        <v>50</v>
      </c>
      <c r="W66" s="7" t="s">
        <v>50</v>
      </c>
      <c r="X66" s="7">
        <v>0</v>
      </c>
      <c r="Y66" s="7" t="s">
        <v>50</v>
      </c>
      <c r="Z66" s="7" t="s">
        <v>50</v>
      </c>
      <c r="AA66" s="7" t="s">
        <v>50</v>
      </c>
      <c r="AB66" s="7"/>
      <c r="AC66" s="7">
        <v>0</v>
      </c>
      <c r="AD66" s="7" t="s">
        <v>56</v>
      </c>
      <c r="AE66" s="7">
        <v>0</v>
      </c>
      <c r="AF66" s="7">
        <v>0</v>
      </c>
      <c r="AG66" s="7" t="s">
        <v>50</v>
      </c>
      <c r="AH66" s="7">
        <v>0</v>
      </c>
      <c r="AI66" s="7">
        <v>0</v>
      </c>
      <c r="AJ66" s="7">
        <v>0</v>
      </c>
      <c r="AK66" s="7">
        <v>0</v>
      </c>
      <c r="AL66" s="7">
        <v>0</v>
      </c>
      <c r="AM66" s="7"/>
      <c r="AN66" s="7">
        <v>0</v>
      </c>
      <c r="AO66" s="7">
        <v>0</v>
      </c>
      <c r="AP66" s="7">
        <v>0</v>
      </c>
      <c r="AQ66" s="7" t="s">
        <v>50</v>
      </c>
      <c r="AR66" s="7" t="s">
        <v>50</v>
      </c>
      <c r="AS66" s="7" t="s">
        <v>50</v>
      </c>
      <c r="AT66" s="7" t="s">
        <v>50</v>
      </c>
      <c r="AU66" s="7"/>
    </row>
    <row r="67" spans="1:47" hidden="1" x14ac:dyDescent="0.25">
      <c r="A67" s="5">
        <v>66</v>
      </c>
      <c r="B67" s="21">
        <v>0</v>
      </c>
      <c r="C67" s="63" t="s">
        <v>136</v>
      </c>
      <c r="D67" s="63"/>
      <c r="E67" s="7" t="s">
        <v>123</v>
      </c>
      <c r="F67" s="39">
        <v>113145.06600000001</v>
      </c>
      <c r="G67" s="39">
        <v>3839.15</v>
      </c>
      <c r="H67" s="7"/>
      <c r="I67" s="39">
        <v>350</v>
      </c>
      <c r="J67" s="39">
        <v>80.849999999999994</v>
      </c>
      <c r="K67" s="7"/>
      <c r="L67" s="8">
        <v>44708</v>
      </c>
      <c r="M67" s="7">
        <v>70</v>
      </c>
      <c r="N67" s="9">
        <f t="shared" si="15"/>
        <v>44777</v>
      </c>
      <c r="O67" s="10">
        <f t="shared" ca="1" si="16"/>
        <v>-1426</v>
      </c>
      <c r="P67" s="10"/>
      <c r="Q67" s="7" t="s">
        <v>50</v>
      </c>
      <c r="R67" s="7" t="s">
        <v>50</v>
      </c>
      <c r="S67" s="7">
        <v>0</v>
      </c>
      <c r="T67" s="7">
        <v>0</v>
      </c>
      <c r="U67" s="7" t="s">
        <v>50</v>
      </c>
      <c r="V67" s="15" t="s">
        <v>50</v>
      </c>
      <c r="W67" s="7" t="s">
        <v>50</v>
      </c>
      <c r="X67" s="7">
        <v>0</v>
      </c>
      <c r="Y67" s="7" t="s">
        <v>50</v>
      </c>
      <c r="Z67" s="7">
        <v>0</v>
      </c>
      <c r="AA67" s="7" t="s">
        <v>50</v>
      </c>
      <c r="AB67" s="7"/>
      <c r="AC67" s="7">
        <v>0</v>
      </c>
      <c r="AD67" s="7" t="s">
        <v>50</v>
      </c>
      <c r="AE67" s="7">
        <v>0</v>
      </c>
      <c r="AF67" s="7">
        <v>0</v>
      </c>
      <c r="AG67" s="7">
        <v>0</v>
      </c>
      <c r="AH67" s="7" t="s">
        <v>56</v>
      </c>
      <c r="AI67" s="7">
        <v>0</v>
      </c>
      <c r="AJ67" s="7">
        <v>0</v>
      </c>
      <c r="AK67" s="7">
        <v>0</v>
      </c>
      <c r="AL67" s="7">
        <v>0</v>
      </c>
      <c r="AM67" s="7"/>
      <c r="AN67" s="7">
        <v>0</v>
      </c>
      <c r="AO67" s="7">
        <v>0</v>
      </c>
      <c r="AP67" s="7">
        <v>0</v>
      </c>
      <c r="AQ67" s="7" t="s">
        <v>50</v>
      </c>
      <c r="AR67" s="7" t="s">
        <v>50</v>
      </c>
      <c r="AS67" s="7" t="s">
        <v>50</v>
      </c>
      <c r="AT67" s="7" t="s">
        <v>50</v>
      </c>
      <c r="AU67" s="7"/>
    </row>
    <row r="68" spans="1:47" hidden="1" x14ac:dyDescent="0.25">
      <c r="A68" s="5">
        <v>67</v>
      </c>
      <c r="B68" s="21">
        <v>0</v>
      </c>
      <c r="C68" s="63" t="s">
        <v>137</v>
      </c>
      <c r="D68" s="63"/>
      <c r="E68" s="45" t="s">
        <v>94</v>
      </c>
      <c r="F68" s="39">
        <v>201277.97</v>
      </c>
      <c r="G68" s="54">
        <v>10444.07</v>
      </c>
      <c r="H68" s="45"/>
      <c r="I68" s="45"/>
      <c r="J68" s="54">
        <v>44.07</v>
      </c>
      <c r="K68" s="45"/>
      <c r="L68" s="8">
        <v>44721</v>
      </c>
      <c r="M68" s="7">
        <v>125</v>
      </c>
      <c r="N68" s="9">
        <f t="shared" ref="N68:N75" si="17">IF(OR(ISBLANK(L68),ISBLANK(M68)),"",L68+M68-1)</f>
        <v>44845</v>
      </c>
      <c r="O68" s="10">
        <f t="shared" ref="O68:O75" ca="1" si="18">IF(OR(ISBLANK(L68),ISBLANK(M68)),"",N68-TODAY())</f>
        <v>-1358</v>
      </c>
      <c r="P68" s="10"/>
      <c r="Q68" s="7"/>
      <c r="R68" s="7"/>
      <c r="S68" s="7"/>
      <c r="T68" s="7"/>
      <c r="U68" s="7"/>
      <c r="V68" s="15"/>
      <c r="W68" s="7"/>
      <c r="X68" s="7"/>
      <c r="Y68" s="7"/>
      <c r="Z68" s="7"/>
      <c r="AA68" s="7"/>
      <c r="AB68" s="7"/>
      <c r="AC68" s="7"/>
      <c r="AD68" s="7"/>
      <c r="AE68" s="7"/>
      <c r="AF68" s="7"/>
      <c r="AG68" s="7"/>
      <c r="AH68" s="7"/>
      <c r="AI68" s="7"/>
      <c r="AJ68" s="7"/>
      <c r="AK68" s="7"/>
      <c r="AL68" s="7"/>
      <c r="AM68" s="7"/>
      <c r="AN68" s="7"/>
      <c r="AO68" s="7"/>
      <c r="AP68" s="7"/>
      <c r="AQ68" s="7" t="s">
        <v>50</v>
      </c>
      <c r="AR68" s="7" t="s">
        <v>50</v>
      </c>
      <c r="AS68" s="7" t="s">
        <v>50</v>
      </c>
      <c r="AT68" s="7" t="s">
        <v>50</v>
      </c>
      <c r="AU68" s="7"/>
    </row>
    <row r="69" spans="1:47" hidden="1" x14ac:dyDescent="0.25">
      <c r="A69" s="5">
        <v>68</v>
      </c>
      <c r="B69" s="21">
        <v>0</v>
      </c>
      <c r="C69" s="63" t="s">
        <v>138</v>
      </c>
      <c r="D69" s="63"/>
      <c r="E69" s="45" t="s">
        <v>94</v>
      </c>
      <c r="F69" s="54">
        <v>393445.59</v>
      </c>
      <c r="G69" s="54">
        <v>11827.53</v>
      </c>
      <c r="H69" s="45"/>
      <c r="I69" s="45"/>
      <c r="J69" s="54">
        <v>127.53</v>
      </c>
      <c r="K69" s="45"/>
      <c r="L69" s="8">
        <v>44721</v>
      </c>
      <c r="M69" s="7">
        <v>185</v>
      </c>
      <c r="N69" s="9">
        <f t="shared" si="17"/>
        <v>44905</v>
      </c>
      <c r="O69" s="10">
        <f t="shared" ca="1" si="18"/>
        <v>-1298</v>
      </c>
      <c r="P69" s="10"/>
      <c r="Q69" s="7"/>
      <c r="R69" s="7"/>
      <c r="S69" s="7"/>
      <c r="T69" s="7"/>
      <c r="U69" s="7"/>
      <c r="V69" s="15"/>
      <c r="W69" s="7"/>
      <c r="X69" s="7"/>
      <c r="Y69" s="7"/>
      <c r="Z69" s="7"/>
      <c r="AA69" s="7"/>
      <c r="AB69" s="7"/>
      <c r="AC69" s="7"/>
      <c r="AD69" s="7"/>
      <c r="AE69" s="7"/>
      <c r="AF69" s="7"/>
      <c r="AG69" s="7"/>
      <c r="AH69" s="7"/>
      <c r="AI69" s="7"/>
      <c r="AJ69" s="7"/>
      <c r="AK69" s="7"/>
      <c r="AL69" s="7"/>
      <c r="AM69" s="7"/>
      <c r="AN69" s="7"/>
      <c r="AO69" s="7"/>
      <c r="AP69" s="7"/>
      <c r="AQ69" s="7" t="s">
        <v>50</v>
      </c>
      <c r="AR69" s="7" t="s">
        <v>50</v>
      </c>
      <c r="AS69" s="7" t="s">
        <v>50</v>
      </c>
      <c r="AT69" s="7" t="s">
        <v>50</v>
      </c>
      <c r="AU69" s="7"/>
    </row>
    <row r="70" spans="1:47" hidden="1" x14ac:dyDescent="0.25">
      <c r="A70" s="5">
        <v>69</v>
      </c>
      <c r="B70" s="21">
        <v>0</v>
      </c>
      <c r="C70" s="80" t="s">
        <v>139</v>
      </c>
      <c r="D70" s="80"/>
      <c r="E70" s="7" t="s">
        <v>64</v>
      </c>
      <c r="F70" s="54">
        <v>100285.65</v>
      </c>
      <c r="G70" s="54">
        <v>3010.55</v>
      </c>
      <c r="H70" s="45"/>
      <c r="I70" s="45"/>
      <c r="J70" s="54">
        <v>11.97</v>
      </c>
      <c r="K70" s="45"/>
      <c r="L70" s="8">
        <v>44746</v>
      </c>
      <c r="M70" s="7">
        <v>155</v>
      </c>
      <c r="N70" s="9">
        <f t="shared" si="17"/>
        <v>44900</v>
      </c>
      <c r="O70" s="10">
        <f t="shared" ca="1" si="18"/>
        <v>-1303</v>
      </c>
      <c r="P70" s="10" t="s">
        <v>50</v>
      </c>
      <c r="Q70" s="7" t="s">
        <v>50</v>
      </c>
      <c r="R70" s="7" t="s">
        <v>50</v>
      </c>
      <c r="S70" s="7"/>
      <c r="T70" s="7"/>
      <c r="U70" s="7" t="s">
        <v>50</v>
      </c>
      <c r="V70" s="15" t="s">
        <v>50</v>
      </c>
      <c r="W70" s="7"/>
      <c r="X70" s="7" t="s">
        <v>50</v>
      </c>
      <c r="Y70" s="7" t="s">
        <v>50</v>
      </c>
      <c r="Z70" s="7" t="s">
        <v>50</v>
      </c>
      <c r="AA70" s="7" t="s">
        <v>50</v>
      </c>
      <c r="AB70" s="7"/>
      <c r="AC70" s="7"/>
      <c r="AD70" s="7" t="s">
        <v>56</v>
      </c>
      <c r="AE70" s="7"/>
      <c r="AF70" s="7"/>
      <c r="AG70" s="7" t="s">
        <v>50</v>
      </c>
      <c r="AH70" s="7"/>
      <c r="AI70" s="7" t="s">
        <v>50</v>
      </c>
      <c r="AJ70" s="7" t="s">
        <v>50</v>
      </c>
      <c r="AK70" s="7"/>
      <c r="AL70" s="7"/>
      <c r="AM70" s="7"/>
      <c r="AN70" s="7"/>
      <c r="AO70" s="7"/>
      <c r="AP70" s="7"/>
      <c r="AQ70" s="7" t="s">
        <v>50</v>
      </c>
      <c r="AR70" s="7" t="s">
        <v>50</v>
      </c>
      <c r="AS70" s="7" t="s">
        <v>50</v>
      </c>
      <c r="AT70" s="7" t="s">
        <v>50</v>
      </c>
      <c r="AU70" s="7"/>
    </row>
    <row r="71" spans="1:47" hidden="1" x14ac:dyDescent="0.25">
      <c r="A71" s="5">
        <v>70</v>
      </c>
      <c r="B71" s="21">
        <v>0</v>
      </c>
      <c r="C71" s="45" t="s">
        <v>140</v>
      </c>
      <c r="D71" s="45"/>
      <c r="E71" s="45" t="s">
        <v>123</v>
      </c>
      <c r="F71" s="39">
        <v>100847.93</v>
      </c>
      <c r="G71" s="54">
        <v>3518.39</v>
      </c>
      <c r="H71" s="45"/>
      <c r="I71" s="45"/>
      <c r="J71" s="54">
        <v>18.39</v>
      </c>
      <c r="K71" s="45"/>
      <c r="L71" s="8">
        <v>44750</v>
      </c>
      <c r="M71" s="7">
        <v>114</v>
      </c>
      <c r="N71" s="9">
        <f t="shared" si="17"/>
        <v>44863</v>
      </c>
      <c r="O71" s="10">
        <f t="shared" ca="1" si="18"/>
        <v>-1340</v>
      </c>
      <c r="P71" s="10" t="s">
        <v>50</v>
      </c>
      <c r="Q71" s="7" t="s">
        <v>50</v>
      </c>
      <c r="R71" s="7" t="s">
        <v>50</v>
      </c>
      <c r="S71" s="7">
        <v>0</v>
      </c>
      <c r="T71" s="7">
        <v>0</v>
      </c>
      <c r="U71" s="7" t="s">
        <v>56</v>
      </c>
      <c r="V71" s="15" t="s">
        <v>56</v>
      </c>
      <c r="W71" s="7">
        <v>0</v>
      </c>
      <c r="X71" s="7">
        <v>0</v>
      </c>
      <c r="Y71" s="7" t="s">
        <v>56</v>
      </c>
      <c r="Z71" s="7" t="s">
        <v>56</v>
      </c>
      <c r="AA71" s="7" t="s">
        <v>50</v>
      </c>
      <c r="AB71" s="7"/>
      <c r="AC71" s="7">
        <v>0</v>
      </c>
      <c r="AD71" s="7" t="s">
        <v>56</v>
      </c>
      <c r="AE71" s="7">
        <v>0</v>
      </c>
      <c r="AF71" s="7">
        <v>0</v>
      </c>
      <c r="AG71" s="7" t="s">
        <v>50</v>
      </c>
      <c r="AH71" s="7">
        <v>0</v>
      </c>
      <c r="AI71" s="7">
        <v>0</v>
      </c>
      <c r="AJ71" s="7">
        <v>0</v>
      </c>
      <c r="AK71" s="7">
        <v>0</v>
      </c>
      <c r="AL71" s="7">
        <v>0</v>
      </c>
      <c r="AM71" s="7"/>
      <c r="AN71" s="7">
        <v>0</v>
      </c>
      <c r="AO71" s="7">
        <v>0</v>
      </c>
      <c r="AP71" s="7" t="s">
        <v>56</v>
      </c>
      <c r="AQ71" s="7" t="s">
        <v>50</v>
      </c>
      <c r="AR71" s="7" t="s">
        <v>50</v>
      </c>
      <c r="AS71" s="7" t="s">
        <v>56</v>
      </c>
      <c r="AT71" s="7" t="s">
        <v>56</v>
      </c>
      <c r="AU71" s="7"/>
    </row>
    <row r="72" spans="1:47" ht="30" hidden="1" x14ac:dyDescent="0.25">
      <c r="A72" s="5">
        <v>71</v>
      </c>
      <c r="B72" s="21">
        <v>0</v>
      </c>
      <c r="C72" s="80" t="s">
        <v>141</v>
      </c>
      <c r="D72" s="80"/>
      <c r="E72" s="45" t="s">
        <v>61</v>
      </c>
      <c r="F72" s="39">
        <v>145053.85</v>
      </c>
      <c r="G72" s="54">
        <v>4580.8500000000004</v>
      </c>
      <c r="H72" s="45"/>
      <c r="I72" s="45">
        <v>300</v>
      </c>
      <c r="J72" s="54">
        <v>80.849999999999994</v>
      </c>
      <c r="K72" s="45"/>
      <c r="L72" s="8">
        <v>44754</v>
      </c>
      <c r="M72" s="7">
        <v>95</v>
      </c>
      <c r="N72" s="9">
        <f t="shared" si="17"/>
        <v>44848</v>
      </c>
      <c r="O72" s="10">
        <f t="shared" ca="1" si="18"/>
        <v>-1355</v>
      </c>
      <c r="P72" s="10" t="s">
        <v>50</v>
      </c>
      <c r="Q72" s="7" t="s">
        <v>50</v>
      </c>
      <c r="R72" s="7" t="s">
        <v>50</v>
      </c>
      <c r="S72" s="7">
        <v>0</v>
      </c>
      <c r="T72" s="7">
        <v>0</v>
      </c>
      <c r="U72" s="7" t="s">
        <v>50</v>
      </c>
      <c r="V72" s="15" t="s">
        <v>50</v>
      </c>
      <c r="W72" s="7" t="s">
        <v>50</v>
      </c>
      <c r="X72" s="7"/>
      <c r="Y72" s="7" t="s">
        <v>50</v>
      </c>
      <c r="Z72" s="7" t="s">
        <v>50</v>
      </c>
      <c r="AA72" s="7" t="s">
        <v>50</v>
      </c>
      <c r="AB72" s="7"/>
      <c r="AC72" s="7">
        <v>0</v>
      </c>
      <c r="AD72" s="7" t="s">
        <v>50</v>
      </c>
      <c r="AE72" s="7">
        <v>0</v>
      </c>
      <c r="AF72" s="7" t="s">
        <v>56</v>
      </c>
      <c r="AG72" s="7" t="s">
        <v>50</v>
      </c>
      <c r="AH72" s="7" t="s">
        <v>50</v>
      </c>
      <c r="AI72" s="7">
        <v>0</v>
      </c>
      <c r="AJ72" s="7">
        <v>0</v>
      </c>
      <c r="AK72" s="7">
        <v>0</v>
      </c>
      <c r="AL72" s="7">
        <v>0</v>
      </c>
      <c r="AM72" s="7"/>
      <c r="AN72" s="7">
        <v>0</v>
      </c>
      <c r="AO72" s="7">
        <v>0</v>
      </c>
      <c r="AP72" s="7">
        <v>0</v>
      </c>
      <c r="AQ72" s="7" t="s">
        <v>50</v>
      </c>
      <c r="AR72" s="7" t="s">
        <v>50</v>
      </c>
      <c r="AS72" s="7" t="s">
        <v>50</v>
      </c>
      <c r="AT72" s="7" t="s">
        <v>56</v>
      </c>
      <c r="AU72" s="7"/>
    </row>
    <row r="73" spans="1:47" s="114" customFormat="1" hidden="1" x14ac:dyDescent="0.25">
      <c r="A73" s="108">
        <v>72</v>
      </c>
      <c r="B73" s="109">
        <v>0</v>
      </c>
      <c r="C73" s="71" t="s">
        <v>142</v>
      </c>
      <c r="D73" s="71"/>
      <c r="E73" s="107" t="s">
        <v>114</v>
      </c>
      <c r="F73" s="82">
        <v>353658.71</v>
      </c>
      <c r="G73" s="78">
        <v>11735.91</v>
      </c>
      <c r="H73" s="107"/>
      <c r="I73" s="107"/>
      <c r="J73" s="78">
        <v>35.909999999999997</v>
      </c>
      <c r="K73" s="107"/>
      <c r="L73" s="111">
        <v>44755</v>
      </c>
      <c r="M73" s="110">
        <v>159</v>
      </c>
      <c r="N73" s="112">
        <f t="shared" si="17"/>
        <v>44913</v>
      </c>
      <c r="O73" s="92">
        <f t="shared" ca="1" si="18"/>
        <v>-1290</v>
      </c>
      <c r="P73" s="92" t="s">
        <v>50</v>
      </c>
      <c r="Q73" s="110" t="s">
        <v>50</v>
      </c>
      <c r="R73" s="110" t="s">
        <v>50</v>
      </c>
      <c r="S73" s="110" t="s">
        <v>50</v>
      </c>
      <c r="T73" s="110"/>
      <c r="U73" s="110" t="s">
        <v>50</v>
      </c>
      <c r="V73" s="113" t="s">
        <v>50</v>
      </c>
      <c r="W73" s="110"/>
      <c r="X73" s="110" t="s">
        <v>50</v>
      </c>
      <c r="Y73" s="110"/>
      <c r="Z73" s="110" t="s">
        <v>50</v>
      </c>
      <c r="AA73" s="110" t="s">
        <v>50</v>
      </c>
      <c r="AB73" s="110"/>
      <c r="AC73" s="110">
        <v>0</v>
      </c>
      <c r="AD73" s="110" t="s">
        <v>50</v>
      </c>
      <c r="AE73" s="110" t="s">
        <v>50</v>
      </c>
      <c r="AF73" s="110">
        <v>0</v>
      </c>
      <c r="AG73" s="110" t="s">
        <v>50</v>
      </c>
      <c r="AH73" s="110">
        <v>0</v>
      </c>
      <c r="AI73" s="110">
        <v>0</v>
      </c>
      <c r="AJ73" s="110">
        <v>0</v>
      </c>
      <c r="AK73" s="110">
        <v>0</v>
      </c>
      <c r="AL73" s="110">
        <v>0</v>
      </c>
      <c r="AM73" s="110"/>
      <c r="AN73" s="110">
        <v>0</v>
      </c>
      <c r="AO73" s="110">
        <v>0</v>
      </c>
      <c r="AP73" s="110">
        <v>0</v>
      </c>
      <c r="AQ73" s="110" t="s">
        <v>50</v>
      </c>
      <c r="AR73" s="110" t="s">
        <v>50</v>
      </c>
      <c r="AS73" s="110" t="s">
        <v>50</v>
      </c>
      <c r="AT73" s="110"/>
      <c r="AU73" s="110"/>
    </row>
    <row r="74" spans="1:47" hidden="1" x14ac:dyDescent="0.25">
      <c r="A74" s="5">
        <v>73</v>
      </c>
      <c r="B74" s="21">
        <v>0</v>
      </c>
      <c r="C74" s="45" t="s">
        <v>143</v>
      </c>
      <c r="D74" s="45"/>
      <c r="E74" s="7" t="s">
        <v>91</v>
      </c>
      <c r="F74" s="39" t="s">
        <v>144</v>
      </c>
      <c r="G74" s="39">
        <v>1000</v>
      </c>
      <c r="H74" s="7"/>
      <c r="I74" s="7"/>
      <c r="J74" s="7"/>
      <c r="K74" s="7"/>
      <c r="L74" s="8">
        <v>44755</v>
      </c>
      <c r="M74" s="7">
        <v>110</v>
      </c>
      <c r="N74" s="9">
        <f t="shared" si="17"/>
        <v>44864</v>
      </c>
      <c r="O74" s="60">
        <f ca="1">IF(OR(ISBLANK(L74),ISBLANK(M74)),"",N74-TODAY())</f>
        <v>-1339</v>
      </c>
      <c r="P74" s="10" t="s">
        <v>50</v>
      </c>
      <c r="Q74" s="7" t="s">
        <v>50</v>
      </c>
      <c r="R74" s="7" t="s">
        <v>50</v>
      </c>
      <c r="S74" s="7">
        <v>0</v>
      </c>
      <c r="T74" s="7">
        <v>0</v>
      </c>
      <c r="U74" s="7" t="s">
        <v>56</v>
      </c>
      <c r="V74" s="15" t="s">
        <v>56</v>
      </c>
      <c r="W74" s="7" t="s">
        <v>56</v>
      </c>
      <c r="X74" s="7" t="s">
        <v>56</v>
      </c>
      <c r="Y74" s="7">
        <v>0</v>
      </c>
      <c r="Z74" s="7" t="s">
        <v>56</v>
      </c>
      <c r="AA74" s="7" t="s">
        <v>56</v>
      </c>
      <c r="AB74" s="7"/>
      <c r="AC74" s="7">
        <v>0</v>
      </c>
      <c r="AD74" s="7" t="s">
        <v>56</v>
      </c>
      <c r="AE74" s="7">
        <v>0</v>
      </c>
      <c r="AF74" s="7" t="s">
        <v>56</v>
      </c>
      <c r="AG74" s="7">
        <v>0</v>
      </c>
      <c r="AH74" s="7">
        <v>0</v>
      </c>
      <c r="AI74" s="7">
        <v>0</v>
      </c>
      <c r="AJ74" s="7">
        <v>0</v>
      </c>
      <c r="AK74" s="7">
        <v>0</v>
      </c>
      <c r="AL74" s="7">
        <v>0</v>
      </c>
      <c r="AM74" s="7"/>
      <c r="AN74" s="7">
        <v>0</v>
      </c>
      <c r="AO74" s="7">
        <v>0</v>
      </c>
      <c r="AP74" s="7">
        <v>0</v>
      </c>
      <c r="AQ74" s="7">
        <v>0</v>
      </c>
      <c r="AR74" s="7">
        <v>0</v>
      </c>
      <c r="AS74" s="7" t="s">
        <v>50</v>
      </c>
      <c r="AT74" s="7" t="s">
        <v>50</v>
      </c>
      <c r="AU74" s="7"/>
    </row>
    <row r="75" spans="1:47" hidden="1" x14ac:dyDescent="0.25">
      <c r="A75" s="5">
        <v>74</v>
      </c>
      <c r="B75" s="21">
        <v>0</v>
      </c>
      <c r="C75" s="63" t="s">
        <v>145</v>
      </c>
      <c r="D75" s="63"/>
      <c r="E75" s="45" t="s">
        <v>123</v>
      </c>
      <c r="F75" s="78">
        <v>434171.15</v>
      </c>
      <c r="G75" s="78">
        <v>9203.49</v>
      </c>
      <c r="H75" s="45"/>
      <c r="I75" s="53"/>
      <c r="J75" s="78">
        <v>203.49</v>
      </c>
      <c r="K75" s="45"/>
      <c r="L75" s="8">
        <v>44761</v>
      </c>
      <c r="M75" s="7">
        <v>215</v>
      </c>
      <c r="N75" s="9">
        <f t="shared" si="17"/>
        <v>44975</v>
      </c>
      <c r="O75" s="10">
        <f t="shared" ca="1" si="18"/>
        <v>-1228</v>
      </c>
      <c r="P75" s="10"/>
      <c r="Q75" s="7"/>
      <c r="R75" s="7"/>
      <c r="S75" s="7"/>
      <c r="T75" s="7"/>
      <c r="U75" s="7"/>
      <c r="V75" s="15"/>
      <c r="W75" s="7"/>
      <c r="X75" s="7"/>
      <c r="Y75" s="7"/>
      <c r="Z75" s="7"/>
      <c r="AA75" s="7"/>
      <c r="AB75" s="7"/>
      <c r="AC75" s="7"/>
      <c r="AD75" s="7"/>
      <c r="AE75" s="7"/>
      <c r="AF75" s="7"/>
      <c r="AG75" s="7"/>
      <c r="AH75" s="7"/>
      <c r="AI75" s="7"/>
      <c r="AJ75" s="7"/>
      <c r="AK75" s="7"/>
      <c r="AL75" s="7"/>
      <c r="AM75" s="7"/>
      <c r="AN75" s="7"/>
      <c r="AO75" s="7"/>
      <c r="AP75" s="7"/>
      <c r="AQ75" s="7" t="s">
        <v>50</v>
      </c>
      <c r="AR75" s="7" t="s">
        <v>50</v>
      </c>
      <c r="AS75" s="7" t="s">
        <v>50</v>
      </c>
      <c r="AT75" s="7" t="s">
        <v>50</v>
      </c>
      <c r="AU75" s="7"/>
    </row>
    <row r="76" spans="1:47" hidden="1" x14ac:dyDescent="0.25">
      <c r="A76" s="5">
        <v>75</v>
      </c>
      <c r="B76" s="21">
        <v>0</v>
      </c>
      <c r="C76" s="45" t="s">
        <v>146</v>
      </c>
      <c r="D76" s="45"/>
      <c r="E76" s="45" t="s">
        <v>117</v>
      </c>
      <c r="F76" s="39">
        <v>146251.38</v>
      </c>
      <c r="G76" s="39">
        <v>3357.08</v>
      </c>
      <c r="H76" s="7"/>
      <c r="I76" s="7"/>
      <c r="J76" s="39">
        <v>37.65</v>
      </c>
      <c r="K76" s="7"/>
      <c r="L76" s="8">
        <v>44763</v>
      </c>
      <c r="M76" s="7">
        <v>95</v>
      </c>
      <c r="N76" s="9">
        <f t="shared" ref="N76:N139" si="19">IF(OR(ISBLANK(L76),ISBLANK(M76)),"",L76+M76-1)</f>
        <v>44857</v>
      </c>
      <c r="O76" s="10">
        <f t="shared" ref="O76:O139" ca="1" si="20">IF(OR(ISBLANK(L76),ISBLANK(M76)),"",N76-TODAY())</f>
        <v>-1346</v>
      </c>
      <c r="P76" s="10"/>
      <c r="Q76" s="7" t="s">
        <v>50</v>
      </c>
      <c r="R76" s="7" t="s">
        <v>50</v>
      </c>
      <c r="S76" s="7" t="s">
        <v>50</v>
      </c>
      <c r="T76" s="7" t="s">
        <v>50</v>
      </c>
      <c r="U76" s="7" t="s">
        <v>50</v>
      </c>
      <c r="V76" s="15" t="s">
        <v>50</v>
      </c>
      <c r="W76" s="7" t="s">
        <v>50</v>
      </c>
      <c r="X76" s="7" t="s">
        <v>50</v>
      </c>
      <c r="Y76" s="7" t="s">
        <v>50</v>
      </c>
      <c r="Z76" s="7" t="s">
        <v>50</v>
      </c>
      <c r="AA76" s="7" t="s">
        <v>50</v>
      </c>
      <c r="AB76" s="7"/>
      <c r="AC76" s="7"/>
      <c r="AD76" s="7" t="s">
        <v>50</v>
      </c>
      <c r="AE76" s="7">
        <v>0</v>
      </c>
      <c r="AF76" s="7">
        <v>0</v>
      </c>
      <c r="AG76" s="7" t="s">
        <v>50</v>
      </c>
      <c r="AH76" s="7">
        <v>0</v>
      </c>
      <c r="AI76" s="7">
        <v>0</v>
      </c>
      <c r="AJ76" s="7" t="s">
        <v>50</v>
      </c>
      <c r="AK76" s="7" t="s">
        <v>50</v>
      </c>
      <c r="AL76" s="7">
        <v>0</v>
      </c>
      <c r="AM76" s="7"/>
      <c r="AN76" s="7">
        <v>0</v>
      </c>
      <c r="AO76" s="7">
        <v>0</v>
      </c>
      <c r="AP76" s="7">
        <v>0</v>
      </c>
      <c r="AQ76" s="7" t="s">
        <v>50</v>
      </c>
      <c r="AR76" s="7" t="s">
        <v>50</v>
      </c>
      <c r="AS76" s="7" t="s">
        <v>50</v>
      </c>
      <c r="AT76" s="7" t="s">
        <v>50</v>
      </c>
      <c r="AU76" s="7"/>
    </row>
    <row r="77" spans="1:47" hidden="1" x14ac:dyDescent="0.25">
      <c r="A77" s="5">
        <v>76</v>
      </c>
      <c r="B77" s="21">
        <v>0</v>
      </c>
      <c r="C77" s="63" t="s">
        <v>147</v>
      </c>
      <c r="D77" s="63"/>
      <c r="E77" s="45" t="s">
        <v>98</v>
      </c>
      <c r="F77" s="82">
        <v>851388.31</v>
      </c>
      <c r="G77" s="78">
        <v>10251.370000000001</v>
      </c>
      <c r="H77" s="45"/>
      <c r="I77" s="45"/>
      <c r="J77" s="78">
        <v>251.37</v>
      </c>
      <c r="K77" s="45"/>
      <c r="L77" s="8">
        <v>44768</v>
      </c>
      <c r="M77" s="7">
        <v>215</v>
      </c>
      <c r="N77" s="9">
        <f t="shared" si="19"/>
        <v>44982</v>
      </c>
      <c r="O77" s="60">
        <f t="shared" ca="1" si="20"/>
        <v>-1221</v>
      </c>
      <c r="P77" s="10"/>
      <c r="Q77" s="7" t="s">
        <v>50</v>
      </c>
      <c r="R77" s="7" t="s">
        <v>50</v>
      </c>
      <c r="S77" s="7" t="s">
        <v>50</v>
      </c>
      <c r="T77" s="7" t="s">
        <v>50</v>
      </c>
      <c r="U77" s="7" t="s">
        <v>50</v>
      </c>
      <c r="V77" s="15" t="s">
        <v>50</v>
      </c>
      <c r="W77" s="7" t="s">
        <v>50</v>
      </c>
      <c r="X77" s="7" t="s">
        <v>50</v>
      </c>
      <c r="Y77" s="7" t="s">
        <v>50</v>
      </c>
      <c r="Z77" s="7" t="s">
        <v>50</v>
      </c>
      <c r="AA77" s="7" t="s">
        <v>50</v>
      </c>
      <c r="AB77" s="7"/>
      <c r="AC77" s="7">
        <v>0</v>
      </c>
      <c r="AD77" s="7" t="s">
        <v>50</v>
      </c>
      <c r="AE77" s="7" t="s">
        <v>50</v>
      </c>
      <c r="AF77" s="7">
        <v>0</v>
      </c>
      <c r="AG77" s="7" t="s">
        <v>50</v>
      </c>
      <c r="AH77" s="7">
        <v>0</v>
      </c>
      <c r="AI77" s="7">
        <v>0</v>
      </c>
      <c r="AJ77" s="7" t="s">
        <v>50</v>
      </c>
      <c r="AK77" s="7">
        <v>0</v>
      </c>
      <c r="AL77" s="7" t="s">
        <v>50</v>
      </c>
      <c r="AM77" s="7"/>
      <c r="AN77" s="7" t="s">
        <v>50</v>
      </c>
      <c r="AO77" s="7" t="s">
        <v>50</v>
      </c>
      <c r="AP77" s="7">
        <v>0</v>
      </c>
      <c r="AQ77" s="7" t="s">
        <v>50</v>
      </c>
      <c r="AR77" s="7" t="s">
        <v>50</v>
      </c>
      <c r="AS77" s="7" t="s">
        <v>50</v>
      </c>
      <c r="AT77" s="7" t="s">
        <v>50</v>
      </c>
      <c r="AU77" s="7"/>
    </row>
    <row r="78" spans="1:47" hidden="1" x14ac:dyDescent="0.25">
      <c r="A78" s="5">
        <v>77</v>
      </c>
      <c r="B78" s="21">
        <v>0</v>
      </c>
      <c r="C78" s="63" t="s">
        <v>148</v>
      </c>
      <c r="D78" s="63"/>
      <c r="E78" s="63" t="s">
        <v>64</v>
      </c>
      <c r="F78" s="39">
        <v>896099.72</v>
      </c>
      <c r="G78" s="54">
        <v>11460.29</v>
      </c>
      <c r="H78" s="39">
        <v>1236</v>
      </c>
      <c r="I78" s="45">
        <v>300</v>
      </c>
      <c r="J78" s="45">
        <v>460.29</v>
      </c>
      <c r="K78" s="45"/>
      <c r="L78" s="51">
        <v>44768</v>
      </c>
      <c r="M78" s="45">
        <v>125</v>
      </c>
      <c r="N78" s="52">
        <f t="shared" si="19"/>
        <v>44892</v>
      </c>
      <c r="O78" s="46">
        <f t="shared" ca="1" si="20"/>
        <v>-1311</v>
      </c>
      <c r="P78" s="46"/>
      <c r="Q78" s="7" t="s">
        <v>50</v>
      </c>
      <c r="R78" s="7" t="s">
        <v>50</v>
      </c>
      <c r="S78" s="7" t="s">
        <v>50</v>
      </c>
      <c r="T78" s="7" t="s">
        <v>50</v>
      </c>
      <c r="U78" s="7" t="s">
        <v>50</v>
      </c>
      <c r="V78" s="15" t="s">
        <v>56</v>
      </c>
      <c r="W78" s="7"/>
      <c r="X78" s="7" t="s">
        <v>50</v>
      </c>
      <c r="Y78" s="7" t="s">
        <v>50</v>
      </c>
      <c r="Z78" s="7" t="s">
        <v>50</v>
      </c>
      <c r="AA78" s="7" t="s">
        <v>50</v>
      </c>
      <c r="AB78" s="7"/>
      <c r="AC78" s="7"/>
      <c r="AD78" s="7" t="s">
        <v>50</v>
      </c>
      <c r="AE78" s="7"/>
      <c r="AF78" s="7"/>
      <c r="AG78" s="7"/>
      <c r="AH78" s="7" t="s">
        <v>56</v>
      </c>
      <c r="AI78" s="7"/>
      <c r="AJ78" s="7" t="s">
        <v>50</v>
      </c>
      <c r="AK78" s="7"/>
      <c r="AL78" s="7"/>
      <c r="AM78" s="7"/>
      <c r="AN78" s="7"/>
      <c r="AO78" s="7" t="s">
        <v>50</v>
      </c>
      <c r="AP78" s="7"/>
      <c r="AQ78" s="7" t="s">
        <v>50</v>
      </c>
      <c r="AR78" s="7" t="s">
        <v>50</v>
      </c>
      <c r="AS78" s="7" t="s">
        <v>50</v>
      </c>
      <c r="AT78" s="7" t="s">
        <v>50</v>
      </c>
      <c r="AU78" s="7"/>
    </row>
    <row r="79" spans="1:47" hidden="1" x14ac:dyDescent="0.25">
      <c r="A79" s="5">
        <v>78</v>
      </c>
      <c r="B79" s="21">
        <v>0</v>
      </c>
      <c r="C79" s="63" t="s">
        <v>149</v>
      </c>
      <c r="D79" s="63"/>
      <c r="E79" s="45" t="s">
        <v>91</v>
      </c>
      <c r="F79" s="78">
        <v>988009.95</v>
      </c>
      <c r="G79" s="78">
        <v>11739.08</v>
      </c>
      <c r="H79" s="78"/>
      <c r="I79" s="78">
        <v>300</v>
      </c>
      <c r="J79" s="78">
        <v>739.08</v>
      </c>
      <c r="K79" s="45"/>
      <c r="L79" s="8">
        <v>44768</v>
      </c>
      <c r="M79" s="7">
        <v>155</v>
      </c>
      <c r="N79" s="9">
        <f t="shared" si="19"/>
        <v>44922</v>
      </c>
      <c r="O79" s="10">
        <f t="shared" ca="1" si="20"/>
        <v>-1281</v>
      </c>
      <c r="P79" s="10"/>
      <c r="Q79" s="7"/>
      <c r="R79" s="7"/>
      <c r="S79" s="7"/>
      <c r="T79" s="7"/>
      <c r="U79" s="7"/>
      <c r="V79" s="15"/>
      <c r="W79" s="7"/>
      <c r="X79" s="7">
        <v>0</v>
      </c>
      <c r="Y79" s="7" t="s">
        <v>56</v>
      </c>
      <c r="Z79" s="7" t="s">
        <v>56</v>
      </c>
      <c r="AA79" s="7" t="s">
        <v>50</v>
      </c>
      <c r="AB79" s="7"/>
      <c r="AC79" s="7">
        <v>0</v>
      </c>
      <c r="AD79" s="7" t="s">
        <v>56</v>
      </c>
      <c r="AE79" s="7" t="s">
        <v>50</v>
      </c>
      <c r="AF79" s="7">
        <v>0</v>
      </c>
      <c r="AG79" s="7" t="s">
        <v>50</v>
      </c>
      <c r="AH79" s="7" t="s">
        <v>56</v>
      </c>
      <c r="AI79" s="7">
        <v>0</v>
      </c>
      <c r="AJ79" s="7" t="s">
        <v>56</v>
      </c>
      <c r="AK79" s="7">
        <v>0</v>
      </c>
      <c r="AL79" s="7" t="s">
        <v>50</v>
      </c>
      <c r="AM79" s="7"/>
      <c r="AN79" s="7">
        <v>0</v>
      </c>
      <c r="AO79" s="7" t="s">
        <v>50</v>
      </c>
      <c r="AP79" s="7">
        <v>0</v>
      </c>
      <c r="AQ79" s="7" t="s">
        <v>50</v>
      </c>
      <c r="AR79" s="7" t="s">
        <v>50</v>
      </c>
      <c r="AS79" s="7" t="s">
        <v>50</v>
      </c>
      <c r="AT79" s="7" t="s">
        <v>56</v>
      </c>
      <c r="AU79" s="7"/>
    </row>
    <row r="80" spans="1:47" hidden="1" x14ac:dyDescent="0.25">
      <c r="A80" s="5">
        <v>79</v>
      </c>
      <c r="B80" s="21">
        <v>0</v>
      </c>
      <c r="C80" s="115" t="s">
        <v>150</v>
      </c>
      <c r="D80" s="115"/>
      <c r="E80" s="45" t="s">
        <v>61</v>
      </c>
      <c r="F80" s="78">
        <v>1082005</v>
      </c>
      <c r="G80" s="78">
        <v>10459.629999999999</v>
      </c>
      <c r="H80" s="54">
        <v>1808.4</v>
      </c>
      <c r="I80" s="45"/>
      <c r="J80" s="54">
        <v>459.63</v>
      </c>
      <c r="K80" s="45"/>
      <c r="L80" s="8">
        <v>44768</v>
      </c>
      <c r="M80" s="7">
        <v>185</v>
      </c>
      <c r="N80" s="9">
        <f t="shared" si="19"/>
        <v>44952</v>
      </c>
      <c r="O80" s="10">
        <f t="shared" ca="1" si="20"/>
        <v>-1251</v>
      </c>
      <c r="P80" s="10" t="s">
        <v>50</v>
      </c>
      <c r="Q80" s="7" t="s">
        <v>50</v>
      </c>
      <c r="R80" s="7" t="s">
        <v>50</v>
      </c>
      <c r="S80" s="7" t="s">
        <v>50</v>
      </c>
      <c r="T80" s="7" t="s">
        <v>50</v>
      </c>
      <c r="U80" s="7" t="s">
        <v>50</v>
      </c>
      <c r="V80" s="15" t="s">
        <v>50</v>
      </c>
      <c r="W80" s="7" t="s">
        <v>50</v>
      </c>
      <c r="X80" s="7" t="s">
        <v>50</v>
      </c>
      <c r="Y80" s="7" t="s">
        <v>50</v>
      </c>
      <c r="Z80" s="7" t="s">
        <v>50</v>
      </c>
      <c r="AA80" s="7" t="s">
        <v>50</v>
      </c>
      <c r="AB80" s="7"/>
      <c r="AC80" s="7">
        <v>0</v>
      </c>
      <c r="AD80" s="7" t="s">
        <v>50</v>
      </c>
      <c r="AE80" s="7">
        <v>0</v>
      </c>
      <c r="AF80" s="7" t="s">
        <v>50</v>
      </c>
      <c r="AG80" s="7" t="s">
        <v>50</v>
      </c>
      <c r="AH80" s="7">
        <v>0</v>
      </c>
      <c r="AI80" s="7">
        <v>0</v>
      </c>
      <c r="AJ80" s="7">
        <v>0</v>
      </c>
      <c r="AK80" s="7">
        <v>0</v>
      </c>
      <c r="AL80" s="7">
        <v>0</v>
      </c>
      <c r="AM80" s="7"/>
      <c r="AN80" s="7">
        <v>0</v>
      </c>
      <c r="AO80" s="7">
        <v>0</v>
      </c>
      <c r="AP80" s="7">
        <v>0</v>
      </c>
      <c r="AQ80" s="7" t="s">
        <v>56</v>
      </c>
      <c r="AR80" s="7" t="s">
        <v>50</v>
      </c>
      <c r="AS80" s="7" t="s">
        <v>56</v>
      </c>
      <c r="AT80" s="7" t="s">
        <v>56</v>
      </c>
      <c r="AU80" s="7"/>
    </row>
    <row r="81" spans="1:47" hidden="1" x14ac:dyDescent="0.25">
      <c r="A81" s="5">
        <v>80</v>
      </c>
      <c r="B81" s="21">
        <v>0</v>
      </c>
      <c r="C81" s="63" t="s">
        <v>151</v>
      </c>
      <c r="D81" s="63"/>
      <c r="E81" s="7" t="s">
        <v>117</v>
      </c>
      <c r="F81" s="78">
        <v>299147.62</v>
      </c>
      <c r="G81" s="78">
        <v>10521.11</v>
      </c>
      <c r="H81" s="54">
        <v>470.6</v>
      </c>
      <c r="I81" s="45"/>
      <c r="J81" s="45"/>
      <c r="K81" s="45"/>
      <c r="L81" s="8">
        <v>44771</v>
      </c>
      <c r="M81" s="7">
        <v>160</v>
      </c>
      <c r="N81" s="9">
        <f t="shared" si="19"/>
        <v>44930</v>
      </c>
      <c r="O81" s="10">
        <f t="shared" ca="1" si="20"/>
        <v>-1273</v>
      </c>
      <c r="P81" s="10"/>
      <c r="Q81" s="7" t="s">
        <v>50</v>
      </c>
      <c r="R81" s="7" t="s">
        <v>50</v>
      </c>
      <c r="S81" s="7" t="s">
        <v>50</v>
      </c>
      <c r="T81" s="7" t="s">
        <v>50</v>
      </c>
      <c r="U81" s="7" t="s">
        <v>56</v>
      </c>
      <c r="V81" s="15" t="s">
        <v>56</v>
      </c>
      <c r="W81" s="7" t="s">
        <v>50</v>
      </c>
      <c r="X81" s="7" t="s">
        <v>50</v>
      </c>
      <c r="Y81" s="7" t="s">
        <v>56</v>
      </c>
      <c r="Z81" s="7" t="s">
        <v>50</v>
      </c>
      <c r="AA81" s="7" t="s">
        <v>56</v>
      </c>
      <c r="AB81" s="7"/>
      <c r="AC81" s="7">
        <v>0</v>
      </c>
      <c r="AD81" s="7" t="s">
        <v>56</v>
      </c>
      <c r="AE81" s="7" t="s">
        <v>56</v>
      </c>
      <c r="AF81" s="7">
        <v>0</v>
      </c>
      <c r="AG81" s="7" t="s">
        <v>50</v>
      </c>
      <c r="AH81" s="7">
        <v>0</v>
      </c>
      <c r="AI81" s="7">
        <v>0</v>
      </c>
      <c r="AJ81" s="7" t="s">
        <v>56</v>
      </c>
      <c r="AK81" s="7">
        <v>0</v>
      </c>
      <c r="AL81" s="7">
        <v>0</v>
      </c>
      <c r="AM81" s="7"/>
      <c r="AN81" s="7">
        <v>0</v>
      </c>
      <c r="AO81" s="7">
        <v>0</v>
      </c>
      <c r="AP81" s="7">
        <v>0</v>
      </c>
      <c r="AQ81" s="7" t="s">
        <v>50</v>
      </c>
      <c r="AR81" s="7" t="s">
        <v>50</v>
      </c>
      <c r="AS81" s="7" t="s">
        <v>50</v>
      </c>
      <c r="AT81" s="7"/>
      <c r="AU81" s="7"/>
    </row>
    <row r="82" spans="1:47" hidden="1" x14ac:dyDescent="0.25">
      <c r="A82" s="5">
        <v>81</v>
      </c>
      <c r="B82" s="21">
        <v>0</v>
      </c>
      <c r="C82" s="63" t="s">
        <v>152</v>
      </c>
      <c r="D82" s="63"/>
      <c r="E82" s="107" t="s">
        <v>98</v>
      </c>
      <c r="F82" s="54">
        <v>210510</v>
      </c>
      <c r="G82" s="78">
        <v>10047.879999999999</v>
      </c>
      <c r="H82" s="45"/>
      <c r="I82" s="45"/>
      <c r="J82" s="78">
        <v>47.88</v>
      </c>
      <c r="K82" s="45"/>
      <c r="L82" s="8">
        <v>44781</v>
      </c>
      <c r="M82" s="7">
        <v>281</v>
      </c>
      <c r="N82" s="9">
        <f t="shared" si="19"/>
        <v>45061</v>
      </c>
      <c r="O82" s="60">
        <f t="shared" ca="1" si="20"/>
        <v>-1142</v>
      </c>
      <c r="P82" s="10" t="s">
        <v>50</v>
      </c>
      <c r="Q82" s="7" t="s">
        <v>50</v>
      </c>
      <c r="R82" s="7" t="s">
        <v>50</v>
      </c>
      <c r="S82" s="7" t="s">
        <v>50</v>
      </c>
      <c r="T82" s="7" t="s">
        <v>50</v>
      </c>
      <c r="U82" s="7" t="s">
        <v>56</v>
      </c>
      <c r="V82" s="15" t="s">
        <v>56</v>
      </c>
      <c r="W82" s="7" t="s">
        <v>50</v>
      </c>
      <c r="X82" s="7" t="s">
        <v>50</v>
      </c>
      <c r="Y82" s="7">
        <v>0</v>
      </c>
      <c r="Z82" s="7" t="s">
        <v>50</v>
      </c>
      <c r="AA82" s="7" t="s">
        <v>56</v>
      </c>
      <c r="AB82" s="7"/>
      <c r="AC82" s="7">
        <v>0</v>
      </c>
      <c r="AD82" s="7" t="s">
        <v>56</v>
      </c>
      <c r="AE82" s="7">
        <v>0</v>
      </c>
      <c r="AF82" s="7" t="s">
        <v>56</v>
      </c>
      <c r="AG82" s="7">
        <v>0</v>
      </c>
      <c r="AH82" s="7">
        <v>0</v>
      </c>
      <c r="AI82" s="7" t="s">
        <v>50</v>
      </c>
      <c r="AJ82" s="7">
        <v>0</v>
      </c>
      <c r="AK82" s="7">
        <v>0</v>
      </c>
      <c r="AL82" s="7">
        <v>0</v>
      </c>
      <c r="AM82" s="7"/>
      <c r="AN82" s="7">
        <v>0</v>
      </c>
      <c r="AO82" s="7">
        <v>0</v>
      </c>
      <c r="AP82" s="7">
        <v>0</v>
      </c>
      <c r="AQ82" s="7" t="s">
        <v>50</v>
      </c>
      <c r="AR82" s="7" t="s">
        <v>50</v>
      </c>
      <c r="AS82" s="7" t="s">
        <v>50</v>
      </c>
      <c r="AT82" s="7"/>
      <c r="AU82" s="7"/>
    </row>
    <row r="83" spans="1:47" hidden="1" x14ac:dyDescent="0.25">
      <c r="A83" s="5">
        <v>82</v>
      </c>
      <c r="B83" s="21">
        <v>0</v>
      </c>
      <c r="C83" s="45" t="s">
        <v>153</v>
      </c>
      <c r="D83" s="45"/>
      <c r="E83" s="45" t="s">
        <v>111</v>
      </c>
      <c r="F83" s="39">
        <v>130253.36</v>
      </c>
      <c r="G83" s="54">
        <v>3511.97</v>
      </c>
      <c r="H83" s="45"/>
      <c r="I83" s="45"/>
      <c r="J83" s="54">
        <v>11.97</v>
      </c>
      <c r="K83" s="45"/>
      <c r="L83" s="8">
        <v>44781</v>
      </c>
      <c r="M83" s="7">
        <v>95</v>
      </c>
      <c r="N83" s="9">
        <f t="shared" si="19"/>
        <v>44875</v>
      </c>
      <c r="O83" s="10">
        <f t="shared" ca="1" si="20"/>
        <v>-1328</v>
      </c>
      <c r="P83" s="10" t="s">
        <v>50</v>
      </c>
      <c r="Q83" s="7" t="s">
        <v>50</v>
      </c>
      <c r="R83" s="7" t="s">
        <v>50</v>
      </c>
      <c r="S83" s="7" t="s">
        <v>50</v>
      </c>
      <c r="T83" s="7">
        <v>0</v>
      </c>
      <c r="U83" s="7" t="s">
        <v>50</v>
      </c>
      <c r="V83" s="15" t="s">
        <v>50</v>
      </c>
      <c r="W83" s="7">
        <v>0</v>
      </c>
      <c r="X83" s="7">
        <v>0</v>
      </c>
      <c r="Y83" s="7" t="s">
        <v>50</v>
      </c>
      <c r="Z83" s="7" t="s">
        <v>50</v>
      </c>
      <c r="AA83" s="7" t="s">
        <v>50</v>
      </c>
      <c r="AB83" s="7"/>
      <c r="AC83" s="7">
        <v>0</v>
      </c>
      <c r="AD83" s="7" t="s">
        <v>50</v>
      </c>
      <c r="AE83" s="7">
        <v>0</v>
      </c>
      <c r="AF83" s="7">
        <v>0</v>
      </c>
      <c r="AG83" s="7">
        <v>0</v>
      </c>
      <c r="AH83" s="7">
        <v>0</v>
      </c>
      <c r="AI83" s="7">
        <v>0</v>
      </c>
      <c r="AJ83" s="7">
        <v>0</v>
      </c>
      <c r="AK83" s="7">
        <v>0</v>
      </c>
      <c r="AL83" s="7">
        <v>0</v>
      </c>
      <c r="AM83" s="7"/>
      <c r="AN83" s="7">
        <v>0</v>
      </c>
      <c r="AO83" s="7">
        <v>0</v>
      </c>
      <c r="AP83" s="7">
        <v>0</v>
      </c>
      <c r="AQ83" s="7" t="s">
        <v>50</v>
      </c>
      <c r="AR83" s="7" t="s">
        <v>50</v>
      </c>
      <c r="AS83" s="7" t="s">
        <v>50</v>
      </c>
      <c r="AT83" s="7" t="s">
        <v>50</v>
      </c>
      <c r="AU83" s="7"/>
    </row>
    <row r="84" spans="1:47" hidden="1" x14ac:dyDescent="0.25">
      <c r="A84" s="5">
        <v>83</v>
      </c>
      <c r="B84" s="21">
        <v>0</v>
      </c>
      <c r="C84" s="63" t="s">
        <v>154</v>
      </c>
      <c r="D84" s="63"/>
      <c r="E84" s="45" t="s">
        <v>91</v>
      </c>
      <c r="F84" s="78">
        <v>244594.79</v>
      </c>
      <c r="G84" s="78">
        <v>9035.91</v>
      </c>
      <c r="H84" s="45" t="s">
        <v>50</v>
      </c>
      <c r="I84" s="78">
        <v>250</v>
      </c>
      <c r="J84" s="54">
        <v>35.909999999999997</v>
      </c>
      <c r="K84" s="45"/>
      <c r="L84" s="8">
        <v>44783</v>
      </c>
      <c r="M84" s="7">
        <v>185</v>
      </c>
      <c r="N84" s="9">
        <f t="shared" si="19"/>
        <v>44967</v>
      </c>
      <c r="O84" s="10">
        <f t="shared" ca="1" si="20"/>
        <v>-1236</v>
      </c>
      <c r="P84" s="10"/>
      <c r="Q84" s="7" t="s">
        <v>56</v>
      </c>
      <c r="R84" s="7" t="s">
        <v>50</v>
      </c>
      <c r="S84" s="7" t="s">
        <v>56</v>
      </c>
      <c r="T84" s="7" t="s">
        <v>56</v>
      </c>
      <c r="U84" s="7" t="s">
        <v>56</v>
      </c>
      <c r="V84" s="15" t="s">
        <v>56</v>
      </c>
      <c r="W84" s="7" t="s">
        <v>56</v>
      </c>
      <c r="X84" s="7">
        <v>0</v>
      </c>
      <c r="Y84" s="7" t="s">
        <v>56</v>
      </c>
      <c r="Z84" s="7">
        <v>0</v>
      </c>
      <c r="AA84" s="7">
        <v>0</v>
      </c>
      <c r="AB84" s="7"/>
      <c r="AC84" s="7">
        <v>0</v>
      </c>
      <c r="AD84" s="7" t="s">
        <v>56</v>
      </c>
      <c r="AE84" s="7" t="s">
        <v>56</v>
      </c>
      <c r="AF84" s="7">
        <v>0</v>
      </c>
      <c r="AG84" s="7" t="s">
        <v>56</v>
      </c>
      <c r="AH84" s="7">
        <v>0</v>
      </c>
      <c r="AI84" s="7">
        <v>0</v>
      </c>
      <c r="AJ84" s="7">
        <v>0</v>
      </c>
      <c r="AK84" s="7">
        <v>0</v>
      </c>
      <c r="AL84" s="7">
        <v>0</v>
      </c>
      <c r="AM84" s="7"/>
      <c r="AN84" s="7">
        <v>0</v>
      </c>
      <c r="AO84" s="7" t="s">
        <v>56</v>
      </c>
      <c r="AP84" s="7">
        <v>0</v>
      </c>
      <c r="AQ84" s="7" t="s">
        <v>50</v>
      </c>
      <c r="AR84" s="7" t="s">
        <v>50</v>
      </c>
      <c r="AS84" s="7" t="s">
        <v>50</v>
      </c>
      <c r="AT84" s="7" t="s">
        <v>50</v>
      </c>
      <c r="AU84" s="7"/>
    </row>
    <row r="85" spans="1:47" hidden="1" x14ac:dyDescent="0.25">
      <c r="A85" s="5">
        <v>84</v>
      </c>
      <c r="B85" s="21">
        <v>0</v>
      </c>
      <c r="C85" s="63" t="s">
        <v>155</v>
      </c>
      <c r="D85" s="63"/>
      <c r="E85" s="45" t="s">
        <v>64</v>
      </c>
      <c r="F85" s="78">
        <v>205496.52</v>
      </c>
      <c r="G85" s="78">
        <v>12569.97</v>
      </c>
      <c r="H85" s="54">
        <v>756</v>
      </c>
      <c r="I85" s="54">
        <v>300</v>
      </c>
      <c r="J85" s="54">
        <v>11.97</v>
      </c>
      <c r="K85" s="45"/>
      <c r="L85" s="8">
        <v>44784</v>
      </c>
      <c r="M85" s="7">
        <v>95</v>
      </c>
      <c r="N85" s="9">
        <f t="shared" si="19"/>
        <v>44878</v>
      </c>
      <c r="O85" s="60">
        <f t="shared" ca="1" si="20"/>
        <v>-1325</v>
      </c>
      <c r="P85" s="10" t="s">
        <v>50</v>
      </c>
      <c r="Q85" s="7" t="s">
        <v>50</v>
      </c>
      <c r="R85" s="7" t="s">
        <v>50</v>
      </c>
      <c r="S85" s="7" t="s">
        <v>50</v>
      </c>
      <c r="T85" s="7" t="s">
        <v>50</v>
      </c>
      <c r="U85" s="7" t="s">
        <v>50</v>
      </c>
      <c r="V85" s="15" t="s">
        <v>50</v>
      </c>
      <c r="W85" s="7" t="s">
        <v>56</v>
      </c>
      <c r="X85" s="7" t="s">
        <v>50</v>
      </c>
      <c r="Y85" s="7" t="s">
        <v>50</v>
      </c>
      <c r="Z85" s="7" t="s">
        <v>50</v>
      </c>
      <c r="AA85" s="7" t="s">
        <v>50</v>
      </c>
      <c r="AB85" s="7"/>
      <c r="AC85" s="7"/>
      <c r="AD85" s="7" t="s">
        <v>56</v>
      </c>
      <c r="AE85" s="7">
        <v>0</v>
      </c>
      <c r="AF85" s="7"/>
      <c r="AG85" s="7"/>
      <c r="AH85" s="7" t="s">
        <v>56</v>
      </c>
      <c r="AI85" s="7"/>
      <c r="AJ85" s="7" t="s">
        <v>50</v>
      </c>
      <c r="AK85" s="7"/>
      <c r="AL85" s="7"/>
      <c r="AM85" s="7"/>
      <c r="AN85" s="7"/>
      <c r="AO85" s="7"/>
      <c r="AP85" s="7"/>
      <c r="AQ85" s="7" t="s">
        <v>50</v>
      </c>
      <c r="AR85" s="7" t="s">
        <v>50</v>
      </c>
      <c r="AS85" s="7" t="s">
        <v>50</v>
      </c>
      <c r="AT85" s="7" t="s">
        <v>50</v>
      </c>
      <c r="AU85" s="7"/>
    </row>
    <row r="86" spans="1:47" hidden="1" x14ac:dyDescent="0.25">
      <c r="A86" s="5">
        <v>85</v>
      </c>
      <c r="B86" s="21">
        <v>0</v>
      </c>
      <c r="C86" s="63" t="s">
        <v>156</v>
      </c>
      <c r="D86" s="63"/>
      <c r="E86" s="45" t="s">
        <v>94</v>
      </c>
      <c r="F86" s="82">
        <v>204251.53</v>
      </c>
      <c r="G86" s="78">
        <v>12569.97</v>
      </c>
      <c r="H86" s="54">
        <v>687.6</v>
      </c>
      <c r="I86" s="54">
        <v>250</v>
      </c>
      <c r="J86" s="45"/>
      <c r="K86" s="45"/>
      <c r="L86" s="8">
        <v>44784</v>
      </c>
      <c r="M86" s="7">
        <v>155</v>
      </c>
      <c r="N86" s="9">
        <f t="shared" si="19"/>
        <v>44938</v>
      </c>
      <c r="O86" s="10">
        <f t="shared" ca="1" si="20"/>
        <v>-1265</v>
      </c>
      <c r="P86" s="10"/>
      <c r="Q86" s="7"/>
      <c r="R86" s="7"/>
      <c r="S86" s="7"/>
      <c r="T86" s="7"/>
      <c r="U86" s="7"/>
      <c r="V86" s="15"/>
      <c r="W86" s="7"/>
      <c r="X86" s="7"/>
      <c r="Y86" s="7"/>
      <c r="Z86" s="7"/>
      <c r="AA86" s="7"/>
      <c r="AB86" s="7"/>
      <c r="AC86" s="7"/>
      <c r="AD86" s="7"/>
      <c r="AE86" s="7"/>
      <c r="AF86" s="7"/>
      <c r="AG86" s="7"/>
      <c r="AH86" s="7"/>
      <c r="AI86" s="7"/>
      <c r="AJ86" s="7"/>
      <c r="AK86" s="7"/>
      <c r="AL86" s="7"/>
      <c r="AM86" s="7"/>
      <c r="AN86" s="7"/>
      <c r="AO86" s="7"/>
      <c r="AP86" s="7"/>
      <c r="AQ86" s="7" t="s">
        <v>50</v>
      </c>
      <c r="AR86" s="7" t="s">
        <v>50</v>
      </c>
      <c r="AS86" s="7" t="s">
        <v>50</v>
      </c>
      <c r="AT86" s="7" t="s">
        <v>50</v>
      </c>
      <c r="AU86" s="7"/>
    </row>
    <row r="87" spans="1:47" ht="14.25" hidden="1" customHeight="1" x14ac:dyDescent="0.25">
      <c r="A87" s="5">
        <v>86</v>
      </c>
      <c r="B87" s="21">
        <v>0</v>
      </c>
      <c r="C87" s="63" t="s">
        <v>157</v>
      </c>
      <c r="D87" s="63"/>
      <c r="E87" s="45" t="s">
        <v>98</v>
      </c>
      <c r="F87" s="54">
        <v>216605.25</v>
      </c>
      <c r="G87" s="78">
        <v>10931.97</v>
      </c>
      <c r="H87" s="54">
        <v>980.4</v>
      </c>
      <c r="I87" s="54">
        <v>250</v>
      </c>
      <c r="J87" s="54">
        <v>11.97</v>
      </c>
      <c r="K87" s="45"/>
      <c r="L87" s="8">
        <v>44784</v>
      </c>
      <c r="M87" s="7">
        <v>185</v>
      </c>
      <c r="N87" s="9">
        <f t="shared" si="19"/>
        <v>44968</v>
      </c>
      <c r="O87" s="10">
        <f t="shared" ca="1" si="20"/>
        <v>-1235</v>
      </c>
      <c r="P87" s="10" t="s">
        <v>50</v>
      </c>
      <c r="Q87" s="7" t="s">
        <v>50</v>
      </c>
      <c r="R87" s="7" t="s">
        <v>50</v>
      </c>
      <c r="S87" s="7" t="s">
        <v>50</v>
      </c>
      <c r="T87" s="7" t="s">
        <v>50</v>
      </c>
      <c r="U87" s="7" t="s">
        <v>50</v>
      </c>
      <c r="V87" s="15" t="s">
        <v>50</v>
      </c>
      <c r="W87" s="7" t="s">
        <v>50</v>
      </c>
      <c r="X87" s="7" t="s">
        <v>50</v>
      </c>
      <c r="Y87" s="7" t="s">
        <v>50</v>
      </c>
      <c r="Z87" s="7" t="s">
        <v>50</v>
      </c>
      <c r="AA87" s="7" t="s">
        <v>50</v>
      </c>
      <c r="AB87" s="7"/>
      <c r="AC87" s="7">
        <v>0</v>
      </c>
      <c r="AD87" s="7" t="s">
        <v>50</v>
      </c>
      <c r="AE87" s="7" t="s">
        <v>50</v>
      </c>
      <c r="AF87" s="7">
        <v>0</v>
      </c>
      <c r="AG87" s="7" t="s">
        <v>50</v>
      </c>
      <c r="AH87" s="7" t="s">
        <v>50</v>
      </c>
      <c r="AI87" s="7">
        <v>0</v>
      </c>
      <c r="AJ87" s="7" t="s">
        <v>50</v>
      </c>
      <c r="AK87" s="7">
        <v>0</v>
      </c>
      <c r="AL87" s="7">
        <v>0</v>
      </c>
      <c r="AM87" s="7"/>
      <c r="AN87" s="7">
        <v>0</v>
      </c>
      <c r="AO87" s="7">
        <v>0</v>
      </c>
      <c r="AP87" s="7">
        <v>0</v>
      </c>
      <c r="AQ87" s="7" t="s">
        <v>50</v>
      </c>
      <c r="AR87" s="7" t="s">
        <v>50</v>
      </c>
      <c r="AS87" s="7" t="s">
        <v>50</v>
      </c>
      <c r="AT87" s="7" t="s">
        <v>50</v>
      </c>
      <c r="AU87" s="7"/>
    </row>
    <row r="88" spans="1:47" hidden="1" x14ac:dyDescent="0.25">
      <c r="A88" s="5">
        <v>87</v>
      </c>
      <c r="B88" s="21">
        <v>0</v>
      </c>
      <c r="C88" s="63" t="s">
        <v>158</v>
      </c>
      <c r="D88" s="63"/>
      <c r="E88" s="45" t="s">
        <v>117</v>
      </c>
      <c r="F88" s="54">
        <v>268315.27</v>
      </c>
      <c r="G88" s="78">
        <v>10931.97</v>
      </c>
      <c r="H88" s="54">
        <v>306</v>
      </c>
      <c r="I88" s="45"/>
      <c r="J88" s="54">
        <v>11.97</v>
      </c>
      <c r="K88" s="45"/>
      <c r="L88" s="8">
        <v>44784</v>
      </c>
      <c r="M88" s="7">
        <v>215</v>
      </c>
      <c r="N88" s="9">
        <f t="shared" si="19"/>
        <v>44998</v>
      </c>
      <c r="O88" s="10">
        <f t="shared" ca="1" si="20"/>
        <v>-1205</v>
      </c>
      <c r="P88" s="10"/>
      <c r="Q88" s="7" t="s">
        <v>50</v>
      </c>
      <c r="R88" s="7" t="s">
        <v>50</v>
      </c>
      <c r="S88" s="7" t="s">
        <v>56</v>
      </c>
      <c r="T88" s="7" t="s">
        <v>56</v>
      </c>
      <c r="U88" s="7" t="s">
        <v>56</v>
      </c>
      <c r="V88" s="15" t="s">
        <v>56</v>
      </c>
      <c r="W88" s="7" t="s">
        <v>56</v>
      </c>
      <c r="X88" s="7" t="s">
        <v>56</v>
      </c>
      <c r="Y88" s="7" t="s">
        <v>56</v>
      </c>
      <c r="Z88" s="7" t="s">
        <v>50</v>
      </c>
      <c r="AA88" s="7" t="s">
        <v>50</v>
      </c>
      <c r="AB88" s="7"/>
      <c r="AC88" s="7"/>
      <c r="AD88" s="7" t="s">
        <v>56</v>
      </c>
      <c r="AE88" s="7" t="s">
        <v>56</v>
      </c>
      <c r="AF88" s="7"/>
      <c r="AG88" s="7" t="s">
        <v>56</v>
      </c>
      <c r="AH88" s="7"/>
      <c r="AI88" s="7">
        <v>0</v>
      </c>
      <c r="AJ88" s="7" t="s">
        <v>56</v>
      </c>
      <c r="AK88" s="7">
        <v>0</v>
      </c>
      <c r="AL88" s="7">
        <v>0</v>
      </c>
      <c r="AM88" s="7"/>
      <c r="AN88" s="7">
        <v>0</v>
      </c>
      <c r="AO88" s="7">
        <v>0</v>
      </c>
      <c r="AP88" s="7">
        <v>0</v>
      </c>
      <c r="AQ88" s="7" t="s">
        <v>50</v>
      </c>
      <c r="AR88" s="7" t="s">
        <v>50</v>
      </c>
      <c r="AS88" s="7" t="s">
        <v>50</v>
      </c>
      <c r="AT88" s="7" t="s">
        <v>50</v>
      </c>
      <c r="AU88" s="7"/>
    </row>
    <row r="89" spans="1:47" hidden="1" x14ac:dyDescent="0.25">
      <c r="A89" s="5">
        <v>88</v>
      </c>
      <c r="B89" s="21">
        <v>0</v>
      </c>
      <c r="C89" s="63" t="s">
        <v>159</v>
      </c>
      <c r="D89" s="63"/>
      <c r="E89" s="45" t="s">
        <v>114</v>
      </c>
      <c r="F89" s="39">
        <v>51958.57</v>
      </c>
      <c r="G89" s="54">
        <v>1815.36</v>
      </c>
      <c r="H89" s="45"/>
      <c r="I89" s="45"/>
      <c r="J89" s="54">
        <v>30.36</v>
      </c>
      <c r="K89" s="45"/>
      <c r="L89" s="51">
        <v>44784</v>
      </c>
      <c r="M89" s="7">
        <v>95</v>
      </c>
      <c r="N89" s="9">
        <f t="shared" si="19"/>
        <v>44878</v>
      </c>
      <c r="O89" s="10">
        <f t="shared" ca="1" si="20"/>
        <v>-1325</v>
      </c>
      <c r="P89" s="10"/>
      <c r="Q89" s="7"/>
      <c r="R89" s="7"/>
      <c r="S89" s="7"/>
      <c r="T89" s="7"/>
      <c r="U89" s="7"/>
      <c r="V89" s="15"/>
      <c r="W89" s="7"/>
      <c r="X89" s="7"/>
      <c r="Y89" s="7"/>
      <c r="Z89" s="7"/>
      <c r="AA89" s="7"/>
      <c r="AB89" s="7"/>
      <c r="AC89" s="7"/>
      <c r="AD89" s="7"/>
      <c r="AE89" s="7"/>
      <c r="AF89" s="7"/>
      <c r="AG89" s="7"/>
      <c r="AH89" s="7"/>
      <c r="AI89" s="7"/>
      <c r="AJ89" s="7"/>
      <c r="AK89" s="7"/>
      <c r="AL89" s="7"/>
      <c r="AM89" s="7"/>
      <c r="AN89" s="7"/>
      <c r="AO89" s="7"/>
      <c r="AP89" s="7"/>
      <c r="AQ89" s="7" t="s">
        <v>50</v>
      </c>
      <c r="AR89" s="7" t="s">
        <v>50</v>
      </c>
      <c r="AS89" s="7" t="s">
        <v>50</v>
      </c>
      <c r="AT89" s="7" t="s">
        <v>50</v>
      </c>
      <c r="AU89" s="7"/>
    </row>
    <row r="90" spans="1:47" s="106" customFormat="1" hidden="1" x14ac:dyDescent="0.25">
      <c r="A90" s="102">
        <v>89</v>
      </c>
      <c r="B90" s="103">
        <v>0</v>
      </c>
      <c r="C90" s="47" t="s">
        <v>160</v>
      </c>
      <c r="D90" s="47"/>
      <c r="E90" s="47" t="s">
        <v>161</v>
      </c>
      <c r="F90" s="47"/>
      <c r="G90" s="47"/>
      <c r="H90" s="47"/>
      <c r="I90" s="47"/>
      <c r="J90" s="47"/>
      <c r="K90" s="47"/>
      <c r="L90" s="94">
        <v>44784</v>
      </c>
      <c r="M90" s="47">
        <v>125</v>
      </c>
      <c r="N90" s="104">
        <f t="shared" si="19"/>
        <v>44908</v>
      </c>
      <c r="O90" s="60">
        <f t="shared" ca="1" si="20"/>
        <v>-1295</v>
      </c>
      <c r="P90" s="60"/>
      <c r="Q90" s="47"/>
      <c r="R90" s="47"/>
      <c r="S90" s="47"/>
      <c r="T90" s="47"/>
      <c r="U90" s="47"/>
      <c r="V90" s="105"/>
      <c r="W90" s="47"/>
      <c r="X90" s="47"/>
      <c r="Y90" s="47"/>
      <c r="Z90" s="47"/>
      <c r="AA90" s="47"/>
      <c r="AB90" s="47"/>
      <c r="AC90" s="47"/>
      <c r="AD90" s="47"/>
      <c r="AE90" s="47"/>
      <c r="AF90" s="47"/>
      <c r="AG90" s="47"/>
      <c r="AH90" s="47"/>
      <c r="AI90" s="47"/>
      <c r="AJ90" s="47"/>
      <c r="AK90" s="47"/>
      <c r="AL90" s="47"/>
      <c r="AM90" s="47"/>
      <c r="AN90" s="47"/>
      <c r="AO90" s="47"/>
      <c r="AP90" s="47"/>
      <c r="AQ90" s="47"/>
      <c r="AR90" s="47"/>
      <c r="AS90" s="47"/>
      <c r="AT90" s="47"/>
      <c r="AU90" s="47"/>
    </row>
    <row r="91" spans="1:47" hidden="1" x14ac:dyDescent="0.25">
      <c r="A91" s="5">
        <v>90</v>
      </c>
      <c r="B91" s="21">
        <v>0</v>
      </c>
      <c r="C91" s="63" t="s">
        <v>162</v>
      </c>
      <c r="D91" s="63"/>
      <c r="E91" s="45" t="s">
        <v>111</v>
      </c>
      <c r="F91" s="39">
        <v>201053.71</v>
      </c>
      <c r="G91" s="78">
        <v>10054.299999999999</v>
      </c>
      <c r="H91" s="45"/>
      <c r="I91" s="45"/>
      <c r="J91" s="54">
        <v>54.3</v>
      </c>
      <c r="K91" s="45"/>
      <c r="L91" s="8">
        <v>44784</v>
      </c>
      <c r="M91" s="7">
        <v>165</v>
      </c>
      <c r="N91" s="9">
        <f t="shared" si="19"/>
        <v>44948</v>
      </c>
      <c r="O91" s="10">
        <f t="shared" ca="1" si="20"/>
        <v>-1255</v>
      </c>
      <c r="P91" s="10" t="s">
        <v>50</v>
      </c>
      <c r="Q91" s="7" t="s">
        <v>56</v>
      </c>
      <c r="R91" s="7" t="s">
        <v>50</v>
      </c>
      <c r="S91" s="7" t="s">
        <v>56</v>
      </c>
      <c r="T91" s="7"/>
      <c r="U91" s="7" t="s">
        <v>56</v>
      </c>
      <c r="V91" s="15" t="s">
        <v>56</v>
      </c>
      <c r="W91" s="7"/>
      <c r="X91" s="7"/>
      <c r="Y91" s="7"/>
      <c r="Z91" s="7"/>
      <c r="AA91" s="7"/>
      <c r="AB91" s="7"/>
      <c r="AC91" s="7"/>
      <c r="AD91" s="7"/>
      <c r="AE91" s="7"/>
      <c r="AF91" s="7"/>
      <c r="AG91" s="7"/>
      <c r="AH91" s="7"/>
      <c r="AI91" s="7"/>
      <c r="AJ91" s="7"/>
      <c r="AK91" s="7"/>
      <c r="AL91" s="7"/>
      <c r="AM91" s="7"/>
      <c r="AN91" s="7"/>
      <c r="AO91" s="7"/>
      <c r="AP91" s="7"/>
      <c r="AQ91" s="7" t="s">
        <v>50</v>
      </c>
      <c r="AR91" s="7" t="s">
        <v>50</v>
      </c>
      <c r="AS91" s="7" t="s">
        <v>50</v>
      </c>
      <c r="AT91" s="7" t="s">
        <v>50</v>
      </c>
      <c r="AU91" s="7"/>
    </row>
    <row r="92" spans="1:47" hidden="1" x14ac:dyDescent="0.25">
      <c r="A92" s="5">
        <v>91</v>
      </c>
      <c r="B92" s="21">
        <v>0</v>
      </c>
      <c r="C92" s="63" t="s">
        <v>163</v>
      </c>
      <c r="D92" s="63"/>
      <c r="E92" s="45" t="s">
        <v>123</v>
      </c>
      <c r="F92" s="39">
        <v>270984.74</v>
      </c>
      <c r="G92" s="78">
        <v>11607.88</v>
      </c>
      <c r="H92" s="45"/>
      <c r="I92" s="54">
        <v>250</v>
      </c>
      <c r="J92" s="54">
        <v>47.88</v>
      </c>
      <c r="K92" s="45"/>
      <c r="L92" s="8">
        <v>44784</v>
      </c>
      <c r="M92" s="7">
        <v>215</v>
      </c>
      <c r="N92" s="9">
        <f t="shared" si="19"/>
        <v>44998</v>
      </c>
      <c r="O92" s="10">
        <f t="shared" ca="1" si="20"/>
        <v>-1205</v>
      </c>
      <c r="P92" s="10"/>
      <c r="Q92" s="7"/>
      <c r="R92" s="7"/>
      <c r="S92" s="7"/>
      <c r="T92" s="7"/>
      <c r="U92" s="7"/>
      <c r="V92" s="15"/>
      <c r="W92" s="7"/>
      <c r="X92" s="7"/>
      <c r="Y92" s="7"/>
      <c r="Z92" s="7"/>
      <c r="AA92" s="7"/>
      <c r="AB92" s="7"/>
      <c r="AC92" s="7"/>
      <c r="AD92" s="7"/>
      <c r="AE92" s="7"/>
      <c r="AF92" s="7"/>
      <c r="AG92" s="7"/>
      <c r="AH92" s="7"/>
      <c r="AI92" s="7"/>
      <c r="AJ92" s="7"/>
      <c r="AK92" s="7"/>
      <c r="AL92" s="7"/>
      <c r="AM92" s="7"/>
      <c r="AN92" s="7"/>
      <c r="AO92" s="7"/>
      <c r="AP92" s="7"/>
      <c r="AQ92" s="7" t="s">
        <v>50</v>
      </c>
      <c r="AR92" s="7" t="s">
        <v>50</v>
      </c>
      <c r="AS92" s="7" t="s">
        <v>50</v>
      </c>
      <c r="AT92" s="7" t="s">
        <v>50</v>
      </c>
      <c r="AU92" s="7"/>
    </row>
    <row r="93" spans="1:47" hidden="1" x14ac:dyDescent="0.25">
      <c r="A93" s="5">
        <v>92</v>
      </c>
      <c r="B93" s="21">
        <v>0</v>
      </c>
      <c r="C93" s="63" t="s">
        <v>164</v>
      </c>
      <c r="D93" s="63"/>
      <c r="E93" s="45" t="s">
        <v>123</v>
      </c>
      <c r="F93" s="39">
        <v>305145.62</v>
      </c>
      <c r="G93" s="78">
        <v>10037.65</v>
      </c>
      <c r="H93" s="45" t="s">
        <v>50</v>
      </c>
      <c r="I93" s="45"/>
      <c r="J93" s="54">
        <v>37.65</v>
      </c>
      <c r="K93" s="45"/>
      <c r="L93" s="8">
        <v>44789</v>
      </c>
      <c r="M93" s="7">
        <v>155</v>
      </c>
      <c r="N93" s="9">
        <f t="shared" si="19"/>
        <v>44943</v>
      </c>
      <c r="O93" s="10">
        <f t="shared" ca="1" si="20"/>
        <v>-1260</v>
      </c>
      <c r="P93" s="10"/>
      <c r="Q93" s="7"/>
      <c r="R93" s="7"/>
      <c r="S93" s="7"/>
      <c r="T93" s="7"/>
      <c r="U93" s="7"/>
      <c r="V93" s="15"/>
      <c r="W93" s="7"/>
      <c r="X93" s="7"/>
      <c r="Y93" s="7"/>
      <c r="Z93" s="7"/>
      <c r="AA93" s="7"/>
      <c r="AB93" s="7"/>
      <c r="AC93" s="7"/>
      <c r="AD93" s="7"/>
      <c r="AE93" s="7"/>
      <c r="AF93" s="7"/>
      <c r="AG93" s="7"/>
      <c r="AH93" s="7"/>
      <c r="AI93" s="7"/>
      <c r="AJ93" s="7"/>
      <c r="AK93" s="7"/>
      <c r="AL93" s="7"/>
      <c r="AM93" s="7"/>
      <c r="AN93" s="7"/>
      <c r="AO93" s="7"/>
      <c r="AP93" s="7"/>
      <c r="AQ93" s="7" t="s">
        <v>50</v>
      </c>
      <c r="AR93" s="7" t="s">
        <v>50</v>
      </c>
      <c r="AS93" s="7" t="s">
        <v>50</v>
      </c>
      <c r="AT93" s="7" t="s">
        <v>50</v>
      </c>
      <c r="AU93" s="7"/>
    </row>
    <row r="94" spans="1:47" hidden="1" x14ac:dyDescent="0.25">
      <c r="A94" s="5">
        <v>93</v>
      </c>
      <c r="B94" s="21">
        <v>0</v>
      </c>
      <c r="C94" s="63" t="s">
        <v>165</v>
      </c>
      <c r="D94" s="63"/>
      <c r="E94" s="45" t="s">
        <v>117</v>
      </c>
      <c r="F94" s="54">
        <v>356613.76</v>
      </c>
      <c r="G94" s="78">
        <v>13271.7</v>
      </c>
      <c r="H94" s="45" t="s">
        <v>56</v>
      </c>
      <c r="I94" s="54">
        <v>250</v>
      </c>
      <c r="J94" s="54">
        <v>11.97</v>
      </c>
      <c r="K94" s="45" t="s">
        <v>166</v>
      </c>
      <c r="L94" s="8">
        <v>44789</v>
      </c>
      <c r="M94" s="7">
        <v>275</v>
      </c>
      <c r="N94" s="9">
        <f t="shared" si="19"/>
        <v>45063</v>
      </c>
      <c r="O94" s="10">
        <f t="shared" ca="1" si="20"/>
        <v>-1140</v>
      </c>
      <c r="P94" s="10"/>
      <c r="Q94" s="7"/>
      <c r="R94" s="7"/>
      <c r="S94" s="7"/>
      <c r="T94" s="7"/>
      <c r="U94" s="7"/>
      <c r="V94" s="15"/>
      <c r="W94" s="7"/>
      <c r="X94" s="7"/>
      <c r="Y94" s="7"/>
      <c r="Z94" s="7"/>
      <c r="AA94" s="7"/>
      <c r="AB94" s="7"/>
      <c r="AC94" s="7"/>
      <c r="AD94" s="7"/>
      <c r="AE94" s="7"/>
      <c r="AF94" s="7"/>
      <c r="AG94" s="7"/>
      <c r="AH94" s="7"/>
      <c r="AI94" s="7"/>
      <c r="AJ94" s="7"/>
      <c r="AK94" s="7"/>
      <c r="AL94" s="7"/>
      <c r="AM94" s="7"/>
      <c r="AN94" s="7"/>
      <c r="AO94" s="7"/>
      <c r="AP94" s="7"/>
      <c r="AQ94" s="7" t="s">
        <v>56</v>
      </c>
      <c r="AR94" s="7" t="s">
        <v>50</v>
      </c>
      <c r="AS94" s="7" t="s">
        <v>56</v>
      </c>
      <c r="AT94" s="7" t="s">
        <v>56</v>
      </c>
      <c r="AU94" s="7"/>
    </row>
    <row r="95" spans="1:47" ht="15.75" hidden="1" customHeight="1" x14ac:dyDescent="0.25">
      <c r="A95" s="381">
        <v>94</v>
      </c>
      <c r="B95" s="126">
        <v>0</v>
      </c>
      <c r="C95" s="63" t="s">
        <v>167</v>
      </c>
      <c r="D95" s="63"/>
      <c r="E95" s="107" t="s">
        <v>168</v>
      </c>
      <c r="F95" s="45">
        <v>463317.75</v>
      </c>
      <c r="G95" s="45">
        <v>12565.27</v>
      </c>
      <c r="H95" s="45" t="s">
        <v>56</v>
      </c>
      <c r="I95" s="45"/>
      <c r="J95" s="7"/>
      <c r="K95" s="266"/>
      <c r="L95" s="8">
        <v>44789</v>
      </c>
      <c r="M95" s="7">
        <v>275</v>
      </c>
      <c r="N95" s="9">
        <f t="shared" si="19"/>
        <v>45063</v>
      </c>
      <c r="O95" s="60">
        <f t="shared" ca="1" si="20"/>
        <v>-1140</v>
      </c>
      <c r="P95" s="10"/>
      <c r="Q95" s="7"/>
      <c r="R95" s="7"/>
      <c r="S95" s="7"/>
      <c r="T95" s="7"/>
      <c r="U95" s="7"/>
      <c r="V95" s="15"/>
      <c r="W95" s="7"/>
      <c r="X95" s="7"/>
      <c r="Y95" s="7"/>
      <c r="Z95" s="7"/>
      <c r="AA95" s="7"/>
      <c r="AB95" s="7"/>
      <c r="AC95" s="7"/>
      <c r="AD95" s="7"/>
      <c r="AE95" s="7"/>
      <c r="AF95" s="7"/>
      <c r="AG95" s="7"/>
      <c r="AH95" s="7"/>
      <c r="AI95" s="7"/>
      <c r="AJ95" s="7"/>
      <c r="AK95" s="7"/>
      <c r="AL95" s="7"/>
      <c r="AM95" s="7"/>
      <c r="AN95" s="7"/>
      <c r="AO95" s="7"/>
      <c r="AP95" s="7"/>
      <c r="AQ95" s="7" t="s">
        <v>50</v>
      </c>
      <c r="AR95" s="7" t="s">
        <v>50</v>
      </c>
      <c r="AS95" s="7" t="s">
        <v>50</v>
      </c>
      <c r="AT95" s="7"/>
      <c r="AU95" s="7"/>
    </row>
    <row r="96" spans="1:47" ht="15.75" hidden="1" customHeight="1" x14ac:dyDescent="0.25">
      <c r="A96" s="5">
        <v>95</v>
      </c>
      <c r="B96" s="90">
        <v>0</v>
      </c>
      <c r="C96" s="63" t="s">
        <v>169</v>
      </c>
      <c r="D96" s="63"/>
      <c r="E96" s="45" t="s">
        <v>114</v>
      </c>
      <c r="F96" s="45">
        <v>554286.64</v>
      </c>
      <c r="G96" s="78">
        <v>11711.97</v>
      </c>
      <c r="H96" s="45"/>
      <c r="I96" s="45"/>
      <c r="J96" s="78">
        <v>11.97</v>
      </c>
      <c r="K96" s="45"/>
      <c r="L96" s="8">
        <v>44789</v>
      </c>
      <c r="M96" s="7">
        <v>195</v>
      </c>
      <c r="N96" s="9">
        <f t="shared" si="19"/>
        <v>44983</v>
      </c>
      <c r="O96" s="10">
        <f t="shared" ca="1" si="20"/>
        <v>-1220</v>
      </c>
      <c r="P96" s="10"/>
      <c r="Q96" s="7"/>
      <c r="R96" s="7"/>
      <c r="S96" s="7"/>
      <c r="T96" s="7"/>
      <c r="U96" s="7"/>
      <c r="V96" s="15"/>
      <c r="W96" s="7"/>
      <c r="X96" s="7"/>
      <c r="Y96" s="7"/>
      <c r="Z96" s="7"/>
      <c r="AA96" s="7"/>
      <c r="AB96" s="7"/>
      <c r="AC96" s="7"/>
      <c r="AD96" s="7"/>
      <c r="AE96" s="7"/>
      <c r="AF96" s="7"/>
      <c r="AG96" s="7"/>
      <c r="AH96" s="7"/>
      <c r="AI96" s="7"/>
      <c r="AJ96" s="7"/>
      <c r="AK96" s="7"/>
      <c r="AL96" s="7"/>
      <c r="AM96" s="7"/>
      <c r="AN96" s="7"/>
      <c r="AO96" s="7"/>
      <c r="AP96" s="7"/>
      <c r="AQ96" s="7" t="s">
        <v>50</v>
      </c>
      <c r="AR96" s="7" t="s">
        <v>50</v>
      </c>
      <c r="AS96" s="7" t="s">
        <v>50</v>
      </c>
      <c r="AT96" s="7" t="s">
        <v>50</v>
      </c>
      <c r="AU96" s="7"/>
    </row>
    <row r="97" spans="1:47" ht="15.75" hidden="1" customHeight="1" x14ac:dyDescent="0.25">
      <c r="A97" s="5">
        <v>96</v>
      </c>
      <c r="B97" s="90">
        <v>0</v>
      </c>
      <c r="C97" s="63" t="s">
        <v>170</v>
      </c>
      <c r="D97" s="63"/>
      <c r="E97" s="45" t="s">
        <v>64</v>
      </c>
      <c r="F97" s="54">
        <v>264298.71000000002</v>
      </c>
      <c r="G97" s="78">
        <v>11595.91</v>
      </c>
      <c r="H97" s="54">
        <v>490.8</v>
      </c>
      <c r="I97" s="54">
        <v>250</v>
      </c>
      <c r="J97" s="45">
        <v>35.909999999999997</v>
      </c>
      <c r="K97" s="45"/>
      <c r="L97" s="8">
        <v>44789</v>
      </c>
      <c r="M97" s="7">
        <v>275</v>
      </c>
      <c r="N97" s="9">
        <f t="shared" si="19"/>
        <v>45063</v>
      </c>
      <c r="O97" s="92">
        <f t="shared" ca="1" si="20"/>
        <v>-1140</v>
      </c>
      <c r="P97" s="10" t="s">
        <v>50</v>
      </c>
      <c r="Q97" s="7" t="s">
        <v>50</v>
      </c>
      <c r="R97" s="7"/>
      <c r="S97" s="7" t="s">
        <v>50</v>
      </c>
      <c r="T97" s="7" t="s">
        <v>50</v>
      </c>
      <c r="U97" s="7" t="s">
        <v>56</v>
      </c>
      <c r="V97" s="15" t="s">
        <v>56</v>
      </c>
      <c r="W97" s="7"/>
      <c r="X97" s="7" t="s">
        <v>56</v>
      </c>
      <c r="Y97" s="7" t="s">
        <v>50</v>
      </c>
      <c r="Z97" s="7" t="s">
        <v>50</v>
      </c>
      <c r="AA97" s="7" t="s">
        <v>56</v>
      </c>
      <c r="AB97" s="7"/>
      <c r="AC97" s="7"/>
      <c r="AD97" s="7" t="s">
        <v>56</v>
      </c>
      <c r="AE97" s="7"/>
      <c r="AF97" s="7"/>
      <c r="AG97" s="7"/>
      <c r="AH97" s="7" t="s">
        <v>56</v>
      </c>
      <c r="AI97" s="7" t="s">
        <v>50</v>
      </c>
      <c r="AJ97" s="7">
        <v>0</v>
      </c>
      <c r="AK97" s="7"/>
      <c r="AL97" s="7"/>
      <c r="AM97" s="7"/>
      <c r="AN97" s="7"/>
      <c r="AO97" s="7"/>
      <c r="AP97" s="7"/>
      <c r="AQ97" s="7" t="s">
        <v>50</v>
      </c>
      <c r="AR97" s="7" t="s">
        <v>50</v>
      </c>
      <c r="AS97" s="7" t="s">
        <v>50</v>
      </c>
      <c r="AT97" s="7" t="s">
        <v>50</v>
      </c>
      <c r="AU97" s="7"/>
    </row>
    <row r="98" spans="1:47" ht="15.75" hidden="1" customHeight="1" x14ac:dyDescent="0.25">
      <c r="A98" s="5">
        <v>97</v>
      </c>
      <c r="B98" s="90">
        <v>0</v>
      </c>
      <c r="C98" s="63" t="s">
        <v>171</v>
      </c>
      <c r="D98" s="63"/>
      <c r="E98" s="45" t="s">
        <v>61</v>
      </c>
      <c r="F98" s="54">
        <v>324326.21000000002</v>
      </c>
      <c r="G98" s="78">
        <v>10011.969999999999</v>
      </c>
      <c r="H98" s="54">
        <v>375.6</v>
      </c>
      <c r="I98" s="45"/>
      <c r="J98" s="54">
        <v>11.97</v>
      </c>
      <c r="K98" s="45"/>
      <c r="L98" s="8">
        <v>44789</v>
      </c>
      <c r="M98" s="7">
        <v>215</v>
      </c>
      <c r="N98" s="9">
        <f t="shared" si="19"/>
        <v>45003</v>
      </c>
      <c r="O98" s="10">
        <f t="shared" ca="1" si="20"/>
        <v>-1200</v>
      </c>
      <c r="P98" s="10" t="s">
        <v>50</v>
      </c>
      <c r="Q98" s="7" t="s">
        <v>50</v>
      </c>
      <c r="R98" s="7" t="s">
        <v>50</v>
      </c>
      <c r="S98" s="7" t="s">
        <v>50</v>
      </c>
      <c r="T98" s="7" t="s">
        <v>50</v>
      </c>
      <c r="U98" s="7" t="s">
        <v>50</v>
      </c>
      <c r="V98" s="15" t="s">
        <v>50</v>
      </c>
      <c r="W98" s="7" t="s">
        <v>50</v>
      </c>
      <c r="X98" s="7" t="s">
        <v>50</v>
      </c>
      <c r="Y98" s="7" t="s">
        <v>50</v>
      </c>
      <c r="Z98" s="7" t="s">
        <v>50</v>
      </c>
      <c r="AA98" s="7" t="s">
        <v>50</v>
      </c>
      <c r="AB98" s="7"/>
      <c r="AC98" s="7">
        <v>0</v>
      </c>
      <c r="AD98" s="7" t="s">
        <v>50</v>
      </c>
      <c r="AE98" s="7" t="s">
        <v>50</v>
      </c>
      <c r="AF98" s="7" t="s">
        <v>56</v>
      </c>
      <c r="AG98" s="7">
        <v>0</v>
      </c>
      <c r="AH98" s="7">
        <v>0</v>
      </c>
      <c r="AI98" s="7">
        <v>0</v>
      </c>
      <c r="AJ98" s="7">
        <v>0</v>
      </c>
      <c r="AK98" s="7"/>
      <c r="AL98" s="7"/>
      <c r="AM98" s="7"/>
      <c r="AN98" s="7"/>
      <c r="AO98" s="7"/>
      <c r="AP98" s="7"/>
      <c r="AQ98" s="7" t="s">
        <v>50</v>
      </c>
      <c r="AR98" s="7" t="s">
        <v>50</v>
      </c>
      <c r="AS98" s="7" t="s">
        <v>50</v>
      </c>
      <c r="AT98" s="7" t="s">
        <v>50</v>
      </c>
      <c r="AU98" s="7"/>
    </row>
    <row r="99" spans="1:47" ht="15.75" hidden="1" customHeight="1" x14ac:dyDescent="0.25">
      <c r="A99" s="5">
        <v>98</v>
      </c>
      <c r="B99" s="90">
        <v>0</v>
      </c>
      <c r="C99" s="63" t="s">
        <v>172</v>
      </c>
      <c r="D99" s="63"/>
      <c r="E99" s="45" t="s">
        <v>173</v>
      </c>
      <c r="F99" s="54">
        <v>260697.7</v>
      </c>
      <c r="G99" s="78">
        <v>10089.01</v>
      </c>
      <c r="H99" s="54">
        <v>230.4</v>
      </c>
      <c r="I99" s="45"/>
      <c r="J99" s="54">
        <v>89.01</v>
      </c>
      <c r="K99" s="45"/>
      <c r="L99" s="51">
        <v>44789</v>
      </c>
      <c r="M99" s="7">
        <v>155</v>
      </c>
      <c r="N99" s="9">
        <f t="shared" si="19"/>
        <v>44943</v>
      </c>
      <c r="O99" s="10">
        <f t="shared" ca="1" si="20"/>
        <v>-1260</v>
      </c>
      <c r="P99" s="10"/>
      <c r="Q99" s="7"/>
      <c r="R99" s="7"/>
      <c r="S99" s="7"/>
      <c r="T99" s="7"/>
      <c r="U99" s="7"/>
      <c r="V99" s="15"/>
      <c r="W99" s="7"/>
      <c r="X99" s="7"/>
      <c r="Y99" s="7"/>
      <c r="Z99" s="7"/>
      <c r="AA99" s="7"/>
      <c r="AB99" s="7"/>
      <c r="AC99" s="7"/>
      <c r="AD99" s="7"/>
      <c r="AE99" s="7"/>
      <c r="AF99" s="7"/>
      <c r="AG99" s="7"/>
      <c r="AH99" s="7"/>
      <c r="AI99" s="7"/>
      <c r="AJ99" s="7"/>
      <c r="AK99" s="7"/>
      <c r="AL99" s="7"/>
      <c r="AM99" s="7"/>
      <c r="AN99" s="7"/>
      <c r="AO99" s="7"/>
      <c r="AP99" s="7"/>
      <c r="AQ99" s="7" t="s">
        <v>50</v>
      </c>
      <c r="AR99" s="7" t="s">
        <v>50</v>
      </c>
      <c r="AS99" s="7" t="s">
        <v>50</v>
      </c>
      <c r="AT99" s="7" t="s">
        <v>50</v>
      </c>
      <c r="AU99" s="7"/>
    </row>
    <row r="100" spans="1:47" ht="15.75" hidden="1" customHeight="1" x14ac:dyDescent="0.25">
      <c r="A100" s="5">
        <v>99</v>
      </c>
      <c r="B100" s="90">
        <v>0</v>
      </c>
      <c r="C100" s="63" t="s">
        <v>174</v>
      </c>
      <c r="D100" s="63"/>
      <c r="E100" s="45" t="s">
        <v>123</v>
      </c>
      <c r="F100" s="54">
        <v>306660.33</v>
      </c>
      <c r="G100" s="78">
        <v>10031.23</v>
      </c>
      <c r="H100" s="54">
        <v>356.4</v>
      </c>
      <c r="I100" s="45"/>
      <c r="J100" s="78">
        <v>31.23</v>
      </c>
      <c r="K100" s="45"/>
      <c r="L100" s="8">
        <v>44789</v>
      </c>
      <c r="M100" s="7">
        <v>125</v>
      </c>
      <c r="N100" s="9">
        <f t="shared" si="19"/>
        <v>44913</v>
      </c>
      <c r="O100" s="10">
        <f t="shared" ca="1" si="20"/>
        <v>-1290</v>
      </c>
      <c r="P100" s="10"/>
      <c r="Q100" s="7"/>
      <c r="R100" s="7"/>
      <c r="S100" s="7"/>
      <c r="T100" s="7"/>
      <c r="U100" s="7"/>
      <c r="V100" s="15"/>
      <c r="W100" s="7"/>
      <c r="X100" s="7"/>
      <c r="Y100" s="7"/>
      <c r="Z100" s="7"/>
      <c r="AA100" s="7"/>
      <c r="AB100" s="7"/>
      <c r="AC100" s="7"/>
      <c r="AD100" s="7"/>
      <c r="AE100" s="7"/>
      <c r="AF100" s="7"/>
      <c r="AG100" s="7"/>
      <c r="AH100" s="7"/>
      <c r="AI100" s="7"/>
      <c r="AJ100" s="7"/>
      <c r="AK100" s="7"/>
      <c r="AL100" s="7"/>
      <c r="AM100" s="7"/>
      <c r="AN100" s="7"/>
      <c r="AO100" s="7"/>
      <c r="AP100" s="7"/>
      <c r="AQ100" s="7" t="s">
        <v>50</v>
      </c>
      <c r="AR100" s="7" t="s">
        <v>50</v>
      </c>
      <c r="AS100" s="7" t="s">
        <v>50</v>
      </c>
      <c r="AT100" s="7"/>
      <c r="AU100" s="7"/>
    </row>
    <row r="101" spans="1:47" ht="15.75" hidden="1" customHeight="1" x14ac:dyDescent="0.25">
      <c r="A101" s="5">
        <v>100</v>
      </c>
      <c r="B101" s="91">
        <v>0</v>
      </c>
      <c r="C101" s="63" t="s">
        <v>175</v>
      </c>
      <c r="D101" s="63"/>
      <c r="E101" s="107" t="s">
        <v>176</v>
      </c>
      <c r="F101" s="54">
        <v>109747.02</v>
      </c>
      <c r="G101" s="78">
        <v>3911.97</v>
      </c>
      <c r="H101" s="45"/>
      <c r="I101" s="45"/>
      <c r="J101" s="45">
        <v>11.97</v>
      </c>
      <c r="K101" s="45"/>
      <c r="L101" s="8">
        <v>44789</v>
      </c>
      <c r="M101" s="7">
        <v>285</v>
      </c>
      <c r="N101" s="9">
        <f t="shared" si="19"/>
        <v>45073</v>
      </c>
      <c r="O101" s="60">
        <f t="shared" ca="1" si="20"/>
        <v>-1130</v>
      </c>
      <c r="P101" s="10" t="s">
        <v>50</v>
      </c>
      <c r="Q101" s="7" t="s">
        <v>50</v>
      </c>
      <c r="R101" s="7" t="s">
        <v>50</v>
      </c>
      <c r="S101" s="7" t="s">
        <v>50</v>
      </c>
      <c r="T101" s="7" t="s">
        <v>50</v>
      </c>
      <c r="U101" s="7" t="s">
        <v>50</v>
      </c>
      <c r="V101" s="15" t="s">
        <v>50</v>
      </c>
      <c r="W101" s="7" t="s">
        <v>50</v>
      </c>
      <c r="X101" s="7" t="s">
        <v>50</v>
      </c>
      <c r="Y101" s="7" t="s">
        <v>50</v>
      </c>
      <c r="Z101" s="7" t="s">
        <v>50</v>
      </c>
      <c r="AA101" s="7" t="s">
        <v>50</v>
      </c>
      <c r="AB101" s="7"/>
      <c r="AC101" s="7">
        <v>0</v>
      </c>
      <c r="AD101" s="7" t="s">
        <v>56</v>
      </c>
      <c r="AE101" s="7" t="s">
        <v>50</v>
      </c>
      <c r="AF101" s="7" t="s">
        <v>56</v>
      </c>
      <c r="AG101" s="7">
        <v>0</v>
      </c>
      <c r="AH101" s="7">
        <v>0</v>
      </c>
      <c r="AI101" s="7">
        <v>0</v>
      </c>
      <c r="AJ101" s="7">
        <v>0</v>
      </c>
      <c r="AK101" s="7">
        <v>0</v>
      </c>
      <c r="AL101" s="7">
        <v>0</v>
      </c>
      <c r="AM101" s="7"/>
      <c r="AN101" s="7">
        <v>0</v>
      </c>
      <c r="AO101" s="7">
        <v>0</v>
      </c>
      <c r="AP101" s="7">
        <v>0</v>
      </c>
      <c r="AQ101" s="7" t="s">
        <v>50</v>
      </c>
      <c r="AR101" s="7" t="s">
        <v>50</v>
      </c>
      <c r="AS101" s="7" t="s">
        <v>50</v>
      </c>
      <c r="AT101" s="7"/>
      <c r="AU101" s="7"/>
    </row>
    <row r="102" spans="1:47" hidden="1" x14ac:dyDescent="0.25">
      <c r="A102" s="5">
        <v>101</v>
      </c>
      <c r="B102" s="90">
        <v>0</v>
      </c>
      <c r="C102" s="63" t="s">
        <v>177</v>
      </c>
      <c r="D102" s="63"/>
      <c r="E102" s="45" t="s">
        <v>173</v>
      </c>
      <c r="F102" s="54">
        <v>207283.06</v>
      </c>
      <c r="G102" s="78">
        <v>11571.97</v>
      </c>
      <c r="H102" s="54">
        <v>446</v>
      </c>
      <c r="I102" s="54">
        <v>250</v>
      </c>
      <c r="J102" s="45">
        <v>11.97</v>
      </c>
      <c r="K102" s="45"/>
      <c r="L102" s="8">
        <v>44789</v>
      </c>
      <c r="M102" s="7">
        <v>155</v>
      </c>
      <c r="N102" s="9">
        <f t="shared" si="19"/>
        <v>44943</v>
      </c>
      <c r="O102" s="60">
        <f t="shared" ca="1" si="20"/>
        <v>-1260</v>
      </c>
      <c r="P102" s="10"/>
      <c r="Q102" s="7"/>
      <c r="R102" s="7"/>
      <c r="S102" s="7"/>
      <c r="T102" s="7"/>
      <c r="U102" s="7"/>
      <c r="V102" s="15"/>
      <c r="W102" s="7"/>
      <c r="X102" s="7"/>
      <c r="Y102" s="7"/>
      <c r="Z102" s="7"/>
      <c r="AA102" s="7"/>
      <c r="AB102" s="7"/>
      <c r="AC102" s="7"/>
      <c r="AD102" s="7"/>
      <c r="AE102" s="7"/>
      <c r="AF102" s="7"/>
      <c r="AG102" s="7"/>
      <c r="AH102" s="7"/>
      <c r="AI102" s="7"/>
      <c r="AJ102" s="7"/>
      <c r="AK102" s="7"/>
      <c r="AL102" s="7"/>
      <c r="AM102" s="7"/>
      <c r="AN102" s="7"/>
      <c r="AO102" s="7"/>
      <c r="AP102" s="7"/>
      <c r="AQ102" s="7" t="s">
        <v>50</v>
      </c>
      <c r="AR102" s="7" t="s">
        <v>50</v>
      </c>
      <c r="AS102" s="7" t="s">
        <v>50</v>
      </c>
      <c r="AT102" s="7" t="s">
        <v>50</v>
      </c>
      <c r="AU102" s="7"/>
    </row>
    <row r="103" spans="1:47" hidden="1" x14ac:dyDescent="0.25">
      <c r="A103" s="5">
        <v>102</v>
      </c>
      <c r="B103" s="90">
        <v>0</v>
      </c>
      <c r="C103" s="63" t="s">
        <v>178</v>
      </c>
      <c r="D103" s="63"/>
      <c r="E103" s="45" t="s">
        <v>94</v>
      </c>
      <c r="F103" s="39">
        <v>234302.61</v>
      </c>
      <c r="G103" s="78">
        <v>10011.969999999999</v>
      </c>
      <c r="H103" s="45"/>
      <c r="I103" s="45"/>
      <c r="J103" s="45">
        <v>11.97</v>
      </c>
      <c r="K103" s="45"/>
      <c r="L103" s="8">
        <v>44789</v>
      </c>
      <c r="M103" s="7">
        <v>165</v>
      </c>
      <c r="N103" s="9">
        <f t="shared" si="19"/>
        <v>44953</v>
      </c>
      <c r="O103" s="10">
        <f t="shared" ca="1" si="20"/>
        <v>-1250</v>
      </c>
      <c r="P103" s="10"/>
      <c r="Q103" s="7"/>
      <c r="R103" s="7"/>
      <c r="S103" s="7"/>
      <c r="T103" s="7"/>
      <c r="U103" s="7"/>
      <c r="V103" s="15"/>
      <c r="W103" s="7"/>
      <c r="X103" s="7"/>
      <c r="Y103" s="7"/>
      <c r="Z103" s="7"/>
      <c r="AA103" s="7"/>
      <c r="AB103" s="7"/>
      <c r="AC103" s="7"/>
      <c r="AD103" s="7"/>
      <c r="AE103" s="7"/>
      <c r="AF103" s="7"/>
      <c r="AG103" s="7"/>
      <c r="AH103" s="7"/>
      <c r="AI103" s="7"/>
      <c r="AJ103" s="7"/>
      <c r="AK103" s="7"/>
      <c r="AL103" s="7"/>
      <c r="AM103" s="7"/>
      <c r="AN103" s="7"/>
      <c r="AO103" s="7"/>
      <c r="AP103" s="7"/>
      <c r="AQ103" s="7" t="s">
        <v>50</v>
      </c>
      <c r="AR103" s="7" t="s">
        <v>50</v>
      </c>
      <c r="AS103" s="7" t="s">
        <v>50</v>
      </c>
      <c r="AT103" s="7" t="s">
        <v>50</v>
      </c>
      <c r="AU103" s="7"/>
    </row>
    <row r="104" spans="1:47" hidden="1" x14ac:dyDescent="0.25">
      <c r="A104" s="5">
        <v>103</v>
      </c>
      <c r="B104" s="90">
        <v>0</v>
      </c>
      <c r="C104" s="63" t="s">
        <v>179</v>
      </c>
      <c r="D104" s="63"/>
      <c r="E104" s="45" t="s">
        <v>91</v>
      </c>
      <c r="F104" s="78">
        <v>352866.41</v>
      </c>
      <c r="G104" s="78">
        <v>13283.94</v>
      </c>
      <c r="H104" s="54">
        <v>611</v>
      </c>
      <c r="I104" s="54">
        <v>250</v>
      </c>
      <c r="J104" s="54">
        <v>23.94</v>
      </c>
      <c r="K104" s="45" t="s">
        <v>180</v>
      </c>
      <c r="L104" s="8">
        <v>44789</v>
      </c>
      <c r="M104" s="7">
        <v>255</v>
      </c>
      <c r="N104" s="9">
        <f t="shared" si="19"/>
        <v>45043</v>
      </c>
      <c r="O104" s="10">
        <f t="shared" ca="1" si="20"/>
        <v>-1160</v>
      </c>
      <c r="P104" s="10"/>
      <c r="Q104" s="7"/>
      <c r="R104" s="7"/>
      <c r="S104" s="7"/>
      <c r="T104" s="7"/>
      <c r="U104" s="7"/>
      <c r="V104" s="15"/>
      <c r="W104" s="7"/>
      <c r="X104" s="7"/>
      <c r="Y104" s="7"/>
      <c r="Z104" s="7"/>
      <c r="AA104" s="7"/>
      <c r="AB104" s="7"/>
      <c r="AC104" s="7"/>
      <c r="AD104" s="7"/>
      <c r="AE104" s="7"/>
      <c r="AF104" s="7"/>
      <c r="AG104" s="7"/>
      <c r="AH104" s="7"/>
      <c r="AI104" s="7"/>
      <c r="AJ104" s="7"/>
      <c r="AK104" s="7"/>
      <c r="AL104" s="7"/>
      <c r="AM104" s="7"/>
      <c r="AN104" s="7"/>
      <c r="AO104" s="7"/>
      <c r="AP104" s="7"/>
      <c r="AQ104" s="7" t="s">
        <v>50</v>
      </c>
      <c r="AR104" s="7" t="s">
        <v>50</v>
      </c>
      <c r="AS104" s="7" t="s">
        <v>50</v>
      </c>
      <c r="AT104" s="7" t="s">
        <v>56</v>
      </c>
      <c r="AU104" s="7"/>
    </row>
    <row r="105" spans="1:47" hidden="1" x14ac:dyDescent="0.25">
      <c r="A105" s="5">
        <v>104</v>
      </c>
      <c r="B105" s="90">
        <v>0</v>
      </c>
      <c r="C105" s="63" t="s">
        <v>181</v>
      </c>
      <c r="D105" s="63"/>
      <c r="E105" s="45" t="s">
        <v>117</v>
      </c>
      <c r="F105" s="54">
        <v>266161.71999999997</v>
      </c>
      <c r="G105" s="78">
        <v>10014.61</v>
      </c>
      <c r="H105" s="54">
        <v>470.4</v>
      </c>
      <c r="I105" s="45"/>
      <c r="J105" s="54">
        <v>14.61</v>
      </c>
      <c r="K105" s="45"/>
      <c r="L105" s="8">
        <v>44789</v>
      </c>
      <c r="M105" s="7">
        <v>245</v>
      </c>
      <c r="N105" s="9">
        <f t="shared" si="19"/>
        <v>45033</v>
      </c>
      <c r="O105" s="10">
        <f t="shared" ca="1" si="20"/>
        <v>-1170</v>
      </c>
      <c r="P105" s="10"/>
      <c r="Q105" s="7"/>
      <c r="R105" s="7"/>
      <c r="S105" s="7"/>
      <c r="T105" s="7"/>
      <c r="U105" s="7"/>
      <c r="V105" s="15"/>
      <c r="W105" s="7"/>
      <c r="X105" s="7"/>
      <c r="Y105" s="7"/>
      <c r="Z105" s="7"/>
      <c r="AA105" s="7"/>
      <c r="AB105" s="7"/>
      <c r="AC105" s="7"/>
      <c r="AD105" s="7"/>
      <c r="AE105" s="7"/>
      <c r="AF105" s="7"/>
      <c r="AG105" s="7"/>
      <c r="AH105" s="7"/>
      <c r="AI105" s="7"/>
      <c r="AJ105" s="7"/>
      <c r="AK105" s="7"/>
      <c r="AL105" s="7"/>
      <c r="AM105" s="7"/>
      <c r="AN105" s="7"/>
      <c r="AO105" s="7"/>
      <c r="AP105" s="7"/>
      <c r="AQ105" s="7" t="s">
        <v>50</v>
      </c>
      <c r="AR105" s="7" t="s">
        <v>50</v>
      </c>
      <c r="AS105" s="7" t="s">
        <v>50</v>
      </c>
      <c r="AT105" s="7" t="s">
        <v>50</v>
      </c>
      <c r="AU105" s="7"/>
    </row>
    <row r="106" spans="1:47" hidden="1" x14ac:dyDescent="0.25">
      <c r="A106" s="5">
        <v>105</v>
      </c>
      <c r="B106" s="90">
        <v>0</v>
      </c>
      <c r="C106" s="63" t="s">
        <v>182</v>
      </c>
      <c r="D106" s="63"/>
      <c r="E106" s="45" t="s">
        <v>91</v>
      </c>
      <c r="F106" s="39">
        <v>535456.59</v>
      </c>
      <c r="G106" s="78">
        <v>11711.97</v>
      </c>
      <c r="H106" s="54">
        <v>199.2</v>
      </c>
      <c r="I106" s="45"/>
      <c r="J106" s="54">
        <v>11.97</v>
      </c>
      <c r="K106" s="45"/>
      <c r="L106" s="8">
        <v>44802</v>
      </c>
      <c r="M106" s="7">
        <v>225</v>
      </c>
      <c r="N106" s="9">
        <f t="shared" si="19"/>
        <v>45026</v>
      </c>
      <c r="O106" s="10">
        <f t="shared" ca="1" si="20"/>
        <v>-1177</v>
      </c>
      <c r="P106" s="10"/>
      <c r="Q106" s="7"/>
      <c r="R106" s="7"/>
      <c r="S106" s="7"/>
      <c r="T106" s="7"/>
      <c r="U106" s="7"/>
      <c r="V106" s="15"/>
      <c r="W106" s="7"/>
      <c r="X106" s="7"/>
      <c r="Y106" s="7"/>
      <c r="Z106" s="7"/>
      <c r="AA106" s="7"/>
      <c r="AB106" s="7"/>
      <c r="AC106" s="7"/>
      <c r="AD106" s="7"/>
      <c r="AE106" s="7"/>
      <c r="AF106" s="7"/>
      <c r="AG106" s="7"/>
      <c r="AH106" s="7"/>
      <c r="AI106" s="7"/>
      <c r="AJ106" s="7"/>
      <c r="AK106" s="7"/>
      <c r="AL106" s="7"/>
      <c r="AM106" s="7"/>
      <c r="AN106" s="7"/>
      <c r="AO106" s="7"/>
      <c r="AP106" s="7"/>
      <c r="AQ106" s="7" t="s">
        <v>50</v>
      </c>
      <c r="AR106" s="7" t="s">
        <v>50</v>
      </c>
      <c r="AS106" s="7" t="s">
        <v>56</v>
      </c>
      <c r="AT106" s="7" t="s">
        <v>56</v>
      </c>
      <c r="AU106" s="7"/>
    </row>
    <row r="107" spans="1:47" hidden="1" x14ac:dyDescent="0.25">
      <c r="A107" s="5">
        <v>106</v>
      </c>
      <c r="B107" s="90">
        <v>0</v>
      </c>
      <c r="C107" s="63" t="s">
        <v>183</v>
      </c>
      <c r="D107" s="63"/>
      <c r="E107" s="45" t="s">
        <v>184</v>
      </c>
      <c r="F107" s="54">
        <v>53854.16</v>
      </c>
      <c r="G107" s="78">
        <v>1725.82</v>
      </c>
      <c r="H107" s="45"/>
      <c r="I107" s="45"/>
      <c r="J107" s="78">
        <v>11.97</v>
      </c>
      <c r="K107" s="45"/>
      <c r="L107" s="8">
        <v>44818</v>
      </c>
      <c r="M107" s="7">
        <v>95</v>
      </c>
      <c r="N107" s="9">
        <f t="shared" si="19"/>
        <v>44912</v>
      </c>
      <c r="O107" s="10">
        <f t="shared" ca="1" si="20"/>
        <v>-1291</v>
      </c>
      <c r="P107" s="10"/>
      <c r="Q107" s="7"/>
      <c r="R107" s="7"/>
      <c r="S107" s="7"/>
      <c r="T107" s="7"/>
      <c r="U107" s="7"/>
      <c r="V107" s="15"/>
      <c r="W107" s="7"/>
      <c r="X107" s="7"/>
      <c r="Y107" s="7"/>
      <c r="Z107" s="7"/>
      <c r="AA107" s="7"/>
      <c r="AB107" s="7"/>
      <c r="AC107" s="7"/>
      <c r="AD107" s="7"/>
      <c r="AE107" s="7"/>
      <c r="AF107" s="7"/>
      <c r="AG107" s="7"/>
      <c r="AH107" s="7"/>
      <c r="AI107" s="7"/>
      <c r="AJ107" s="7"/>
      <c r="AK107" s="7"/>
      <c r="AL107" s="7"/>
      <c r="AM107" s="7"/>
      <c r="AN107" s="7"/>
      <c r="AO107" s="7"/>
      <c r="AP107" s="7"/>
      <c r="AQ107" s="7" t="s">
        <v>50</v>
      </c>
      <c r="AR107" s="7" t="s">
        <v>50</v>
      </c>
      <c r="AS107" s="7" t="s">
        <v>50</v>
      </c>
      <c r="AT107" s="7"/>
      <c r="AU107" s="7"/>
    </row>
    <row r="108" spans="1:47" hidden="1" x14ac:dyDescent="0.25">
      <c r="A108" s="5">
        <v>107</v>
      </c>
      <c r="B108" s="90">
        <v>0</v>
      </c>
      <c r="C108" s="63" t="s">
        <v>185</v>
      </c>
      <c r="D108" s="63"/>
      <c r="E108" s="45" t="s">
        <v>94</v>
      </c>
      <c r="F108" s="39">
        <v>446261.57</v>
      </c>
      <c r="G108" s="78">
        <v>11266.92</v>
      </c>
      <c r="H108" s="45"/>
      <c r="I108" s="45"/>
      <c r="J108" s="54">
        <v>11.97</v>
      </c>
      <c r="K108" s="45"/>
      <c r="L108" s="8">
        <v>44862</v>
      </c>
      <c r="M108" s="7">
        <v>185</v>
      </c>
      <c r="N108" s="9">
        <f t="shared" si="19"/>
        <v>45046</v>
      </c>
      <c r="O108" s="10">
        <f t="shared" ca="1" si="20"/>
        <v>-1157</v>
      </c>
      <c r="P108" s="10"/>
      <c r="Q108" s="7"/>
      <c r="R108" s="7"/>
      <c r="S108" s="7"/>
      <c r="T108" s="7"/>
      <c r="U108" s="7"/>
      <c r="V108" s="15"/>
      <c r="W108" s="7"/>
      <c r="X108" s="7"/>
      <c r="Y108" s="7"/>
      <c r="Z108" s="7"/>
      <c r="AA108" s="7"/>
      <c r="AB108" s="7"/>
      <c r="AC108" s="7"/>
      <c r="AD108" s="7"/>
      <c r="AE108" s="7"/>
      <c r="AF108" s="7"/>
      <c r="AG108" s="7"/>
      <c r="AH108" s="7"/>
      <c r="AI108" s="7"/>
      <c r="AJ108" s="7"/>
      <c r="AK108" s="7"/>
      <c r="AL108" s="7"/>
      <c r="AM108" s="7"/>
      <c r="AN108" s="7"/>
      <c r="AO108" s="7"/>
      <c r="AP108" s="7"/>
      <c r="AQ108" s="7" t="s">
        <v>50</v>
      </c>
      <c r="AR108" s="7" t="s">
        <v>50</v>
      </c>
      <c r="AS108" s="7" t="s">
        <v>50</v>
      </c>
      <c r="AT108" s="7" t="s">
        <v>50</v>
      </c>
      <c r="AU108" s="7"/>
    </row>
    <row r="109" spans="1:47" hidden="1" x14ac:dyDescent="0.25">
      <c r="A109" s="5">
        <v>108</v>
      </c>
      <c r="B109" s="90">
        <v>0</v>
      </c>
      <c r="C109" s="63" t="s">
        <v>186</v>
      </c>
      <c r="D109" s="63"/>
      <c r="E109" s="45" t="s">
        <v>184</v>
      </c>
      <c r="F109" s="54">
        <v>303841.61099999998</v>
      </c>
      <c r="G109" s="78">
        <v>10004</v>
      </c>
      <c r="H109" s="45"/>
      <c r="I109" s="45"/>
      <c r="J109" s="78">
        <v>11.97</v>
      </c>
      <c r="K109" s="45"/>
      <c r="L109" s="8">
        <v>44862</v>
      </c>
      <c r="M109" s="7">
        <v>215</v>
      </c>
      <c r="N109" s="9">
        <f t="shared" si="19"/>
        <v>45076</v>
      </c>
      <c r="O109" s="10">
        <f t="shared" ca="1" si="20"/>
        <v>-1127</v>
      </c>
      <c r="P109" s="10"/>
      <c r="Q109" s="7"/>
      <c r="R109" s="7"/>
      <c r="S109" s="7"/>
      <c r="T109" s="7"/>
      <c r="U109" s="7"/>
      <c r="V109" s="15"/>
      <c r="W109" s="7"/>
      <c r="X109" s="7"/>
      <c r="Y109" s="7"/>
      <c r="Z109" s="7"/>
      <c r="AA109" s="7"/>
      <c r="AB109" s="7"/>
      <c r="AC109" s="7"/>
      <c r="AD109" s="7"/>
      <c r="AE109" s="7"/>
      <c r="AF109" s="7"/>
      <c r="AG109" s="7"/>
      <c r="AH109" s="7"/>
      <c r="AI109" s="7"/>
      <c r="AJ109" s="7"/>
      <c r="AK109" s="7"/>
      <c r="AL109" s="7"/>
      <c r="AM109" s="7"/>
      <c r="AN109" s="7"/>
      <c r="AO109" s="7"/>
      <c r="AP109" s="7"/>
      <c r="AQ109" s="7" t="s">
        <v>50</v>
      </c>
      <c r="AR109" s="7" t="s">
        <v>50</v>
      </c>
      <c r="AS109" s="7" t="s">
        <v>50</v>
      </c>
      <c r="AT109" s="7" t="s">
        <v>50</v>
      </c>
      <c r="AU109" s="7"/>
    </row>
    <row r="110" spans="1:47" hidden="1" x14ac:dyDescent="0.25">
      <c r="A110" s="5">
        <v>109</v>
      </c>
      <c r="B110" s="90">
        <v>0</v>
      </c>
      <c r="C110" s="63" t="s">
        <v>187</v>
      </c>
      <c r="D110" s="63"/>
      <c r="E110" s="45" t="s">
        <v>123</v>
      </c>
      <c r="F110" s="54">
        <v>200777.39</v>
      </c>
      <c r="G110" s="78">
        <v>10673.51</v>
      </c>
      <c r="H110" s="45"/>
      <c r="I110" s="78">
        <v>100</v>
      </c>
      <c r="J110" s="78">
        <v>43.83</v>
      </c>
      <c r="K110" s="45"/>
      <c r="L110" s="8">
        <v>44862</v>
      </c>
      <c r="M110" s="7">
        <v>155</v>
      </c>
      <c r="N110" s="9">
        <f t="shared" si="19"/>
        <v>45016</v>
      </c>
      <c r="O110" s="10">
        <f t="shared" ca="1" si="20"/>
        <v>-1187</v>
      </c>
      <c r="P110" s="10"/>
      <c r="Q110" s="7"/>
      <c r="R110" s="7"/>
      <c r="S110" s="7"/>
      <c r="T110" s="7"/>
      <c r="U110" s="7"/>
      <c r="V110" s="15"/>
      <c r="W110" s="7"/>
      <c r="X110" s="7"/>
      <c r="Y110" s="7"/>
      <c r="Z110" s="7"/>
      <c r="AA110" s="7"/>
      <c r="AB110" s="7"/>
      <c r="AC110" s="7"/>
      <c r="AD110" s="7"/>
      <c r="AE110" s="7"/>
      <c r="AF110" s="7"/>
      <c r="AG110" s="7"/>
      <c r="AH110" s="7"/>
      <c r="AI110" s="7"/>
      <c r="AJ110" s="7"/>
      <c r="AK110" s="7"/>
      <c r="AL110" s="7"/>
      <c r="AM110" s="7"/>
      <c r="AN110" s="7"/>
      <c r="AO110" s="7"/>
      <c r="AP110" s="7"/>
      <c r="AQ110" s="7" t="s">
        <v>50</v>
      </c>
      <c r="AR110" s="7" t="s">
        <v>50</v>
      </c>
      <c r="AS110" s="7" t="s">
        <v>50</v>
      </c>
      <c r="AT110" s="7" t="s">
        <v>50</v>
      </c>
      <c r="AU110" s="7"/>
    </row>
    <row r="111" spans="1:47" hidden="1" x14ac:dyDescent="0.25">
      <c r="A111" s="5">
        <v>110</v>
      </c>
      <c r="B111" s="90">
        <v>0</v>
      </c>
      <c r="C111" s="63" t="s">
        <v>188</v>
      </c>
      <c r="D111" s="63"/>
      <c r="E111" s="45" t="s">
        <v>184</v>
      </c>
      <c r="F111" s="54">
        <v>384565.88</v>
      </c>
      <c r="G111" s="78">
        <v>11266.92</v>
      </c>
      <c r="H111" s="45"/>
      <c r="I111" s="45"/>
      <c r="J111" s="78">
        <v>11.97</v>
      </c>
      <c r="K111" s="45"/>
      <c r="L111" s="8">
        <v>44862</v>
      </c>
      <c r="M111" s="7">
        <v>185</v>
      </c>
      <c r="N111" s="9">
        <f t="shared" si="19"/>
        <v>45046</v>
      </c>
      <c r="O111" s="10">
        <f t="shared" ca="1" si="20"/>
        <v>-1157</v>
      </c>
      <c r="P111" s="10"/>
      <c r="Q111" s="7"/>
      <c r="R111" s="7"/>
      <c r="S111" s="7"/>
      <c r="T111" s="7"/>
      <c r="U111" s="7"/>
      <c r="V111" s="15"/>
      <c r="W111" s="7"/>
      <c r="X111" s="7"/>
      <c r="Y111" s="7"/>
      <c r="Z111" s="7"/>
      <c r="AA111" s="7"/>
      <c r="AB111" s="7"/>
      <c r="AC111" s="7"/>
      <c r="AD111" s="7"/>
      <c r="AE111" s="7"/>
      <c r="AF111" s="7"/>
      <c r="AG111" s="7"/>
      <c r="AH111" s="7"/>
      <c r="AI111" s="7"/>
      <c r="AJ111" s="7"/>
      <c r="AK111" s="7"/>
      <c r="AL111" s="7"/>
      <c r="AM111" s="7"/>
      <c r="AN111" s="7"/>
      <c r="AO111" s="7"/>
      <c r="AP111" s="7"/>
      <c r="AQ111" s="7" t="s">
        <v>50</v>
      </c>
      <c r="AR111" s="7" t="s">
        <v>50</v>
      </c>
      <c r="AS111" s="7" t="s">
        <v>50</v>
      </c>
      <c r="AT111" s="7" t="s">
        <v>50</v>
      </c>
      <c r="AU111" s="7"/>
    </row>
    <row r="112" spans="1:47" hidden="1" x14ac:dyDescent="0.25">
      <c r="A112" s="5">
        <v>111</v>
      </c>
      <c r="B112" s="90">
        <v>0</v>
      </c>
      <c r="C112" s="63" t="s">
        <v>189</v>
      </c>
      <c r="D112" s="63"/>
      <c r="E112" s="45" t="s">
        <v>114</v>
      </c>
      <c r="F112" s="54">
        <v>280510.52</v>
      </c>
      <c r="G112" s="78">
        <v>10016.370000000001</v>
      </c>
      <c r="H112" s="45"/>
      <c r="I112" s="45"/>
      <c r="J112" s="45">
        <v>11.97</v>
      </c>
      <c r="K112" s="45"/>
      <c r="L112" s="8">
        <v>44862</v>
      </c>
      <c r="M112" s="7">
        <v>215</v>
      </c>
      <c r="N112" s="9">
        <f t="shared" si="19"/>
        <v>45076</v>
      </c>
      <c r="O112" s="10">
        <f t="shared" ca="1" si="20"/>
        <v>-1127</v>
      </c>
      <c r="P112" s="10"/>
      <c r="Q112" s="7"/>
      <c r="R112" s="7"/>
      <c r="S112" s="7"/>
      <c r="T112" s="7"/>
      <c r="U112" s="7"/>
      <c r="V112" s="15"/>
      <c r="W112" s="7"/>
      <c r="X112" s="7"/>
      <c r="Y112" s="7"/>
      <c r="Z112" s="7"/>
      <c r="AA112" s="7"/>
      <c r="AB112" s="7"/>
      <c r="AC112" s="7"/>
      <c r="AD112" s="7"/>
      <c r="AE112" s="7"/>
      <c r="AF112" s="7"/>
      <c r="AG112" s="7"/>
      <c r="AH112" s="7"/>
      <c r="AI112" s="7"/>
      <c r="AJ112" s="7"/>
      <c r="AK112" s="7"/>
      <c r="AL112" s="7"/>
      <c r="AM112" s="7"/>
      <c r="AN112" s="7"/>
      <c r="AO112" s="7"/>
      <c r="AP112" s="7"/>
      <c r="AQ112" s="7" t="s">
        <v>50</v>
      </c>
      <c r="AR112" s="7" t="s">
        <v>50</v>
      </c>
      <c r="AS112" s="7" t="s">
        <v>50</v>
      </c>
      <c r="AT112" s="7" t="s">
        <v>50</v>
      </c>
      <c r="AU112" s="7"/>
    </row>
    <row r="113" spans="1:47" hidden="1" x14ac:dyDescent="0.25">
      <c r="A113" s="5">
        <v>112</v>
      </c>
      <c r="B113" s="90">
        <v>0</v>
      </c>
      <c r="C113" s="63" t="s">
        <v>190</v>
      </c>
      <c r="D113" s="63"/>
      <c r="E113" s="45" t="s">
        <v>111</v>
      </c>
      <c r="F113" s="54">
        <v>214381</v>
      </c>
      <c r="G113" s="78">
        <v>10019.01</v>
      </c>
      <c r="H113" s="45"/>
      <c r="I113" s="45"/>
      <c r="J113" s="78">
        <v>14.61</v>
      </c>
      <c r="K113" s="45"/>
      <c r="L113" s="8">
        <v>44862</v>
      </c>
      <c r="M113" s="7">
        <v>185</v>
      </c>
      <c r="N113" s="9">
        <f t="shared" si="19"/>
        <v>45046</v>
      </c>
      <c r="O113" s="10">
        <f t="shared" ca="1" si="20"/>
        <v>-1157</v>
      </c>
      <c r="P113" s="10"/>
      <c r="Q113" s="7" t="s">
        <v>50</v>
      </c>
      <c r="R113" s="7" t="s">
        <v>50</v>
      </c>
      <c r="S113" s="7" t="s">
        <v>56</v>
      </c>
      <c r="T113" s="7">
        <v>0</v>
      </c>
      <c r="U113" s="7" t="s">
        <v>56</v>
      </c>
      <c r="V113" s="15" t="s">
        <v>56</v>
      </c>
      <c r="W113" s="7" t="s">
        <v>56</v>
      </c>
      <c r="X113" s="7"/>
      <c r="Y113" s="7" t="s">
        <v>50</v>
      </c>
      <c r="Z113" s="7" t="s">
        <v>50</v>
      </c>
      <c r="AA113" s="7" t="s">
        <v>50</v>
      </c>
      <c r="AB113" s="7"/>
      <c r="AC113" s="7">
        <v>0</v>
      </c>
      <c r="AD113" s="7"/>
      <c r="AE113" s="7"/>
      <c r="AF113" s="7"/>
      <c r="AG113" s="7"/>
      <c r="AH113" s="7"/>
      <c r="AI113" s="7"/>
      <c r="AJ113" s="7"/>
      <c r="AK113" s="7"/>
      <c r="AL113" s="7"/>
      <c r="AM113" s="7"/>
      <c r="AN113" s="7"/>
      <c r="AO113" s="7"/>
      <c r="AP113" s="7"/>
      <c r="AQ113" s="7" t="s">
        <v>50</v>
      </c>
      <c r="AR113" s="7" t="s">
        <v>50</v>
      </c>
      <c r="AS113" s="7" t="s">
        <v>50</v>
      </c>
      <c r="AT113" s="7" t="s">
        <v>50</v>
      </c>
      <c r="AU113" s="7"/>
    </row>
    <row r="114" spans="1:47" hidden="1" x14ac:dyDescent="0.25">
      <c r="A114" s="5">
        <v>113</v>
      </c>
      <c r="B114" s="90">
        <v>0</v>
      </c>
      <c r="C114" s="71" t="s">
        <v>191</v>
      </c>
      <c r="D114" s="71"/>
      <c r="E114" s="45" t="s">
        <v>61</v>
      </c>
      <c r="F114" s="54">
        <v>227360.34</v>
      </c>
      <c r="G114" s="78">
        <v>11269.56</v>
      </c>
      <c r="H114" s="45"/>
      <c r="I114" s="78">
        <v>250</v>
      </c>
      <c r="J114" s="78">
        <v>14.61</v>
      </c>
      <c r="K114" s="45"/>
      <c r="L114" s="8">
        <v>44862</v>
      </c>
      <c r="M114" s="7">
        <v>155</v>
      </c>
      <c r="N114" s="9">
        <f t="shared" si="19"/>
        <v>45016</v>
      </c>
      <c r="O114" s="10">
        <f t="shared" ca="1" si="20"/>
        <v>-1187</v>
      </c>
      <c r="P114" s="10" t="s">
        <v>50</v>
      </c>
      <c r="Q114" s="7" t="s">
        <v>50</v>
      </c>
      <c r="R114" s="7" t="s">
        <v>50</v>
      </c>
      <c r="S114" s="7" t="s">
        <v>50</v>
      </c>
      <c r="T114" s="7" t="s">
        <v>50</v>
      </c>
      <c r="U114" s="7" t="s">
        <v>50</v>
      </c>
      <c r="V114" s="15" t="s">
        <v>50</v>
      </c>
      <c r="W114" s="7" t="s">
        <v>50</v>
      </c>
      <c r="X114" s="7" t="s">
        <v>50</v>
      </c>
      <c r="Y114" s="7" t="s">
        <v>50</v>
      </c>
      <c r="Z114" s="7" t="s">
        <v>50</v>
      </c>
      <c r="AA114" s="7" t="s">
        <v>50</v>
      </c>
      <c r="AB114" s="7"/>
      <c r="AC114" s="7">
        <v>0</v>
      </c>
      <c r="AD114" s="7" t="s">
        <v>50</v>
      </c>
      <c r="AE114" s="7">
        <v>0</v>
      </c>
      <c r="AF114" s="7">
        <v>0</v>
      </c>
      <c r="AG114" s="7">
        <v>0</v>
      </c>
      <c r="AH114" s="7" t="s">
        <v>50</v>
      </c>
      <c r="AI114" s="7">
        <v>0</v>
      </c>
      <c r="AJ114" s="7">
        <v>0</v>
      </c>
      <c r="AK114" s="7">
        <v>0</v>
      </c>
      <c r="AL114" s="7">
        <v>0</v>
      </c>
      <c r="AM114" s="7"/>
      <c r="AN114" s="7">
        <v>0</v>
      </c>
      <c r="AO114" s="7">
        <v>0</v>
      </c>
      <c r="AP114" s="7">
        <v>0</v>
      </c>
      <c r="AQ114" s="7" t="s">
        <v>50</v>
      </c>
      <c r="AR114" s="7" t="s">
        <v>50</v>
      </c>
      <c r="AS114" s="7" t="s">
        <v>50</v>
      </c>
      <c r="AT114" s="7" t="s">
        <v>50</v>
      </c>
      <c r="AU114" s="7"/>
    </row>
    <row r="115" spans="1:47" hidden="1" x14ac:dyDescent="0.25">
      <c r="A115" s="5">
        <v>114</v>
      </c>
      <c r="B115" s="90">
        <v>0</v>
      </c>
      <c r="C115" s="63" t="s">
        <v>192</v>
      </c>
      <c r="D115" s="63"/>
      <c r="E115" s="45" t="s">
        <v>94</v>
      </c>
      <c r="F115" s="78">
        <v>355253.7</v>
      </c>
      <c r="G115" s="78">
        <v>11320.08</v>
      </c>
      <c r="H115" s="45"/>
      <c r="I115" s="45"/>
      <c r="J115" s="78">
        <v>65.13</v>
      </c>
      <c r="K115" s="45"/>
      <c r="L115" s="8">
        <v>44862</v>
      </c>
      <c r="M115" s="7">
        <v>185</v>
      </c>
      <c r="N115" s="9">
        <f t="shared" si="19"/>
        <v>45046</v>
      </c>
      <c r="O115" s="10">
        <f t="shared" ca="1" si="20"/>
        <v>-1157</v>
      </c>
      <c r="P115" s="10"/>
      <c r="Q115" s="7"/>
      <c r="R115" s="7"/>
      <c r="S115" s="7"/>
      <c r="T115" s="7"/>
      <c r="U115" s="7"/>
      <c r="V115" s="15"/>
      <c r="W115" s="7"/>
      <c r="X115" s="7"/>
      <c r="Y115" s="7"/>
      <c r="Z115" s="7"/>
      <c r="AA115" s="7"/>
      <c r="AB115" s="7"/>
      <c r="AC115" s="7"/>
      <c r="AD115" s="7"/>
      <c r="AE115" s="7"/>
      <c r="AF115" s="7"/>
      <c r="AG115" s="7"/>
      <c r="AH115" s="7"/>
      <c r="AI115" s="7"/>
      <c r="AJ115" s="7"/>
      <c r="AK115" s="7"/>
      <c r="AL115" s="7"/>
      <c r="AM115" s="7"/>
      <c r="AN115" s="7"/>
      <c r="AO115" s="7"/>
      <c r="AP115" s="7"/>
      <c r="AQ115" s="7" t="s">
        <v>50</v>
      </c>
      <c r="AR115" s="7" t="s">
        <v>50</v>
      </c>
      <c r="AS115" s="7" t="s">
        <v>50</v>
      </c>
      <c r="AT115" s="7" t="s">
        <v>50</v>
      </c>
      <c r="AU115" s="7"/>
    </row>
    <row r="116" spans="1:47" s="53" customFormat="1" hidden="1" x14ac:dyDescent="0.25">
      <c r="A116" s="50">
        <v>115</v>
      </c>
      <c r="B116" s="90">
        <v>0</v>
      </c>
      <c r="C116" s="63" t="s">
        <v>193</v>
      </c>
      <c r="D116" s="63"/>
      <c r="E116" s="45" t="s">
        <v>123</v>
      </c>
      <c r="F116" s="78">
        <v>732208.64000000001</v>
      </c>
      <c r="G116" s="78">
        <v>13779.99</v>
      </c>
      <c r="H116" s="45"/>
      <c r="I116" s="78">
        <v>350</v>
      </c>
      <c r="J116" s="45"/>
      <c r="K116" s="45"/>
      <c r="L116" s="51">
        <v>44862</v>
      </c>
      <c r="M116" s="45">
        <v>275</v>
      </c>
      <c r="N116" s="52">
        <f t="shared" si="19"/>
        <v>45136</v>
      </c>
      <c r="O116" s="46">
        <f t="shared" ca="1" si="20"/>
        <v>-1067</v>
      </c>
      <c r="P116" s="46"/>
      <c r="Q116" s="45"/>
      <c r="R116" s="45"/>
      <c r="S116" s="45"/>
      <c r="T116" s="45"/>
      <c r="U116" s="45"/>
      <c r="V116" s="56"/>
      <c r="W116" s="45"/>
      <c r="X116" s="45"/>
      <c r="Y116" s="45"/>
      <c r="Z116" s="45"/>
      <c r="AA116" s="45"/>
      <c r="AB116" s="45"/>
      <c r="AC116" s="45"/>
      <c r="AD116" s="45"/>
      <c r="AE116" s="45"/>
      <c r="AF116" s="45"/>
      <c r="AG116" s="45"/>
      <c r="AH116" s="45"/>
      <c r="AI116" s="45"/>
      <c r="AJ116" s="45"/>
      <c r="AK116" s="45"/>
      <c r="AL116" s="45"/>
      <c r="AM116" s="45"/>
      <c r="AN116" s="45"/>
      <c r="AO116" s="45"/>
      <c r="AP116" s="45"/>
      <c r="AQ116" s="45" t="s">
        <v>56</v>
      </c>
      <c r="AR116" s="45" t="s">
        <v>50</v>
      </c>
      <c r="AS116" s="45" t="s">
        <v>56</v>
      </c>
      <c r="AT116" s="45" t="s">
        <v>56</v>
      </c>
      <c r="AU116" s="45"/>
    </row>
    <row r="117" spans="1:47" hidden="1" x14ac:dyDescent="0.25">
      <c r="A117" s="50">
        <v>116</v>
      </c>
      <c r="B117" s="90">
        <v>0</v>
      </c>
      <c r="C117" s="45" t="s">
        <v>194</v>
      </c>
      <c r="D117" s="45"/>
      <c r="E117" s="45" t="s">
        <v>173</v>
      </c>
      <c r="F117" s="54">
        <v>829375.13</v>
      </c>
      <c r="G117" s="78">
        <v>13048.93</v>
      </c>
      <c r="H117" s="45"/>
      <c r="I117" s="78">
        <v>400</v>
      </c>
      <c r="J117" s="45"/>
      <c r="K117" s="45"/>
      <c r="L117" s="51">
        <v>44886</v>
      </c>
      <c r="M117" s="45">
        <v>160</v>
      </c>
      <c r="N117" s="52">
        <f t="shared" si="19"/>
        <v>45045</v>
      </c>
      <c r="O117" s="46">
        <f t="shared" ca="1" si="20"/>
        <v>-1158</v>
      </c>
      <c r="P117" s="46"/>
      <c r="Q117" s="45"/>
      <c r="R117" s="45"/>
      <c r="S117" s="45"/>
      <c r="T117" s="45"/>
      <c r="U117" s="45"/>
      <c r="V117" s="56"/>
      <c r="W117" s="45"/>
      <c r="X117" s="45"/>
      <c r="Y117" s="45"/>
      <c r="Z117" s="45"/>
      <c r="AA117" s="45"/>
      <c r="AB117" s="45"/>
      <c r="AC117" s="45"/>
      <c r="AD117" s="45"/>
      <c r="AE117" s="45"/>
      <c r="AF117" s="45"/>
      <c r="AG117" s="45"/>
      <c r="AH117" s="45"/>
      <c r="AI117" s="45"/>
      <c r="AJ117" s="45"/>
      <c r="AK117" s="45"/>
      <c r="AL117" s="45"/>
      <c r="AM117" s="45"/>
      <c r="AN117" s="45"/>
      <c r="AO117" s="45"/>
      <c r="AP117" s="45"/>
      <c r="AQ117" s="7" t="s">
        <v>50</v>
      </c>
      <c r="AR117" s="7" t="s">
        <v>50</v>
      </c>
      <c r="AS117" s="7" t="s">
        <v>50</v>
      </c>
      <c r="AT117" s="7" t="s">
        <v>50</v>
      </c>
      <c r="AU117" s="7"/>
    </row>
    <row r="118" spans="1:47" hidden="1" x14ac:dyDescent="0.25">
      <c r="A118" s="5">
        <v>117</v>
      </c>
      <c r="B118" s="90">
        <v>0</v>
      </c>
      <c r="C118" s="63" t="s">
        <v>195</v>
      </c>
      <c r="D118" s="63"/>
      <c r="E118" s="45" t="s">
        <v>64</v>
      </c>
      <c r="F118" s="54">
        <v>145618.28</v>
      </c>
      <c r="G118" s="54">
        <v>3649.2</v>
      </c>
      <c r="H118" s="45"/>
      <c r="I118" s="78">
        <v>258.94</v>
      </c>
      <c r="J118" s="78">
        <v>43.83</v>
      </c>
      <c r="K118" s="45"/>
      <c r="L118" s="8">
        <v>44888</v>
      </c>
      <c r="M118" s="7">
        <v>130</v>
      </c>
      <c r="N118" s="9">
        <f t="shared" si="19"/>
        <v>45017</v>
      </c>
      <c r="O118" s="10">
        <f t="shared" ca="1" si="20"/>
        <v>-1186</v>
      </c>
      <c r="P118" s="10"/>
      <c r="Q118" s="7" t="s">
        <v>50</v>
      </c>
      <c r="R118" s="7"/>
      <c r="S118" s="7">
        <v>0</v>
      </c>
      <c r="T118" s="7"/>
      <c r="U118" s="7" t="s">
        <v>56</v>
      </c>
      <c r="V118" s="15" t="s">
        <v>56</v>
      </c>
      <c r="W118" s="7"/>
      <c r="X118" s="7" t="s">
        <v>50</v>
      </c>
      <c r="Y118" s="7" t="s">
        <v>50</v>
      </c>
      <c r="Z118" s="7" t="s">
        <v>50</v>
      </c>
      <c r="AA118" s="7" t="s">
        <v>50</v>
      </c>
      <c r="AB118" s="7"/>
      <c r="AC118" s="7"/>
      <c r="AD118" s="7" t="s">
        <v>56</v>
      </c>
      <c r="AE118" s="7"/>
      <c r="AF118" s="7"/>
      <c r="AG118" s="7" t="s">
        <v>56</v>
      </c>
      <c r="AH118" s="7"/>
      <c r="AI118" s="7"/>
      <c r="AJ118" s="7" t="s">
        <v>56</v>
      </c>
      <c r="AK118" s="7"/>
      <c r="AL118" s="7" t="s">
        <v>50</v>
      </c>
      <c r="AM118" s="7"/>
      <c r="AN118" s="7"/>
      <c r="AO118" s="7"/>
      <c r="AP118" s="7"/>
      <c r="AQ118" s="7" t="s">
        <v>50</v>
      </c>
      <c r="AR118" s="7" t="s">
        <v>50</v>
      </c>
      <c r="AS118" s="7" t="s">
        <v>50</v>
      </c>
      <c r="AT118" s="7" t="s">
        <v>50</v>
      </c>
      <c r="AU118" s="7"/>
    </row>
    <row r="119" spans="1:47" hidden="1" x14ac:dyDescent="0.25">
      <c r="A119" s="5">
        <v>118</v>
      </c>
      <c r="B119" s="90">
        <v>0</v>
      </c>
      <c r="C119" s="63" t="s">
        <v>196</v>
      </c>
      <c r="D119" s="63"/>
      <c r="E119" s="45" t="s">
        <v>91</v>
      </c>
      <c r="F119" s="54">
        <v>288931.56</v>
      </c>
      <c r="G119" s="78">
        <v>8879.94</v>
      </c>
      <c r="H119" s="45"/>
      <c r="I119" s="45"/>
      <c r="J119" s="45"/>
      <c r="K119" s="45"/>
      <c r="L119" s="8">
        <v>44876</v>
      </c>
      <c r="M119" s="7">
        <v>185</v>
      </c>
      <c r="N119" s="9">
        <f t="shared" si="19"/>
        <v>45060</v>
      </c>
      <c r="O119" s="60">
        <f t="shared" ca="1" si="20"/>
        <v>-1143</v>
      </c>
      <c r="P119" s="10"/>
      <c r="Q119" s="7"/>
      <c r="R119" s="7"/>
      <c r="S119" s="7"/>
      <c r="T119" s="7"/>
      <c r="U119" s="7"/>
      <c r="V119" s="15"/>
      <c r="W119" s="7"/>
      <c r="X119" s="7"/>
      <c r="Y119" s="7"/>
      <c r="Z119" s="7"/>
      <c r="AA119" s="7"/>
      <c r="AB119" s="7"/>
      <c r="AC119" s="7"/>
      <c r="AD119" s="7"/>
      <c r="AE119" s="7"/>
      <c r="AF119" s="7"/>
      <c r="AG119" s="7"/>
      <c r="AH119" s="7"/>
      <c r="AI119" s="7"/>
      <c r="AJ119" s="7"/>
      <c r="AK119" s="7"/>
      <c r="AL119" s="7"/>
      <c r="AM119" s="7"/>
      <c r="AN119" s="7"/>
      <c r="AO119" s="7"/>
      <c r="AP119" s="7"/>
      <c r="AQ119" s="7" t="s">
        <v>50</v>
      </c>
      <c r="AR119" s="7" t="s">
        <v>50</v>
      </c>
      <c r="AS119" s="7" t="s">
        <v>50</v>
      </c>
      <c r="AT119" s="7" t="s">
        <v>50</v>
      </c>
      <c r="AU119" s="7"/>
    </row>
    <row r="120" spans="1:47" hidden="1" x14ac:dyDescent="0.25">
      <c r="A120" s="5">
        <v>119</v>
      </c>
      <c r="B120" s="90">
        <v>0</v>
      </c>
      <c r="C120" s="63" t="s">
        <v>197</v>
      </c>
      <c r="D120" s="63"/>
      <c r="E120" s="45" t="s">
        <v>98</v>
      </c>
      <c r="F120" s="54">
        <v>204996.58</v>
      </c>
      <c r="G120" s="78">
        <v>9563.91</v>
      </c>
      <c r="H120" s="45"/>
      <c r="I120" s="45"/>
      <c r="J120" s="78">
        <v>35.909999999999997</v>
      </c>
      <c r="K120" s="45"/>
      <c r="L120" s="8">
        <v>44916</v>
      </c>
      <c r="M120" s="7">
        <v>155</v>
      </c>
      <c r="N120" s="9">
        <f t="shared" si="19"/>
        <v>45070</v>
      </c>
      <c r="O120" s="10">
        <f t="shared" ca="1" si="20"/>
        <v>-1133</v>
      </c>
      <c r="P120" s="10" t="s">
        <v>50</v>
      </c>
      <c r="Q120" s="7" t="s">
        <v>50</v>
      </c>
      <c r="R120" s="7" t="s">
        <v>50</v>
      </c>
      <c r="S120" s="7" t="s">
        <v>50</v>
      </c>
      <c r="T120" s="7" t="s">
        <v>50</v>
      </c>
      <c r="U120" s="7" t="s">
        <v>50</v>
      </c>
      <c r="V120" s="15" t="s">
        <v>50</v>
      </c>
      <c r="W120" s="7" t="s">
        <v>50</v>
      </c>
      <c r="X120" s="7" t="s">
        <v>50</v>
      </c>
      <c r="Y120" s="7" t="s">
        <v>50</v>
      </c>
      <c r="Z120" s="7" t="s">
        <v>50</v>
      </c>
      <c r="AA120" s="7" t="s">
        <v>50</v>
      </c>
      <c r="AB120" s="7"/>
      <c r="AC120" s="7">
        <v>0</v>
      </c>
      <c r="AD120" s="7" t="s">
        <v>50</v>
      </c>
      <c r="AE120" s="7">
        <v>0</v>
      </c>
      <c r="AF120" s="7">
        <v>0</v>
      </c>
      <c r="AG120" s="7" t="s">
        <v>50</v>
      </c>
      <c r="AH120" s="7">
        <v>0</v>
      </c>
      <c r="AI120" s="7">
        <v>0</v>
      </c>
      <c r="AJ120" s="7">
        <v>0</v>
      </c>
      <c r="AK120" s="7">
        <v>0</v>
      </c>
      <c r="AL120" s="7">
        <v>0</v>
      </c>
      <c r="AM120" s="7"/>
      <c r="AN120" s="7">
        <v>0</v>
      </c>
      <c r="AO120" s="7">
        <v>0</v>
      </c>
      <c r="AP120" s="7">
        <v>0</v>
      </c>
      <c r="AQ120" s="7" t="s">
        <v>50</v>
      </c>
      <c r="AR120" s="7" t="s">
        <v>50</v>
      </c>
      <c r="AS120" s="7" t="s">
        <v>50</v>
      </c>
      <c r="AT120" s="7" t="s">
        <v>50</v>
      </c>
      <c r="AU120" s="7"/>
    </row>
    <row r="121" spans="1:47" hidden="1" x14ac:dyDescent="0.25">
      <c r="A121" s="5">
        <v>120</v>
      </c>
      <c r="B121" s="90">
        <v>0</v>
      </c>
      <c r="C121" s="46" t="s">
        <v>198</v>
      </c>
      <c r="D121" s="46"/>
      <c r="E121" s="45" t="s">
        <v>61</v>
      </c>
      <c r="F121" s="39">
        <v>14857.12</v>
      </c>
      <c r="G121" s="78">
        <v>642.88</v>
      </c>
      <c r="H121" s="45"/>
      <c r="I121" s="45"/>
      <c r="J121" s="54">
        <v>11.97</v>
      </c>
      <c r="K121" s="45"/>
      <c r="L121" s="51">
        <v>44923</v>
      </c>
      <c r="M121" s="7">
        <v>90</v>
      </c>
      <c r="N121" s="9">
        <f t="shared" si="19"/>
        <v>45012</v>
      </c>
      <c r="O121" s="10">
        <f t="shared" ca="1" si="20"/>
        <v>-1191</v>
      </c>
      <c r="P121" s="10"/>
      <c r="Q121" s="7"/>
      <c r="R121" s="7"/>
      <c r="S121" s="7"/>
      <c r="T121" s="7"/>
      <c r="U121" s="7"/>
      <c r="V121" s="15"/>
      <c r="W121" s="7"/>
      <c r="X121" s="7"/>
      <c r="Y121" s="7"/>
      <c r="Z121" s="7"/>
      <c r="AA121" s="7"/>
      <c r="AB121" s="7"/>
      <c r="AC121" s="7"/>
      <c r="AD121" s="7"/>
      <c r="AE121" s="7"/>
      <c r="AF121" s="7"/>
      <c r="AG121" s="7"/>
      <c r="AH121" s="7"/>
      <c r="AI121" s="7"/>
      <c r="AJ121" s="7"/>
      <c r="AK121" s="7"/>
      <c r="AL121" s="7"/>
      <c r="AM121" s="7"/>
      <c r="AN121" s="7"/>
      <c r="AO121" s="7"/>
      <c r="AP121" s="7" t="s">
        <v>56</v>
      </c>
      <c r="AQ121" s="7" t="s">
        <v>50</v>
      </c>
      <c r="AR121" s="7" t="s">
        <v>50</v>
      </c>
      <c r="AS121" s="7" t="s">
        <v>50</v>
      </c>
      <c r="AT121" s="7" t="s">
        <v>50</v>
      </c>
      <c r="AU121" s="7"/>
    </row>
    <row r="122" spans="1:47" hidden="1" x14ac:dyDescent="0.25">
      <c r="A122" s="50">
        <v>121</v>
      </c>
      <c r="B122" s="126">
        <v>0</v>
      </c>
      <c r="C122" s="45" t="s">
        <v>199</v>
      </c>
      <c r="D122" s="45"/>
      <c r="E122" s="107" t="s">
        <v>91</v>
      </c>
      <c r="F122" s="7">
        <v>334272.95</v>
      </c>
      <c r="G122" s="45">
        <v>10515.24</v>
      </c>
      <c r="H122" s="45"/>
      <c r="I122" s="45"/>
      <c r="J122" s="45"/>
      <c r="K122" s="266"/>
      <c r="L122" s="51">
        <v>44923</v>
      </c>
      <c r="M122" s="7">
        <v>125</v>
      </c>
      <c r="N122" s="9">
        <f t="shared" si="19"/>
        <v>45047</v>
      </c>
      <c r="O122" s="60">
        <f t="shared" ca="1" si="20"/>
        <v>-1156</v>
      </c>
      <c r="P122" s="10"/>
      <c r="Q122" s="7"/>
      <c r="R122" s="7"/>
      <c r="S122" s="7"/>
      <c r="T122" s="7"/>
      <c r="U122" s="7"/>
      <c r="V122" s="15"/>
      <c r="W122" s="7"/>
      <c r="X122" s="7"/>
      <c r="Y122" s="7"/>
      <c r="Z122" s="7"/>
      <c r="AA122" s="7"/>
      <c r="AB122" s="7"/>
      <c r="AC122" s="7"/>
      <c r="AD122" s="7"/>
      <c r="AE122" s="7"/>
      <c r="AF122" s="7"/>
      <c r="AG122" s="7"/>
      <c r="AH122" s="7"/>
      <c r="AI122" s="7"/>
      <c r="AJ122" s="7"/>
      <c r="AK122" s="7"/>
      <c r="AL122" s="7"/>
      <c r="AM122" s="7"/>
      <c r="AN122" s="7"/>
      <c r="AO122" s="7"/>
      <c r="AP122" s="7"/>
      <c r="AQ122" s="7">
        <v>0</v>
      </c>
      <c r="AR122" s="7" t="s">
        <v>50</v>
      </c>
      <c r="AS122" s="7" t="s">
        <v>50</v>
      </c>
      <c r="AT122" s="7"/>
      <c r="AU122" s="7"/>
    </row>
    <row r="123" spans="1:47" hidden="1" x14ac:dyDescent="0.25">
      <c r="A123" s="5">
        <v>122</v>
      </c>
      <c r="B123" s="118" t="s">
        <v>47</v>
      </c>
      <c r="C123" s="80" t="s">
        <v>200</v>
      </c>
      <c r="D123" s="80"/>
      <c r="E123" s="45" t="s">
        <v>201</v>
      </c>
      <c r="F123" s="45">
        <v>216672.42</v>
      </c>
      <c r="G123" s="78">
        <v>9563.91</v>
      </c>
      <c r="H123" s="45"/>
      <c r="I123" s="45"/>
      <c r="J123" s="78">
        <v>35.909999999999997</v>
      </c>
      <c r="K123" s="45"/>
      <c r="L123" s="8">
        <v>44931</v>
      </c>
      <c r="M123" s="7">
        <v>125</v>
      </c>
      <c r="N123" s="9">
        <f t="shared" ref="N123" si="21">IF(OR(ISBLANK(L123),ISBLANK(M123)),"",L123+M123-1)</f>
        <v>45055</v>
      </c>
      <c r="O123" s="10">
        <f t="shared" ref="O123" ca="1" si="22">IF(OR(ISBLANK(L123),ISBLANK(M123)),"",N123-TODAY())</f>
        <v>-1148</v>
      </c>
      <c r="P123" s="10"/>
      <c r="Q123" s="7"/>
      <c r="R123" s="7"/>
      <c r="S123" s="7"/>
      <c r="T123" s="7"/>
      <c r="U123" s="7"/>
      <c r="V123" s="15"/>
      <c r="W123" s="7"/>
      <c r="X123" s="7"/>
      <c r="Y123" s="7"/>
      <c r="Z123" s="7"/>
      <c r="AA123" s="7"/>
      <c r="AB123" s="7"/>
      <c r="AC123" s="7"/>
      <c r="AD123" s="7"/>
      <c r="AE123" s="7"/>
      <c r="AF123" s="7"/>
      <c r="AG123" s="7"/>
      <c r="AH123" s="7"/>
      <c r="AI123" s="7"/>
      <c r="AJ123" s="7"/>
      <c r="AK123" s="7"/>
      <c r="AL123" s="7"/>
      <c r="AM123" s="7"/>
      <c r="AN123" s="7"/>
      <c r="AO123" s="7"/>
      <c r="AP123" s="7"/>
      <c r="AQ123" s="7" t="s">
        <v>50</v>
      </c>
      <c r="AR123" s="7" t="s">
        <v>50</v>
      </c>
      <c r="AS123" s="7" t="s">
        <v>50</v>
      </c>
      <c r="AT123" s="7" t="s">
        <v>50</v>
      </c>
      <c r="AU123" s="7"/>
    </row>
    <row r="124" spans="1:47" hidden="1" x14ac:dyDescent="0.25">
      <c r="A124" s="5">
        <v>123</v>
      </c>
      <c r="B124" s="118" t="s">
        <v>47</v>
      </c>
      <c r="C124" s="63" t="s">
        <v>202</v>
      </c>
      <c r="D124" s="63"/>
      <c r="E124" s="45" t="s">
        <v>94</v>
      </c>
      <c r="F124" s="39">
        <v>102773.57</v>
      </c>
      <c r="G124" s="54">
        <v>4180.47</v>
      </c>
      <c r="H124" s="45"/>
      <c r="I124" s="45"/>
      <c r="J124" s="45">
        <v>11.97</v>
      </c>
      <c r="K124" s="45"/>
      <c r="L124" s="8">
        <v>44929</v>
      </c>
      <c r="M124" s="7">
        <v>125</v>
      </c>
      <c r="N124" s="9">
        <f t="shared" si="19"/>
        <v>45053</v>
      </c>
      <c r="O124" s="10">
        <f t="shared" ca="1" si="20"/>
        <v>-1150</v>
      </c>
      <c r="P124" s="10"/>
      <c r="Q124" s="7"/>
      <c r="R124" s="7"/>
      <c r="S124" s="7"/>
      <c r="T124" s="7"/>
      <c r="U124" s="7"/>
      <c r="V124" s="15"/>
      <c r="W124" s="7"/>
      <c r="X124" s="7"/>
      <c r="Y124" s="7"/>
      <c r="Z124" s="7"/>
      <c r="AA124" s="7"/>
      <c r="AB124" s="7"/>
      <c r="AC124" s="7"/>
      <c r="AD124" s="7"/>
      <c r="AE124" s="7"/>
      <c r="AF124" s="7"/>
      <c r="AG124" s="7"/>
      <c r="AH124" s="7"/>
      <c r="AI124" s="7"/>
      <c r="AJ124" s="7"/>
      <c r="AK124" s="7"/>
      <c r="AL124" s="7"/>
      <c r="AM124" s="7"/>
      <c r="AN124" s="7"/>
      <c r="AO124" s="7"/>
      <c r="AP124" s="7"/>
      <c r="AQ124" s="7" t="s">
        <v>50</v>
      </c>
      <c r="AR124" s="7" t="s">
        <v>50</v>
      </c>
      <c r="AS124" s="7" t="s">
        <v>50</v>
      </c>
      <c r="AT124" s="7" t="s">
        <v>50</v>
      </c>
      <c r="AU124" s="7"/>
    </row>
    <row r="125" spans="1:47" hidden="1" x14ac:dyDescent="0.25">
      <c r="A125" s="5">
        <v>124</v>
      </c>
      <c r="B125" s="118" t="s">
        <v>47</v>
      </c>
      <c r="C125" s="80" t="s">
        <v>203</v>
      </c>
      <c r="D125" s="80"/>
      <c r="E125" s="45" t="s">
        <v>111</v>
      </c>
      <c r="F125" s="78">
        <v>138956.57</v>
      </c>
      <c r="G125" s="78">
        <v>3355.34</v>
      </c>
      <c r="H125" s="45"/>
      <c r="I125" s="45"/>
      <c r="J125" s="78">
        <v>35.909999999999997</v>
      </c>
      <c r="K125" s="45"/>
      <c r="L125" s="8">
        <v>44935</v>
      </c>
      <c r="M125" s="7">
        <v>130</v>
      </c>
      <c r="N125" s="9">
        <f t="shared" si="19"/>
        <v>45064</v>
      </c>
      <c r="O125" s="10">
        <f t="shared" ca="1" si="20"/>
        <v>-1139</v>
      </c>
      <c r="P125" s="10"/>
      <c r="Q125" s="7"/>
      <c r="R125" s="7"/>
      <c r="S125" s="7"/>
      <c r="T125" s="7"/>
      <c r="U125" s="7"/>
      <c r="V125" s="15"/>
      <c r="W125" s="7"/>
      <c r="X125" s="7"/>
      <c r="Y125" s="7"/>
      <c r="Z125" s="7"/>
      <c r="AA125" s="7"/>
      <c r="AB125" s="7"/>
      <c r="AC125" s="7"/>
      <c r="AD125" s="7"/>
      <c r="AE125" s="7"/>
      <c r="AF125" s="7"/>
      <c r="AG125" s="7"/>
      <c r="AH125" s="7"/>
      <c r="AI125" s="7"/>
      <c r="AJ125" s="7"/>
      <c r="AK125" s="7"/>
      <c r="AL125" s="7"/>
      <c r="AM125" s="7"/>
      <c r="AN125" s="7"/>
      <c r="AO125" s="7"/>
      <c r="AP125" s="7"/>
      <c r="AQ125" s="7" t="s">
        <v>50</v>
      </c>
      <c r="AR125" s="7" t="s">
        <v>50</v>
      </c>
      <c r="AS125" s="7" t="s">
        <v>50</v>
      </c>
      <c r="AT125" s="7" t="s">
        <v>50</v>
      </c>
      <c r="AU125" s="7"/>
    </row>
    <row r="126" spans="1:47" hidden="1" x14ac:dyDescent="0.25">
      <c r="A126" s="5">
        <v>125</v>
      </c>
      <c r="B126" s="118" t="s">
        <v>47</v>
      </c>
      <c r="C126" s="63" t="s">
        <v>204</v>
      </c>
      <c r="D126" s="63"/>
      <c r="E126" s="7" t="s">
        <v>123</v>
      </c>
      <c r="F126" s="39">
        <v>50744.67</v>
      </c>
      <c r="G126" s="7">
        <v>1905.6</v>
      </c>
      <c r="H126" s="7"/>
      <c r="I126" s="7"/>
      <c r="J126" s="7"/>
      <c r="K126" s="7"/>
      <c r="L126" s="8">
        <v>44939</v>
      </c>
      <c r="M126" s="7">
        <v>40</v>
      </c>
      <c r="N126" s="9">
        <f t="shared" si="19"/>
        <v>44978</v>
      </c>
      <c r="O126" s="10">
        <f t="shared" ca="1" si="20"/>
        <v>-1225</v>
      </c>
      <c r="P126" s="10"/>
      <c r="Q126" s="7"/>
      <c r="R126" s="7"/>
      <c r="S126" s="7"/>
      <c r="T126" s="7"/>
      <c r="U126" s="7"/>
      <c r="V126" s="15"/>
      <c r="W126" s="7"/>
      <c r="X126" s="7"/>
      <c r="Y126" s="7"/>
      <c r="Z126" s="7"/>
      <c r="AA126" s="7"/>
      <c r="AB126" s="7"/>
      <c r="AC126" s="7"/>
      <c r="AD126" s="7"/>
      <c r="AE126" s="7"/>
      <c r="AF126" s="7"/>
      <c r="AG126" s="7"/>
      <c r="AH126" s="7"/>
      <c r="AI126" s="7"/>
      <c r="AJ126" s="7"/>
      <c r="AK126" s="7"/>
      <c r="AL126" s="7"/>
      <c r="AM126" s="7"/>
      <c r="AN126" s="7"/>
      <c r="AO126" s="7"/>
      <c r="AP126" s="7"/>
      <c r="AQ126" s="7">
        <v>0</v>
      </c>
      <c r="AR126" s="7" t="s">
        <v>50</v>
      </c>
      <c r="AS126" s="7" t="s">
        <v>50</v>
      </c>
      <c r="AT126" s="7" t="s">
        <v>50</v>
      </c>
      <c r="AU126" s="7"/>
    </row>
    <row r="127" spans="1:47" hidden="1" x14ac:dyDescent="0.25">
      <c r="A127" s="5">
        <v>126</v>
      </c>
      <c r="B127" s="90">
        <v>0</v>
      </c>
      <c r="C127" s="63" t="s">
        <v>205</v>
      </c>
      <c r="D127" s="63"/>
      <c r="E127" s="149" t="s">
        <v>117</v>
      </c>
      <c r="F127" s="54">
        <v>600049.42000000004</v>
      </c>
      <c r="G127" s="78">
        <v>12398.59</v>
      </c>
      <c r="H127" s="45"/>
      <c r="I127" s="45"/>
      <c r="J127" s="45"/>
      <c r="K127" s="45"/>
      <c r="L127" s="8">
        <v>44943</v>
      </c>
      <c r="M127" s="7">
        <v>275</v>
      </c>
      <c r="N127" s="9">
        <f t="shared" si="19"/>
        <v>45217</v>
      </c>
      <c r="O127" s="10">
        <f t="shared" ca="1" si="20"/>
        <v>-986</v>
      </c>
      <c r="P127" s="10"/>
      <c r="Q127" s="7"/>
      <c r="R127" s="7"/>
      <c r="S127" s="7"/>
      <c r="T127" s="7"/>
      <c r="U127" s="7"/>
      <c r="V127" s="15"/>
      <c r="W127" s="7"/>
      <c r="X127" s="7"/>
      <c r="Y127" s="7"/>
      <c r="Z127" s="7"/>
      <c r="AA127" s="7"/>
      <c r="AB127" s="7"/>
      <c r="AC127" s="7"/>
      <c r="AD127" s="7"/>
      <c r="AE127" s="7"/>
      <c r="AF127" s="7"/>
      <c r="AG127" s="7"/>
      <c r="AH127" s="7"/>
      <c r="AI127" s="7"/>
      <c r="AJ127" s="7"/>
      <c r="AK127" s="7"/>
      <c r="AL127" s="7"/>
      <c r="AM127" s="7"/>
      <c r="AN127" s="7"/>
      <c r="AO127" s="7"/>
      <c r="AP127" s="7"/>
      <c r="AQ127" s="7" t="s">
        <v>50</v>
      </c>
      <c r="AR127" s="7" t="s">
        <v>50</v>
      </c>
      <c r="AS127" s="7" t="s">
        <v>50</v>
      </c>
      <c r="AT127" s="7"/>
      <c r="AU127" s="7"/>
    </row>
    <row r="128" spans="1:47" hidden="1" x14ac:dyDescent="0.25">
      <c r="A128" s="5">
        <v>127</v>
      </c>
      <c r="B128" s="118" t="s">
        <v>47</v>
      </c>
      <c r="C128" s="63" t="s">
        <v>206</v>
      </c>
      <c r="D128" s="63"/>
      <c r="E128" s="45" t="s">
        <v>123</v>
      </c>
      <c r="F128" s="78">
        <v>364308.17</v>
      </c>
      <c r="G128" s="78">
        <v>13943.21</v>
      </c>
      <c r="H128" s="45"/>
      <c r="I128" s="78">
        <v>250</v>
      </c>
      <c r="J128" s="45"/>
      <c r="K128" s="45"/>
      <c r="L128" s="8">
        <v>44952</v>
      </c>
      <c r="M128" s="7">
        <v>130</v>
      </c>
      <c r="N128" s="9">
        <f t="shared" si="19"/>
        <v>45081</v>
      </c>
      <c r="O128" s="10">
        <f t="shared" ca="1" si="20"/>
        <v>-1122</v>
      </c>
      <c r="P128" s="10"/>
      <c r="Q128" s="7"/>
      <c r="R128" s="7"/>
      <c r="S128" s="7"/>
      <c r="T128" s="7"/>
      <c r="U128" s="7"/>
      <c r="V128" s="15"/>
      <c r="W128" s="7"/>
      <c r="X128" s="7"/>
      <c r="Y128" s="7"/>
      <c r="Z128" s="7"/>
      <c r="AA128" s="7"/>
      <c r="AB128" s="7"/>
      <c r="AC128" s="7"/>
      <c r="AD128" s="7"/>
      <c r="AE128" s="7"/>
      <c r="AF128" s="7"/>
      <c r="AG128" s="7"/>
      <c r="AH128" s="7"/>
      <c r="AI128" s="7"/>
      <c r="AJ128" s="7"/>
      <c r="AK128" s="7"/>
      <c r="AL128" s="7"/>
      <c r="AM128" s="7"/>
      <c r="AN128" s="7"/>
      <c r="AO128" s="7"/>
      <c r="AP128" s="7"/>
      <c r="AQ128" s="7" t="s">
        <v>50</v>
      </c>
      <c r="AR128" s="7" t="s">
        <v>50</v>
      </c>
      <c r="AS128" s="7" t="s">
        <v>56</v>
      </c>
      <c r="AT128" s="7" t="s">
        <v>56</v>
      </c>
      <c r="AU128" s="7"/>
    </row>
    <row r="129" spans="1:47" hidden="1" x14ac:dyDescent="0.25">
      <c r="A129" s="5">
        <v>128</v>
      </c>
      <c r="B129" s="90">
        <v>0</v>
      </c>
      <c r="C129" s="63" t="s">
        <v>207</v>
      </c>
      <c r="D129" s="63"/>
      <c r="E129" s="107" t="s">
        <v>208</v>
      </c>
      <c r="F129" s="54">
        <v>746332.64</v>
      </c>
      <c r="G129" s="78">
        <v>12459.42</v>
      </c>
      <c r="H129" s="45"/>
      <c r="I129" s="78">
        <v>800</v>
      </c>
      <c r="J129" s="78">
        <v>311.22000000000003</v>
      </c>
      <c r="K129" s="45"/>
      <c r="L129" s="51">
        <v>44957</v>
      </c>
      <c r="M129" s="7">
        <v>210</v>
      </c>
      <c r="N129" s="9">
        <f t="shared" si="19"/>
        <v>45166</v>
      </c>
      <c r="O129" s="10">
        <f t="shared" ca="1" si="20"/>
        <v>-1037</v>
      </c>
      <c r="P129" s="10"/>
      <c r="Q129" s="7"/>
      <c r="R129" s="7"/>
      <c r="S129" s="7"/>
      <c r="T129" s="7"/>
      <c r="U129" s="7"/>
      <c r="V129" s="15"/>
      <c r="W129" s="7"/>
      <c r="X129" s="7"/>
      <c r="Y129" s="7"/>
      <c r="Z129" s="7"/>
      <c r="AA129" s="7"/>
      <c r="AB129" s="7"/>
      <c r="AC129" s="7"/>
      <c r="AD129" s="7"/>
      <c r="AE129" s="7"/>
      <c r="AF129" s="7"/>
      <c r="AG129" s="7"/>
      <c r="AH129" s="7"/>
      <c r="AI129" s="7"/>
      <c r="AJ129" s="7"/>
      <c r="AK129" s="7"/>
      <c r="AL129" s="7"/>
      <c r="AM129" s="7"/>
      <c r="AN129" s="7"/>
      <c r="AO129" s="7"/>
      <c r="AP129" s="7"/>
      <c r="AQ129" s="7" t="s">
        <v>50</v>
      </c>
      <c r="AR129" s="7" t="s">
        <v>50</v>
      </c>
      <c r="AS129" s="7" t="s">
        <v>50</v>
      </c>
      <c r="AT129" s="7"/>
      <c r="AU129" s="7"/>
    </row>
    <row r="130" spans="1:47" hidden="1" x14ac:dyDescent="0.25">
      <c r="A130" s="5">
        <v>129</v>
      </c>
      <c r="B130" s="118" t="s">
        <v>47</v>
      </c>
      <c r="C130" s="63" t="s">
        <v>209</v>
      </c>
      <c r="D130" s="63"/>
      <c r="E130" s="45" t="s">
        <v>61</v>
      </c>
      <c r="F130" s="78">
        <v>380080.78</v>
      </c>
      <c r="G130" s="78">
        <v>12541.41</v>
      </c>
      <c r="H130" s="45"/>
      <c r="I130" s="78">
        <v>300</v>
      </c>
      <c r="J130" s="45">
        <v>35.909999999999997</v>
      </c>
      <c r="K130" s="45"/>
      <c r="L130" s="8">
        <v>44957</v>
      </c>
      <c r="M130" s="7">
        <v>100</v>
      </c>
      <c r="N130" s="9">
        <f t="shared" si="19"/>
        <v>45056</v>
      </c>
      <c r="O130" s="60">
        <f t="shared" ca="1" si="20"/>
        <v>-1147</v>
      </c>
      <c r="P130" s="10"/>
      <c r="Q130" s="7" t="s">
        <v>50</v>
      </c>
      <c r="R130" s="7" t="s">
        <v>50</v>
      </c>
      <c r="S130" s="7" t="s">
        <v>50</v>
      </c>
      <c r="T130" s="7" t="s">
        <v>50</v>
      </c>
      <c r="U130" s="7" t="s">
        <v>50</v>
      </c>
      <c r="V130" s="15" t="s">
        <v>56</v>
      </c>
      <c r="W130" s="7" t="s">
        <v>50</v>
      </c>
      <c r="X130" s="7" t="s">
        <v>50</v>
      </c>
      <c r="Y130" s="7" t="s">
        <v>50</v>
      </c>
      <c r="Z130" s="7" t="s">
        <v>50</v>
      </c>
      <c r="AA130" s="7" t="s">
        <v>50</v>
      </c>
      <c r="AB130" s="7"/>
      <c r="AC130" s="7">
        <v>0</v>
      </c>
      <c r="AD130" s="7" t="s">
        <v>56</v>
      </c>
      <c r="AE130" s="7" t="s">
        <v>50</v>
      </c>
      <c r="AF130" s="7">
        <v>0</v>
      </c>
      <c r="AG130" s="7">
        <v>0</v>
      </c>
      <c r="AH130" s="7" t="s">
        <v>50</v>
      </c>
      <c r="AI130" s="7">
        <v>0</v>
      </c>
      <c r="AJ130" s="7" t="s">
        <v>56</v>
      </c>
      <c r="AK130" s="7">
        <v>0</v>
      </c>
      <c r="AL130" s="7">
        <v>0</v>
      </c>
      <c r="AM130" s="7"/>
      <c r="AN130" s="7" t="s">
        <v>50</v>
      </c>
      <c r="AO130" s="7">
        <v>0</v>
      </c>
      <c r="AP130" s="7">
        <v>0</v>
      </c>
      <c r="AQ130" s="7" t="s">
        <v>56</v>
      </c>
      <c r="AR130" s="7" t="s">
        <v>50</v>
      </c>
      <c r="AS130" s="7" t="s">
        <v>56</v>
      </c>
      <c r="AT130" s="7" t="s">
        <v>56</v>
      </c>
      <c r="AU130" s="7"/>
    </row>
    <row r="131" spans="1:47" hidden="1" x14ac:dyDescent="0.25">
      <c r="A131" s="5">
        <v>130</v>
      </c>
      <c r="B131" s="90">
        <v>0</v>
      </c>
      <c r="C131" s="63" t="s">
        <v>210</v>
      </c>
      <c r="D131" s="63"/>
      <c r="E131" s="45" t="s">
        <v>211</v>
      </c>
      <c r="F131" s="78">
        <v>567622.42000000004</v>
      </c>
      <c r="G131" s="78">
        <v>12173.34</v>
      </c>
      <c r="H131" s="78"/>
      <c r="I131" s="78">
        <v>300</v>
      </c>
      <c r="J131" s="78">
        <v>263.33999999999997</v>
      </c>
      <c r="K131" s="45"/>
      <c r="L131" s="8">
        <v>44957</v>
      </c>
      <c r="M131" s="7">
        <v>160</v>
      </c>
      <c r="N131" s="9">
        <f t="shared" si="19"/>
        <v>45116</v>
      </c>
      <c r="O131" s="10">
        <f t="shared" ca="1" si="20"/>
        <v>-1087</v>
      </c>
      <c r="P131" s="10"/>
      <c r="Q131" s="7" t="s">
        <v>50</v>
      </c>
      <c r="R131" s="7"/>
      <c r="S131" s="7"/>
      <c r="T131" s="7"/>
      <c r="U131" s="7"/>
      <c r="V131" s="15"/>
      <c r="W131" s="7"/>
      <c r="X131" s="7"/>
      <c r="Y131" s="7" t="s">
        <v>50</v>
      </c>
      <c r="Z131" s="7"/>
      <c r="AA131" s="7" t="s">
        <v>50</v>
      </c>
      <c r="AB131" s="7"/>
      <c r="AC131" s="7"/>
      <c r="AD131" s="7"/>
      <c r="AE131" s="7"/>
      <c r="AF131" s="7"/>
      <c r="AG131" s="7"/>
      <c r="AH131" s="7"/>
      <c r="AI131" s="7"/>
      <c r="AJ131" s="7"/>
      <c r="AK131" s="7"/>
      <c r="AL131" s="7"/>
      <c r="AM131" s="7"/>
      <c r="AN131" s="7"/>
      <c r="AO131" s="7"/>
      <c r="AP131" s="7"/>
      <c r="AQ131" s="7" t="s">
        <v>50</v>
      </c>
      <c r="AR131" s="7" t="s">
        <v>50</v>
      </c>
      <c r="AS131" s="7" t="s">
        <v>50</v>
      </c>
      <c r="AT131" s="7" t="s">
        <v>50</v>
      </c>
      <c r="AU131" s="7"/>
    </row>
    <row r="132" spans="1:47" hidden="1" x14ac:dyDescent="0.25">
      <c r="A132" s="5">
        <v>131</v>
      </c>
      <c r="B132" s="90">
        <v>0</v>
      </c>
      <c r="C132" s="63" t="s">
        <v>212</v>
      </c>
      <c r="D132" s="63"/>
      <c r="E132" s="107" t="s">
        <v>213</v>
      </c>
      <c r="F132" s="78">
        <v>671759.27</v>
      </c>
      <c r="G132" s="78">
        <v>14567.34</v>
      </c>
      <c r="H132" s="45"/>
      <c r="I132" s="78">
        <v>300</v>
      </c>
      <c r="J132" s="45">
        <v>326.7</v>
      </c>
      <c r="K132" s="266" t="s">
        <v>214</v>
      </c>
      <c r="L132" s="8">
        <v>44966</v>
      </c>
      <c r="M132" s="7">
        <v>155</v>
      </c>
      <c r="N132" s="9">
        <f t="shared" si="19"/>
        <v>45120</v>
      </c>
      <c r="O132" s="60">
        <f t="shared" ca="1" si="20"/>
        <v>-1083</v>
      </c>
      <c r="P132" s="10"/>
      <c r="Q132" s="7"/>
      <c r="R132" s="7"/>
      <c r="S132" s="7"/>
      <c r="T132" s="7"/>
      <c r="U132" s="7"/>
      <c r="V132" s="15"/>
      <c r="W132" s="7"/>
      <c r="X132" s="7"/>
      <c r="Y132" s="7"/>
      <c r="Z132" s="7"/>
      <c r="AA132" s="7"/>
      <c r="AB132" s="7"/>
      <c r="AC132" s="7"/>
      <c r="AD132" s="7"/>
      <c r="AE132" s="7"/>
      <c r="AF132" s="7"/>
      <c r="AG132" s="7"/>
      <c r="AH132" s="7"/>
      <c r="AI132" s="7"/>
      <c r="AJ132" s="7"/>
      <c r="AK132" s="7"/>
      <c r="AL132" s="7"/>
      <c r="AM132" s="7"/>
      <c r="AN132" s="7"/>
      <c r="AO132" s="7"/>
      <c r="AP132" s="7"/>
      <c r="AQ132" s="7" t="s">
        <v>56</v>
      </c>
      <c r="AR132" s="7" t="s">
        <v>50</v>
      </c>
      <c r="AS132" s="7" t="s">
        <v>56</v>
      </c>
      <c r="AT132" s="7" t="s">
        <v>56</v>
      </c>
      <c r="AU132" s="7"/>
    </row>
    <row r="133" spans="1:47" hidden="1" x14ac:dyDescent="0.25">
      <c r="A133" s="5">
        <v>132</v>
      </c>
      <c r="B133" s="90">
        <v>0</v>
      </c>
      <c r="C133" s="63" t="s">
        <v>215</v>
      </c>
      <c r="D133" s="63"/>
      <c r="E133" s="45" t="s">
        <v>91</v>
      </c>
      <c r="F133" s="54">
        <v>149521.72</v>
      </c>
      <c r="G133" s="78">
        <v>5765.26</v>
      </c>
      <c r="H133" s="45"/>
      <c r="I133" s="78">
        <v>250</v>
      </c>
      <c r="J133" s="78">
        <v>23.94</v>
      </c>
      <c r="K133" s="45"/>
      <c r="L133" s="8">
        <v>44966</v>
      </c>
      <c r="M133" s="7">
        <v>160</v>
      </c>
      <c r="N133" s="9">
        <f t="shared" si="19"/>
        <v>45125</v>
      </c>
      <c r="O133" s="10">
        <f t="shared" ca="1" si="20"/>
        <v>-1078</v>
      </c>
      <c r="P133" s="10"/>
      <c r="Q133" s="7"/>
      <c r="R133" s="7"/>
      <c r="S133" s="7"/>
      <c r="T133" s="7"/>
      <c r="U133" s="7"/>
      <c r="V133" s="15"/>
      <c r="W133" s="7"/>
      <c r="X133" s="7"/>
      <c r="Y133" s="7"/>
      <c r="Z133" s="7"/>
      <c r="AA133" s="7"/>
      <c r="AB133" s="7"/>
      <c r="AC133" s="7"/>
      <c r="AD133" s="7"/>
      <c r="AE133" s="7"/>
      <c r="AF133" s="7"/>
      <c r="AG133" s="7"/>
      <c r="AH133" s="7"/>
      <c r="AI133" s="7"/>
      <c r="AJ133" s="7"/>
      <c r="AK133" s="7"/>
      <c r="AL133" s="7"/>
      <c r="AM133" s="7"/>
      <c r="AN133" s="7"/>
      <c r="AO133" s="7"/>
      <c r="AP133" s="7"/>
      <c r="AQ133" s="7" t="s">
        <v>50</v>
      </c>
      <c r="AR133" s="7" t="s">
        <v>50</v>
      </c>
      <c r="AS133" s="7" t="s">
        <v>50</v>
      </c>
      <c r="AT133" s="7" t="s">
        <v>50</v>
      </c>
      <c r="AU133" s="7"/>
    </row>
    <row r="134" spans="1:47" hidden="1" x14ac:dyDescent="0.25">
      <c r="A134" s="5">
        <v>133</v>
      </c>
      <c r="B134" s="90">
        <v>0</v>
      </c>
      <c r="C134" s="63" t="s">
        <v>216</v>
      </c>
      <c r="D134" s="63"/>
      <c r="E134" s="45" t="s">
        <v>64</v>
      </c>
      <c r="F134" s="78">
        <v>127329.44</v>
      </c>
      <c r="G134" s="78">
        <v>4168.5</v>
      </c>
      <c r="H134" s="45"/>
      <c r="I134" s="45"/>
      <c r="J134" s="45"/>
      <c r="K134" s="45"/>
      <c r="L134" s="8">
        <v>44972</v>
      </c>
      <c r="M134" s="7">
        <v>75</v>
      </c>
      <c r="N134" s="9">
        <f t="shared" si="19"/>
        <v>45046</v>
      </c>
      <c r="O134" s="60">
        <f t="shared" ca="1" si="20"/>
        <v>-1157</v>
      </c>
      <c r="P134" s="10"/>
      <c r="Q134" s="7"/>
      <c r="R134" s="7"/>
      <c r="S134" s="7"/>
      <c r="T134" s="7"/>
      <c r="U134" s="7"/>
      <c r="V134" s="15"/>
      <c r="W134" s="7"/>
      <c r="X134" s="7"/>
      <c r="Y134" s="7"/>
      <c r="Z134" s="7"/>
      <c r="AA134" s="7"/>
      <c r="AB134" s="7"/>
      <c r="AC134" s="7"/>
      <c r="AD134" s="7"/>
      <c r="AE134" s="7"/>
      <c r="AF134" s="7"/>
      <c r="AG134" s="7"/>
      <c r="AH134" s="7"/>
      <c r="AI134" s="7"/>
      <c r="AJ134" s="7"/>
      <c r="AK134" s="7"/>
      <c r="AL134" s="7"/>
      <c r="AM134" s="7"/>
      <c r="AN134" s="7"/>
      <c r="AO134" s="7"/>
      <c r="AP134" s="7"/>
      <c r="AQ134" s="7" t="s">
        <v>50</v>
      </c>
      <c r="AR134" s="7" t="s">
        <v>50</v>
      </c>
      <c r="AS134" s="7" t="s">
        <v>56</v>
      </c>
      <c r="AT134" s="7" t="s">
        <v>56</v>
      </c>
      <c r="AU134" s="7"/>
    </row>
    <row r="135" spans="1:47" hidden="1" x14ac:dyDescent="0.25">
      <c r="A135" s="5">
        <v>134</v>
      </c>
      <c r="B135" s="90">
        <v>0</v>
      </c>
      <c r="C135" s="63" t="s">
        <v>217</v>
      </c>
      <c r="D135" s="63"/>
      <c r="E135" s="45" t="s">
        <v>94</v>
      </c>
      <c r="F135" s="54">
        <v>147736.09</v>
      </c>
      <c r="G135" s="78">
        <v>3355.34</v>
      </c>
      <c r="H135" s="45"/>
      <c r="I135" s="45"/>
      <c r="J135" s="78">
        <v>35.909999999999997</v>
      </c>
      <c r="K135" s="45"/>
      <c r="L135" s="8">
        <v>44979</v>
      </c>
      <c r="M135" s="7">
        <v>125</v>
      </c>
      <c r="N135" s="9">
        <f t="shared" si="19"/>
        <v>45103</v>
      </c>
      <c r="O135" s="10">
        <f t="shared" ca="1" si="20"/>
        <v>-1100</v>
      </c>
      <c r="P135" s="10"/>
      <c r="Q135" s="7"/>
      <c r="R135" s="7"/>
      <c r="S135" s="7"/>
      <c r="T135" s="7"/>
      <c r="U135" s="7"/>
      <c r="V135" s="15"/>
      <c r="W135" s="7"/>
      <c r="X135" s="7"/>
      <c r="Y135" s="7"/>
      <c r="Z135" s="7"/>
      <c r="AA135" s="7"/>
      <c r="AB135" s="7"/>
      <c r="AC135" s="7"/>
      <c r="AD135" s="7"/>
      <c r="AE135" s="7"/>
      <c r="AF135" s="7"/>
      <c r="AG135" s="7"/>
      <c r="AH135" s="7"/>
      <c r="AI135" s="7"/>
      <c r="AJ135" s="7"/>
      <c r="AK135" s="7"/>
      <c r="AL135" s="7"/>
      <c r="AM135" s="7"/>
      <c r="AN135" s="7"/>
      <c r="AO135" s="7"/>
      <c r="AP135" s="7"/>
      <c r="AQ135" s="7" t="s">
        <v>50</v>
      </c>
      <c r="AR135" s="7" t="s">
        <v>50</v>
      </c>
      <c r="AS135" s="7" t="s">
        <v>50</v>
      </c>
      <c r="AT135" s="7" t="s">
        <v>50</v>
      </c>
      <c r="AU135" s="7"/>
    </row>
    <row r="136" spans="1:47" ht="15" hidden="1" customHeight="1" x14ac:dyDescent="0.25">
      <c r="A136" s="5">
        <v>135</v>
      </c>
      <c r="B136" s="90">
        <v>0</v>
      </c>
      <c r="C136" s="80" t="s">
        <v>218</v>
      </c>
      <c r="D136" s="80"/>
      <c r="E136" s="148" t="s">
        <v>173</v>
      </c>
      <c r="F136" s="54">
        <v>555592.56000000006</v>
      </c>
      <c r="G136" s="78">
        <v>11791.08</v>
      </c>
      <c r="H136" s="45"/>
      <c r="I136" s="78">
        <v>300</v>
      </c>
      <c r="J136" s="45"/>
      <c r="K136" s="45"/>
      <c r="L136" s="8">
        <v>44999</v>
      </c>
      <c r="M136" s="7">
        <v>235</v>
      </c>
      <c r="N136" s="9">
        <f t="shared" si="19"/>
        <v>45233</v>
      </c>
      <c r="O136" s="10">
        <f t="shared" ca="1" si="20"/>
        <v>-970</v>
      </c>
      <c r="P136" s="10"/>
      <c r="Q136" s="7"/>
      <c r="R136" s="7"/>
      <c r="S136" s="7"/>
      <c r="T136" s="7"/>
      <c r="U136" s="7"/>
      <c r="V136" s="15"/>
      <c r="W136" s="7"/>
      <c r="X136" s="7"/>
      <c r="Y136" s="7"/>
      <c r="Z136" s="7"/>
      <c r="AA136" s="7"/>
      <c r="AB136" s="7"/>
      <c r="AC136" s="7"/>
      <c r="AD136" s="7"/>
      <c r="AE136" s="7"/>
      <c r="AF136" s="7"/>
      <c r="AG136" s="7"/>
      <c r="AH136" s="7"/>
      <c r="AI136" s="7"/>
      <c r="AJ136" s="7"/>
      <c r="AK136" s="7"/>
      <c r="AL136" s="7"/>
      <c r="AM136" s="7"/>
      <c r="AN136" s="7"/>
      <c r="AO136" s="7"/>
      <c r="AP136" s="7"/>
      <c r="AQ136" s="7" t="s">
        <v>50</v>
      </c>
      <c r="AR136" s="7" t="s">
        <v>50</v>
      </c>
      <c r="AS136" s="7" t="s">
        <v>50</v>
      </c>
      <c r="AT136" s="7"/>
      <c r="AU136" s="7"/>
    </row>
    <row r="137" spans="1:47" hidden="1" x14ac:dyDescent="0.25">
      <c r="A137" s="5">
        <v>136</v>
      </c>
      <c r="B137" s="90">
        <v>0</v>
      </c>
      <c r="C137" s="63" t="s">
        <v>219</v>
      </c>
      <c r="D137" s="63"/>
      <c r="E137" s="107" t="s">
        <v>64</v>
      </c>
      <c r="F137" s="78">
        <v>376463.17</v>
      </c>
      <c r="G137" s="78">
        <v>12541.41</v>
      </c>
      <c r="H137" s="45"/>
      <c r="I137" s="78">
        <v>250</v>
      </c>
      <c r="J137" s="78">
        <v>35.909999999999997</v>
      </c>
      <c r="K137" s="45"/>
      <c r="L137" s="8">
        <v>44999</v>
      </c>
      <c r="M137" s="7">
        <v>235</v>
      </c>
      <c r="N137" s="9">
        <f t="shared" si="19"/>
        <v>45233</v>
      </c>
      <c r="O137" s="10">
        <f t="shared" ca="1" si="20"/>
        <v>-970</v>
      </c>
      <c r="P137" s="10"/>
      <c r="Q137" s="7"/>
      <c r="R137" s="7"/>
      <c r="S137" s="7"/>
      <c r="T137" s="7"/>
      <c r="U137" s="7"/>
      <c r="V137" s="15"/>
      <c r="W137" s="7"/>
      <c r="X137" s="7"/>
      <c r="Y137" s="7"/>
      <c r="Z137" s="7"/>
      <c r="AA137" s="7"/>
      <c r="AB137" s="7"/>
      <c r="AC137" s="7"/>
      <c r="AD137" s="7"/>
      <c r="AE137" s="7"/>
      <c r="AF137" s="7"/>
      <c r="AG137" s="7"/>
      <c r="AH137" s="7"/>
      <c r="AI137" s="7"/>
      <c r="AJ137" s="7"/>
      <c r="AK137" s="7"/>
      <c r="AL137" s="7"/>
      <c r="AM137" s="7"/>
      <c r="AN137" s="7"/>
      <c r="AO137" s="7"/>
      <c r="AP137" s="7"/>
      <c r="AQ137" s="7" t="s">
        <v>50</v>
      </c>
      <c r="AR137" s="7" t="s">
        <v>50</v>
      </c>
      <c r="AS137" s="7" t="s">
        <v>50</v>
      </c>
      <c r="AT137" s="7"/>
      <c r="AU137" s="7"/>
    </row>
    <row r="138" spans="1:47" hidden="1" x14ac:dyDescent="0.25">
      <c r="A138" s="5">
        <v>137</v>
      </c>
      <c r="B138" s="90">
        <v>0</v>
      </c>
      <c r="C138" s="80" t="s">
        <v>220</v>
      </c>
      <c r="D138" s="80"/>
      <c r="E138" s="107" t="s">
        <v>117</v>
      </c>
      <c r="F138" s="78">
        <v>420612.95</v>
      </c>
      <c r="G138" s="78" t="s">
        <v>221</v>
      </c>
      <c r="H138" s="45"/>
      <c r="I138" s="45">
        <v>350</v>
      </c>
      <c r="J138" s="45"/>
      <c r="K138" s="45"/>
      <c r="L138" s="8">
        <v>44999</v>
      </c>
      <c r="M138" s="7">
        <v>265</v>
      </c>
      <c r="N138" s="9">
        <f t="shared" si="19"/>
        <v>45263</v>
      </c>
      <c r="O138" s="10">
        <f t="shared" ca="1" si="20"/>
        <v>-940</v>
      </c>
      <c r="P138" s="10"/>
      <c r="Q138" s="7"/>
      <c r="R138" s="7"/>
      <c r="S138" s="7"/>
      <c r="T138" s="7"/>
      <c r="U138" s="7"/>
      <c r="V138" s="15"/>
      <c r="W138" s="7"/>
      <c r="X138" s="7"/>
      <c r="Y138" s="7"/>
      <c r="Z138" s="7"/>
      <c r="AA138" s="7"/>
      <c r="AB138" s="7"/>
      <c r="AC138" s="7"/>
      <c r="AD138" s="7"/>
      <c r="AE138" s="7"/>
      <c r="AF138" s="7"/>
      <c r="AG138" s="7"/>
      <c r="AH138" s="7"/>
      <c r="AI138" s="7"/>
      <c r="AJ138" s="7"/>
      <c r="AK138" s="7"/>
      <c r="AL138" s="7"/>
      <c r="AM138" s="7"/>
      <c r="AN138" s="7"/>
      <c r="AO138" s="7"/>
      <c r="AP138" s="7"/>
      <c r="AQ138" s="7" t="s">
        <v>50</v>
      </c>
      <c r="AR138" s="7" t="s">
        <v>50</v>
      </c>
      <c r="AS138" s="7" t="s">
        <v>50</v>
      </c>
      <c r="AT138" s="7"/>
      <c r="AU138" s="7"/>
    </row>
    <row r="139" spans="1:47" hidden="1" x14ac:dyDescent="0.25">
      <c r="A139" s="5">
        <v>138</v>
      </c>
      <c r="B139" s="90">
        <v>0</v>
      </c>
      <c r="C139" s="63" t="s">
        <v>222</v>
      </c>
      <c r="D139" s="63"/>
      <c r="E139" s="107" t="s">
        <v>223</v>
      </c>
      <c r="F139" s="54">
        <v>1132257.73</v>
      </c>
      <c r="G139" s="78">
        <v>12120.5</v>
      </c>
      <c r="H139" s="45"/>
      <c r="I139" s="78">
        <v>500</v>
      </c>
      <c r="J139" s="78">
        <v>263.33999999999997</v>
      </c>
      <c r="K139" s="45"/>
      <c r="L139" s="8">
        <v>45000</v>
      </c>
      <c r="M139" s="7">
        <v>105</v>
      </c>
      <c r="N139" s="9">
        <f t="shared" si="19"/>
        <v>45104</v>
      </c>
      <c r="O139" s="60">
        <f t="shared" ca="1" si="20"/>
        <v>-1099</v>
      </c>
      <c r="P139" s="10"/>
      <c r="Q139" s="7"/>
      <c r="R139" s="7"/>
      <c r="S139" s="7"/>
      <c r="T139" s="7"/>
      <c r="U139" s="7"/>
      <c r="V139" s="15"/>
      <c r="W139" s="7"/>
      <c r="X139" s="7"/>
      <c r="Y139" s="7"/>
      <c r="Z139" s="7"/>
      <c r="AA139" s="7"/>
      <c r="AB139" s="7"/>
      <c r="AC139" s="7"/>
      <c r="AD139" s="7"/>
      <c r="AE139" s="7"/>
      <c r="AF139" s="7"/>
      <c r="AG139" s="7"/>
      <c r="AH139" s="7"/>
      <c r="AI139" s="7"/>
      <c r="AJ139" s="7"/>
      <c r="AK139" s="7"/>
      <c r="AL139" s="7"/>
      <c r="AM139" s="7"/>
      <c r="AN139" s="7"/>
      <c r="AO139" s="7"/>
      <c r="AP139" s="7"/>
      <c r="AQ139" s="7" t="s">
        <v>50</v>
      </c>
      <c r="AR139" s="7" t="s">
        <v>50</v>
      </c>
      <c r="AS139" s="7" t="s">
        <v>50</v>
      </c>
      <c r="AT139" s="7"/>
      <c r="AU139" s="7"/>
    </row>
    <row r="140" spans="1:47" hidden="1" x14ac:dyDescent="0.25">
      <c r="A140" s="5">
        <v>139</v>
      </c>
      <c r="B140" s="90">
        <v>0</v>
      </c>
      <c r="C140" s="63" t="s">
        <v>224</v>
      </c>
      <c r="D140" s="63"/>
      <c r="E140" s="45" t="s">
        <v>225</v>
      </c>
      <c r="F140" s="78">
        <v>9500.1200000000008</v>
      </c>
      <c r="G140" s="78">
        <v>1143.42</v>
      </c>
      <c r="H140" s="45"/>
      <c r="I140" s="45"/>
      <c r="J140" s="78">
        <v>11.97</v>
      </c>
      <c r="K140" s="45"/>
      <c r="L140" s="8">
        <v>44980</v>
      </c>
      <c r="M140" s="7">
        <v>90</v>
      </c>
      <c r="N140" s="9">
        <f t="shared" ref="N140:N180" si="23">IF(OR(ISBLANK(L140),ISBLANK(M140)),"",L140+M140-1)</f>
        <v>45069</v>
      </c>
      <c r="O140" s="10">
        <f t="shared" ref="O140:O180" ca="1" si="24">IF(OR(ISBLANK(L140),ISBLANK(M140)),"",N140-TODAY())</f>
        <v>-1134</v>
      </c>
      <c r="P140" s="10"/>
      <c r="Q140" s="7"/>
      <c r="R140" s="7"/>
      <c r="S140" s="7"/>
      <c r="T140" s="7"/>
      <c r="U140" s="7"/>
      <c r="V140" s="15"/>
      <c r="W140" s="7"/>
      <c r="X140" s="7"/>
      <c r="Y140" s="7"/>
      <c r="Z140" s="7"/>
      <c r="AA140" s="7"/>
      <c r="AB140" s="7"/>
      <c r="AC140" s="7"/>
      <c r="AD140" s="7"/>
      <c r="AE140" s="7"/>
      <c r="AF140" s="7"/>
      <c r="AG140" s="7"/>
      <c r="AH140" s="7"/>
      <c r="AI140" s="7"/>
      <c r="AJ140" s="7"/>
      <c r="AK140" s="7"/>
      <c r="AL140" s="7"/>
      <c r="AM140" s="7"/>
      <c r="AN140" s="7"/>
      <c r="AO140" s="7"/>
      <c r="AP140" s="7"/>
      <c r="AQ140" s="7" t="s">
        <v>50</v>
      </c>
      <c r="AR140" s="7" t="s">
        <v>50</v>
      </c>
      <c r="AS140" s="7" t="s">
        <v>50</v>
      </c>
      <c r="AT140" s="7" t="s">
        <v>50</v>
      </c>
      <c r="AU140" s="7"/>
    </row>
    <row r="141" spans="1:47" hidden="1" x14ac:dyDescent="0.25">
      <c r="A141" s="5">
        <v>140</v>
      </c>
      <c r="B141" s="90">
        <v>0</v>
      </c>
      <c r="C141" s="45" t="s">
        <v>226</v>
      </c>
      <c r="D141" s="45"/>
      <c r="E141" s="45" t="s">
        <v>184</v>
      </c>
      <c r="F141" s="78">
        <v>105486.38</v>
      </c>
      <c r="G141" s="78">
        <v>3355.34</v>
      </c>
      <c r="H141" s="45"/>
      <c r="I141" s="45"/>
      <c r="J141" s="78">
        <v>35.909999999999997</v>
      </c>
      <c r="K141" s="45"/>
      <c r="L141" s="8">
        <v>44984</v>
      </c>
      <c r="M141" s="7">
        <v>95</v>
      </c>
      <c r="N141" s="9">
        <f t="shared" si="23"/>
        <v>45078</v>
      </c>
      <c r="O141" s="10">
        <f t="shared" ca="1" si="24"/>
        <v>-1125</v>
      </c>
      <c r="P141" s="10"/>
      <c r="Q141" s="7"/>
      <c r="R141" s="7"/>
      <c r="S141" s="7"/>
      <c r="T141" s="7"/>
      <c r="U141" s="7"/>
      <c r="V141" s="15"/>
      <c r="W141" s="7"/>
      <c r="X141" s="7"/>
      <c r="Y141" s="7"/>
      <c r="Z141" s="7"/>
      <c r="AA141" s="7"/>
      <c r="AB141" s="7"/>
      <c r="AC141" s="7"/>
      <c r="AD141" s="7"/>
      <c r="AE141" s="7"/>
      <c r="AF141" s="7"/>
      <c r="AG141" s="7"/>
      <c r="AH141" s="7"/>
      <c r="AI141" s="7"/>
      <c r="AJ141" s="7"/>
      <c r="AK141" s="7"/>
      <c r="AL141" s="7"/>
      <c r="AM141" s="7"/>
      <c r="AN141" s="7"/>
      <c r="AO141" s="7"/>
      <c r="AP141" s="7"/>
      <c r="AQ141" s="7" t="s">
        <v>50</v>
      </c>
      <c r="AR141" s="7" t="s">
        <v>50</v>
      </c>
      <c r="AS141" s="7" t="s">
        <v>50</v>
      </c>
      <c r="AT141" s="7" t="s">
        <v>50</v>
      </c>
      <c r="AU141" s="7"/>
    </row>
    <row r="142" spans="1:47" hidden="1" x14ac:dyDescent="0.25">
      <c r="A142" s="5">
        <v>141</v>
      </c>
      <c r="B142" s="90">
        <v>0</v>
      </c>
      <c r="C142" s="53" t="s">
        <v>227</v>
      </c>
      <c r="D142" s="53"/>
      <c r="E142" s="45" t="s">
        <v>173</v>
      </c>
      <c r="F142" s="78">
        <v>252739.9</v>
      </c>
      <c r="G142" s="54">
        <v>10527.21</v>
      </c>
      <c r="H142" s="45"/>
      <c r="I142" s="45"/>
      <c r="J142" s="54">
        <v>11.97</v>
      </c>
      <c r="K142" s="45"/>
      <c r="L142" s="8">
        <v>44986</v>
      </c>
      <c r="M142" s="7">
        <v>135</v>
      </c>
      <c r="N142" s="9">
        <f t="shared" si="23"/>
        <v>45120</v>
      </c>
      <c r="O142" s="10">
        <f t="shared" ca="1" si="24"/>
        <v>-1083</v>
      </c>
      <c r="P142" s="10"/>
      <c r="Q142" s="7"/>
      <c r="R142" s="7"/>
      <c r="S142" s="7"/>
      <c r="T142" s="7"/>
      <c r="U142" s="7"/>
      <c r="V142" s="15"/>
      <c r="W142" s="7"/>
      <c r="X142" s="7"/>
      <c r="Y142" s="7"/>
      <c r="Z142" s="7"/>
      <c r="AA142" s="7"/>
      <c r="AB142" s="7"/>
      <c r="AC142" s="7"/>
      <c r="AD142" s="7"/>
      <c r="AE142" s="7"/>
      <c r="AF142" s="7"/>
      <c r="AG142" s="7"/>
      <c r="AH142" s="7"/>
      <c r="AI142" s="7"/>
      <c r="AJ142" s="7"/>
      <c r="AK142" s="7"/>
      <c r="AL142" s="7"/>
      <c r="AM142" s="7"/>
      <c r="AN142" s="7"/>
      <c r="AO142" s="7"/>
      <c r="AP142" s="7"/>
      <c r="AQ142" s="7" t="s">
        <v>50</v>
      </c>
      <c r="AR142" s="7" t="s">
        <v>50</v>
      </c>
      <c r="AS142" s="7" t="s">
        <v>50</v>
      </c>
      <c r="AT142" s="7" t="s">
        <v>50</v>
      </c>
      <c r="AU142" s="7"/>
    </row>
    <row r="143" spans="1:47" hidden="1" x14ac:dyDescent="0.25">
      <c r="A143" s="5">
        <v>142</v>
      </c>
      <c r="B143" s="90">
        <v>0</v>
      </c>
      <c r="C143" s="63" t="s">
        <v>228</v>
      </c>
      <c r="D143" s="63"/>
      <c r="E143" s="107" t="s">
        <v>61</v>
      </c>
      <c r="F143" s="78">
        <v>558087.03</v>
      </c>
      <c r="G143" s="78">
        <v>12302.83</v>
      </c>
      <c r="H143" s="45"/>
      <c r="I143" s="45"/>
      <c r="J143" s="45">
        <v>11.97</v>
      </c>
      <c r="K143" s="45"/>
      <c r="L143" s="8">
        <v>44986</v>
      </c>
      <c r="M143" s="7">
        <v>275</v>
      </c>
      <c r="N143" s="9">
        <f t="shared" si="23"/>
        <v>45260</v>
      </c>
      <c r="O143" s="10">
        <f t="shared" ca="1" si="24"/>
        <v>-943</v>
      </c>
      <c r="P143" s="10"/>
      <c r="Q143" s="7"/>
      <c r="R143" s="7"/>
      <c r="S143" s="7"/>
      <c r="T143" s="7"/>
      <c r="U143" s="7"/>
      <c r="V143" s="15"/>
      <c r="W143" s="7"/>
      <c r="X143" s="7"/>
      <c r="Y143" s="7"/>
      <c r="Z143" s="7"/>
      <c r="AA143" s="7"/>
      <c r="AB143" s="7"/>
      <c r="AC143" s="7"/>
      <c r="AD143" s="7"/>
      <c r="AE143" s="7"/>
      <c r="AF143" s="7"/>
      <c r="AG143" s="7"/>
      <c r="AH143" s="7"/>
      <c r="AI143" s="7"/>
      <c r="AJ143" s="7"/>
      <c r="AK143" s="7"/>
      <c r="AL143" s="7"/>
      <c r="AM143" s="7"/>
      <c r="AN143" s="7"/>
      <c r="AO143" s="7"/>
      <c r="AP143" s="7"/>
      <c r="AQ143" s="7" t="s">
        <v>50</v>
      </c>
      <c r="AR143" s="7" t="s">
        <v>50</v>
      </c>
      <c r="AS143" s="7" t="s">
        <v>50</v>
      </c>
      <c r="AT143" s="7"/>
      <c r="AU143" s="7"/>
    </row>
    <row r="144" spans="1:47" hidden="1" x14ac:dyDescent="0.25">
      <c r="A144" s="5">
        <v>143</v>
      </c>
      <c r="B144" s="90">
        <v>0</v>
      </c>
      <c r="C144" s="63" t="s">
        <v>229</v>
      </c>
      <c r="D144" s="63"/>
      <c r="E144" s="45" t="s">
        <v>123</v>
      </c>
      <c r="F144" s="78">
        <v>295912.43</v>
      </c>
      <c r="G144" s="54">
        <v>10527.21</v>
      </c>
      <c r="H144" s="45"/>
      <c r="I144" s="45"/>
      <c r="J144" s="45"/>
      <c r="K144" s="45"/>
      <c r="L144" s="8">
        <v>44986</v>
      </c>
      <c r="M144" s="7">
        <v>185</v>
      </c>
      <c r="N144" s="9">
        <f t="shared" si="23"/>
        <v>45170</v>
      </c>
      <c r="O144" s="10">
        <f t="shared" ca="1" si="24"/>
        <v>-1033</v>
      </c>
      <c r="P144" s="10"/>
      <c r="Q144" s="7"/>
      <c r="R144" s="7"/>
      <c r="S144" s="7"/>
      <c r="T144" s="7"/>
      <c r="U144" s="7"/>
      <c r="V144" s="15"/>
      <c r="W144" s="7"/>
      <c r="X144" s="7"/>
      <c r="Y144" s="7"/>
      <c r="Z144" s="7"/>
      <c r="AA144" s="7"/>
      <c r="AB144" s="7"/>
      <c r="AC144" s="7"/>
      <c r="AD144" s="7"/>
      <c r="AE144" s="7"/>
      <c r="AF144" s="7"/>
      <c r="AG144" s="7"/>
      <c r="AH144" s="7"/>
      <c r="AI144" s="7"/>
      <c r="AJ144" s="7"/>
      <c r="AK144" s="7"/>
      <c r="AL144" s="7"/>
      <c r="AM144" s="7"/>
      <c r="AN144" s="7"/>
      <c r="AO144" s="7"/>
      <c r="AP144" s="7"/>
      <c r="AQ144" s="7" t="s">
        <v>50</v>
      </c>
      <c r="AR144" s="7" t="s">
        <v>50</v>
      </c>
      <c r="AS144" s="7" t="s">
        <v>50</v>
      </c>
      <c r="AT144" s="7" t="s">
        <v>50</v>
      </c>
      <c r="AU144" s="7"/>
    </row>
    <row r="145" spans="1:47" hidden="1" x14ac:dyDescent="0.25">
      <c r="A145" s="5">
        <v>144</v>
      </c>
      <c r="B145" s="90">
        <v>0</v>
      </c>
      <c r="C145" s="63" t="s">
        <v>230</v>
      </c>
      <c r="D145" s="63"/>
      <c r="E145" s="107" t="s">
        <v>231</v>
      </c>
      <c r="F145" s="78">
        <v>228288.89</v>
      </c>
      <c r="G145" s="78">
        <v>10526.13</v>
      </c>
      <c r="H145" s="45"/>
      <c r="I145" s="45"/>
      <c r="J145" s="45">
        <v>10.89</v>
      </c>
      <c r="K145" s="45"/>
      <c r="L145" s="8">
        <v>44986</v>
      </c>
      <c r="M145" s="7">
        <v>295</v>
      </c>
      <c r="N145" s="9">
        <f t="shared" si="23"/>
        <v>45280</v>
      </c>
      <c r="O145" s="10">
        <f t="shared" ca="1" si="24"/>
        <v>-923</v>
      </c>
      <c r="P145" s="10"/>
      <c r="Q145" s="7"/>
      <c r="R145" s="7"/>
      <c r="S145" s="7"/>
      <c r="T145" s="7"/>
      <c r="U145" s="7"/>
      <c r="V145" s="15"/>
      <c r="W145" s="7"/>
      <c r="X145" s="7"/>
      <c r="Y145" s="7"/>
      <c r="Z145" s="7"/>
      <c r="AA145" s="7"/>
      <c r="AB145" s="7"/>
      <c r="AC145" s="7"/>
      <c r="AD145" s="7"/>
      <c r="AE145" s="7"/>
      <c r="AF145" s="7"/>
      <c r="AG145" s="7"/>
      <c r="AH145" s="7"/>
      <c r="AI145" s="7"/>
      <c r="AJ145" s="7"/>
      <c r="AK145" s="7"/>
      <c r="AL145" s="7"/>
      <c r="AM145" s="7"/>
      <c r="AN145" s="7"/>
      <c r="AO145" s="7"/>
      <c r="AP145" s="7"/>
      <c r="AQ145" s="7" t="s">
        <v>50</v>
      </c>
      <c r="AR145" s="7" t="s">
        <v>50</v>
      </c>
      <c r="AS145" s="7" t="s">
        <v>50</v>
      </c>
      <c r="AT145" s="7"/>
      <c r="AU145" s="7"/>
    </row>
    <row r="146" spans="1:47" hidden="1" x14ac:dyDescent="0.25">
      <c r="A146" s="5">
        <v>145</v>
      </c>
      <c r="B146" s="90">
        <v>0</v>
      </c>
      <c r="C146" s="63" t="s">
        <v>232</v>
      </c>
      <c r="D146" s="63"/>
      <c r="E146" s="107" t="s">
        <v>233</v>
      </c>
      <c r="F146" s="54">
        <v>548519.93000000005</v>
      </c>
      <c r="G146" s="78">
        <v>12302.83</v>
      </c>
      <c r="H146" s="45"/>
      <c r="I146" s="45"/>
      <c r="J146" s="45"/>
      <c r="K146" s="45"/>
      <c r="L146" s="8">
        <v>44987</v>
      </c>
      <c r="M146" s="7">
        <v>190</v>
      </c>
      <c r="N146" s="9">
        <f t="shared" si="23"/>
        <v>45176</v>
      </c>
      <c r="O146" s="145">
        <f t="shared" ca="1" si="24"/>
        <v>-1027</v>
      </c>
      <c r="P146" s="10"/>
      <c r="Q146" s="7"/>
      <c r="R146" s="7"/>
      <c r="S146" s="7"/>
      <c r="T146" s="7"/>
      <c r="U146" s="7"/>
      <c r="V146" s="15"/>
      <c r="W146" s="7"/>
      <c r="X146" s="7"/>
      <c r="Y146" s="7"/>
      <c r="Z146" s="7"/>
      <c r="AA146" s="7"/>
      <c r="AB146" s="7"/>
      <c r="AC146" s="7"/>
      <c r="AD146" s="7"/>
      <c r="AE146" s="7"/>
      <c r="AF146" s="7"/>
      <c r="AG146" s="7"/>
      <c r="AH146" s="7"/>
      <c r="AI146" s="7"/>
      <c r="AJ146" s="7"/>
      <c r="AK146" s="7"/>
      <c r="AL146" s="7"/>
      <c r="AM146" s="7"/>
      <c r="AN146" s="7"/>
      <c r="AO146" s="7"/>
      <c r="AP146" s="7"/>
      <c r="AQ146" s="7" t="s">
        <v>50</v>
      </c>
      <c r="AR146" s="7" t="s">
        <v>50</v>
      </c>
      <c r="AS146" s="7" t="s">
        <v>50</v>
      </c>
      <c r="AT146" s="7"/>
      <c r="AU146" s="7"/>
    </row>
    <row r="147" spans="1:47" hidden="1" x14ac:dyDescent="0.25">
      <c r="A147" s="5">
        <v>146</v>
      </c>
      <c r="B147" s="90">
        <v>0</v>
      </c>
      <c r="C147" s="63" t="s">
        <v>234</v>
      </c>
      <c r="D147" s="63"/>
      <c r="E147" s="45" t="s">
        <v>91</v>
      </c>
      <c r="F147" s="78">
        <v>123787.02</v>
      </c>
      <c r="G147" s="78">
        <v>4100.9399999999996</v>
      </c>
      <c r="H147" s="45"/>
      <c r="I147" s="45"/>
      <c r="J147" s="45"/>
      <c r="K147" s="45"/>
      <c r="L147" s="8">
        <v>44984</v>
      </c>
      <c r="M147" s="7">
        <v>100</v>
      </c>
      <c r="N147" s="9">
        <f t="shared" si="23"/>
        <v>45083</v>
      </c>
      <c r="O147" s="10">
        <f t="shared" ca="1" si="24"/>
        <v>-1120</v>
      </c>
      <c r="P147" s="10"/>
      <c r="Q147" s="7"/>
      <c r="R147" s="7"/>
      <c r="S147" s="7"/>
      <c r="T147" s="7"/>
      <c r="U147" s="7"/>
      <c r="V147" s="15"/>
      <c r="W147" s="7"/>
      <c r="X147" s="7"/>
      <c r="Y147" s="7"/>
      <c r="Z147" s="7"/>
      <c r="AA147" s="7"/>
      <c r="AB147" s="7"/>
      <c r="AC147" s="7"/>
      <c r="AD147" s="7"/>
      <c r="AE147" s="7"/>
      <c r="AF147" s="7"/>
      <c r="AG147" s="7"/>
      <c r="AH147" s="7"/>
      <c r="AI147" s="7"/>
      <c r="AJ147" s="7"/>
      <c r="AK147" s="7"/>
      <c r="AL147" s="7"/>
      <c r="AM147" s="7"/>
      <c r="AN147" s="7"/>
      <c r="AO147" s="7"/>
      <c r="AP147" s="7"/>
      <c r="AQ147" s="7">
        <v>0</v>
      </c>
      <c r="AR147" s="7" t="s">
        <v>50</v>
      </c>
      <c r="AS147" s="7" t="s">
        <v>50</v>
      </c>
      <c r="AT147" s="7" t="s">
        <v>50</v>
      </c>
      <c r="AU147" s="7"/>
    </row>
    <row r="148" spans="1:47" hidden="1" x14ac:dyDescent="0.25">
      <c r="A148" s="5">
        <v>147</v>
      </c>
      <c r="B148" s="90">
        <v>0</v>
      </c>
      <c r="C148" s="63" t="s">
        <v>235</v>
      </c>
      <c r="D148" s="63"/>
      <c r="E148" s="107" t="s">
        <v>236</v>
      </c>
      <c r="F148" s="45">
        <v>501049.06</v>
      </c>
      <c r="G148" s="78">
        <v>12559.95</v>
      </c>
      <c r="H148" s="45"/>
      <c r="I148" s="78">
        <v>300</v>
      </c>
      <c r="J148" s="45">
        <v>54.45</v>
      </c>
      <c r="K148" s="45"/>
      <c r="L148" s="8">
        <v>45016</v>
      </c>
      <c r="M148" s="7">
        <f>280+30+30</f>
        <v>340</v>
      </c>
      <c r="N148" s="9">
        <f t="shared" si="23"/>
        <v>45355</v>
      </c>
      <c r="O148" s="10">
        <f t="shared" ca="1" si="24"/>
        <v>-848</v>
      </c>
      <c r="P148" s="10"/>
      <c r="Q148" s="7"/>
      <c r="R148" s="7"/>
      <c r="S148" s="7"/>
      <c r="T148" s="7"/>
      <c r="U148" s="7"/>
      <c r="V148" s="15"/>
      <c r="W148" s="7"/>
      <c r="X148" s="7"/>
      <c r="Y148" s="7"/>
      <c r="Z148" s="7"/>
      <c r="AA148" s="7" t="s">
        <v>50</v>
      </c>
      <c r="AB148" s="7"/>
      <c r="AC148" s="7"/>
      <c r="AD148" s="7"/>
      <c r="AE148" s="7"/>
      <c r="AF148" s="7"/>
      <c r="AG148" s="7"/>
      <c r="AH148" s="7"/>
      <c r="AI148" s="7">
        <v>0</v>
      </c>
      <c r="AJ148" s="7"/>
      <c r="AK148" s="7"/>
      <c r="AL148" s="7"/>
      <c r="AM148" s="7"/>
      <c r="AN148" s="7"/>
      <c r="AO148" s="7"/>
      <c r="AP148" s="7"/>
      <c r="AQ148" s="7" t="s">
        <v>50</v>
      </c>
      <c r="AR148" s="7" t="s">
        <v>50</v>
      </c>
      <c r="AS148" s="7" t="s">
        <v>50</v>
      </c>
      <c r="AT148" s="7"/>
      <c r="AU148" s="7"/>
    </row>
    <row r="149" spans="1:47" hidden="1" x14ac:dyDescent="0.25">
      <c r="A149" s="5">
        <v>148</v>
      </c>
      <c r="B149" s="90">
        <v>0</v>
      </c>
      <c r="C149" s="63" t="s">
        <v>237</v>
      </c>
      <c r="D149" s="63"/>
      <c r="E149" s="107" t="s">
        <v>123</v>
      </c>
      <c r="F149" s="54">
        <v>282982.83</v>
      </c>
      <c r="G149" s="78">
        <v>10011.969999999999</v>
      </c>
      <c r="H149" s="45"/>
      <c r="I149" s="45"/>
      <c r="J149" s="78">
        <v>11.97</v>
      </c>
      <c r="K149" s="45"/>
      <c r="L149" s="8">
        <v>45002</v>
      </c>
      <c r="M149" s="7">
        <v>205</v>
      </c>
      <c r="N149" s="9">
        <f t="shared" si="23"/>
        <v>45206</v>
      </c>
      <c r="O149" s="10">
        <f t="shared" ca="1" si="24"/>
        <v>-997</v>
      </c>
      <c r="P149" s="10"/>
      <c r="Q149" s="7"/>
      <c r="R149" s="7"/>
      <c r="S149" s="7"/>
      <c r="T149" s="7"/>
      <c r="U149" s="7"/>
      <c r="V149" s="15"/>
      <c r="W149" s="7"/>
      <c r="X149" s="7"/>
      <c r="Y149" s="7"/>
      <c r="Z149" s="7"/>
      <c r="AA149" s="7"/>
      <c r="AB149" s="7"/>
      <c r="AC149" s="7"/>
      <c r="AD149" s="7"/>
      <c r="AE149" s="7"/>
      <c r="AF149" s="7"/>
      <c r="AG149" s="7"/>
      <c r="AH149" s="7"/>
      <c r="AI149" s="7"/>
      <c r="AJ149" s="7"/>
      <c r="AK149" s="7"/>
      <c r="AL149" s="7"/>
      <c r="AM149" s="7"/>
      <c r="AN149" s="7"/>
      <c r="AO149" s="7"/>
      <c r="AP149" s="7"/>
      <c r="AQ149" s="7" t="s">
        <v>50</v>
      </c>
      <c r="AR149" s="7" t="s">
        <v>50</v>
      </c>
      <c r="AS149" s="7" t="s">
        <v>50</v>
      </c>
      <c r="AT149" s="7"/>
      <c r="AU149" s="7"/>
    </row>
    <row r="150" spans="1:47" s="53" customFormat="1" hidden="1" x14ac:dyDescent="0.25">
      <c r="A150" s="50">
        <v>149</v>
      </c>
      <c r="B150" s="126">
        <v>0</v>
      </c>
      <c r="C150" s="45" t="s">
        <v>238</v>
      </c>
      <c r="D150" s="45"/>
      <c r="E150" s="107" t="s">
        <v>61</v>
      </c>
      <c r="F150" s="54">
        <v>360319.45</v>
      </c>
      <c r="G150" s="78">
        <v>10754.91</v>
      </c>
      <c r="H150" s="45"/>
      <c r="I150" s="45"/>
      <c r="J150" s="78">
        <v>35.909999999999997</v>
      </c>
      <c r="K150" s="45"/>
      <c r="L150" s="51">
        <v>45002</v>
      </c>
      <c r="M150" s="45">
        <v>115</v>
      </c>
      <c r="N150" s="52">
        <f t="shared" si="23"/>
        <v>45116</v>
      </c>
      <c r="O150" s="46">
        <f t="shared" ca="1" si="24"/>
        <v>-1087</v>
      </c>
      <c r="P150" s="46"/>
      <c r="Q150" s="45"/>
      <c r="R150" s="45"/>
      <c r="S150" s="45"/>
      <c r="T150" s="45"/>
      <c r="U150" s="45"/>
      <c r="V150" s="56"/>
      <c r="W150" s="45"/>
      <c r="X150" s="45"/>
      <c r="Y150" s="45"/>
      <c r="Z150" s="45"/>
      <c r="AA150" s="45"/>
      <c r="AB150" s="45"/>
      <c r="AC150" s="45"/>
      <c r="AD150" s="45"/>
      <c r="AE150" s="45"/>
      <c r="AF150" s="45"/>
      <c r="AG150" s="45"/>
      <c r="AH150" s="45"/>
      <c r="AI150" s="45"/>
      <c r="AJ150" s="45"/>
      <c r="AK150" s="45"/>
      <c r="AL150" s="45"/>
      <c r="AM150" s="45"/>
      <c r="AN150" s="45"/>
      <c r="AO150" s="45"/>
      <c r="AP150" s="45"/>
      <c r="AQ150" s="45" t="s">
        <v>50</v>
      </c>
      <c r="AR150" s="45" t="s">
        <v>50</v>
      </c>
      <c r="AS150" s="45" t="s">
        <v>50</v>
      </c>
      <c r="AT150" s="45"/>
      <c r="AU150" s="45"/>
    </row>
    <row r="151" spans="1:47" hidden="1" x14ac:dyDescent="0.25">
      <c r="A151" s="5">
        <v>150</v>
      </c>
      <c r="B151" s="90">
        <v>0</v>
      </c>
      <c r="C151" s="63" t="s">
        <v>239</v>
      </c>
      <c r="D151" s="63"/>
      <c r="E151" s="107" t="s">
        <v>173</v>
      </c>
      <c r="F151" s="78">
        <v>370000</v>
      </c>
      <c r="G151" s="78">
        <v>12053.64</v>
      </c>
      <c r="H151" s="45"/>
      <c r="I151" s="78">
        <v>350</v>
      </c>
      <c r="J151" s="45"/>
      <c r="K151" s="45"/>
      <c r="L151" s="8">
        <v>45008</v>
      </c>
      <c r="M151" s="7">
        <v>185</v>
      </c>
      <c r="N151" s="9">
        <f t="shared" si="23"/>
        <v>45192</v>
      </c>
      <c r="O151" s="10">
        <f t="shared" ca="1" si="24"/>
        <v>-1011</v>
      </c>
      <c r="P151" s="10"/>
      <c r="Q151" s="7"/>
      <c r="R151" s="7"/>
      <c r="S151" s="7"/>
      <c r="T151" s="7"/>
      <c r="U151" s="7"/>
      <c r="V151" s="15"/>
      <c r="W151" s="7"/>
      <c r="X151" s="7"/>
      <c r="Y151" s="7"/>
      <c r="Z151" s="7"/>
      <c r="AA151" s="7"/>
      <c r="AB151" s="7"/>
      <c r="AC151" s="7"/>
      <c r="AD151" s="7"/>
      <c r="AE151" s="7"/>
      <c r="AF151" s="7"/>
      <c r="AG151" s="7"/>
      <c r="AH151" s="7"/>
      <c r="AI151" s="7"/>
      <c r="AJ151" s="7"/>
      <c r="AK151" s="7"/>
      <c r="AL151" s="7"/>
      <c r="AM151" s="7"/>
      <c r="AN151" s="7"/>
      <c r="AO151" s="7"/>
      <c r="AP151" s="7"/>
      <c r="AQ151" s="7" t="s">
        <v>56</v>
      </c>
      <c r="AR151" s="7" t="s">
        <v>50</v>
      </c>
      <c r="AS151" s="7" t="s">
        <v>56</v>
      </c>
      <c r="AT151" s="7"/>
      <c r="AU151" s="7"/>
    </row>
    <row r="152" spans="1:47" s="53" customFormat="1" hidden="1" x14ac:dyDescent="0.25">
      <c r="A152" s="50">
        <v>151</v>
      </c>
      <c r="B152" s="126">
        <v>0</v>
      </c>
      <c r="C152" s="45" t="s">
        <v>240</v>
      </c>
      <c r="D152" s="45"/>
      <c r="E152" s="45" t="s">
        <v>80</v>
      </c>
      <c r="F152" s="78">
        <v>13195.64</v>
      </c>
      <c r="G152" s="78">
        <v>642.88</v>
      </c>
      <c r="H152" s="45"/>
      <c r="I152" s="45"/>
      <c r="J152" s="45"/>
      <c r="K152" s="45"/>
      <c r="L152" s="51">
        <v>45020</v>
      </c>
      <c r="M152" s="45">
        <v>120</v>
      </c>
      <c r="N152" s="52">
        <f t="shared" si="23"/>
        <v>45139</v>
      </c>
      <c r="O152" s="46">
        <f t="shared" ca="1" si="24"/>
        <v>-1064</v>
      </c>
      <c r="P152" s="46"/>
      <c r="Q152" s="45"/>
      <c r="R152" s="45"/>
      <c r="S152" s="45"/>
      <c r="T152" s="45"/>
      <c r="U152" s="45"/>
      <c r="V152" s="56"/>
      <c r="W152" s="45"/>
      <c r="X152" s="45"/>
      <c r="Y152" s="45"/>
      <c r="Z152" s="45"/>
      <c r="AA152" s="45"/>
      <c r="AB152" s="45"/>
      <c r="AC152" s="45"/>
      <c r="AD152" s="45"/>
      <c r="AE152" s="45"/>
      <c r="AF152" s="45"/>
      <c r="AG152" s="45"/>
      <c r="AH152" s="45"/>
      <c r="AI152" s="45"/>
      <c r="AJ152" s="45"/>
      <c r="AK152" s="45"/>
      <c r="AL152" s="45"/>
      <c r="AM152" s="45"/>
      <c r="AN152" s="45"/>
      <c r="AO152" s="45"/>
      <c r="AP152" s="45"/>
      <c r="AQ152" s="45"/>
      <c r="AR152" s="45"/>
      <c r="AS152" s="45"/>
      <c r="AT152" s="45"/>
      <c r="AU152" s="45"/>
    </row>
    <row r="153" spans="1:47" hidden="1" x14ac:dyDescent="0.25">
      <c r="A153" s="5">
        <v>152</v>
      </c>
      <c r="B153" s="90">
        <v>0</v>
      </c>
      <c r="C153" s="63" t="s">
        <v>241</v>
      </c>
      <c r="D153" s="63"/>
      <c r="E153" s="107" t="s">
        <v>80</v>
      </c>
      <c r="F153" s="78">
        <v>19728.03</v>
      </c>
      <c r="G153" s="78">
        <v>642.88</v>
      </c>
      <c r="H153" s="45"/>
      <c r="I153" s="45"/>
      <c r="J153" s="45">
        <v>11.97</v>
      </c>
      <c r="K153" s="45"/>
      <c r="L153" s="8">
        <v>45020</v>
      </c>
      <c r="M153" s="7">
        <v>120</v>
      </c>
      <c r="N153" s="9">
        <f t="shared" si="23"/>
        <v>45139</v>
      </c>
      <c r="O153" s="10">
        <f t="shared" ca="1" si="24"/>
        <v>-1064</v>
      </c>
      <c r="P153" s="10"/>
      <c r="Q153" s="7"/>
      <c r="R153" s="7"/>
      <c r="S153" s="7"/>
      <c r="T153" s="7"/>
      <c r="U153" s="7"/>
      <c r="V153" s="15"/>
      <c r="W153" s="7"/>
      <c r="X153" s="7"/>
      <c r="Y153" s="7"/>
      <c r="Z153" s="7"/>
      <c r="AA153" s="7"/>
      <c r="AB153" s="7"/>
      <c r="AC153" s="7"/>
      <c r="AD153" s="7"/>
      <c r="AE153" s="7"/>
      <c r="AF153" s="7"/>
      <c r="AG153" s="7"/>
      <c r="AH153" s="7"/>
      <c r="AI153" s="7"/>
      <c r="AJ153" s="7"/>
      <c r="AK153" s="7"/>
      <c r="AL153" s="7"/>
      <c r="AM153" s="7"/>
      <c r="AN153" s="7"/>
      <c r="AO153" s="7"/>
      <c r="AP153" s="7"/>
      <c r="AQ153" s="7" t="s">
        <v>50</v>
      </c>
      <c r="AR153" s="7" t="s">
        <v>50</v>
      </c>
      <c r="AS153" s="7" t="s">
        <v>50</v>
      </c>
      <c r="AT153" s="7" t="s">
        <v>50</v>
      </c>
      <c r="AU153" s="7"/>
    </row>
    <row r="154" spans="1:47" hidden="1" x14ac:dyDescent="0.25">
      <c r="A154" s="5">
        <v>153</v>
      </c>
      <c r="B154" s="90">
        <v>0</v>
      </c>
      <c r="C154" s="63" t="s">
        <v>242</v>
      </c>
      <c r="D154" s="63"/>
      <c r="E154" s="107" t="s">
        <v>80</v>
      </c>
      <c r="F154" s="78">
        <v>100717.24</v>
      </c>
      <c r="G154" s="78">
        <v>4112.91</v>
      </c>
      <c r="H154" s="45"/>
      <c r="I154" s="45"/>
      <c r="J154" s="45"/>
      <c r="K154" s="45"/>
      <c r="L154" s="8">
        <v>45021</v>
      </c>
      <c r="M154" s="7">
        <v>165</v>
      </c>
      <c r="N154" s="9">
        <f t="shared" si="23"/>
        <v>45185</v>
      </c>
      <c r="O154" s="10">
        <f t="shared" ca="1" si="24"/>
        <v>-1018</v>
      </c>
      <c r="P154" s="10"/>
      <c r="Q154" s="7"/>
      <c r="R154" s="7"/>
      <c r="S154" s="7"/>
      <c r="T154" s="7"/>
      <c r="U154" s="7"/>
      <c r="V154" s="15"/>
      <c r="W154" s="7"/>
      <c r="X154" s="7"/>
      <c r="Y154" s="7"/>
      <c r="Z154" s="7"/>
      <c r="AA154" s="7"/>
      <c r="AB154" s="7"/>
      <c r="AC154" s="7"/>
      <c r="AD154" s="7"/>
      <c r="AE154" s="7"/>
      <c r="AF154" s="7"/>
      <c r="AG154" s="7"/>
      <c r="AH154" s="7"/>
      <c r="AI154" s="7"/>
      <c r="AJ154" s="7"/>
      <c r="AK154" s="7"/>
      <c r="AL154" s="7"/>
      <c r="AM154" s="7"/>
      <c r="AN154" s="7"/>
      <c r="AO154" s="7"/>
      <c r="AP154" s="7"/>
      <c r="AQ154" s="7" t="s">
        <v>50</v>
      </c>
      <c r="AR154" s="7" t="s">
        <v>50</v>
      </c>
      <c r="AS154" s="7" t="s">
        <v>50</v>
      </c>
      <c r="AT154" s="7"/>
      <c r="AU154" s="7"/>
    </row>
    <row r="155" spans="1:47" hidden="1" x14ac:dyDescent="0.25">
      <c r="A155" s="5">
        <v>154</v>
      </c>
      <c r="B155" s="90">
        <v>0</v>
      </c>
      <c r="C155" s="63" t="s">
        <v>243</v>
      </c>
      <c r="D155" s="63"/>
      <c r="E155" s="107" t="s">
        <v>80</v>
      </c>
      <c r="F155" s="78">
        <v>19551.91</v>
      </c>
      <c r="G155" s="78">
        <v>642.88</v>
      </c>
      <c r="H155" s="45"/>
      <c r="I155" s="45"/>
      <c r="J155" s="45"/>
      <c r="K155" s="45"/>
      <c r="L155" s="8">
        <v>45021</v>
      </c>
      <c r="M155" s="7">
        <f>150+30</f>
        <v>180</v>
      </c>
      <c r="N155" s="9">
        <f t="shared" si="23"/>
        <v>45200</v>
      </c>
      <c r="O155" s="10">
        <f t="shared" ca="1" si="24"/>
        <v>-1003</v>
      </c>
      <c r="P155" s="10"/>
      <c r="Q155" s="7"/>
      <c r="R155" s="7"/>
      <c r="S155" s="7"/>
      <c r="T155" s="7"/>
      <c r="U155" s="7"/>
      <c r="V155" s="15"/>
      <c r="W155" s="7"/>
      <c r="X155" s="7"/>
      <c r="Y155" s="7"/>
      <c r="Z155" s="7"/>
      <c r="AA155" s="7"/>
      <c r="AB155" s="7"/>
      <c r="AC155" s="7"/>
      <c r="AD155" s="7"/>
      <c r="AE155" s="7"/>
      <c r="AF155" s="7"/>
      <c r="AG155" s="7"/>
      <c r="AH155" s="7"/>
      <c r="AI155" s="7"/>
      <c r="AJ155" s="7"/>
      <c r="AK155" s="7"/>
      <c r="AL155" s="7"/>
      <c r="AM155" s="7"/>
      <c r="AN155" s="7"/>
      <c r="AO155" s="7"/>
      <c r="AP155" s="7"/>
      <c r="AQ155" s="7" t="s">
        <v>50</v>
      </c>
      <c r="AR155" s="7" t="s">
        <v>50</v>
      </c>
      <c r="AS155" s="7" t="s">
        <v>50</v>
      </c>
      <c r="AT155" s="7"/>
      <c r="AU155" s="7"/>
    </row>
    <row r="156" spans="1:47" hidden="1" x14ac:dyDescent="0.25">
      <c r="A156" s="5">
        <v>155</v>
      </c>
      <c r="B156" s="90">
        <v>0</v>
      </c>
      <c r="C156" s="63" t="s">
        <v>244</v>
      </c>
      <c r="D156" s="63"/>
      <c r="E156" s="107" t="s">
        <v>80</v>
      </c>
      <c r="F156" s="78">
        <v>50894.59</v>
      </c>
      <c r="G156" s="78">
        <v>2324.25</v>
      </c>
      <c r="H156" s="45"/>
      <c r="I156" s="78">
        <v>350</v>
      </c>
      <c r="J156" s="45">
        <v>10.89</v>
      </c>
      <c r="K156" s="45"/>
      <c r="L156" s="8">
        <v>45021</v>
      </c>
      <c r="M156" s="7">
        <v>270</v>
      </c>
      <c r="N156" s="9">
        <f t="shared" si="23"/>
        <v>45290</v>
      </c>
      <c r="O156" s="10">
        <f t="shared" ca="1" si="24"/>
        <v>-913</v>
      </c>
      <c r="P156" s="10"/>
      <c r="Q156" s="7"/>
      <c r="R156" s="7"/>
      <c r="S156" s="7"/>
      <c r="T156" s="7"/>
      <c r="U156" s="7"/>
      <c r="V156" s="15"/>
      <c r="W156" s="7"/>
      <c r="X156" s="7"/>
      <c r="Y156" s="7"/>
      <c r="Z156" s="7"/>
      <c r="AA156" s="7"/>
      <c r="AB156" s="7"/>
      <c r="AC156" s="7"/>
      <c r="AD156" s="7"/>
      <c r="AE156" s="7"/>
      <c r="AF156" s="7"/>
      <c r="AG156" s="7"/>
      <c r="AH156" s="7"/>
      <c r="AI156" s="7"/>
      <c r="AJ156" s="7"/>
      <c r="AK156" s="7"/>
      <c r="AL156" s="7"/>
      <c r="AM156" s="7"/>
      <c r="AN156" s="7"/>
      <c r="AO156" s="7"/>
      <c r="AP156" s="7"/>
      <c r="AQ156" s="7" t="s">
        <v>50</v>
      </c>
      <c r="AR156" s="7" t="s">
        <v>50</v>
      </c>
      <c r="AS156" s="7" t="s">
        <v>50</v>
      </c>
      <c r="AT156" s="7"/>
      <c r="AU156" s="7"/>
    </row>
    <row r="157" spans="1:47" hidden="1" x14ac:dyDescent="0.25">
      <c r="A157" s="5">
        <v>156</v>
      </c>
      <c r="B157" s="90">
        <v>0</v>
      </c>
      <c r="C157" s="63" t="s">
        <v>245</v>
      </c>
      <c r="D157" s="63"/>
      <c r="E157" s="107" t="s">
        <v>173</v>
      </c>
      <c r="F157" s="78">
        <v>201589.38</v>
      </c>
      <c r="G157" s="78">
        <v>10011.969999999999</v>
      </c>
      <c r="H157" s="45"/>
      <c r="I157" s="45"/>
      <c r="J157" s="78">
        <v>11.97</v>
      </c>
      <c r="K157" s="45"/>
      <c r="L157" s="8">
        <v>45021</v>
      </c>
      <c r="M157" s="7">
        <v>185</v>
      </c>
      <c r="N157" s="9">
        <f t="shared" si="23"/>
        <v>45205</v>
      </c>
      <c r="O157" s="10">
        <f t="shared" ca="1" si="24"/>
        <v>-998</v>
      </c>
      <c r="P157" s="10"/>
      <c r="Q157" s="7"/>
      <c r="R157" s="7"/>
      <c r="S157" s="7"/>
      <c r="T157" s="7"/>
      <c r="U157" s="7"/>
      <c r="V157" s="15"/>
      <c r="W157" s="7"/>
      <c r="X157" s="7"/>
      <c r="Y157" s="7"/>
      <c r="Z157" s="7"/>
      <c r="AA157" s="7"/>
      <c r="AB157" s="7"/>
      <c r="AC157" s="7"/>
      <c r="AD157" s="7"/>
      <c r="AE157" s="7"/>
      <c r="AF157" s="7"/>
      <c r="AG157" s="7"/>
      <c r="AH157" s="7"/>
      <c r="AI157" s="7"/>
      <c r="AJ157" s="7"/>
      <c r="AK157" s="7"/>
      <c r="AL157" s="7"/>
      <c r="AM157" s="7"/>
      <c r="AN157" s="7"/>
      <c r="AO157" s="7"/>
      <c r="AP157" s="7"/>
      <c r="AQ157" s="7" t="s">
        <v>56</v>
      </c>
      <c r="AR157" s="7" t="s">
        <v>50</v>
      </c>
      <c r="AS157" s="7" t="s">
        <v>56</v>
      </c>
      <c r="AT157" s="7" t="s">
        <v>56</v>
      </c>
      <c r="AU157" s="7"/>
    </row>
    <row r="158" spans="1:47" hidden="1" x14ac:dyDescent="0.25">
      <c r="A158" s="5">
        <v>157</v>
      </c>
      <c r="B158" s="90">
        <v>0</v>
      </c>
      <c r="C158" s="63" t="s">
        <v>246</v>
      </c>
      <c r="D158" s="63"/>
      <c r="E158" s="107" t="s">
        <v>173</v>
      </c>
      <c r="F158" s="78">
        <v>240889.33</v>
      </c>
      <c r="G158" s="78">
        <v>8879.94</v>
      </c>
      <c r="H158" s="45"/>
      <c r="I158" s="45"/>
      <c r="J158" s="78">
        <v>23.94</v>
      </c>
      <c r="K158" s="45"/>
      <c r="L158" s="8">
        <v>45022</v>
      </c>
      <c r="M158" s="7">
        <v>190</v>
      </c>
      <c r="N158" s="9">
        <f t="shared" si="23"/>
        <v>45211</v>
      </c>
      <c r="O158" s="10">
        <f t="shared" ca="1" si="24"/>
        <v>-992</v>
      </c>
      <c r="P158" s="10"/>
      <c r="Q158" s="7"/>
      <c r="R158" s="7"/>
      <c r="S158" s="7"/>
      <c r="T158" s="7"/>
      <c r="U158" s="7"/>
      <c r="V158" s="15"/>
      <c r="W158" s="7"/>
      <c r="X158" s="7"/>
      <c r="Y158" s="7"/>
      <c r="Z158" s="7"/>
      <c r="AA158" s="7"/>
      <c r="AB158" s="7"/>
      <c r="AC158" s="7"/>
      <c r="AD158" s="7"/>
      <c r="AE158" s="7"/>
      <c r="AF158" s="7"/>
      <c r="AG158" s="7"/>
      <c r="AH158" s="7"/>
      <c r="AI158" s="7"/>
      <c r="AJ158" s="7"/>
      <c r="AK158" s="7"/>
      <c r="AL158" s="7"/>
      <c r="AM158" s="7"/>
      <c r="AN158" s="7"/>
      <c r="AO158" s="7"/>
      <c r="AP158" s="7"/>
      <c r="AQ158" s="7" t="s">
        <v>50</v>
      </c>
      <c r="AR158" s="7" t="s">
        <v>50</v>
      </c>
      <c r="AS158" s="7" t="s">
        <v>50</v>
      </c>
      <c r="AT158" s="7"/>
      <c r="AU158" s="7"/>
    </row>
    <row r="159" spans="1:47" hidden="1" x14ac:dyDescent="0.25">
      <c r="A159" s="5">
        <v>158</v>
      </c>
      <c r="B159" s="90">
        <v>0</v>
      </c>
      <c r="C159" s="63" t="s">
        <v>247</v>
      </c>
      <c r="D159" s="63"/>
      <c r="E159" s="45" t="s">
        <v>91</v>
      </c>
      <c r="F159" s="45"/>
      <c r="G159" s="45"/>
      <c r="H159" s="45"/>
      <c r="I159" s="45"/>
      <c r="J159" s="45"/>
      <c r="K159" s="45"/>
      <c r="L159" s="8">
        <v>45027</v>
      </c>
      <c r="M159" s="7">
        <v>90</v>
      </c>
      <c r="N159" s="9">
        <f t="shared" si="23"/>
        <v>45116</v>
      </c>
      <c r="O159" s="10">
        <f t="shared" ca="1" si="24"/>
        <v>-1087</v>
      </c>
      <c r="P159" s="10"/>
      <c r="Q159" s="7"/>
      <c r="R159" s="7"/>
      <c r="S159" s="7"/>
      <c r="T159" s="7"/>
      <c r="U159" s="7"/>
      <c r="V159" s="15"/>
      <c r="W159" s="7"/>
      <c r="X159" s="7"/>
      <c r="Y159" s="7"/>
      <c r="Z159" s="7"/>
      <c r="AA159" s="7"/>
      <c r="AB159" s="7"/>
      <c r="AC159" s="7"/>
      <c r="AD159" s="7"/>
      <c r="AE159" s="7"/>
      <c r="AF159" s="7"/>
      <c r="AG159" s="7"/>
      <c r="AH159" s="7"/>
      <c r="AI159" s="7"/>
      <c r="AJ159" s="7"/>
      <c r="AK159" s="7"/>
      <c r="AL159" s="7"/>
      <c r="AM159" s="7"/>
      <c r="AN159" s="7"/>
      <c r="AO159" s="7"/>
      <c r="AP159" s="7"/>
      <c r="AQ159" s="7" t="s">
        <v>56</v>
      </c>
      <c r="AR159" s="7" t="s">
        <v>50</v>
      </c>
      <c r="AS159" s="7" t="s">
        <v>56</v>
      </c>
      <c r="AT159" s="7" t="s">
        <v>56</v>
      </c>
      <c r="AU159" s="7"/>
    </row>
    <row r="160" spans="1:47" hidden="1" x14ac:dyDescent="0.25">
      <c r="A160" s="5">
        <v>159</v>
      </c>
      <c r="B160" s="90">
        <v>0</v>
      </c>
      <c r="C160" s="63" t="s">
        <v>248</v>
      </c>
      <c r="D160" s="63"/>
      <c r="E160" s="107" t="s">
        <v>64</v>
      </c>
      <c r="F160" s="78">
        <v>205013.29</v>
      </c>
      <c r="G160" s="78">
        <v>8856</v>
      </c>
      <c r="H160" s="45"/>
      <c r="I160" s="45"/>
      <c r="J160" s="45"/>
      <c r="K160" s="45"/>
      <c r="L160" s="8">
        <v>45030</v>
      </c>
      <c r="M160" s="7">
        <v>220</v>
      </c>
      <c r="N160" s="9">
        <f t="shared" si="23"/>
        <v>45249</v>
      </c>
      <c r="O160" s="10">
        <f t="shared" ca="1" si="24"/>
        <v>-954</v>
      </c>
      <c r="P160" s="10"/>
      <c r="Q160" s="7"/>
      <c r="R160" s="7"/>
      <c r="S160" s="7"/>
      <c r="T160" s="7"/>
      <c r="U160" s="7"/>
      <c r="V160" s="15"/>
      <c r="W160" s="7"/>
      <c r="X160" s="7"/>
      <c r="Y160" s="7"/>
      <c r="Z160" s="7"/>
      <c r="AA160" s="7"/>
      <c r="AB160" s="7"/>
      <c r="AC160" s="7"/>
      <c r="AD160" s="7"/>
      <c r="AE160" s="7"/>
      <c r="AF160" s="7"/>
      <c r="AG160" s="7"/>
      <c r="AH160" s="7"/>
      <c r="AI160" s="7"/>
      <c r="AJ160" s="7"/>
      <c r="AK160" s="7"/>
      <c r="AL160" s="7"/>
      <c r="AM160" s="7"/>
      <c r="AN160" s="7"/>
      <c r="AO160" s="7"/>
      <c r="AP160" s="7"/>
      <c r="AQ160" s="7" t="s">
        <v>50</v>
      </c>
      <c r="AR160" s="7" t="s">
        <v>50</v>
      </c>
      <c r="AS160" s="7" t="s">
        <v>50</v>
      </c>
      <c r="AT160" s="7"/>
      <c r="AU160" s="7"/>
    </row>
    <row r="161" spans="1:47" hidden="1" x14ac:dyDescent="0.25">
      <c r="A161" s="5">
        <v>160</v>
      </c>
      <c r="B161" s="90">
        <v>0</v>
      </c>
      <c r="C161" s="63" t="s">
        <v>249</v>
      </c>
      <c r="D161" s="63"/>
      <c r="E161" s="110" t="s">
        <v>91</v>
      </c>
      <c r="F161" s="78">
        <v>233092.14</v>
      </c>
      <c r="G161" s="78">
        <v>8891.91</v>
      </c>
      <c r="H161" s="45"/>
      <c r="I161" s="45"/>
      <c r="J161" s="45"/>
      <c r="K161" s="45"/>
      <c r="L161" s="8">
        <v>45030</v>
      </c>
      <c r="M161" s="7">
        <v>190</v>
      </c>
      <c r="N161" s="9">
        <f t="shared" si="23"/>
        <v>45219</v>
      </c>
      <c r="O161" s="10">
        <f t="shared" ca="1" si="24"/>
        <v>-984</v>
      </c>
      <c r="P161" s="10"/>
      <c r="Q161" s="7"/>
      <c r="R161" s="7"/>
      <c r="S161" s="7"/>
      <c r="T161" s="7"/>
      <c r="U161" s="7"/>
      <c r="V161" s="15"/>
      <c r="W161" s="7"/>
      <c r="X161" s="7"/>
      <c r="Y161" s="7"/>
      <c r="Z161" s="7"/>
      <c r="AA161" s="7"/>
      <c r="AB161" s="7"/>
      <c r="AC161" s="7"/>
      <c r="AD161" s="7"/>
      <c r="AE161" s="7"/>
      <c r="AF161" s="7"/>
      <c r="AG161" s="7"/>
      <c r="AH161" s="7"/>
      <c r="AI161" s="7"/>
      <c r="AJ161" s="7"/>
      <c r="AK161" s="7"/>
      <c r="AL161" s="7"/>
      <c r="AM161" s="7"/>
      <c r="AN161" s="7"/>
      <c r="AO161" s="7"/>
      <c r="AP161" s="7"/>
      <c r="AQ161" s="7" t="s">
        <v>50</v>
      </c>
      <c r="AR161" s="7" t="s">
        <v>50</v>
      </c>
      <c r="AS161" s="7" t="s">
        <v>50</v>
      </c>
      <c r="AT161" s="7"/>
      <c r="AU161" s="7"/>
    </row>
    <row r="162" spans="1:47" hidden="1" x14ac:dyDescent="0.25">
      <c r="A162" s="5">
        <v>161</v>
      </c>
      <c r="B162" s="90">
        <v>0</v>
      </c>
      <c r="C162" s="63" t="s">
        <v>250</v>
      </c>
      <c r="D162" s="63"/>
      <c r="E162" s="107" t="s">
        <v>117</v>
      </c>
      <c r="F162" s="54">
        <v>200745.26</v>
      </c>
      <c r="G162" s="78">
        <v>8879.94</v>
      </c>
      <c r="H162" s="45"/>
      <c r="I162" s="45"/>
      <c r="J162" s="45">
        <v>23.94</v>
      </c>
      <c r="K162" s="45"/>
      <c r="L162" s="8">
        <v>45030</v>
      </c>
      <c r="M162" s="7">
        <v>220</v>
      </c>
      <c r="N162" s="9">
        <f t="shared" si="23"/>
        <v>45249</v>
      </c>
      <c r="O162" s="10">
        <f t="shared" ca="1" si="24"/>
        <v>-954</v>
      </c>
      <c r="P162" s="10"/>
      <c r="Q162" s="7"/>
      <c r="R162" s="7"/>
      <c r="S162" s="7"/>
      <c r="T162" s="7"/>
      <c r="U162" s="7"/>
      <c r="V162" s="15"/>
      <c r="W162" s="7"/>
      <c r="X162" s="7"/>
      <c r="Y162" s="7"/>
      <c r="Z162" s="7"/>
      <c r="AA162" s="7"/>
      <c r="AB162" s="7"/>
      <c r="AC162" s="7"/>
      <c r="AD162" s="7"/>
      <c r="AE162" s="7"/>
      <c r="AF162" s="7"/>
      <c r="AG162" s="7"/>
      <c r="AH162" s="7"/>
      <c r="AI162" s="7"/>
      <c r="AJ162" s="7"/>
      <c r="AK162" s="7"/>
      <c r="AL162" s="7"/>
      <c r="AM162" s="7"/>
      <c r="AN162" s="7"/>
      <c r="AO162" s="7"/>
      <c r="AP162" s="7"/>
      <c r="AQ162" s="7" t="s">
        <v>50</v>
      </c>
      <c r="AR162" s="7" t="s">
        <v>50</v>
      </c>
      <c r="AS162" s="7" t="s">
        <v>50</v>
      </c>
      <c r="AT162" s="7"/>
      <c r="AU162" s="7"/>
    </row>
    <row r="163" spans="1:47" hidden="1" x14ac:dyDescent="0.25">
      <c r="A163" s="5">
        <v>162</v>
      </c>
      <c r="B163" s="90">
        <v>0</v>
      </c>
      <c r="C163" s="63" t="s">
        <v>251</v>
      </c>
      <c r="D163" s="63"/>
      <c r="E163" s="107" t="s">
        <v>61</v>
      </c>
      <c r="F163" s="78">
        <v>264277.31</v>
      </c>
      <c r="G163" s="78">
        <v>8866.89</v>
      </c>
      <c r="H163" s="45"/>
      <c r="I163" s="45"/>
      <c r="J163" s="45">
        <v>10.89</v>
      </c>
      <c r="K163" s="45"/>
      <c r="L163" s="51">
        <v>45030</v>
      </c>
      <c r="M163" s="7">
        <v>250</v>
      </c>
      <c r="N163" s="9">
        <f t="shared" si="23"/>
        <v>45279</v>
      </c>
      <c r="O163" s="124">
        <f t="shared" ca="1" si="24"/>
        <v>-924</v>
      </c>
      <c r="P163" s="10"/>
      <c r="Q163" s="7"/>
      <c r="R163" s="7"/>
      <c r="S163" s="7"/>
      <c r="T163" s="7"/>
      <c r="U163" s="7"/>
      <c r="V163" s="15"/>
      <c r="W163" s="7"/>
      <c r="X163" s="7"/>
      <c r="Y163" s="7"/>
      <c r="Z163" s="7"/>
      <c r="AA163" s="7"/>
      <c r="AB163" s="7"/>
      <c r="AC163" s="7"/>
      <c r="AD163" s="7"/>
      <c r="AE163" s="7"/>
      <c r="AF163" s="7"/>
      <c r="AG163" s="7"/>
      <c r="AH163" s="7"/>
      <c r="AI163" s="7"/>
      <c r="AJ163" s="7"/>
      <c r="AK163" s="7"/>
      <c r="AL163" s="7"/>
      <c r="AM163" s="7"/>
      <c r="AN163" s="7"/>
      <c r="AO163" s="7"/>
      <c r="AP163" s="7"/>
      <c r="AQ163" s="7" t="s">
        <v>56</v>
      </c>
      <c r="AR163" s="7" t="s">
        <v>50</v>
      </c>
      <c r="AS163" s="7" t="s">
        <v>56</v>
      </c>
      <c r="AT163" s="7"/>
      <c r="AU163" s="7"/>
    </row>
    <row r="164" spans="1:47" s="53" customFormat="1" hidden="1" x14ac:dyDescent="0.25">
      <c r="A164" s="50">
        <v>163</v>
      </c>
      <c r="B164" s="126">
        <v>0</v>
      </c>
      <c r="C164" s="45" t="s">
        <v>252</v>
      </c>
      <c r="D164" s="45"/>
      <c r="E164" s="107" t="s">
        <v>236</v>
      </c>
      <c r="F164" s="45">
        <v>393655.88</v>
      </c>
      <c r="G164" s="78">
        <v>11554.45</v>
      </c>
      <c r="H164" s="45"/>
      <c r="I164" s="78">
        <v>400</v>
      </c>
      <c r="J164" s="45"/>
      <c r="K164" s="266" t="s">
        <v>253</v>
      </c>
      <c r="L164" s="51">
        <v>45043</v>
      </c>
      <c r="M164" s="45">
        <v>365</v>
      </c>
      <c r="N164" s="52">
        <f t="shared" si="23"/>
        <v>45407</v>
      </c>
      <c r="O164" s="46">
        <f t="shared" ca="1" si="24"/>
        <v>-796</v>
      </c>
      <c r="P164" s="46"/>
      <c r="Q164" s="45"/>
      <c r="R164" s="45"/>
      <c r="S164" s="45"/>
      <c r="T164" s="45"/>
      <c r="U164" s="45"/>
      <c r="V164" s="56"/>
      <c r="W164" s="45" t="s">
        <v>50</v>
      </c>
      <c r="X164" s="45" t="s">
        <v>50</v>
      </c>
      <c r="Y164" s="45" t="s">
        <v>50</v>
      </c>
      <c r="Z164" s="45" t="s">
        <v>50</v>
      </c>
      <c r="AA164" s="45" t="s">
        <v>50</v>
      </c>
      <c r="AB164" s="45"/>
      <c r="AC164" s="45"/>
      <c r="AD164" s="45" t="s">
        <v>56</v>
      </c>
      <c r="AE164" s="45"/>
      <c r="AF164" s="45"/>
      <c r="AG164" s="45"/>
      <c r="AH164" s="45"/>
      <c r="AI164" s="45"/>
      <c r="AJ164" s="45" t="s">
        <v>50</v>
      </c>
      <c r="AK164" s="45"/>
      <c r="AL164" s="45" t="s">
        <v>56</v>
      </c>
      <c r="AM164" s="45"/>
      <c r="AN164" s="45"/>
      <c r="AO164" s="45"/>
      <c r="AP164" s="45"/>
      <c r="AQ164" s="45"/>
      <c r="AR164" s="45" t="s">
        <v>50</v>
      </c>
      <c r="AS164" s="45" t="s">
        <v>50</v>
      </c>
      <c r="AT164" s="45" t="s">
        <v>50</v>
      </c>
      <c r="AU164" s="45"/>
    </row>
    <row r="165" spans="1:47" hidden="1" x14ac:dyDescent="0.25">
      <c r="A165" s="5">
        <v>164</v>
      </c>
      <c r="B165" s="90">
        <v>0</v>
      </c>
      <c r="C165" s="45" t="s">
        <v>254</v>
      </c>
      <c r="D165" s="45"/>
      <c r="E165" s="107" t="s">
        <v>255</v>
      </c>
      <c r="F165" s="147">
        <v>246710.33</v>
      </c>
      <c r="G165" s="82">
        <v>11571.97</v>
      </c>
      <c r="H165" s="45"/>
      <c r="I165" s="45">
        <v>350</v>
      </c>
      <c r="J165" s="45"/>
      <c r="K165" s="45"/>
      <c r="L165" s="8">
        <v>45048</v>
      </c>
      <c r="M165" s="7">
        <v>100</v>
      </c>
      <c r="N165" s="9">
        <f t="shared" si="23"/>
        <v>45147</v>
      </c>
      <c r="O165" s="60">
        <f t="shared" ca="1" si="24"/>
        <v>-1056</v>
      </c>
      <c r="P165" s="10"/>
      <c r="Q165" s="7"/>
      <c r="R165" s="7"/>
      <c r="S165" s="7"/>
      <c r="T165" s="7"/>
      <c r="U165" s="7"/>
      <c r="V165" s="15"/>
      <c r="W165" s="7"/>
      <c r="X165" s="7"/>
      <c r="Y165" s="7"/>
      <c r="Z165" s="7"/>
      <c r="AA165" s="7"/>
      <c r="AB165" s="7"/>
      <c r="AC165" s="7"/>
      <c r="AD165" s="7"/>
      <c r="AE165" s="7"/>
      <c r="AF165" s="7"/>
      <c r="AG165" s="7"/>
      <c r="AH165" s="7"/>
      <c r="AI165" s="7"/>
      <c r="AJ165" s="7"/>
      <c r="AK165" s="7"/>
      <c r="AL165" s="7"/>
      <c r="AM165" s="7"/>
      <c r="AN165" s="7"/>
      <c r="AO165" s="7"/>
      <c r="AP165" s="7"/>
      <c r="AQ165" s="7" t="s">
        <v>50</v>
      </c>
      <c r="AR165" s="7" t="s">
        <v>50</v>
      </c>
      <c r="AS165" s="7" t="s">
        <v>50</v>
      </c>
      <c r="AT165" s="7"/>
      <c r="AU165" s="7"/>
    </row>
    <row r="166" spans="1:47" hidden="1" x14ac:dyDescent="0.25">
      <c r="A166" s="5">
        <v>165</v>
      </c>
      <c r="B166" s="90">
        <v>0</v>
      </c>
      <c r="C166" s="63" t="s">
        <v>256</v>
      </c>
      <c r="D166" s="63"/>
      <c r="E166" s="107" t="s">
        <v>61</v>
      </c>
      <c r="F166" s="147">
        <v>255280.29</v>
      </c>
      <c r="G166" s="82">
        <v>10011.969999999999</v>
      </c>
      <c r="H166" s="45"/>
      <c r="I166" s="45"/>
      <c r="J166" s="78">
        <v>11.97</v>
      </c>
      <c r="K166" s="45"/>
      <c r="L166" s="8">
        <v>45048</v>
      </c>
      <c r="M166" s="7">
        <v>190</v>
      </c>
      <c r="N166" s="9">
        <f t="shared" si="23"/>
        <v>45237</v>
      </c>
      <c r="O166" s="10">
        <f t="shared" ca="1" si="24"/>
        <v>-966</v>
      </c>
      <c r="P166" s="10"/>
      <c r="Q166" s="7"/>
      <c r="R166" s="7"/>
      <c r="S166" s="7"/>
      <c r="T166" s="7"/>
      <c r="U166" s="7"/>
      <c r="V166" s="15"/>
      <c r="W166" s="7"/>
      <c r="X166" s="7"/>
      <c r="Y166" s="7"/>
      <c r="Z166" s="7"/>
      <c r="AA166" s="7"/>
      <c r="AB166" s="7"/>
      <c r="AC166" s="7"/>
      <c r="AD166" s="7"/>
      <c r="AE166" s="7"/>
      <c r="AF166" s="7"/>
      <c r="AG166" s="7"/>
      <c r="AH166" s="7"/>
      <c r="AI166" s="7"/>
      <c r="AJ166" s="7"/>
      <c r="AK166" s="7"/>
      <c r="AL166" s="7"/>
      <c r="AM166" s="7"/>
      <c r="AN166" s="7"/>
      <c r="AO166" s="7"/>
      <c r="AP166" s="7"/>
      <c r="AQ166" s="7" t="s">
        <v>50</v>
      </c>
      <c r="AR166" s="7" t="s">
        <v>50</v>
      </c>
      <c r="AS166" s="7" t="s">
        <v>50</v>
      </c>
      <c r="AT166" s="7"/>
      <c r="AU166" s="7"/>
    </row>
    <row r="167" spans="1:47" hidden="1" x14ac:dyDescent="0.25">
      <c r="A167" s="5">
        <v>166</v>
      </c>
      <c r="B167" s="90">
        <v>0</v>
      </c>
      <c r="C167" s="63" t="s">
        <v>257</v>
      </c>
      <c r="D167" s="63"/>
      <c r="E167" s="149" t="s">
        <v>258</v>
      </c>
      <c r="F167" s="78">
        <v>217778.31</v>
      </c>
      <c r="G167" s="82">
        <v>11571.97</v>
      </c>
      <c r="H167" s="45"/>
      <c r="I167" s="45">
        <v>250</v>
      </c>
      <c r="J167" s="45"/>
      <c r="K167" s="45"/>
      <c r="L167" s="8">
        <v>45048</v>
      </c>
      <c r="M167" s="7">
        <v>190</v>
      </c>
      <c r="N167" s="9">
        <f t="shared" si="23"/>
        <v>45237</v>
      </c>
      <c r="O167" s="10">
        <f t="shared" ca="1" si="24"/>
        <v>-966</v>
      </c>
      <c r="P167" s="10"/>
      <c r="Q167" s="7"/>
      <c r="R167" s="7"/>
      <c r="S167" s="7"/>
      <c r="T167" s="7"/>
      <c r="U167" s="7"/>
      <c r="V167" s="15"/>
      <c r="W167" s="7"/>
      <c r="X167" s="7"/>
      <c r="Y167" s="7"/>
      <c r="Z167" s="7"/>
      <c r="AA167" s="7"/>
      <c r="AB167" s="7"/>
      <c r="AC167" s="7"/>
      <c r="AD167" s="7"/>
      <c r="AE167" s="7"/>
      <c r="AF167" s="7"/>
      <c r="AG167" s="7"/>
      <c r="AH167" s="7"/>
      <c r="AI167" s="7"/>
      <c r="AJ167" s="7"/>
      <c r="AK167" s="7"/>
      <c r="AL167" s="7"/>
      <c r="AM167" s="7"/>
      <c r="AN167" s="7"/>
      <c r="AO167" s="7"/>
      <c r="AP167" s="7"/>
      <c r="AQ167" s="7" t="s">
        <v>50</v>
      </c>
      <c r="AR167" s="7" t="s">
        <v>50</v>
      </c>
      <c r="AS167" s="7" t="s">
        <v>50</v>
      </c>
      <c r="AT167" s="7"/>
      <c r="AU167" s="7"/>
    </row>
    <row r="168" spans="1:47" hidden="1" x14ac:dyDescent="0.25">
      <c r="A168" s="5">
        <v>167</v>
      </c>
      <c r="B168" s="90">
        <v>0</v>
      </c>
      <c r="C168" s="63" t="s">
        <v>259</v>
      </c>
      <c r="D168" s="63"/>
      <c r="E168" s="107" t="s">
        <v>255</v>
      </c>
      <c r="F168" s="78">
        <v>285831.90000000002</v>
      </c>
      <c r="G168" s="82">
        <v>10010.89</v>
      </c>
      <c r="H168" s="45"/>
      <c r="I168" s="45"/>
      <c r="J168" s="45">
        <v>10.89</v>
      </c>
      <c r="K168" s="45"/>
      <c r="L168" s="8">
        <v>45050</v>
      </c>
      <c r="M168" s="7">
        <v>275</v>
      </c>
      <c r="N168" s="9">
        <f t="shared" si="23"/>
        <v>45324</v>
      </c>
      <c r="O168" s="10">
        <f t="shared" ca="1" si="24"/>
        <v>-879</v>
      </c>
      <c r="P168" s="10"/>
      <c r="Q168" s="7"/>
      <c r="R168" s="7"/>
      <c r="S168" s="7"/>
      <c r="T168" s="7"/>
      <c r="U168" s="7"/>
      <c r="V168" s="15"/>
      <c r="W168" s="7"/>
      <c r="X168" s="7"/>
      <c r="Y168" s="7"/>
      <c r="Z168" s="7"/>
      <c r="AA168" s="7"/>
      <c r="AB168" s="7"/>
      <c r="AC168" s="7"/>
      <c r="AD168" s="7"/>
      <c r="AE168" s="7"/>
      <c r="AF168" s="7"/>
      <c r="AG168" s="7"/>
      <c r="AH168" s="7"/>
      <c r="AI168" s="7"/>
      <c r="AJ168" s="7"/>
      <c r="AK168" s="7"/>
      <c r="AL168" s="7"/>
      <c r="AM168" s="7"/>
      <c r="AN168" s="7"/>
      <c r="AO168" s="7"/>
      <c r="AP168" s="7"/>
      <c r="AQ168" s="7" t="s">
        <v>50</v>
      </c>
      <c r="AR168" s="7" t="s">
        <v>50</v>
      </c>
      <c r="AS168" s="7" t="s">
        <v>50</v>
      </c>
      <c r="AT168" s="7"/>
      <c r="AU168" s="7"/>
    </row>
    <row r="169" spans="1:47" hidden="1" x14ac:dyDescent="0.25">
      <c r="A169" s="5">
        <v>168</v>
      </c>
      <c r="B169" s="90">
        <v>0</v>
      </c>
      <c r="C169" s="63" t="s">
        <v>260</v>
      </c>
      <c r="D169" s="63"/>
      <c r="E169" s="107" t="s">
        <v>236</v>
      </c>
      <c r="F169" s="78">
        <v>367707.5</v>
      </c>
      <c r="G169" s="82">
        <v>11021.78</v>
      </c>
      <c r="H169" s="45"/>
      <c r="I169" s="45"/>
      <c r="J169" s="78">
        <v>21.78</v>
      </c>
      <c r="K169" s="45"/>
      <c r="L169" s="51">
        <v>45054</v>
      </c>
      <c r="M169" s="7">
        <v>220</v>
      </c>
      <c r="N169" s="9">
        <f t="shared" si="23"/>
        <v>45273</v>
      </c>
      <c r="O169" s="10">
        <f t="shared" ca="1" si="24"/>
        <v>-930</v>
      </c>
      <c r="P169" s="10"/>
      <c r="Q169" s="7"/>
      <c r="R169" s="7"/>
      <c r="S169" s="7"/>
      <c r="T169" s="7"/>
      <c r="U169" s="7"/>
      <c r="V169" s="15"/>
      <c r="W169" s="7"/>
      <c r="X169" s="7"/>
      <c r="Y169" s="7"/>
      <c r="Z169" s="7"/>
      <c r="AA169" s="7"/>
      <c r="AB169" s="7"/>
      <c r="AC169" s="7"/>
      <c r="AD169" s="7"/>
      <c r="AE169" s="7"/>
      <c r="AF169" s="7"/>
      <c r="AG169" s="7"/>
      <c r="AH169" s="7"/>
      <c r="AI169" s="7"/>
      <c r="AJ169" s="7"/>
      <c r="AK169" s="7"/>
      <c r="AL169" s="7"/>
      <c r="AM169" s="7"/>
      <c r="AN169" s="7"/>
      <c r="AO169" s="7"/>
      <c r="AP169" s="7"/>
      <c r="AQ169" s="7" t="s">
        <v>50</v>
      </c>
      <c r="AR169" s="7" t="s">
        <v>50</v>
      </c>
      <c r="AS169" s="7" t="s">
        <v>56</v>
      </c>
      <c r="AT169" s="7"/>
      <c r="AU169" s="7"/>
    </row>
    <row r="170" spans="1:47" hidden="1" x14ac:dyDescent="0.25">
      <c r="A170" s="5">
        <v>169</v>
      </c>
      <c r="B170" s="90">
        <v>0</v>
      </c>
      <c r="C170" s="63" t="s">
        <v>261</v>
      </c>
      <c r="D170" s="63"/>
      <c r="E170" s="107" t="s">
        <v>258</v>
      </c>
      <c r="F170" s="45">
        <v>393267.63</v>
      </c>
      <c r="G170" s="82">
        <v>12592.67</v>
      </c>
      <c r="H170" s="45"/>
      <c r="I170" s="45">
        <v>250</v>
      </c>
      <c r="J170" s="45">
        <v>32.67</v>
      </c>
      <c r="K170" s="45"/>
      <c r="L170" s="8">
        <v>45054</v>
      </c>
      <c r="M170" s="7">
        <v>250</v>
      </c>
      <c r="N170" s="9">
        <f t="shared" si="23"/>
        <v>45303</v>
      </c>
      <c r="O170" s="10">
        <f t="shared" ca="1" si="24"/>
        <v>-900</v>
      </c>
      <c r="P170" s="10"/>
      <c r="Q170" s="7"/>
      <c r="R170" s="7"/>
      <c r="S170" s="7"/>
      <c r="T170" s="7"/>
      <c r="U170" s="7"/>
      <c r="V170" s="15"/>
      <c r="W170" s="7"/>
      <c r="X170" s="7"/>
      <c r="Y170" s="7"/>
      <c r="Z170" s="7"/>
      <c r="AA170" s="7"/>
      <c r="AB170" s="7"/>
      <c r="AC170" s="7"/>
      <c r="AD170" s="7"/>
      <c r="AE170" s="7"/>
      <c r="AF170" s="7"/>
      <c r="AG170" s="7"/>
      <c r="AH170" s="7"/>
      <c r="AI170" s="7"/>
      <c r="AJ170" s="7"/>
      <c r="AK170" s="7"/>
      <c r="AL170" s="7"/>
      <c r="AM170" s="7"/>
      <c r="AN170" s="7"/>
      <c r="AO170" s="7"/>
      <c r="AP170" s="7"/>
      <c r="AQ170" s="7" t="s">
        <v>50</v>
      </c>
      <c r="AR170" s="7" t="s">
        <v>50</v>
      </c>
      <c r="AS170" s="7" t="s">
        <v>50</v>
      </c>
      <c r="AT170" s="7"/>
      <c r="AU170" s="7"/>
    </row>
    <row r="171" spans="1:47" hidden="1" x14ac:dyDescent="0.25">
      <c r="A171" s="5">
        <v>170</v>
      </c>
      <c r="B171" s="90">
        <v>0</v>
      </c>
      <c r="C171" s="63" t="s">
        <v>262</v>
      </c>
      <c r="D171" s="63"/>
      <c r="E171" s="107" t="s">
        <v>80</v>
      </c>
      <c r="F171" s="147">
        <v>54367.16</v>
      </c>
      <c r="G171" s="82">
        <v>2270</v>
      </c>
      <c r="H171" s="45"/>
      <c r="I171" s="45"/>
      <c r="J171" s="45"/>
      <c r="K171" s="45"/>
      <c r="L171" s="8">
        <v>45065</v>
      </c>
      <c r="M171" s="7">
        <v>180</v>
      </c>
      <c r="N171" s="9">
        <f t="shared" si="23"/>
        <v>45244</v>
      </c>
      <c r="O171" s="10">
        <f t="shared" ca="1" si="24"/>
        <v>-959</v>
      </c>
      <c r="P171" s="10"/>
      <c r="Q171" s="7"/>
      <c r="R171" s="7"/>
      <c r="S171" s="7"/>
      <c r="T171" s="7"/>
      <c r="U171" s="7"/>
      <c r="V171" s="15"/>
      <c r="W171" s="7"/>
      <c r="X171" s="7"/>
      <c r="Y171" s="7"/>
      <c r="Z171" s="7"/>
      <c r="AA171" s="7"/>
      <c r="AB171" s="7"/>
      <c r="AC171" s="7"/>
      <c r="AD171" s="7"/>
      <c r="AE171" s="7"/>
      <c r="AF171" s="7"/>
      <c r="AG171" s="7"/>
      <c r="AH171" s="7"/>
      <c r="AI171" s="7"/>
      <c r="AJ171" s="7"/>
      <c r="AK171" s="7"/>
      <c r="AL171" s="7"/>
      <c r="AM171" s="7"/>
      <c r="AN171" s="7"/>
      <c r="AO171" s="7"/>
      <c r="AP171" s="7"/>
      <c r="AQ171" s="7" t="s">
        <v>50</v>
      </c>
      <c r="AR171" s="7" t="s">
        <v>50</v>
      </c>
      <c r="AS171" s="7" t="s">
        <v>50</v>
      </c>
      <c r="AT171" s="7"/>
      <c r="AU171" s="7"/>
    </row>
    <row r="172" spans="1:47" hidden="1" x14ac:dyDescent="0.25">
      <c r="A172" s="5">
        <v>171</v>
      </c>
      <c r="B172" s="90">
        <v>0</v>
      </c>
      <c r="C172" s="63" t="s">
        <v>263</v>
      </c>
      <c r="D172" s="63"/>
      <c r="E172" s="45" t="s">
        <v>91</v>
      </c>
      <c r="F172" s="54">
        <v>50394.01</v>
      </c>
      <c r="G172" s="82">
        <v>687.33</v>
      </c>
      <c r="H172" s="45"/>
      <c r="I172" s="45"/>
      <c r="J172" s="45"/>
      <c r="K172" s="45"/>
      <c r="L172" s="8">
        <v>45078</v>
      </c>
      <c r="M172" s="7">
        <v>54</v>
      </c>
      <c r="N172" s="9">
        <f t="shared" si="23"/>
        <v>45131</v>
      </c>
      <c r="O172" s="10">
        <f t="shared" ca="1" si="24"/>
        <v>-1072</v>
      </c>
      <c r="P172" s="10"/>
      <c r="Q172" s="7"/>
      <c r="R172" s="7"/>
      <c r="S172" s="7"/>
      <c r="T172" s="7"/>
      <c r="U172" s="7"/>
      <c r="V172" s="15"/>
      <c r="W172" s="7"/>
      <c r="X172" s="7"/>
      <c r="Y172" s="7"/>
      <c r="Z172" s="7"/>
      <c r="AA172" s="7"/>
      <c r="AB172" s="7"/>
      <c r="AC172" s="7"/>
      <c r="AD172" s="7"/>
      <c r="AE172" s="7"/>
      <c r="AF172" s="7"/>
      <c r="AG172" s="7"/>
      <c r="AH172" s="7"/>
      <c r="AI172" s="7"/>
      <c r="AJ172" s="7"/>
      <c r="AK172" s="7"/>
      <c r="AL172" s="7"/>
      <c r="AM172" s="7"/>
      <c r="AN172" s="7"/>
      <c r="AO172" s="7"/>
      <c r="AP172" s="7"/>
      <c r="AQ172" s="7">
        <v>0</v>
      </c>
      <c r="AR172" s="7" t="s">
        <v>50</v>
      </c>
      <c r="AS172" s="7" t="s">
        <v>50</v>
      </c>
      <c r="AT172" s="7" t="s">
        <v>50</v>
      </c>
      <c r="AU172" s="7"/>
    </row>
    <row r="173" spans="1:47" hidden="1" x14ac:dyDescent="0.25">
      <c r="A173" s="5">
        <v>172</v>
      </c>
      <c r="B173" s="90">
        <v>0</v>
      </c>
      <c r="C173" s="45" t="s">
        <v>264</v>
      </c>
      <c r="D173" s="45"/>
      <c r="E173" s="45" t="s">
        <v>91</v>
      </c>
      <c r="F173" s="45"/>
      <c r="G173" s="82"/>
      <c r="H173" s="45"/>
      <c r="I173" s="45"/>
      <c r="J173" s="45"/>
      <c r="K173" s="45"/>
      <c r="L173" s="8">
        <v>45118</v>
      </c>
      <c r="M173" s="7">
        <v>60</v>
      </c>
      <c r="N173" s="9">
        <f t="shared" si="23"/>
        <v>45177</v>
      </c>
      <c r="O173" s="10">
        <f t="shared" ca="1" si="24"/>
        <v>-1026</v>
      </c>
      <c r="P173" s="10"/>
      <c r="Q173" s="7"/>
      <c r="R173" s="7"/>
      <c r="S173" s="7"/>
      <c r="T173" s="7"/>
      <c r="U173" s="7"/>
      <c r="V173" s="15"/>
      <c r="W173" s="7"/>
      <c r="X173" s="7"/>
      <c r="Y173" s="7"/>
      <c r="Z173" s="7"/>
      <c r="AA173" s="7"/>
      <c r="AB173" s="7"/>
      <c r="AC173" s="7"/>
      <c r="AD173" s="7"/>
      <c r="AE173" s="7"/>
      <c r="AF173" s="7"/>
      <c r="AG173" s="7"/>
      <c r="AH173" s="7"/>
      <c r="AI173" s="7"/>
      <c r="AJ173" s="7"/>
      <c r="AK173" s="7"/>
      <c r="AL173" s="7"/>
      <c r="AM173" s="7"/>
      <c r="AN173" s="7"/>
      <c r="AO173" s="7"/>
      <c r="AP173" s="7"/>
      <c r="AQ173" s="7" t="s">
        <v>50</v>
      </c>
      <c r="AR173" s="7" t="s">
        <v>50</v>
      </c>
      <c r="AS173" s="7" t="s">
        <v>50</v>
      </c>
      <c r="AT173" s="7" t="s">
        <v>50</v>
      </c>
      <c r="AU173" s="7"/>
    </row>
    <row r="174" spans="1:47" hidden="1" x14ac:dyDescent="0.25">
      <c r="A174" s="5">
        <v>173</v>
      </c>
      <c r="B174" s="90">
        <v>0</v>
      </c>
      <c r="C174" s="63" t="s">
        <v>265</v>
      </c>
      <c r="D174" s="63"/>
      <c r="E174" s="45" t="s">
        <v>91</v>
      </c>
      <c r="F174" s="45">
        <v>112380.59</v>
      </c>
      <c r="G174" s="82">
        <v>3605.37</v>
      </c>
      <c r="H174" s="45"/>
      <c r="I174" s="45">
        <v>300</v>
      </c>
      <c r="J174" s="45"/>
      <c r="K174" s="45"/>
      <c r="L174" s="51">
        <v>45125</v>
      </c>
      <c r="M174" s="7">
        <v>215</v>
      </c>
      <c r="N174" s="9">
        <f t="shared" si="23"/>
        <v>45339</v>
      </c>
      <c r="O174" s="10">
        <f t="shared" ca="1" si="24"/>
        <v>-864</v>
      </c>
      <c r="P174" s="10"/>
      <c r="Q174" s="7"/>
      <c r="R174" s="7"/>
      <c r="S174" s="7"/>
      <c r="T174" s="7"/>
      <c r="U174" s="7"/>
      <c r="V174" s="15"/>
      <c r="W174" s="7"/>
      <c r="X174" s="7"/>
      <c r="Y174" s="7"/>
      <c r="Z174" s="7"/>
      <c r="AA174" s="7"/>
      <c r="AB174" s="7"/>
      <c r="AC174" s="7"/>
      <c r="AD174" s="7"/>
      <c r="AE174" s="7"/>
      <c r="AF174" s="7"/>
      <c r="AG174" s="7"/>
      <c r="AH174" s="7"/>
      <c r="AI174" s="7"/>
      <c r="AJ174" s="7"/>
      <c r="AK174" s="7"/>
      <c r="AL174" s="7"/>
      <c r="AM174" s="7"/>
      <c r="AN174" s="7"/>
      <c r="AO174" s="7"/>
      <c r="AP174" s="7"/>
      <c r="AQ174" s="7" t="s">
        <v>50</v>
      </c>
      <c r="AR174" s="7" t="s">
        <v>50</v>
      </c>
      <c r="AS174" s="7" t="s">
        <v>50</v>
      </c>
      <c r="AT174" s="7"/>
      <c r="AU174" s="7"/>
    </row>
    <row r="175" spans="1:47" hidden="1" x14ac:dyDescent="0.25">
      <c r="A175" s="5">
        <v>174</v>
      </c>
      <c r="B175" s="90">
        <v>0</v>
      </c>
      <c r="C175" s="63" t="s">
        <v>266</v>
      </c>
      <c r="D175" s="63"/>
      <c r="E175" s="45" t="s">
        <v>267</v>
      </c>
      <c r="F175" s="147">
        <v>201534.19</v>
      </c>
      <c r="G175" s="82">
        <v>10023.94</v>
      </c>
      <c r="H175" s="45">
        <v>1650</v>
      </c>
      <c r="I175" s="45"/>
      <c r="J175" s="45">
        <v>23.94</v>
      </c>
      <c r="K175" s="45"/>
      <c r="L175" s="51">
        <v>45127</v>
      </c>
      <c r="M175" s="7">
        <v>100</v>
      </c>
      <c r="N175" s="9">
        <f t="shared" si="23"/>
        <v>45226</v>
      </c>
      <c r="O175" s="10">
        <f t="shared" ca="1" si="24"/>
        <v>-977</v>
      </c>
      <c r="P175" s="10"/>
      <c r="Q175" s="7"/>
      <c r="R175" s="7"/>
      <c r="S175" s="7"/>
      <c r="T175" s="7"/>
      <c r="U175" s="7"/>
      <c r="V175" s="15"/>
      <c r="W175" s="7"/>
      <c r="X175" s="7"/>
      <c r="Y175" s="7"/>
      <c r="Z175" s="7"/>
      <c r="AA175" s="7"/>
      <c r="AB175" s="7"/>
      <c r="AC175" s="7"/>
      <c r="AD175" s="7"/>
      <c r="AE175" s="7"/>
      <c r="AF175" s="7"/>
      <c r="AG175" s="7"/>
      <c r="AH175" s="7"/>
      <c r="AI175" s="7"/>
      <c r="AJ175" s="7"/>
      <c r="AK175" s="7"/>
      <c r="AL175" s="7"/>
      <c r="AM175" s="7"/>
      <c r="AN175" s="7"/>
      <c r="AO175" s="7"/>
      <c r="AP175" s="7"/>
      <c r="AQ175" s="7" t="s">
        <v>50</v>
      </c>
      <c r="AR175" s="7" t="s">
        <v>50</v>
      </c>
      <c r="AS175" s="7" t="s">
        <v>50</v>
      </c>
      <c r="AT175" s="7"/>
      <c r="AU175" s="7"/>
    </row>
    <row r="176" spans="1:47" hidden="1" x14ac:dyDescent="0.25">
      <c r="A176" s="5">
        <v>175</v>
      </c>
      <c r="B176" s="90">
        <v>0</v>
      </c>
      <c r="C176" s="63" t="s">
        <v>268</v>
      </c>
      <c r="D176" s="63"/>
      <c r="E176" s="45" t="s">
        <v>64</v>
      </c>
      <c r="F176" s="147">
        <v>179000</v>
      </c>
      <c r="G176" s="82">
        <v>3900</v>
      </c>
      <c r="H176" s="45"/>
      <c r="I176" s="45"/>
      <c r="J176" s="45">
        <v>0</v>
      </c>
      <c r="K176" s="45"/>
      <c r="L176" s="8">
        <v>45132</v>
      </c>
      <c r="M176" s="7">
        <v>160</v>
      </c>
      <c r="N176" s="9">
        <f t="shared" si="23"/>
        <v>45291</v>
      </c>
      <c r="O176" s="10">
        <f t="shared" ca="1" si="24"/>
        <v>-912</v>
      </c>
      <c r="P176" s="10"/>
      <c r="Q176" s="7"/>
      <c r="R176" s="7"/>
      <c r="S176" s="7"/>
      <c r="T176" s="7"/>
      <c r="U176" s="7"/>
      <c r="V176" s="15"/>
      <c r="W176" s="7"/>
      <c r="X176" s="7"/>
      <c r="Y176" s="7"/>
      <c r="Z176" s="7"/>
      <c r="AA176" s="7"/>
      <c r="AB176" s="7"/>
      <c r="AC176" s="7"/>
      <c r="AD176" s="7"/>
      <c r="AE176" s="7"/>
      <c r="AF176" s="7"/>
      <c r="AG176" s="7"/>
      <c r="AH176" s="7"/>
      <c r="AI176" s="7"/>
      <c r="AJ176" s="7"/>
      <c r="AK176" s="7"/>
      <c r="AL176" s="7"/>
      <c r="AM176" s="7"/>
      <c r="AN176" s="7"/>
      <c r="AO176" s="7"/>
      <c r="AP176" s="7"/>
      <c r="AQ176" s="7">
        <v>0</v>
      </c>
      <c r="AR176" s="7" t="s">
        <v>50</v>
      </c>
      <c r="AS176" s="7" t="s">
        <v>50</v>
      </c>
      <c r="AT176" s="7"/>
      <c r="AU176" s="7"/>
    </row>
    <row r="177" spans="1:47" hidden="1" x14ac:dyDescent="0.25">
      <c r="A177" s="5">
        <v>176</v>
      </c>
      <c r="B177" s="90">
        <v>0</v>
      </c>
      <c r="C177" s="63" t="s">
        <v>269</v>
      </c>
      <c r="D177" s="63"/>
      <c r="E177" s="67" t="s">
        <v>91</v>
      </c>
      <c r="F177" s="45"/>
      <c r="G177" s="78">
        <v>11000</v>
      </c>
      <c r="H177" s="45"/>
      <c r="I177" s="45">
        <v>0</v>
      </c>
      <c r="J177" s="45"/>
      <c r="K177" s="266"/>
      <c r="L177" s="8">
        <v>45134</v>
      </c>
      <c r="M177" s="7">
        <v>220</v>
      </c>
      <c r="N177" s="9">
        <f t="shared" si="23"/>
        <v>45353</v>
      </c>
      <c r="O177" s="124">
        <f t="shared" ca="1" si="24"/>
        <v>-850</v>
      </c>
      <c r="P177" s="10"/>
      <c r="Q177" s="7"/>
      <c r="R177" s="7"/>
      <c r="S177" s="7"/>
      <c r="T177" s="7"/>
      <c r="U177" s="7"/>
      <c r="V177" s="15"/>
      <c r="W177" s="7"/>
      <c r="X177" s="7"/>
      <c r="Y177" s="7"/>
      <c r="Z177" s="7"/>
      <c r="AA177" s="7"/>
      <c r="AB177" s="7"/>
      <c r="AC177" s="7"/>
      <c r="AD177" s="7"/>
      <c r="AE177" s="7"/>
      <c r="AF177" s="7"/>
      <c r="AG177" s="7"/>
      <c r="AH177" s="7"/>
      <c r="AI177" s="7"/>
      <c r="AJ177" s="7"/>
      <c r="AK177" s="7"/>
      <c r="AL177" s="7"/>
      <c r="AM177" s="7"/>
      <c r="AN177" s="7"/>
      <c r="AO177" s="7"/>
      <c r="AP177" s="7"/>
      <c r="AQ177" s="7">
        <v>0</v>
      </c>
      <c r="AR177" s="7" t="s">
        <v>50</v>
      </c>
      <c r="AS177" s="7" t="s">
        <v>50</v>
      </c>
      <c r="AT177" s="7" t="s">
        <v>50</v>
      </c>
      <c r="AU177" s="7"/>
    </row>
    <row r="178" spans="1:47" hidden="1" x14ac:dyDescent="0.25">
      <c r="A178" s="5">
        <v>177</v>
      </c>
      <c r="B178" s="90">
        <v>0</v>
      </c>
      <c r="C178" s="63" t="s">
        <v>270</v>
      </c>
      <c r="D178" s="63"/>
      <c r="E178" s="45" t="s">
        <v>267</v>
      </c>
      <c r="F178" s="147">
        <v>265628.40000000002</v>
      </c>
      <c r="G178" s="147">
        <v>12414.92</v>
      </c>
      <c r="H178" s="45">
        <v>1650</v>
      </c>
      <c r="I178" s="45">
        <v>200</v>
      </c>
      <c r="J178" s="45"/>
      <c r="K178" s="45"/>
      <c r="L178" s="8">
        <v>45145</v>
      </c>
      <c r="M178" s="7">
        <v>155</v>
      </c>
      <c r="N178" s="9">
        <f t="shared" si="23"/>
        <v>45299</v>
      </c>
      <c r="O178" s="10">
        <f t="shared" ca="1" si="24"/>
        <v>-904</v>
      </c>
      <c r="P178" s="10"/>
      <c r="Q178" s="7"/>
      <c r="R178" s="7"/>
      <c r="S178" s="7"/>
      <c r="T178" s="7"/>
      <c r="U178" s="7"/>
      <c r="V178" s="15"/>
      <c r="W178" s="7"/>
      <c r="X178" s="7"/>
      <c r="Y178" s="7"/>
      <c r="Z178" s="7"/>
      <c r="AA178" s="7"/>
      <c r="AB178" s="7"/>
      <c r="AC178" s="7"/>
      <c r="AD178" s="7"/>
      <c r="AE178" s="7"/>
      <c r="AF178" s="7"/>
      <c r="AG178" s="7"/>
      <c r="AH178" s="7"/>
      <c r="AI178" s="7"/>
      <c r="AJ178" s="7"/>
      <c r="AK178" s="7"/>
      <c r="AL178" s="7"/>
      <c r="AM178" s="7"/>
      <c r="AN178" s="7"/>
      <c r="AO178" s="7"/>
      <c r="AP178" s="7"/>
      <c r="AQ178" s="7" t="s">
        <v>56</v>
      </c>
      <c r="AR178" s="7" t="s">
        <v>50</v>
      </c>
      <c r="AS178" s="7" t="s">
        <v>56</v>
      </c>
      <c r="AT178" s="7"/>
      <c r="AU178" s="7"/>
    </row>
    <row r="179" spans="1:47" hidden="1" x14ac:dyDescent="0.25">
      <c r="A179" s="5">
        <v>178</v>
      </c>
      <c r="B179" s="90">
        <v>0</v>
      </c>
      <c r="C179" s="63" t="s">
        <v>271</v>
      </c>
      <c r="D179" s="63"/>
      <c r="E179" s="49" t="s">
        <v>80</v>
      </c>
      <c r="F179" s="45">
        <v>14633.36</v>
      </c>
      <c r="G179" s="147">
        <v>811.97</v>
      </c>
      <c r="H179" s="45"/>
      <c r="I179" s="45"/>
      <c r="J179" s="45">
        <v>11.97</v>
      </c>
      <c r="K179" s="45"/>
      <c r="L179" s="8">
        <v>45145</v>
      </c>
      <c r="M179" s="7">
        <v>85</v>
      </c>
      <c r="N179" s="9">
        <f>IF(OR(ISBLANK(L179),ISBLANK(M179)),"",L179+M179-1)</f>
        <v>45229</v>
      </c>
      <c r="O179" s="10">
        <f t="shared" ca="1" si="24"/>
        <v>-974</v>
      </c>
      <c r="P179" s="10"/>
      <c r="Q179" s="7"/>
      <c r="R179" s="7"/>
      <c r="S179" s="7"/>
      <c r="T179" s="7"/>
      <c r="U179" s="7"/>
      <c r="V179" s="15"/>
      <c r="W179" s="7"/>
      <c r="X179" s="7"/>
      <c r="Y179" s="7"/>
      <c r="Z179" s="7"/>
      <c r="AA179" s="7"/>
      <c r="AB179" s="7"/>
      <c r="AC179" s="7"/>
      <c r="AD179" s="7"/>
      <c r="AE179" s="7"/>
      <c r="AF179" s="7"/>
      <c r="AG179" s="7"/>
      <c r="AH179" s="7"/>
      <c r="AI179" s="7"/>
      <c r="AJ179" s="7"/>
      <c r="AK179" s="7"/>
      <c r="AL179" s="7"/>
      <c r="AM179" s="7"/>
      <c r="AN179" s="7"/>
      <c r="AO179" s="7"/>
      <c r="AP179" s="7"/>
      <c r="AQ179" s="7" t="s">
        <v>50</v>
      </c>
      <c r="AR179" s="7" t="s">
        <v>50</v>
      </c>
      <c r="AS179" s="7" t="s">
        <v>50</v>
      </c>
      <c r="AT179" s="7"/>
      <c r="AU179" s="7"/>
    </row>
    <row r="180" spans="1:47" hidden="1" x14ac:dyDescent="0.25">
      <c r="A180" s="5">
        <v>179</v>
      </c>
      <c r="B180" s="90">
        <v>0</v>
      </c>
      <c r="C180" s="63" t="s">
        <v>272</v>
      </c>
      <c r="D180" s="63"/>
      <c r="E180" s="45" t="s">
        <v>173</v>
      </c>
      <c r="F180" s="45">
        <v>3500000</v>
      </c>
      <c r="G180" s="45">
        <v>8000</v>
      </c>
      <c r="H180" s="45"/>
      <c r="I180" s="45"/>
      <c r="J180" s="45"/>
      <c r="K180" s="45"/>
      <c r="L180" s="8">
        <v>45173</v>
      </c>
      <c r="M180" s="7">
        <v>125</v>
      </c>
      <c r="N180" s="9">
        <f t="shared" si="23"/>
        <v>45297</v>
      </c>
      <c r="O180" s="60">
        <f t="shared" ca="1" si="24"/>
        <v>-906</v>
      </c>
      <c r="P180" s="10"/>
      <c r="Q180" s="7"/>
      <c r="R180" s="7"/>
      <c r="S180" s="7"/>
      <c r="T180" s="7"/>
      <c r="U180" s="7"/>
      <c r="V180" s="15"/>
      <c r="W180" s="7"/>
      <c r="X180" s="7"/>
      <c r="Y180" s="7"/>
      <c r="Z180" s="7"/>
      <c r="AA180" s="7"/>
      <c r="AB180" s="7"/>
      <c r="AC180" s="7"/>
      <c r="AD180" s="7"/>
      <c r="AE180" s="7"/>
      <c r="AF180" s="7"/>
      <c r="AG180" s="7"/>
      <c r="AH180" s="7"/>
      <c r="AI180" s="7"/>
      <c r="AJ180" s="7"/>
      <c r="AK180" s="7"/>
      <c r="AL180" s="7"/>
      <c r="AM180" s="7"/>
      <c r="AN180" s="7"/>
      <c r="AO180" s="7"/>
      <c r="AP180" s="7"/>
      <c r="AQ180" s="7">
        <v>0</v>
      </c>
      <c r="AR180" s="7" t="s">
        <v>50</v>
      </c>
      <c r="AS180" s="7" t="s">
        <v>50</v>
      </c>
      <c r="AT180" s="7"/>
      <c r="AU180" s="7"/>
    </row>
    <row r="181" spans="1:47" hidden="1" x14ac:dyDescent="0.25">
      <c r="A181" s="5">
        <v>180</v>
      </c>
      <c r="B181" s="331">
        <v>0</v>
      </c>
      <c r="C181" s="63" t="s">
        <v>273</v>
      </c>
      <c r="D181" s="45" t="s">
        <v>274</v>
      </c>
      <c r="E181" s="45" t="s">
        <v>236</v>
      </c>
      <c r="F181" s="45">
        <v>352599.96</v>
      </c>
      <c r="G181" s="45">
        <v>12625.34</v>
      </c>
      <c r="H181" s="45"/>
      <c r="I181" s="78">
        <v>250</v>
      </c>
      <c r="J181" s="7"/>
      <c r="K181" s="207" t="s">
        <v>275</v>
      </c>
      <c r="L181" s="8">
        <v>45114</v>
      </c>
      <c r="M181" s="7">
        <f>578+30+30+30+30+30+30+30+30</f>
        <v>818</v>
      </c>
      <c r="N181" s="9">
        <f t="shared" ref="N181:N212" si="25">IF(OR(ISBLANK(L181),ISBLANK(M181)),"",L181+M181-1)</f>
        <v>45931</v>
      </c>
      <c r="O181" s="10">
        <f t="shared" ref="O181:O238" ca="1" si="26">IF(OR(ISBLANK(L181),ISBLANK(M181)),"",N181-TODAY())</f>
        <v>-272</v>
      </c>
      <c r="P181" s="7" t="s">
        <v>50</v>
      </c>
      <c r="Q181" s="7" t="s">
        <v>50</v>
      </c>
      <c r="R181" s="7" t="s">
        <v>50</v>
      </c>
      <c r="S181" s="7">
        <v>0</v>
      </c>
      <c r="T181" s="7">
        <v>0</v>
      </c>
      <c r="U181" s="7" t="s">
        <v>50</v>
      </c>
      <c r="V181" s="7" t="s">
        <v>50</v>
      </c>
      <c r="W181" s="7" t="s">
        <v>50</v>
      </c>
      <c r="X181" s="7" t="s">
        <v>50</v>
      </c>
      <c r="Y181" s="7">
        <v>0</v>
      </c>
      <c r="Z181" s="7" t="s">
        <v>50</v>
      </c>
      <c r="AA181" s="7" t="s">
        <v>50</v>
      </c>
      <c r="AB181" s="7">
        <v>0</v>
      </c>
      <c r="AC181" s="7" t="s">
        <v>50</v>
      </c>
      <c r="AD181" s="7" t="s">
        <v>50</v>
      </c>
      <c r="AE181" s="7">
        <v>0</v>
      </c>
      <c r="AF181" s="7" t="s">
        <v>56</v>
      </c>
      <c r="AG181" s="7"/>
      <c r="AH181" s="7"/>
      <c r="AI181" s="7">
        <v>0</v>
      </c>
      <c r="AJ181" s="7" t="s">
        <v>50</v>
      </c>
      <c r="AK181" s="7">
        <v>0</v>
      </c>
      <c r="AL181" s="7">
        <v>0</v>
      </c>
      <c r="AM181" s="7">
        <v>0</v>
      </c>
      <c r="AN181" s="7">
        <v>0</v>
      </c>
      <c r="AO181" s="7">
        <v>0</v>
      </c>
      <c r="AP181" s="7">
        <v>0</v>
      </c>
      <c r="AQ181" s="7" t="s">
        <v>50</v>
      </c>
      <c r="AR181" s="7" t="s">
        <v>50</v>
      </c>
      <c r="AS181" s="7" t="s">
        <v>50</v>
      </c>
      <c r="AT181" s="7" t="s">
        <v>50</v>
      </c>
      <c r="AU181" s="7"/>
    </row>
    <row r="182" spans="1:47" hidden="1" x14ac:dyDescent="0.25">
      <c r="A182" s="5">
        <v>181</v>
      </c>
      <c r="B182" s="90">
        <v>0</v>
      </c>
      <c r="C182" s="53" t="s">
        <v>276</v>
      </c>
      <c r="D182" s="53"/>
      <c r="E182" s="45" t="s">
        <v>173</v>
      </c>
      <c r="F182" s="82">
        <v>699921.21</v>
      </c>
      <c r="G182" s="78">
        <v>12597.94</v>
      </c>
      <c r="H182" s="45"/>
      <c r="I182" s="45">
        <v>0</v>
      </c>
      <c r="J182" s="45">
        <v>32</v>
      </c>
      <c r="K182" s="266"/>
      <c r="L182" s="51">
        <v>45197</v>
      </c>
      <c r="M182" s="45">
        <v>210</v>
      </c>
      <c r="N182" s="9">
        <f t="shared" si="25"/>
        <v>45406</v>
      </c>
      <c r="O182" s="10">
        <f t="shared" ca="1" si="26"/>
        <v>-797</v>
      </c>
      <c r="P182" s="10"/>
      <c r="Q182" s="7"/>
      <c r="R182" s="7"/>
      <c r="S182" s="7"/>
      <c r="T182" s="7"/>
      <c r="U182" s="7"/>
      <c r="V182" s="15"/>
      <c r="W182" s="7"/>
      <c r="X182" s="7"/>
      <c r="Y182" s="7"/>
      <c r="Z182" s="7"/>
      <c r="AA182" s="7"/>
      <c r="AB182" s="7"/>
      <c r="AC182" s="7"/>
      <c r="AD182" s="7"/>
      <c r="AE182" s="7"/>
      <c r="AF182" s="7"/>
      <c r="AG182" s="7"/>
      <c r="AH182" s="7"/>
      <c r="AI182" s="7"/>
      <c r="AJ182" s="7"/>
      <c r="AK182" s="7"/>
      <c r="AL182" s="7"/>
      <c r="AM182" s="7"/>
      <c r="AN182" s="7"/>
      <c r="AO182" s="7"/>
      <c r="AP182" s="7"/>
      <c r="AQ182" s="7" t="s">
        <v>50</v>
      </c>
      <c r="AR182" s="7" t="s">
        <v>50</v>
      </c>
      <c r="AS182" s="7" t="s">
        <v>50</v>
      </c>
      <c r="AT182" s="7"/>
      <c r="AU182" s="7"/>
    </row>
    <row r="183" spans="1:47" hidden="1" x14ac:dyDescent="0.25">
      <c r="A183" s="5">
        <v>182</v>
      </c>
      <c r="B183" s="90">
        <v>0</v>
      </c>
      <c r="C183" s="63" t="s">
        <v>277</v>
      </c>
      <c r="D183" s="63"/>
      <c r="E183" s="107" t="s">
        <v>278</v>
      </c>
      <c r="F183" s="45"/>
      <c r="G183" s="45">
        <v>12565.27</v>
      </c>
      <c r="H183" s="45"/>
      <c r="I183" s="78">
        <v>300</v>
      </c>
      <c r="J183" s="45"/>
      <c r="K183" s="266"/>
      <c r="L183" s="8">
        <v>45197</v>
      </c>
      <c r="M183" s="7">
        <v>395</v>
      </c>
      <c r="N183" s="9">
        <f t="shared" si="25"/>
        <v>45591</v>
      </c>
      <c r="O183" s="10">
        <f t="shared" ca="1" si="26"/>
        <v>-612</v>
      </c>
      <c r="P183" s="10"/>
      <c r="Q183" s="7"/>
      <c r="R183" s="7"/>
      <c r="S183" s="7"/>
      <c r="T183" s="7"/>
      <c r="U183" s="7"/>
      <c r="V183" s="15"/>
      <c r="W183" s="7"/>
      <c r="X183" s="7"/>
      <c r="Y183" s="7"/>
      <c r="Z183" s="7"/>
      <c r="AA183" s="7"/>
      <c r="AB183" s="7"/>
      <c r="AC183" s="7"/>
      <c r="AD183" s="7" t="s">
        <v>56</v>
      </c>
      <c r="AE183" s="7"/>
      <c r="AF183" s="7"/>
      <c r="AG183" s="7"/>
      <c r="AH183" s="7"/>
      <c r="AI183" s="7"/>
      <c r="AJ183" s="7"/>
      <c r="AK183" s="7"/>
      <c r="AL183" s="7"/>
      <c r="AM183" s="7"/>
      <c r="AN183" s="7"/>
      <c r="AO183" s="7"/>
      <c r="AP183" s="7"/>
      <c r="AQ183" s="7" t="s">
        <v>50</v>
      </c>
      <c r="AR183" s="7" t="s">
        <v>50</v>
      </c>
      <c r="AS183" s="7" t="s">
        <v>50</v>
      </c>
      <c r="AT183" s="7" t="s">
        <v>50</v>
      </c>
      <c r="AU183" s="7"/>
    </row>
    <row r="184" spans="1:47" s="53" customFormat="1" hidden="1" x14ac:dyDescent="0.25">
      <c r="A184" s="50">
        <v>183</v>
      </c>
      <c r="B184" s="126">
        <v>0</v>
      </c>
      <c r="C184" s="45" t="s">
        <v>279</v>
      </c>
      <c r="D184" s="45"/>
      <c r="E184" s="107" t="s">
        <v>61</v>
      </c>
      <c r="F184" s="45">
        <v>699499.71</v>
      </c>
      <c r="G184" s="45">
        <v>14237.31</v>
      </c>
      <c r="H184" s="45"/>
      <c r="I184" s="45">
        <v>150</v>
      </c>
      <c r="J184" s="45">
        <v>32.67</v>
      </c>
      <c r="K184" s="266" t="s">
        <v>280</v>
      </c>
      <c r="L184" s="51">
        <v>45197</v>
      </c>
      <c r="M184" s="45">
        <v>245</v>
      </c>
      <c r="N184" s="52">
        <f t="shared" si="25"/>
        <v>45441</v>
      </c>
      <c r="O184" s="46">
        <f t="shared" ca="1" si="26"/>
        <v>-762</v>
      </c>
      <c r="P184" s="46" t="s">
        <v>50</v>
      </c>
      <c r="Q184" s="45" t="s">
        <v>50</v>
      </c>
      <c r="R184" s="45" t="s">
        <v>50</v>
      </c>
      <c r="S184" s="45" t="s">
        <v>50</v>
      </c>
      <c r="T184" s="45" t="s">
        <v>50</v>
      </c>
      <c r="U184" s="45" t="s">
        <v>50</v>
      </c>
      <c r="V184" s="56" t="s">
        <v>50</v>
      </c>
      <c r="W184" s="45" t="s">
        <v>50</v>
      </c>
      <c r="X184" s="45" t="s">
        <v>50</v>
      </c>
      <c r="Y184" s="45" t="s">
        <v>50</v>
      </c>
      <c r="Z184" s="45" t="s">
        <v>50</v>
      </c>
      <c r="AA184" s="45" t="s">
        <v>50</v>
      </c>
      <c r="AB184" s="45"/>
      <c r="AC184" s="45">
        <v>0</v>
      </c>
      <c r="AD184" s="45">
        <v>0</v>
      </c>
      <c r="AE184" s="45">
        <v>0</v>
      </c>
      <c r="AF184" s="45" t="s">
        <v>56</v>
      </c>
      <c r="AG184" s="45">
        <v>0</v>
      </c>
      <c r="AH184" s="45">
        <v>0</v>
      </c>
      <c r="AI184" s="45">
        <v>0</v>
      </c>
      <c r="AJ184" s="45">
        <v>0</v>
      </c>
      <c r="AK184" s="45">
        <v>0</v>
      </c>
      <c r="AL184" s="45">
        <v>0</v>
      </c>
      <c r="AM184" s="45"/>
      <c r="AN184" s="45">
        <v>0</v>
      </c>
      <c r="AO184" s="45">
        <v>0</v>
      </c>
      <c r="AP184" s="45">
        <v>0</v>
      </c>
      <c r="AQ184" s="45"/>
      <c r="AR184" s="45" t="s">
        <v>50</v>
      </c>
      <c r="AS184" s="45" t="s">
        <v>56</v>
      </c>
      <c r="AT184" s="45" t="s">
        <v>56</v>
      </c>
      <c r="AU184" s="45"/>
    </row>
    <row r="185" spans="1:47" hidden="1" x14ac:dyDescent="0.25">
      <c r="A185" s="5">
        <v>184</v>
      </c>
      <c r="B185" s="90">
        <v>0</v>
      </c>
      <c r="C185" s="63" t="s">
        <v>281</v>
      </c>
      <c r="D185" s="63"/>
      <c r="E185" s="45" t="s">
        <v>117</v>
      </c>
      <c r="F185" s="45">
        <v>494043.35</v>
      </c>
      <c r="G185" s="45"/>
      <c r="H185" s="45"/>
      <c r="I185" s="45">
        <v>0</v>
      </c>
      <c r="J185" s="45"/>
      <c r="K185" s="266"/>
      <c r="L185" s="8">
        <v>45197</v>
      </c>
      <c r="M185" s="7">
        <v>336</v>
      </c>
      <c r="N185" s="9">
        <f t="shared" si="25"/>
        <v>45532</v>
      </c>
      <c r="O185" s="60">
        <f t="shared" ca="1" si="26"/>
        <v>-671</v>
      </c>
      <c r="P185" s="10"/>
      <c r="Q185" s="7"/>
      <c r="R185" s="7"/>
      <c r="S185" s="7"/>
      <c r="T185" s="7" t="s">
        <v>50</v>
      </c>
      <c r="U185" s="7"/>
      <c r="V185" s="15"/>
      <c r="W185" s="7" t="s">
        <v>50</v>
      </c>
      <c r="X185" s="7" t="s">
        <v>50</v>
      </c>
      <c r="Y185" s="7"/>
      <c r="Z185" s="7" t="s">
        <v>50</v>
      </c>
      <c r="AA185" s="7" t="s">
        <v>50</v>
      </c>
      <c r="AB185" s="7"/>
      <c r="AC185" s="7"/>
      <c r="AD185" s="7" t="s">
        <v>56</v>
      </c>
      <c r="AE185" s="7" t="s">
        <v>50</v>
      </c>
      <c r="AF185" s="7" t="s">
        <v>56</v>
      </c>
      <c r="AG185" s="7"/>
      <c r="AH185" s="7"/>
      <c r="AI185" s="7"/>
      <c r="AJ185" s="7"/>
      <c r="AK185" s="7"/>
      <c r="AL185" s="7"/>
      <c r="AM185" s="7"/>
      <c r="AN185" s="7"/>
      <c r="AO185" s="7"/>
      <c r="AP185" s="7"/>
      <c r="AQ185" s="7" t="s">
        <v>56</v>
      </c>
      <c r="AR185" s="7" t="s">
        <v>50</v>
      </c>
      <c r="AS185" s="7" t="s">
        <v>56</v>
      </c>
      <c r="AT185" s="7" t="s">
        <v>56</v>
      </c>
      <c r="AU185" s="7"/>
    </row>
    <row r="186" spans="1:47" s="53" customFormat="1" hidden="1" x14ac:dyDescent="0.25">
      <c r="A186" s="50">
        <v>185</v>
      </c>
      <c r="B186" s="126">
        <v>0</v>
      </c>
      <c r="C186" s="45" t="s">
        <v>282</v>
      </c>
      <c r="D186" s="45"/>
      <c r="E186" s="107" t="s">
        <v>283</v>
      </c>
      <c r="F186" s="45">
        <v>511791.23</v>
      </c>
      <c r="G186" s="45">
        <v>12565.27</v>
      </c>
      <c r="H186" s="45"/>
      <c r="I186" s="45">
        <v>0</v>
      </c>
      <c r="J186" s="45"/>
      <c r="K186" s="266"/>
      <c r="L186" s="51">
        <v>45197</v>
      </c>
      <c r="M186" s="45">
        <v>245</v>
      </c>
      <c r="N186" s="52">
        <f t="shared" si="25"/>
        <v>45441</v>
      </c>
      <c r="O186" s="46">
        <f t="shared" ca="1" si="26"/>
        <v>-762</v>
      </c>
      <c r="P186" s="46"/>
      <c r="Q186" s="45"/>
      <c r="R186" s="45"/>
      <c r="S186" s="45"/>
      <c r="T186" s="45"/>
      <c r="U186" s="45"/>
      <c r="V186" s="56"/>
      <c r="W186" s="45"/>
      <c r="X186" s="45"/>
      <c r="Y186" s="45"/>
      <c r="Z186" s="45"/>
      <c r="AA186" s="45"/>
      <c r="AB186" s="45"/>
      <c r="AC186" s="45"/>
      <c r="AD186" s="45"/>
      <c r="AE186" s="45"/>
      <c r="AF186" s="45"/>
      <c r="AG186" s="45"/>
      <c r="AH186" s="45"/>
      <c r="AI186" s="45"/>
      <c r="AJ186" s="45"/>
      <c r="AK186" s="45"/>
      <c r="AL186" s="45"/>
      <c r="AM186" s="45"/>
      <c r="AN186" s="45"/>
      <c r="AO186" s="45"/>
      <c r="AP186" s="45"/>
      <c r="AQ186" s="45" t="s">
        <v>50</v>
      </c>
      <c r="AR186" s="45" t="s">
        <v>50</v>
      </c>
      <c r="AS186" s="45" t="s">
        <v>50</v>
      </c>
      <c r="AT186" s="45" t="s">
        <v>50</v>
      </c>
      <c r="AU186" s="45"/>
    </row>
    <row r="187" spans="1:47" hidden="1" x14ac:dyDescent="0.25">
      <c r="A187" s="5">
        <v>186</v>
      </c>
      <c r="B187" s="90">
        <v>0</v>
      </c>
      <c r="C187" s="63" t="s">
        <v>284</v>
      </c>
      <c r="D187" s="63"/>
      <c r="E187" s="45" t="s">
        <v>285</v>
      </c>
      <c r="F187" s="45">
        <v>2269.7800000000002</v>
      </c>
      <c r="G187" s="45">
        <v>655.26</v>
      </c>
      <c r="H187" s="45"/>
      <c r="I187" s="45"/>
      <c r="J187" s="45">
        <v>10.89</v>
      </c>
      <c r="K187" s="45"/>
      <c r="L187" s="8">
        <v>45215</v>
      </c>
      <c r="M187" s="7">
        <v>90</v>
      </c>
      <c r="N187" s="9">
        <f t="shared" si="25"/>
        <v>45304</v>
      </c>
      <c r="O187" s="10">
        <f t="shared" ca="1" si="26"/>
        <v>-899</v>
      </c>
      <c r="P187" s="10"/>
      <c r="Q187" s="7"/>
      <c r="R187" s="7"/>
      <c r="S187" s="7"/>
      <c r="T187" s="7"/>
      <c r="U187" s="7"/>
      <c r="V187" s="15"/>
      <c r="W187" s="7"/>
      <c r="X187" s="7" t="s">
        <v>50</v>
      </c>
      <c r="Y187" s="7"/>
      <c r="Z187" s="7" t="s">
        <v>50</v>
      </c>
      <c r="AA187" s="7" t="s">
        <v>50</v>
      </c>
      <c r="AB187" s="7"/>
      <c r="AC187" s="7"/>
      <c r="AD187" s="7"/>
      <c r="AE187" s="7"/>
      <c r="AF187" s="7"/>
      <c r="AG187" s="7"/>
      <c r="AH187" s="7"/>
      <c r="AI187" s="7"/>
      <c r="AJ187" s="7"/>
      <c r="AK187" s="7"/>
      <c r="AL187" s="7"/>
      <c r="AM187" s="7"/>
      <c r="AN187" s="7"/>
      <c r="AO187" s="7"/>
      <c r="AP187" s="7"/>
      <c r="AQ187" s="7" t="s">
        <v>50</v>
      </c>
      <c r="AR187" s="7" t="s">
        <v>50</v>
      </c>
      <c r="AS187" s="7" t="s">
        <v>50</v>
      </c>
      <c r="AT187" s="7"/>
      <c r="AU187" s="7"/>
    </row>
    <row r="188" spans="1:47" hidden="1" x14ac:dyDescent="0.25">
      <c r="A188" s="5">
        <v>187</v>
      </c>
      <c r="B188" s="90">
        <v>0</v>
      </c>
      <c r="C188" s="63" t="s">
        <v>286</v>
      </c>
      <c r="D188" s="63"/>
      <c r="E188" s="45" t="s">
        <v>285</v>
      </c>
      <c r="F188" s="45">
        <v>20987.1</v>
      </c>
      <c r="G188" s="78">
        <v>655.26</v>
      </c>
      <c r="H188" s="45"/>
      <c r="I188" s="45"/>
      <c r="J188" s="45"/>
      <c r="K188" s="45"/>
      <c r="L188" s="51">
        <v>45215</v>
      </c>
      <c r="M188" s="7">
        <v>150</v>
      </c>
      <c r="N188" s="9">
        <f t="shared" si="25"/>
        <v>45364</v>
      </c>
      <c r="O188" s="10">
        <f t="shared" ca="1" si="26"/>
        <v>-839</v>
      </c>
      <c r="P188" s="10"/>
      <c r="Q188" s="7"/>
      <c r="R188" s="7"/>
      <c r="S188" s="7"/>
      <c r="T188" s="7"/>
      <c r="U188" s="7"/>
      <c r="V188" s="15"/>
      <c r="W188" s="7"/>
      <c r="X188" s="7"/>
      <c r="Y188" s="7"/>
      <c r="Z188" s="7"/>
      <c r="AA188" s="7"/>
      <c r="AB188" s="7"/>
      <c r="AC188" s="7"/>
      <c r="AD188" s="7"/>
      <c r="AE188" s="7"/>
      <c r="AF188" s="7"/>
      <c r="AG188" s="7"/>
      <c r="AH188" s="7"/>
      <c r="AI188" s="7"/>
      <c r="AJ188" s="7"/>
      <c r="AK188" s="7"/>
      <c r="AL188" s="7"/>
      <c r="AM188" s="7"/>
      <c r="AN188" s="7"/>
      <c r="AO188" s="7"/>
      <c r="AP188" s="7"/>
      <c r="AQ188" s="7" t="s">
        <v>56</v>
      </c>
      <c r="AR188" s="7" t="s">
        <v>50</v>
      </c>
      <c r="AS188" s="7" t="s">
        <v>56</v>
      </c>
      <c r="AT188" s="7"/>
      <c r="AU188" s="7"/>
    </row>
    <row r="189" spans="1:47" hidden="1" x14ac:dyDescent="0.25">
      <c r="A189" s="5">
        <v>188</v>
      </c>
      <c r="B189" s="90">
        <v>0</v>
      </c>
      <c r="C189" s="63" t="s">
        <v>287</v>
      </c>
      <c r="D189" s="63"/>
      <c r="E189" s="45" t="s">
        <v>285</v>
      </c>
      <c r="F189" s="45">
        <v>1454.05</v>
      </c>
      <c r="G189" s="45">
        <v>810.89</v>
      </c>
      <c r="H189" s="45"/>
      <c r="I189" s="45"/>
      <c r="J189" s="45" t="s">
        <v>288</v>
      </c>
      <c r="K189" s="262" t="s">
        <v>289</v>
      </c>
      <c r="L189" s="8">
        <v>45215</v>
      </c>
      <c r="M189" s="7">
        <v>180</v>
      </c>
      <c r="N189" s="9">
        <f t="shared" si="25"/>
        <v>45394</v>
      </c>
      <c r="O189" s="10">
        <f t="shared" ca="1" si="26"/>
        <v>-809</v>
      </c>
      <c r="P189" s="10"/>
      <c r="Q189" s="7"/>
      <c r="R189" s="7"/>
      <c r="S189" s="7"/>
      <c r="T189" s="7"/>
      <c r="U189" s="7"/>
      <c r="V189" s="15"/>
      <c r="W189" s="7"/>
      <c r="X189" s="7"/>
      <c r="Y189" s="7"/>
      <c r="Z189" s="7"/>
      <c r="AA189" s="7"/>
      <c r="AB189" s="7"/>
      <c r="AC189" s="7"/>
      <c r="AD189" s="7"/>
      <c r="AE189" s="7"/>
      <c r="AF189" s="7"/>
      <c r="AG189" s="7"/>
      <c r="AH189" s="7"/>
      <c r="AI189" s="7"/>
      <c r="AJ189" s="7"/>
      <c r="AK189" s="7"/>
      <c r="AL189" s="7"/>
      <c r="AM189" s="7"/>
      <c r="AN189" s="7"/>
      <c r="AO189" s="7"/>
      <c r="AP189" s="7"/>
      <c r="AQ189" s="7" t="s">
        <v>56</v>
      </c>
      <c r="AR189" s="7" t="s">
        <v>50</v>
      </c>
      <c r="AS189" s="7" t="s">
        <v>56</v>
      </c>
      <c r="AT189" s="7"/>
      <c r="AU189" s="7"/>
    </row>
    <row r="190" spans="1:47" hidden="1" x14ac:dyDescent="0.25">
      <c r="A190" s="5">
        <v>189</v>
      </c>
      <c r="B190" s="90">
        <v>0</v>
      </c>
      <c r="C190" s="63" t="s">
        <v>290</v>
      </c>
      <c r="D190" s="63"/>
      <c r="E190" s="45" t="s">
        <v>61</v>
      </c>
      <c r="F190" s="78">
        <v>100670</v>
      </c>
      <c r="G190" s="78">
        <v>5010.8900000000003</v>
      </c>
      <c r="H190" s="45"/>
      <c r="I190" s="45"/>
      <c r="J190" s="45"/>
      <c r="K190" s="45"/>
      <c r="L190" s="8">
        <v>45215</v>
      </c>
      <c r="M190" s="7">
        <v>150</v>
      </c>
      <c r="N190" s="9">
        <f t="shared" si="25"/>
        <v>45364</v>
      </c>
      <c r="O190" s="10">
        <f t="shared" ca="1" si="26"/>
        <v>-839</v>
      </c>
      <c r="P190" s="10" t="s">
        <v>50</v>
      </c>
      <c r="Q190" s="7" t="s">
        <v>50</v>
      </c>
      <c r="R190" s="7" t="s">
        <v>50</v>
      </c>
      <c r="S190" s="7" t="s">
        <v>50</v>
      </c>
      <c r="T190" s="7" t="s">
        <v>50</v>
      </c>
      <c r="U190" s="7" t="s">
        <v>50</v>
      </c>
      <c r="V190" s="15" t="s">
        <v>50</v>
      </c>
      <c r="W190" s="7" t="s">
        <v>50</v>
      </c>
      <c r="X190" s="7" t="s">
        <v>50</v>
      </c>
      <c r="Y190" s="7" t="s">
        <v>50</v>
      </c>
      <c r="Z190" s="7" t="s">
        <v>50</v>
      </c>
      <c r="AA190" s="7" t="s">
        <v>50</v>
      </c>
      <c r="AB190" s="7"/>
      <c r="AC190" s="7" t="s">
        <v>50</v>
      </c>
      <c r="AD190" s="7" t="s">
        <v>50</v>
      </c>
      <c r="AE190" s="7">
        <v>0</v>
      </c>
      <c r="AF190" s="7">
        <v>0</v>
      </c>
      <c r="AG190" s="7">
        <v>0</v>
      </c>
      <c r="AH190" s="7">
        <v>0</v>
      </c>
      <c r="AI190" s="7">
        <v>0</v>
      </c>
      <c r="AJ190" s="7">
        <v>0</v>
      </c>
      <c r="AK190" s="7">
        <v>0</v>
      </c>
      <c r="AL190" s="7">
        <v>0</v>
      </c>
      <c r="AM190" s="7"/>
      <c r="AN190" s="7">
        <v>0</v>
      </c>
      <c r="AO190" s="7">
        <v>0</v>
      </c>
      <c r="AP190" s="7" t="s">
        <v>50</v>
      </c>
      <c r="AQ190" s="7" t="s">
        <v>50</v>
      </c>
      <c r="AR190" s="7" t="s">
        <v>50</v>
      </c>
      <c r="AS190" s="7" t="s">
        <v>50</v>
      </c>
      <c r="AT190" s="7"/>
      <c r="AU190" s="7"/>
    </row>
    <row r="191" spans="1:47" ht="18" hidden="1" customHeight="1" x14ac:dyDescent="0.25">
      <c r="A191" s="5">
        <v>190</v>
      </c>
      <c r="B191" s="90">
        <v>0</v>
      </c>
      <c r="C191" s="7" t="s">
        <v>291</v>
      </c>
      <c r="D191" s="7"/>
      <c r="E191" s="67" t="s">
        <v>285</v>
      </c>
      <c r="F191" s="7">
        <v>800</v>
      </c>
      <c r="G191" s="7"/>
      <c r="H191" s="45"/>
      <c r="I191" s="45"/>
      <c r="J191" s="45"/>
      <c r="K191" s="45"/>
      <c r="L191" s="51">
        <v>45215</v>
      </c>
      <c r="M191" s="7">
        <v>90</v>
      </c>
      <c r="N191" s="9">
        <f t="shared" si="25"/>
        <v>45304</v>
      </c>
      <c r="O191" s="10">
        <f t="shared" ca="1" si="26"/>
        <v>-899</v>
      </c>
      <c r="P191" s="10"/>
      <c r="Q191" s="7"/>
      <c r="R191" s="7"/>
      <c r="S191" s="7"/>
      <c r="T191" s="7"/>
      <c r="U191" s="7"/>
      <c r="V191" s="15"/>
      <c r="W191" s="7"/>
      <c r="X191" s="7" t="s">
        <v>50</v>
      </c>
      <c r="Y191" s="7" t="s">
        <v>50</v>
      </c>
      <c r="Z191" s="7" t="s">
        <v>50</v>
      </c>
      <c r="AA191" s="7" t="s">
        <v>50</v>
      </c>
      <c r="AB191" s="7"/>
      <c r="AC191" s="7"/>
      <c r="AD191" s="7"/>
      <c r="AE191" s="7"/>
      <c r="AF191" s="7"/>
      <c r="AG191" s="7" t="s">
        <v>50</v>
      </c>
      <c r="AH191" s="7"/>
      <c r="AI191" s="7"/>
      <c r="AJ191" s="7"/>
      <c r="AK191" s="7"/>
      <c r="AL191" s="7"/>
      <c r="AM191" s="7"/>
      <c r="AN191" s="7"/>
      <c r="AO191" s="7"/>
      <c r="AP191" s="7"/>
      <c r="AQ191" s="7">
        <v>0</v>
      </c>
      <c r="AR191" s="7" t="s">
        <v>50</v>
      </c>
      <c r="AS191" s="7" t="s">
        <v>50</v>
      </c>
      <c r="AT191" s="7"/>
      <c r="AU191" s="7"/>
    </row>
    <row r="192" spans="1:47" s="106" customFormat="1" hidden="1" x14ac:dyDescent="0.25">
      <c r="A192" s="102">
        <v>191</v>
      </c>
      <c r="B192" s="152">
        <v>0</v>
      </c>
      <c r="C192" s="47" t="s">
        <v>292</v>
      </c>
      <c r="D192" s="47"/>
      <c r="E192" s="47" t="s">
        <v>285</v>
      </c>
      <c r="F192" s="47"/>
      <c r="G192" s="47"/>
      <c r="H192" s="47"/>
      <c r="I192" s="47"/>
      <c r="J192" s="47"/>
      <c r="K192" s="47"/>
      <c r="L192" s="94">
        <v>45215</v>
      </c>
      <c r="M192" s="47">
        <v>90</v>
      </c>
      <c r="N192" s="104">
        <f t="shared" si="25"/>
        <v>45304</v>
      </c>
      <c r="O192" s="60">
        <f t="shared" ca="1" si="26"/>
        <v>-899</v>
      </c>
      <c r="P192" s="60"/>
      <c r="Q192" s="47"/>
      <c r="R192" s="47"/>
      <c r="S192" s="47"/>
      <c r="T192" s="47"/>
      <c r="U192" s="47"/>
      <c r="V192" s="105"/>
      <c r="W192" s="47"/>
      <c r="X192" s="47" t="s">
        <v>56</v>
      </c>
      <c r="Y192" s="47" t="s">
        <v>50</v>
      </c>
      <c r="Z192" s="47" t="s">
        <v>50</v>
      </c>
      <c r="AA192" s="47" t="s">
        <v>56</v>
      </c>
      <c r="AB192" s="47"/>
      <c r="AC192" s="47">
        <v>0</v>
      </c>
      <c r="AD192" s="47"/>
      <c r="AE192" s="47">
        <v>0</v>
      </c>
      <c r="AF192" s="47"/>
      <c r="AG192" s="47" t="s">
        <v>50</v>
      </c>
      <c r="AH192" s="47"/>
      <c r="AI192" s="47">
        <v>0</v>
      </c>
      <c r="AJ192" s="47">
        <v>0</v>
      </c>
      <c r="AK192" s="47">
        <v>0</v>
      </c>
      <c r="AL192" s="47"/>
      <c r="AO192" s="47">
        <v>0</v>
      </c>
      <c r="AP192" s="47" t="s">
        <v>56</v>
      </c>
      <c r="AQ192" s="47"/>
      <c r="AR192" s="47"/>
      <c r="AS192" s="47"/>
      <c r="AT192" s="47"/>
      <c r="AU192" s="47"/>
    </row>
    <row r="193" spans="1:47" ht="15.75" hidden="1" customHeight="1" x14ac:dyDescent="0.25">
      <c r="A193" s="5">
        <v>192</v>
      </c>
      <c r="B193" s="90">
        <v>0</v>
      </c>
      <c r="C193" s="45" t="s">
        <v>293</v>
      </c>
      <c r="D193" s="45"/>
      <c r="E193" s="45" t="s">
        <v>285</v>
      </c>
      <c r="F193" s="7">
        <v>21000</v>
      </c>
      <c r="G193" s="78">
        <v>821.78</v>
      </c>
      <c r="H193" s="45"/>
      <c r="I193" s="45"/>
      <c r="J193" s="45"/>
      <c r="K193" s="266"/>
      <c r="L193" s="8">
        <v>45215</v>
      </c>
      <c r="M193" s="7">
        <v>240</v>
      </c>
      <c r="N193" s="9">
        <f t="shared" si="25"/>
        <v>45454</v>
      </c>
      <c r="O193" s="10">
        <f t="shared" ca="1" si="26"/>
        <v>-749</v>
      </c>
      <c r="P193" s="10"/>
      <c r="Q193" s="7"/>
      <c r="R193" s="7"/>
      <c r="S193" s="7"/>
      <c r="T193" s="7"/>
      <c r="U193" s="7"/>
      <c r="V193" s="15"/>
      <c r="W193" s="7"/>
      <c r="X193" s="7" t="s">
        <v>50</v>
      </c>
      <c r="Y193" s="7" t="s">
        <v>50</v>
      </c>
      <c r="Z193" s="7" t="s">
        <v>50</v>
      </c>
      <c r="AA193" s="7" t="s">
        <v>50</v>
      </c>
      <c r="AB193" s="7"/>
      <c r="AC193" s="7"/>
      <c r="AD193" s="7"/>
      <c r="AE193" s="7">
        <v>0</v>
      </c>
      <c r="AF193" s="7"/>
      <c r="AG193" s="7" t="s">
        <v>50</v>
      </c>
      <c r="AH193" s="7"/>
      <c r="AI193" s="7"/>
      <c r="AJ193" s="7" t="s">
        <v>56</v>
      </c>
      <c r="AK193" s="7"/>
      <c r="AL193" s="7"/>
      <c r="AM193" s="7"/>
      <c r="AN193" s="7"/>
      <c r="AO193" s="7"/>
      <c r="AP193" s="7" t="s">
        <v>56</v>
      </c>
      <c r="AQ193" s="7" t="s">
        <v>50</v>
      </c>
      <c r="AR193" s="7" t="s">
        <v>50</v>
      </c>
      <c r="AS193" s="7" t="s">
        <v>56</v>
      </c>
      <c r="AT193" s="7"/>
      <c r="AU193" s="7"/>
    </row>
    <row r="194" spans="1:47" ht="14.25" hidden="1" customHeight="1" x14ac:dyDescent="0.25">
      <c r="A194" s="50">
        <v>193</v>
      </c>
      <c r="B194" s="126">
        <v>0</v>
      </c>
      <c r="C194" s="45" t="s">
        <v>294</v>
      </c>
      <c r="D194" s="45"/>
      <c r="E194" s="45" t="s">
        <v>285</v>
      </c>
      <c r="F194" s="45">
        <v>22000</v>
      </c>
      <c r="G194" s="45">
        <v>644.37</v>
      </c>
      <c r="H194" s="45"/>
      <c r="I194" s="45"/>
      <c r="J194" s="45"/>
      <c r="K194" s="45"/>
      <c r="L194" s="51">
        <v>45215</v>
      </c>
      <c r="M194" s="45">
        <v>150</v>
      </c>
      <c r="N194" s="52">
        <f t="shared" si="25"/>
        <v>45364</v>
      </c>
      <c r="O194" s="46">
        <f t="shared" ca="1" si="26"/>
        <v>-839</v>
      </c>
      <c r="P194" s="10"/>
      <c r="Q194" s="7"/>
      <c r="R194" s="7"/>
      <c r="S194" s="7"/>
      <c r="T194" s="7"/>
      <c r="U194" s="7"/>
      <c r="V194" s="15"/>
      <c r="W194" s="7"/>
      <c r="X194" s="7" t="s">
        <v>56</v>
      </c>
      <c r="Y194" s="7" t="s">
        <v>56</v>
      </c>
      <c r="Z194" s="7" t="s">
        <v>50</v>
      </c>
      <c r="AA194" s="7" t="s">
        <v>56</v>
      </c>
      <c r="AB194" s="7"/>
      <c r="AC194" s="7"/>
      <c r="AD194" s="7"/>
      <c r="AE194" s="7"/>
      <c r="AF194" s="7"/>
      <c r="AG194" s="7" t="s">
        <v>56</v>
      </c>
      <c r="AH194" s="7"/>
      <c r="AI194" s="7"/>
      <c r="AJ194" s="7"/>
      <c r="AK194" s="7"/>
      <c r="AL194" s="7"/>
      <c r="AM194" s="7"/>
      <c r="AN194" s="7"/>
      <c r="AO194" s="7"/>
      <c r="AP194" s="7"/>
      <c r="AQ194" s="7" t="s">
        <v>56</v>
      </c>
      <c r="AR194" s="7" t="s">
        <v>50</v>
      </c>
      <c r="AS194" s="7" t="s">
        <v>56</v>
      </c>
      <c r="AT194" s="7"/>
      <c r="AU194" s="7"/>
    </row>
    <row r="195" spans="1:47" hidden="1" x14ac:dyDescent="0.25">
      <c r="A195" s="5">
        <v>194</v>
      </c>
      <c r="B195" s="90">
        <v>0</v>
      </c>
      <c r="C195" s="63" t="s">
        <v>295</v>
      </c>
      <c r="D195" s="63"/>
      <c r="E195" s="45" t="s">
        <v>285</v>
      </c>
      <c r="F195" s="45">
        <v>50287.55</v>
      </c>
      <c r="G195" s="45">
        <v>2210.89</v>
      </c>
      <c r="H195" s="45"/>
      <c r="I195" s="45"/>
      <c r="J195" s="45"/>
      <c r="K195" s="45"/>
      <c r="L195" s="8">
        <v>45215</v>
      </c>
      <c r="M195" s="7">
        <v>120</v>
      </c>
      <c r="N195" s="9">
        <f t="shared" si="25"/>
        <v>45334</v>
      </c>
      <c r="O195" s="10">
        <f t="shared" ca="1" si="26"/>
        <v>-869</v>
      </c>
      <c r="P195" s="10"/>
      <c r="Q195" s="7"/>
      <c r="R195" s="7"/>
      <c r="S195" s="7"/>
      <c r="T195" s="7"/>
      <c r="U195" s="7"/>
      <c r="V195" s="15"/>
      <c r="W195" s="7"/>
      <c r="X195" s="7" t="s">
        <v>50</v>
      </c>
      <c r="Y195" s="7" t="s">
        <v>50</v>
      </c>
      <c r="Z195" s="7" t="s">
        <v>50</v>
      </c>
      <c r="AA195" s="7" t="s">
        <v>50</v>
      </c>
      <c r="AB195" s="7"/>
      <c r="AC195" s="7"/>
      <c r="AD195" s="7"/>
      <c r="AE195" s="7"/>
      <c r="AF195" s="7"/>
      <c r="AG195" s="7" t="s">
        <v>50</v>
      </c>
      <c r="AH195" s="7"/>
      <c r="AI195" s="7"/>
      <c r="AJ195" s="7"/>
      <c r="AK195" s="7"/>
      <c r="AL195" s="7"/>
      <c r="AM195" s="7"/>
      <c r="AN195" s="7"/>
      <c r="AO195" s="7"/>
      <c r="AP195" s="7" t="s">
        <v>56</v>
      </c>
      <c r="AQ195" s="7" t="s">
        <v>50</v>
      </c>
      <c r="AR195" s="7" t="s">
        <v>50</v>
      </c>
      <c r="AS195" s="7" t="s">
        <v>56</v>
      </c>
      <c r="AT195" s="7"/>
      <c r="AU195" s="7"/>
    </row>
    <row r="196" spans="1:47" s="53" customFormat="1" hidden="1" x14ac:dyDescent="0.25">
      <c r="A196" s="50">
        <v>195</v>
      </c>
      <c r="B196" s="126">
        <v>0</v>
      </c>
      <c r="C196" s="45" t="s">
        <v>296</v>
      </c>
      <c r="D196" s="45"/>
      <c r="E196" s="107" t="s">
        <v>285</v>
      </c>
      <c r="F196" s="45">
        <v>7514.87</v>
      </c>
      <c r="G196" s="45">
        <v>810.89</v>
      </c>
      <c r="H196" s="45"/>
      <c r="I196" s="45">
        <v>0</v>
      </c>
      <c r="J196" s="45"/>
      <c r="K196" s="266" t="s">
        <v>297</v>
      </c>
      <c r="L196" s="51">
        <v>45215</v>
      </c>
      <c r="M196" s="45">
        <v>215</v>
      </c>
      <c r="N196" s="52">
        <f t="shared" si="25"/>
        <v>45429</v>
      </c>
      <c r="O196" s="46">
        <f t="shared" ca="1" si="26"/>
        <v>-774</v>
      </c>
      <c r="P196" s="46"/>
      <c r="Q196" s="45"/>
      <c r="R196" s="45"/>
      <c r="S196" s="45"/>
      <c r="T196" s="45"/>
      <c r="U196" s="45"/>
      <c r="V196" s="56"/>
      <c r="W196" s="45"/>
      <c r="X196" s="45"/>
      <c r="Y196" s="45"/>
      <c r="Z196" s="45"/>
      <c r="AA196" s="45"/>
      <c r="AB196" s="45"/>
      <c r="AC196" s="45"/>
      <c r="AD196" s="45"/>
      <c r="AE196" s="45"/>
      <c r="AF196" s="45"/>
      <c r="AG196" s="45"/>
      <c r="AH196" s="45"/>
      <c r="AI196" s="45"/>
      <c r="AJ196" s="45"/>
      <c r="AK196" s="45"/>
      <c r="AL196" s="45"/>
      <c r="AM196" s="45"/>
      <c r="AN196" s="45"/>
      <c r="AO196" s="45"/>
      <c r="AP196" s="45"/>
      <c r="AQ196" s="45"/>
      <c r="AR196" s="45" t="s">
        <v>50</v>
      </c>
      <c r="AS196" s="45" t="s">
        <v>50</v>
      </c>
      <c r="AT196" s="45" t="s">
        <v>50</v>
      </c>
      <c r="AU196" s="45"/>
    </row>
    <row r="197" spans="1:47" hidden="1" x14ac:dyDescent="0.25">
      <c r="A197" s="5">
        <v>196</v>
      </c>
      <c r="B197" s="90">
        <v>0</v>
      </c>
      <c r="C197" s="7" t="s">
        <v>298</v>
      </c>
      <c r="D197" s="7"/>
      <c r="E197" s="47"/>
      <c r="F197" s="7"/>
      <c r="G197" s="7"/>
      <c r="H197" s="7"/>
      <c r="I197" s="7"/>
      <c r="J197" s="7"/>
      <c r="K197" s="7"/>
      <c r="L197" s="8">
        <v>45215</v>
      </c>
      <c r="M197" s="7">
        <v>90</v>
      </c>
      <c r="N197" s="9">
        <f t="shared" si="25"/>
        <v>45304</v>
      </c>
      <c r="O197" s="10">
        <f t="shared" ca="1" si="26"/>
        <v>-899</v>
      </c>
      <c r="P197" s="10"/>
      <c r="Q197" s="7"/>
      <c r="R197" s="7"/>
      <c r="S197" s="7"/>
      <c r="T197" s="7"/>
      <c r="U197" s="7"/>
      <c r="V197" s="15"/>
      <c r="W197" s="7"/>
      <c r="X197" s="7"/>
      <c r="Y197" s="7"/>
      <c r="Z197" s="7"/>
      <c r="AA197" s="7"/>
      <c r="AB197" s="7"/>
      <c r="AC197" s="7"/>
      <c r="AD197" s="7"/>
      <c r="AE197" s="7"/>
      <c r="AF197" s="7"/>
      <c r="AG197" s="7"/>
      <c r="AH197" s="7"/>
      <c r="AI197" s="7"/>
      <c r="AJ197" s="7"/>
      <c r="AK197" s="7"/>
      <c r="AL197" s="7"/>
      <c r="AM197" s="7"/>
      <c r="AN197" s="7"/>
      <c r="AO197" s="7"/>
      <c r="AP197" s="7"/>
      <c r="AQ197" s="7"/>
      <c r="AR197" s="7"/>
      <c r="AS197" s="7"/>
      <c r="AT197" s="7"/>
      <c r="AU197" s="7"/>
    </row>
    <row r="198" spans="1:47" s="53" customFormat="1" ht="15.75" hidden="1" customHeight="1" x14ac:dyDescent="0.25">
      <c r="A198" s="50">
        <v>197</v>
      </c>
      <c r="B198" s="126">
        <v>0</v>
      </c>
      <c r="C198" s="45" t="s">
        <v>299</v>
      </c>
      <c r="D198" s="45"/>
      <c r="E198" s="45" t="s">
        <v>285</v>
      </c>
      <c r="F198" s="45">
        <v>20212.66</v>
      </c>
      <c r="G198" s="45">
        <v>800</v>
      </c>
      <c r="H198" s="45"/>
      <c r="I198" s="45"/>
      <c r="J198" s="45"/>
      <c r="K198" s="266" t="s">
        <v>300</v>
      </c>
      <c r="L198" s="51">
        <v>45215</v>
      </c>
      <c r="M198" s="45">
        <v>260</v>
      </c>
      <c r="N198" s="52">
        <f t="shared" si="25"/>
        <v>45474</v>
      </c>
      <c r="O198" s="46">
        <f t="shared" ca="1" si="26"/>
        <v>-729</v>
      </c>
      <c r="P198" s="46"/>
      <c r="Q198" s="45"/>
      <c r="R198" s="45"/>
      <c r="S198" s="45"/>
      <c r="T198" s="45"/>
      <c r="U198" s="45"/>
      <c r="V198" s="56"/>
      <c r="W198" s="45"/>
      <c r="X198" s="45" t="s">
        <v>50</v>
      </c>
      <c r="Y198" s="45" t="s">
        <v>50</v>
      </c>
      <c r="Z198" s="45" t="s">
        <v>50</v>
      </c>
      <c r="AA198" s="45" t="s">
        <v>50</v>
      </c>
      <c r="AB198" s="45"/>
      <c r="AC198" s="45"/>
      <c r="AD198" s="45"/>
      <c r="AE198" s="45"/>
      <c r="AF198" s="45"/>
      <c r="AG198" s="45" t="s">
        <v>50</v>
      </c>
      <c r="AH198" s="45"/>
      <c r="AI198" s="45"/>
      <c r="AJ198" s="45" t="s">
        <v>56</v>
      </c>
      <c r="AK198" s="45"/>
      <c r="AL198" s="45"/>
      <c r="AM198" s="45"/>
      <c r="AN198" s="45"/>
      <c r="AO198" s="45"/>
      <c r="AP198" s="45"/>
      <c r="AQ198" s="45" t="s">
        <v>50</v>
      </c>
      <c r="AR198" s="45" t="s">
        <v>50</v>
      </c>
      <c r="AS198" s="45" t="s">
        <v>50</v>
      </c>
      <c r="AT198" s="45" t="s">
        <v>50</v>
      </c>
      <c r="AU198" s="45"/>
    </row>
    <row r="199" spans="1:47" s="106" customFormat="1" hidden="1" x14ac:dyDescent="0.25">
      <c r="A199" s="102">
        <v>198</v>
      </c>
      <c r="B199" s="152">
        <v>0</v>
      </c>
      <c r="C199" s="47" t="s">
        <v>301</v>
      </c>
      <c r="D199" s="47"/>
      <c r="E199" s="47" t="s">
        <v>285</v>
      </c>
      <c r="F199" s="106" t="s">
        <v>161</v>
      </c>
      <c r="G199" s="47">
        <v>429.58</v>
      </c>
      <c r="H199" s="47"/>
      <c r="I199" s="47"/>
      <c r="J199" s="47"/>
      <c r="K199" s="47"/>
      <c r="L199" s="94">
        <v>45215</v>
      </c>
      <c r="M199" s="47">
        <v>120</v>
      </c>
      <c r="N199" s="104">
        <f t="shared" si="25"/>
        <v>45334</v>
      </c>
      <c r="O199" s="60">
        <f t="shared" ca="1" si="26"/>
        <v>-869</v>
      </c>
      <c r="P199" s="60"/>
      <c r="Q199" s="47"/>
      <c r="R199" s="47"/>
      <c r="S199" s="47"/>
      <c r="T199" s="47"/>
      <c r="U199" s="47"/>
      <c r="V199" s="105"/>
      <c r="W199" s="47"/>
      <c r="X199" s="47"/>
      <c r="Y199" s="47"/>
      <c r="Z199" s="47"/>
      <c r="AA199" s="47"/>
      <c r="AB199" s="47"/>
      <c r="AC199" s="47"/>
      <c r="AD199" s="47"/>
      <c r="AE199" s="47"/>
      <c r="AF199" s="47"/>
      <c r="AG199" s="47"/>
      <c r="AH199" s="47"/>
      <c r="AI199" s="47"/>
      <c r="AJ199" s="47"/>
      <c r="AK199" s="47"/>
      <c r="AL199" s="47"/>
      <c r="AM199" s="47"/>
      <c r="AN199" s="47"/>
      <c r="AO199" s="47"/>
      <c r="AP199" s="47"/>
      <c r="AQ199" s="47"/>
      <c r="AR199" s="47"/>
      <c r="AS199" s="47"/>
      <c r="AT199" s="47"/>
      <c r="AU199" s="47"/>
    </row>
    <row r="200" spans="1:47" hidden="1" x14ac:dyDescent="0.25">
      <c r="A200" s="5">
        <v>199</v>
      </c>
      <c r="B200" s="90">
        <v>0</v>
      </c>
      <c r="C200" s="63" t="s">
        <v>302</v>
      </c>
      <c r="D200" s="63"/>
      <c r="E200" s="45" t="s">
        <v>114</v>
      </c>
      <c r="F200" s="45">
        <v>236103.52</v>
      </c>
      <c r="G200" s="45" t="s">
        <v>303</v>
      </c>
      <c r="H200" s="45"/>
      <c r="I200" s="45">
        <v>250</v>
      </c>
      <c r="J200" s="45"/>
      <c r="K200" s="45"/>
      <c r="L200" s="8">
        <v>45225</v>
      </c>
      <c r="M200" s="7">
        <v>120</v>
      </c>
      <c r="N200" s="9">
        <f t="shared" si="25"/>
        <v>45344</v>
      </c>
      <c r="O200" s="10">
        <f t="shared" ca="1" si="26"/>
        <v>-859</v>
      </c>
      <c r="P200" s="10"/>
      <c r="Q200" s="7"/>
      <c r="R200" s="7"/>
      <c r="S200" s="7"/>
      <c r="T200" s="7"/>
      <c r="U200" s="7"/>
      <c r="V200" s="15"/>
      <c r="W200" s="7"/>
      <c r="X200" s="7"/>
      <c r="Y200" s="7"/>
      <c r="Z200" s="7"/>
      <c r="AA200" s="7"/>
      <c r="AB200" s="7"/>
      <c r="AC200" s="7"/>
      <c r="AD200" s="7"/>
      <c r="AE200" s="7"/>
      <c r="AF200" s="7"/>
      <c r="AG200" s="7"/>
      <c r="AH200" s="7"/>
      <c r="AI200" s="7"/>
      <c r="AJ200" s="7"/>
      <c r="AK200" s="7"/>
      <c r="AL200" s="7"/>
      <c r="AM200" s="7"/>
      <c r="AN200" s="7"/>
      <c r="AO200" s="7"/>
      <c r="AP200" s="7"/>
      <c r="AQ200" s="7" t="s">
        <v>50</v>
      </c>
      <c r="AR200" s="7" t="s">
        <v>50</v>
      </c>
      <c r="AS200" s="7" t="s">
        <v>50</v>
      </c>
      <c r="AT200" s="7"/>
      <c r="AU200" s="7"/>
    </row>
    <row r="201" spans="1:47" hidden="1" x14ac:dyDescent="0.25">
      <c r="A201" s="5">
        <v>200</v>
      </c>
      <c r="B201" s="90">
        <v>0</v>
      </c>
      <c r="C201" s="45" t="s">
        <v>304</v>
      </c>
      <c r="D201" s="45"/>
      <c r="E201" s="45" t="s">
        <v>91</v>
      </c>
      <c r="F201" s="45">
        <v>201000</v>
      </c>
      <c r="G201" s="45">
        <v>10739.55</v>
      </c>
      <c r="H201" s="45"/>
      <c r="I201" s="45">
        <v>0</v>
      </c>
      <c r="J201" s="45"/>
      <c r="K201" s="266" t="s">
        <v>305</v>
      </c>
      <c r="L201" s="8">
        <v>45237</v>
      </c>
      <c r="M201" s="7">
        <v>340</v>
      </c>
      <c r="N201" s="9">
        <f t="shared" si="25"/>
        <v>45576</v>
      </c>
      <c r="O201" s="10">
        <f t="shared" ca="1" si="26"/>
        <v>-627</v>
      </c>
      <c r="P201" s="10"/>
      <c r="Q201" s="7"/>
      <c r="R201" s="7"/>
      <c r="S201" s="7"/>
      <c r="T201" s="7"/>
      <c r="U201" s="7"/>
      <c r="V201" s="15"/>
      <c r="W201" s="7"/>
      <c r="X201" s="7"/>
      <c r="Y201" s="7"/>
      <c r="Z201" s="7"/>
      <c r="AA201" s="7"/>
      <c r="AB201" s="7"/>
      <c r="AC201" s="7"/>
      <c r="AD201" s="7"/>
      <c r="AE201" s="7"/>
      <c r="AF201" s="7"/>
      <c r="AG201" s="7"/>
      <c r="AH201" s="7"/>
      <c r="AI201" s="7"/>
      <c r="AJ201" s="7"/>
      <c r="AK201" s="7"/>
      <c r="AL201" s="7"/>
      <c r="AM201" s="7"/>
      <c r="AN201" s="7"/>
      <c r="AO201" s="7"/>
      <c r="AP201" s="7"/>
      <c r="AQ201" s="7">
        <v>0</v>
      </c>
      <c r="AR201" s="7" t="s">
        <v>50</v>
      </c>
      <c r="AS201" s="7" t="s">
        <v>50</v>
      </c>
      <c r="AT201" s="7" t="s">
        <v>50</v>
      </c>
      <c r="AU201" s="7"/>
    </row>
    <row r="202" spans="1:47" hidden="1" x14ac:dyDescent="0.25">
      <c r="A202" s="5">
        <v>201</v>
      </c>
      <c r="B202" s="90">
        <v>0</v>
      </c>
      <c r="C202" s="63" t="s">
        <v>306</v>
      </c>
      <c r="D202" s="63"/>
      <c r="E202" s="45" t="s">
        <v>173</v>
      </c>
      <c r="F202" s="45">
        <v>354878.77</v>
      </c>
      <c r="G202" s="45">
        <v>12565.27</v>
      </c>
      <c r="H202" s="45"/>
      <c r="I202" s="45">
        <v>0</v>
      </c>
      <c r="J202" s="45"/>
      <c r="K202" s="266"/>
      <c r="L202" s="8">
        <v>45252</v>
      </c>
      <c r="M202" s="7">
        <v>430</v>
      </c>
      <c r="N202" s="9">
        <f t="shared" si="25"/>
        <v>45681</v>
      </c>
      <c r="O202" s="10">
        <f t="shared" ca="1" si="26"/>
        <v>-522</v>
      </c>
      <c r="P202" s="10"/>
      <c r="Q202" s="7" t="s">
        <v>50</v>
      </c>
      <c r="R202" s="7" t="s">
        <v>50</v>
      </c>
      <c r="S202" s="7" t="s">
        <v>50</v>
      </c>
      <c r="T202" s="7" t="s">
        <v>50</v>
      </c>
      <c r="U202" s="7" t="s">
        <v>50</v>
      </c>
      <c r="V202" s="15" t="s">
        <v>50</v>
      </c>
      <c r="W202" s="7">
        <v>0</v>
      </c>
      <c r="X202" s="7" t="s">
        <v>50</v>
      </c>
      <c r="Y202" s="7" t="s">
        <v>50</v>
      </c>
      <c r="Z202" s="7" t="s">
        <v>50</v>
      </c>
      <c r="AA202" s="7" t="s">
        <v>50</v>
      </c>
      <c r="AB202" s="7">
        <v>0</v>
      </c>
      <c r="AC202" s="7" t="s">
        <v>50</v>
      </c>
      <c r="AD202" s="7">
        <v>0</v>
      </c>
      <c r="AE202" s="7" t="s">
        <v>50</v>
      </c>
      <c r="AF202" s="7">
        <v>0</v>
      </c>
      <c r="AG202" s="7">
        <v>0</v>
      </c>
      <c r="AH202" s="7">
        <v>0</v>
      </c>
      <c r="AI202" s="7" t="s">
        <v>50</v>
      </c>
      <c r="AJ202" s="7">
        <v>0</v>
      </c>
      <c r="AK202" s="7">
        <v>0</v>
      </c>
      <c r="AL202" s="7">
        <v>0</v>
      </c>
      <c r="AM202" s="7"/>
      <c r="AN202" s="7">
        <v>0</v>
      </c>
      <c r="AO202" s="7">
        <v>0</v>
      </c>
      <c r="AP202" s="7">
        <v>0</v>
      </c>
      <c r="AQ202" s="7" t="s">
        <v>50</v>
      </c>
      <c r="AR202" s="7" t="s">
        <v>50</v>
      </c>
      <c r="AS202" s="7" t="s">
        <v>50</v>
      </c>
      <c r="AT202" s="7"/>
      <c r="AU202" s="7"/>
    </row>
    <row r="203" spans="1:47" ht="15.75" hidden="1" customHeight="1" x14ac:dyDescent="0.25">
      <c r="A203" s="5">
        <v>202</v>
      </c>
      <c r="B203" s="90">
        <v>0</v>
      </c>
      <c r="C203" s="63" t="s">
        <v>307</v>
      </c>
      <c r="D203" s="63"/>
      <c r="E203" s="45" t="s">
        <v>308</v>
      </c>
      <c r="F203" s="45">
        <v>502277.23</v>
      </c>
      <c r="G203" s="53">
        <v>12630.61</v>
      </c>
      <c r="H203" s="45"/>
      <c r="I203" s="45">
        <v>0</v>
      </c>
      <c r="J203" s="45">
        <v>65.34</v>
      </c>
      <c r="K203" s="266"/>
      <c r="L203" s="8">
        <v>45252</v>
      </c>
      <c r="M203" s="7">
        <v>310</v>
      </c>
      <c r="N203" s="9">
        <f t="shared" si="25"/>
        <v>45561</v>
      </c>
      <c r="O203" s="10">
        <f t="shared" ca="1" si="26"/>
        <v>-642</v>
      </c>
      <c r="P203" s="10"/>
      <c r="Q203" s="7"/>
      <c r="R203" s="7"/>
      <c r="S203" s="7"/>
      <c r="T203" s="7"/>
      <c r="U203" s="7"/>
      <c r="V203" s="15"/>
      <c r="W203" s="7"/>
      <c r="X203" s="7" t="s">
        <v>50</v>
      </c>
      <c r="Y203" s="7"/>
      <c r="Z203" s="7" t="s">
        <v>50</v>
      </c>
      <c r="AA203" s="7" t="s">
        <v>50</v>
      </c>
      <c r="AB203" s="7"/>
      <c r="AC203" s="7"/>
      <c r="AD203" s="7" t="s">
        <v>56</v>
      </c>
      <c r="AE203" s="7" t="s">
        <v>50</v>
      </c>
      <c r="AF203" s="7"/>
      <c r="AG203" s="7"/>
      <c r="AH203" s="7"/>
      <c r="AI203" s="7"/>
      <c r="AJ203" s="7"/>
      <c r="AK203" s="7"/>
      <c r="AL203" s="7"/>
      <c r="AM203" s="7"/>
      <c r="AN203" s="7"/>
      <c r="AO203" s="7"/>
      <c r="AP203" s="7"/>
      <c r="AQ203" s="7" t="s">
        <v>50</v>
      </c>
      <c r="AR203" s="7" t="s">
        <v>50</v>
      </c>
      <c r="AS203" s="7" t="s">
        <v>50</v>
      </c>
      <c r="AT203" s="7" t="s">
        <v>50</v>
      </c>
      <c r="AU203" s="7"/>
    </row>
    <row r="204" spans="1:47" hidden="1" x14ac:dyDescent="0.25">
      <c r="A204" s="5">
        <v>203</v>
      </c>
      <c r="B204" s="90">
        <v>0</v>
      </c>
      <c r="C204" s="63" t="s">
        <v>309</v>
      </c>
      <c r="D204" s="63"/>
      <c r="E204" s="45" t="s">
        <v>258</v>
      </c>
      <c r="F204" s="45">
        <v>286220.39</v>
      </c>
      <c r="G204" s="45">
        <v>12436.7</v>
      </c>
      <c r="H204" s="45"/>
      <c r="I204" s="78">
        <v>150</v>
      </c>
      <c r="J204" s="45"/>
      <c r="K204" s="266"/>
      <c r="L204" s="8">
        <v>45252</v>
      </c>
      <c r="M204" s="7">
        <v>340</v>
      </c>
      <c r="N204" s="9">
        <f t="shared" si="25"/>
        <v>45591</v>
      </c>
      <c r="O204" s="10">
        <f t="shared" ca="1" si="26"/>
        <v>-612</v>
      </c>
      <c r="P204" s="10"/>
      <c r="Q204" s="7"/>
      <c r="R204" s="7"/>
      <c r="S204" s="7"/>
      <c r="T204" s="7"/>
      <c r="U204" s="7"/>
      <c r="V204" s="15"/>
      <c r="W204" s="7"/>
      <c r="X204" s="7"/>
      <c r="Y204" s="7"/>
      <c r="Z204" s="7"/>
      <c r="AA204" s="7"/>
      <c r="AB204" s="7"/>
      <c r="AC204" s="7"/>
      <c r="AD204" s="7"/>
      <c r="AE204" s="7"/>
      <c r="AF204" s="7"/>
      <c r="AG204" s="7"/>
      <c r="AH204" s="7"/>
      <c r="AI204" s="7"/>
      <c r="AJ204" s="7"/>
      <c r="AK204" s="7"/>
      <c r="AL204" s="7"/>
      <c r="AM204" s="7"/>
      <c r="AN204" s="7"/>
      <c r="AO204" s="7"/>
      <c r="AP204" s="7"/>
      <c r="AQ204" s="7" t="s">
        <v>50</v>
      </c>
      <c r="AR204" s="7" t="s">
        <v>50</v>
      </c>
      <c r="AS204" s="7" t="s">
        <v>50</v>
      </c>
      <c r="AT204" s="7" t="s">
        <v>50</v>
      </c>
      <c r="AU204" s="7"/>
    </row>
    <row r="205" spans="1:47" hidden="1" x14ac:dyDescent="0.25">
      <c r="A205" s="50">
        <v>204</v>
      </c>
      <c r="B205" s="126">
        <v>0</v>
      </c>
      <c r="C205" s="45" t="s">
        <v>310</v>
      </c>
      <c r="D205" s="45"/>
      <c r="E205" s="45" t="s">
        <v>61</v>
      </c>
      <c r="F205" s="7">
        <v>25287.39</v>
      </c>
      <c r="G205" s="45">
        <v>12414.92</v>
      </c>
      <c r="H205" s="45"/>
      <c r="I205" s="78">
        <v>250</v>
      </c>
      <c r="J205" s="45"/>
      <c r="K205" s="266"/>
      <c r="L205" s="8">
        <v>45252</v>
      </c>
      <c r="M205" s="7">
        <v>250</v>
      </c>
      <c r="N205" s="9">
        <f t="shared" si="25"/>
        <v>45501</v>
      </c>
      <c r="O205" s="10">
        <f t="shared" ca="1" si="26"/>
        <v>-702</v>
      </c>
      <c r="P205" s="10"/>
      <c r="Q205" s="7"/>
      <c r="R205" s="7"/>
      <c r="S205" s="7" t="s">
        <v>50</v>
      </c>
      <c r="T205" s="7" t="s">
        <v>50</v>
      </c>
      <c r="U205" s="7" t="s">
        <v>50</v>
      </c>
      <c r="V205" s="15" t="s">
        <v>50</v>
      </c>
      <c r="W205" s="7" t="s">
        <v>50</v>
      </c>
      <c r="X205" s="7" t="s">
        <v>50</v>
      </c>
      <c r="Y205" s="7"/>
      <c r="Z205" s="7" t="s">
        <v>50</v>
      </c>
      <c r="AA205" s="7">
        <v>0</v>
      </c>
      <c r="AB205" s="7"/>
      <c r="AC205" s="7"/>
      <c r="AD205" s="7" t="s">
        <v>50</v>
      </c>
      <c r="AE205" s="7" t="s">
        <v>50</v>
      </c>
      <c r="AF205" s="7">
        <v>0</v>
      </c>
      <c r="AG205" s="7" t="s">
        <v>50</v>
      </c>
      <c r="AH205" s="7" t="s">
        <v>50</v>
      </c>
      <c r="AI205" s="7">
        <v>0</v>
      </c>
      <c r="AJ205" s="7">
        <v>0</v>
      </c>
      <c r="AK205" s="7"/>
      <c r="AL205" s="7">
        <v>0</v>
      </c>
      <c r="AM205" s="7"/>
      <c r="AN205" s="7">
        <v>0</v>
      </c>
      <c r="AO205" s="7">
        <v>0</v>
      </c>
      <c r="AP205" s="7">
        <v>0</v>
      </c>
      <c r="AQ205" s="7" t="s">
        <v>50</v>
      </c>
      <c r="AR205" s="7" t="s">
        <v>50</v>
      </c>
      <c r="AS205" s="7" t="s">
        <v>56</v>
      </c>
      <c r="AT205" s="7" t="s">
        <v>56</v>
      </c>
      <c r="AU205" s="7"/>
    </row>
    <row r="206" spans="1:47" ht="18" hidden="1" customHeight="1" x14ac:dyDescent="0.25">
      <c r="A206" s="5">
        <v>205</v>
      </c>
      <c r="B206" s="90">
        <v>0</v>
      </c>
      <c r="C206" s="63" t="s">
        <v>311</v>
      </c>
      <c r="D206" s="63"/>
      <c r="E206" s="343" t="s">
        <v>312</v>
      </c>
      <c r="F206" s="45">
        <v>222703.54</v>
      </c>
      <c r="G206" s="45">
        <v>10761.33</v>
      </c>
      <c r="H206" s="45"/>
      <c r="I206" s="78"/>
      <c r="J206" s="45"/>
      <c r="K206" s="266"/>
      <c r="L206" s="8">
        <v>45252</v>
      </c>
      <c r="M206" s="7">
        <v>280</v>
      </c>
      <c r="N206" s="9">
        <f t="shared" si="25"/>
        <v>45531</v>
      </c>
      <c r="O206" s="10">
        <f t="shared" ca="1" si="26"/>
        <v>-672</v>
      </c>
      <c r="P206" s="10"/>
      <c r="Q206" s="7" t="s">
        <v>50</v>
      </c>
      <c r="R206" s="7" t="s">
        <v>50</v>
      </c>
      <c r="S206" s="7" t="s">
        <v>50</v>
      </c>
      <c r="T206" s="7" t="s">
        <v>50</v>
      </c>
      <c r="U206" s="7" t="s">
        <v>50</v>
      </c>
      <c r="V206" s="15" t="s">
        <v>56</v>
      </c>
      <c r="W206" s="7"/>
      <c r="X206" s="7" t="s">
        <v>50</v>
      </c>
      <c r="Y206" s="7"/>
      <c r="Z206" s="274" t="s">
        <v>50</v>
      </c>
      <c r="AA206" s="7" t="s">
        <v>50</v>
      </c>
      <c r="AB206" s="7"/>
      <c r="AC206" s="7"/>
      <c r="AD206" s="7"/>
      <c r="AE206" s="7" t="s">
        <v>50</v>
      </c>
      <c r="AF206" s="7"/>
      <c r="AG206" s="7"/>
      <c r="AH206" s="7"/>
      <c r="AI206" s="7" t="s">
        <v>50</v>
      </c>
      <c r="AJ206" s="7"/>
      <c r="AK206" s="7"/>
      <c r="AL206" s="7"/>
      <c r="AM206" s="7"/>
      <c r="AN206" s="7"/>
      <c r="AO206" s="7"/>
      <c r="AP206" s="7"/>
      <c r="AQ206" s="7" t="s">
        <v>56</v>
      </c>
      <c r="AR206" s="7" t="s">
        <v>50</v>
      </c>
      <c r="AS206" s="7" t="s">
        <v>56</v>
      </c>
      <c r="AT206" s="7" t="s">
        <v>56</v>
      </c>
      <c r="AU206" s="7"/>
    </row>
    <row r="207" spans="1:47" s="106" customFormat="1" hidden="1" x14ac:dyDescent="0.25">
      <c r="A207" s="102">
        <v>206</v>
      </c>
      <c r="B207" s="152">
        <v>0</v>
      </c>
      <c r="C207" s="47" t="s">
        <v>313</v>
      </c>
      <c r="D207" s="47"/>
      <c r="E207" s="47" t="s">
        <v>258</v>
      </c>
      <c r="F207" s="47" t="s">
        <v>161</v>
      </c>
      <c r="G207" s="47"/>
      <c r="H207" s="47"/>
      <c r="I207" s="47">
        <v>0</v>
      </c>
      <c r="J207" s="47"/>
      <c r="K207" s="269"/>
      <c r="L207" s="94">
        <v>45252</v>
      </c>
      <c r="M207" s="47">
        <v>160</v>
      </c>
      <c r="N207" s="104">
        <f t="shared" si="25"/>
        <v>45411</v>
      </c>
      <c r="O207" s="60">
        <f t="shared" ca="1" si="26"/>
        <v>-792</v>
      </c>
      <c r="P207" s="60"/>
      <c r="Q207" s="47"/>
      <c r="R207" s="47"/>
      <c r="S207" s="47"/>
      <c r="T207" s="47"/>
      <c r="U207" s="47"/>
      <c r="V207" s="105"/>
      <c r="W207" s="47"/>
      <c r="X207" s="47"/>
      <c r="Y207" s="47"/>
      <c r="Z207" s="47"/>
      <c r="AA207" s="47"/>
      <c r="AB207" s="47"/>
      <c r="AC207" s="47"/>
      <c r="AD207" s="47"/>
      <c r="AE207" s="47"/>
      <c r="AF207" s="47"/>
      <c r="AG207" s="47"/>
      <c r="AH207" s="47"/>
      <c r="AI207" s="47"/>
      <c r="AJ207" s="47"/>
      <c r="AK207" s="47"/>
      <c r="AL207" s="47"/>
      <c r="AM207" s="47"/>
      <c r="AN207" s="47"/>
      <c r="AO207" s="47"/>
      <c r="AP207" s="47"/>
      <c r="AQ207" s="47"/>
      <c r="AR207" s="47"/>
      <c r="AS207" s="47"/>
      <c r="AT207" s="47"/>
      <c r="AU207" s="47"/>
    </row>
    <row r="208" spans="1:47" ht="18.75" hidden="1" customHeight="1" x14ac:dyDescent="0.25">
      <c r="A208" s="5">
        <v>207</v>
      </c>
      <c r="B208" s="90">
        <v>0</v>
      </c>
      <c r="C208" s="63" t="s">
        <v>314</v>
      </c>
      <c r="D208" s="63"/>
      <c r="E208" s="45" t="s">
        <v>117</v>
      </c>
      <c r="F208" s="45">
        <v>1396950.06</v>
      </c>
      <c r="G208" s="45">
        <v>13744.5</v>
      </c>
      <c r="H208" s="45"/>
      <c r="I208" s="45" t="s">
        <v>315</v>
      </c>
      <c r="J208" s="45"/>
      <c r="K208" s="266" t="s">
        <v>300</v>
      </c>
      <c r="L208" s="8">
        <v>45344</v>
      </c>
      <c r="M208" s="7">
        <v>190</v>
      </c>
      <c r="N208" s="9">
        <f t="shared" si="25"/>
        <v>45533</v>
      </c>
      <c r="O208" s="10">
        <f t="shared" ca="1" si="26"/>
        <v>-670</v>
      </c>
      <c r="P208" s="10"/>
      <c r="Q208" s="7"/>
      <c r="R208" s="7"/>
      <c r="S208" s="7"/>
      <c r="T208" s="7"/>
      <c r="U208" s="7"/>
      <c r="V208" s="15"/>
      <c r="W208" s="7"/>
      <c r="X208" s="7"/>
      <c r="Y208" s="7"/>
      <c r="Z208" s="7"/>
      <c r="AA208" s="7"/>
      <c r="AB208" s="7"/>
      <c r="AC208" s="7"/>
      <c r="AD208" s="7"/>
      <c r="AE208" s="7"/>
      <c r="AF208" s="7"/>
      <c r="AG208" s="7"/>
      <c r="AH208" s="7"/>
      <c r="AI208" s="7"/>
      <c r="AJ208" s="7"/>
      <c r="AK208" s="7"/>
      <c r="AL208" s="7"/>
      <c r="AM208" s="7"/>
      <c r="AN208" s="7"/>
      <c r="AO208" s="7"/>
      <c r="AP208" s="7"/>
      <c r="AQ208" s="7" t="s">
        <v>50</v>
      </c>
      <c r="AR208" s="7" t="s">
        <v>50</v>
      </c>
      <c r="AS208" s="7" t="s">
        <v>50</v>
      </c>
      <c r="AT208" s="7" t="s">
        <v>50</v>
      </c>
      <c r="AU208" s="7"/>
    </row>
    <row r="209" spans="1:47" hidden="1" x14ac:dyDescent="0.25">
      <c r="A209" s="50">
        <v>208</v>
      </c>
      <c r="B209" s="126">
        <v>0</v>
      </c>
      <c r="C209" s="45" t="s">
        <v>316</v>
      </c>
      <c r="D209" s="45"/>
      <c r="E209" s="45" t="s">
        <v>173</v>
      </c>
      <c r="F209" s="7"/>
      <c r="G209" s="45"/>
      <c r="H209" s="45"/>
      <c r="I209" s="45">
        <v>0</v>
      </c>
      <c r="J209" s="45">
        <v>43.56</v>
      </c>
      <c r="K209" s="266"/>
      <c r="L209" s="8">
        <v>45281</v>
      </c>
      <c r="M209" s="7">
        <v>185</v>
      </c>
      <c r="N209" s="9">
        <f t="shared" si="25"/>
        <v>45465</v>
      </c>
      <c r="O209" s="10">
        <f t="shared" ca="1" si="26"/>
        <v>-738</v>
      </c>
      <c r="P209" s="10"/>
      <c r="Q209" s="7"/>
      <c r="R209" s="7"/>
      <c r="S209" s="7"/>
      <c r="T209" s="7"/>
      <c r="U209" s="7"/>
      <c r="V209" s="15"/>
      <c r="W209" s="7"/>
      <c r="X209" s="7"/>
      <c r="Y209" s="7"/>
      <c r="Z209" s="7"/>
      <c r="AA209" s="7"/>
      <c r="AB209" s="7"/>
      <c r="AC209" s="7"/>
      <c r="AD209" s="7"/>
      <c r="AE209" s="7"/>
      <c r="AF209" s="7"/>
      <c r="AG209" s="7"/>
      <c r="AH209" s="7"/>
      <c r="AI209" s="7"/>
      <c r="AJ209" s="7"/>
      <c r="AK209" s="7"/>
      <c r="AL209" s="7"/>
      <c r="AM209" s="7"/>
      <c r="AN209" s="7"/>
      <c r="AO209" s="7"/>
      <c r="AP209" s="7"/>
      <c r="AQ209" s="7" t="s">
        <v>56</v>
      </c>
      <c r="AR209" s="7" t="s">
        <v>50</v>
      </c>
      <c r="AS209" s="7" t="s">
        <v>56</v>
      </c>
      <c r="AT209" s="7" t="s">
        <v>56</v>
      </c>
      <c r="AU209" s="7"/>
    </row>
    <row r="210" spans="1:47" s="53" customFormat="1" hidden="1" x14ac:dyDescent="0.25">
      <c r="A210" s="50">
        <v>209</v>
      </c>
      <c r="B210" s="126">
        <v>0</v>
      </c>
      <c r="C210" s="45" t="s">
        <v>317</v>
      </c>
      <c r="D210" s="45"/>
      <c r="E210" s="45" t="s">
        <v>173</v>
      </c>
      <c r="F210" s="78">
        <v>131647.73000000001</v>
      </c>
      <c r="G210" s="53">
        <v>5863.79</v>
      </c>
      <c r="H210" s="45"/>
      <c r="I210" s="78">
        <v>150</v>
      </c>
      <c r="J210" s="45">
        <v>43.56</v>
      </c>
      <c r="K210" s="266"/>
      <c r="L210" s="51">
        <v>45281</v>
      </c>
      <c r="M210" s="45">
        <v>199</v>
      </c>
      <c r="N210" s="52">
        <f t="shared" si="25"/>
        <v>45479</v>
      </c>
      <c r="O210" s="46">
        <f t="shared" ca="1" si="26"/>
        <v>-724</v>
      </c>
      <c r="P210" s="46"/>
      <c r="Q210" s="45"/>
      <c r="R210" s="45"/>
      <c r="S210" s="45"/>
      <c r="T210" s="45"/>
      <c r="U210" s="45"/>
      <c r="V210" s="56"/>
      <c r="W210" s="45"/>
      <c r="X210" s="45"/>
      <c r="Y210" s="45"/>
      <c r="Z210" s="45"/>
      <c r="AA210" s="45"/>
      <c r="AB210" s="45"/>
      <c r="AC210" s="45"/>
      <c r="AD210" s="45"/>
      <c r="AE210" s="45"/>
      <c r="AF210" s="45"/>
      <c r="AG210" s="45"/>
      <c r="AH210" s="45"/>
      <c r="AI210" s="45"/>
      <c r="AJ210" s="45"/>
      <c r="AK210" s="45"/>
      <c r="AL210" s="45"/>
      <c r="AM210" s="45"/>
      <c r="AN210" s="45"/>
      <c r="AO210" s="45"/>
      <c r="AP210" s="45"/>
      <c r="AQ210" s="45" t="s">
        <v>50</v>
      </c>
      <c r="AR210" s="45" t="s">
        <v>50</v>
      </c>
      <c r="AS210" s="45" t="s">
        <v>50</v>
      </c>
      <c r="AT210" s="45" t="s">
        <v>50</v>
      </c>
      <c r="AU210" s="45"/>
    </row>
    <row r="211" spans="1:47" hidden="1" x14ac:dyDescent="0.25">
      <c r="A211" s="5">
        <v>210</v>
      </c>
      <c r="B211" s="90">
        <v>0</v>
      </c>
      <c r="C211" s="63" t="s">
        <v>318</v>
      </c>
      <c r="D211" s="63"/>
      <c r="E211" s="67" t="s">
        <v>91</v>
      </c>
      <c r="F211" s="82">
        <v>429561.12</v>
      </c>
      <c r="G211" s="82">
        <v>14240.64</v>
      </c>
      <c r="H211" s="7"/>
      <c r="I211" s="7">
        <v>300</v>
      </c>
      <c r="J211" s="7">
        <v>65.34</v>
      </c>
      <c r="K211" s="262"/>
      <c r="L211" s="8">
        <v>45281</v>
      </c>
      <c r="M211" s="7">
        <v>225</v>
      </c>
      <c r="N211" s="9">
        <f t="shared" si="25"/>
        <v>45505</v>
      </c>
      <c r="O211" s="60">
        <f t="shared" ca="1" si="26"/>
        <v>-698</v>
      </c>
      <c r="P211" s="10"/>
      <c r="Q211" s="7"/>
      <c r="R211" s="7"/>
      <c r="S211" s="7"/>
      <c r="T211" s="7"/>
      <c r="U211" s="7"/>
      <c r="V211" s="15"/>
      <c r="W211" s="7"/>
      <c r="X211" s="7"/>
      <c r="Y211" s="7"/>
      <c r="Z211" s="7"/>
      <c r="AA211" s="7"/>
      <c r="AB211" s="7"/>
      <c r="AC211" s="7"/>
      <c r="AD211" s="7"/>
      <c r="AE211" s="7"/>
      <c r="AF211" s="7"/>
      <c r="AG211" s="7"/>
      <c r="AH211" s="7"/>
      <c r="AI211" s="7"/>
      <c r="AJ211" s="7"/>
      <c r="AK211" s="7"/>
      <c r="AL211" s="7"/>
      <c r="AM211" s="7"/>
      <c r="AN211" s="7"/>
      <c r="AO211" s="7"/>
      <c r="AP211" s="7"/>
      <c r="AQ211" s="7" t="s">
        <v>50</v>
      </c>
      <c r="AR211" s="7" t="s">
        <v>50</v>
      </c>
      <c r="AS211" s="7" t="s">
        <v>56</v>
      </c>
      <c r="AT211" s="7" t="s">
        <v>56</v>
      </c>
      <c r="AU211" s="7"/>
    </row>
    <row r="212" spans="1:47" hidden="1" x14ac:dyDescent="0.25">
      <c r="A212" s="5">
        <v>211</v>
      </c>
      <c r="B212" s="90">
        <v>0</v>
      </c>
      <c r="C212" s="63" t="s">
        <v>319</v>
      </c>
      <c r="D212" s="63"/>
      <c r="E212" s="45" t="s">
        <v>117</v>
      </c>
      <c r="F212" s="45">
        <v>226254.54</v>
      </c>
      <c r="G212" s="45">
        <v>10739.55</v>
      </c>
      <c r="H212" s="45"/>
      <c r="I212" s="45">
        <v>0</v>
      </c>
      <c r="J212" s="45"/>
      <c r="K212" s="266"/>
      <c r="L212" s="8">
        <v>45281</v>
      </c>
      <c r="M212" s="7">
        <v>229</v>
      </c>
      <c r="N212" s="9">
        <f t="shared" si="25"/>
        <v>45509</v>
      </c>
      <c r="O212" s="60">
        <f t="shared" ca="1" si="26"/>
        <v>-694</v>
      </c>
      <c r="P212" s="10"/>
      <c r="Q212" s="7"/>
      <c r="R212" s="7"/>
      <c r="S212" s="7"/>
      <c r="T212" s="7"/>
      <c r="U212" s="7"/>
      <c r="V212" s="15"/>
      <c r="W212" s="7"/>
      <c r="X212" s="7"/>
      <c r="Y212" s="7"/>
      <c r="Z212" s="7"/>
      <c r="AA212" s="7"/>
      <c r="AB212" s="7"/>
      <c r="AC212" s="7"/>
      <c r="AD212" s="7"/>
      <c r="AE212" s="7"/>
      <c r="AF212" s="7"/>
      <c r="AG212" s="7"/>
      <c r="AH212" s="7"/>
      <c r="AI212" s="7"/>
      <c r="AJ212" s="7"/>
      <c r="AK212" s="7"/>
      <c r="AL212" s="7"/>
      <c r="AM212" s="7"/>
      <c r="AN212" s="7"/>
      <c r="AO212" s="7"/>
      <c r="AP212" s="7"/>
      <c r="AQ212" s="7" t="s">
        <v>50</v>
      </c>
      <c r="AR212" s="7" t="s">
        <v>50</v>
      </c>
      <c r="AS212" s="7" t="s">
        <v>56</v>
      </c>
      <c r="AT212" s="7" t="s">
        <v>56</v>
      </c>
      <c r="AU212" s="7"/>
    </row>
    <row r="213" spans="1:47" s="53" customFormat="1" hidden="1" x14ac:dyDescent="0.25">
      <c r="A213" s="50">
        <v>212</v>
      </c>
      <c r="B213" s="126">
        <v>0</v>
      </c>
      <c r="C213" s="45" t="s">
        <v>320</v>
      </c>
      <c r="D213" s="45"/>
      <c r="E213" s="45" t="s">
        <v>321</v>
      </c>
      <c r="F213" s="45">
        <v>189664.66</v>
      </c>
      <c r="G213" s="78">
        <v>5863.79</v>
      </c>
      <c r="H213" s="45"/>
      <c r="I213" s="45" t="s">
        <v>315</v>
      </c>
      <c r="J213" s="45">
        <v>32.67</v>
      </c>
      <c r="K213" s="266"/>
      <c r="L213" s="51">
        <v>45281</v>
      </c>
      <c r="M213" s="45">
        <v>215</v>
      </c>
      <c r="N213" s="52">
        <f t="shared" ref="N213:N238" si="27">IF(OR(ISBLANK(L213),ISBLANK(M213)),"",L213+M213-1)</f>
        <v>45495</v>
      </c>
      <c r="O213" s="46">
        <f t="shared" ca="1" si="26"/>
        <v>-708</v>
      </c>
      <c r="P213" s="46"/>
      <c r="Q213" s="45"/>
      <c r="R213" s="45"/>
      <c r="S213" s="45"/>
      <c r="T213" s="45"/>
      <c r="U213" s="45"/>
      <c r="V213" s="56"/>
      <c r="W213" s="45"/>
      <c r="X213" s="45"/>
      <c r="Y213" s="45"/>
      <c r="Z213" s="45"/>
      <c r="AA213" s="45"/>
      <c r="AB213" s="45"/>
      <c r="AC213" s="45"/>
      <c r="AD213" s="45"/>
      <c r="AE213" s="45"/>
      <c r="AF213" s="45"/>
      <c r="AG213" s="45"/>
      <c r="AH213" s="45"/>
      <c r="AI213" s="45"/>
      <c r="AJ213" s="45"/>
      <c r="AK213" s="45"/>
      <c r="AL213" s="45"/>
      <c r="AM213" s="45"/>
      <c r="AN213" s="45"/>
      <c r="AO213" s="45"/>
      <c r="AP213" s="45"/>
      <c r="AQ213" s="45" t="s">
        <v>56</v>
      </c>
      <c r="AR213" s="45" t="s">
        <v>50</v>
      </c>
      <c r="AS213" s="45" t="s">
        <v>56</v>
      </c>
      <c r="AT213" s="45" t="s">
        <v>56</v>
      </c>
      <c r="AU213" s="45"/>
    </row>
    <row r="214" spans="1:47" hidden="1" x14ac:dyDescent="0.25">
      <c r="A214" s="5">
        <v>213</v>
      </c>
      <c r="B214" s="90">
        <v>0</v>
      </c>
      <c r="C214" s="63" t="s">
        <v>322</v>
      </c>
      <c r="D214" s="63"/>
      <c r="E214" s="7" t="s">
        <v>78</v>
      </c>
      <c r="F214" s="45"/>
      <c r="G214" s="45">
        <v>10739.55</v>
      </c>
      <c r="H214" s="45"/>
      <c r="I214" s="45">
        <v>250</v>
      </c>
      <c r="J214" s="45"/>
      <c r="K214" s="266"/>
      <c r="L214" s="8">
        <v>45281</v>
      </c>
      <c r="M214" s="7">
        <v>275</v>
      </c>
      <c r="N214" s="9">
        <f t="shared" si="27"/>
        <v>45555</v>
      </c>
      <c r="O214" s="10">
        <f t="shared" ca="1" si="26"/>
        <v>-648</v>
      </c>
      <c r="P214" s="10"/>
      <c r="Q214" s="7"/>
      <c r="R214" s="7"/>
      <c r="S214" s="7"/>
      <c r="T214" s="7"/>
      <c r="U214" s="7"/>
      <c r="V214" s="15"/>
      <c r="W214" s="7"/>
      <c r="X214" s="7"/>
      <c r="Y214" s="7"/>
      <c r="Z214" s="7"/>
      <c r="AA214" s="7"/>
      <c r="AB214" s="7"/>
      <c r="AC214" s="7"/>
      <c r="AD214" s="7"/>
      <c r="AE214" s="7"/>
      <c r="AF214" s="7"/>
      <c r="AG214" s="7"/>
      <c r="AH214" s="7"/>
      <c r="AI214" s="7"/>
      <c r="AJ214" s="7"/>
      <c r="AK214" s="7"/>
      <c r="AL214" s="7"/>
      <c r="AM214" s="7"/>
      <c r="AN214" s="7"/>
      <c r="AO214" s="7"/>
      <c r="AP214" s="7"/>
      <c r="AQ214" s="7" t="s">
        <v>50</v>
      </c>
      <c r="AR214" s="7" t="s">
        <v>50</v>
      </c>
      <c r="AS214" s="7" t="s">
        <v>50</v>
      </c>
      <c r="AT214" s="7" t="s">
        <v>50</v>
      </c>
      <c r="AU214" s="7"/>
    </row>
    <row r="215" spans="1:47" s="53" customFormat="1" hidden="1" x14ac:dyDescent="0.25">
      <c r="A215" s="50">
        <v>214</v>
      </c>
      <c r="B215" s="126">
        <v>0</v>
      </c>
      <c r="C215" s="45" t="s">
        <v>323</v>
      </c>
      <c r="D215" s="45"/>
      <c r="E215" s="45" t="s">
        <v>173</v>
      </c>
      <c r="F215" s="45"/>
      <c r="G215" s="45"/>
      <c r="H215" s="45"/>
      <c r="I215" s="45">
        <v>0</v>
      </c>
      <c r="J215" s="45"/>
      <c r="K215" s="266"/>
      <c r="L215" s="51">
        <v>45281</v>
      </c>
      <c r="M215" s="45">
        <v>185</v>
      </c>
      <c r="N215" s="52">
        <f t="shared" si="27"/>
        <v>45465</v>
      </c>
      <c r="O215" s="46">
        <f t="shared" ca="1" si="26"/>
        <v>-738</v>
      </c>
      <c r="P215" s="46"/>
      <c r="Q215" s="45"/>
      <c r="R215" s="45"/>
      <c r="S215" s="45"/>
      <c r="T215" s="45"/>
      <c r="U215" s="45"/>
      <c r="V215" s="56"/>
      <c r="W215" s="45"/>
      <c r="X215" s="45"/>
      <c r="Y215" s="45"/>
      <c r="Z215" s="45"/>
      <c r="AA215" s="45"/>
      <c r="AB215" s="45"/>
      <c r="AC215" s="45"/>
      <c r="AD215" s="45"/>
      <c r="AE215" s="45"/>
      <c r="AF215" s="45"/>
      <c r="AG215" s="45"/>
      <c r="AH215" s="45"/>
      <c r="AI215" s="45"/>
      <c r="AJ215" s="45"/>
      <c r="AK215" s="45"/>
      <c r="AL215" s="45"/>
      <c r="AM215" s="45"/>
      <c r="AN215" s="45"/>
      <c r="AO215" s="45"/>
      <c r="AP215" s="45"/>
      <c r="AQ215" s="45"/>
      <c r="AR215" s="45"/>
      <c r="AS215" s="45"/>
      <c r="AT215" s="45"/>
      <c r="AU215" s="45"/>
    </row>
    <row r="216" spans="1:47" s="53" customFormat="1" hidden="1" x14ac:dyDescent="0.25">
      <c r="A216" s="50">
        <v>215</v>
      </c>
      <c r="B216" s="126">
        <v>0</v>
      </c>
      <c r="C216" s="45" t="s">
        <v>324</v>
      </c>
      <c r="D216" s="45"/>
      <c r="E216" s="45" t="s">
        <v>321</v>
      </c>
      <c r="F216" s="78">
        <v>185958.54</v>
      </c>
      <c r="G216" s="78">
        <v>5896.46</v>
      </c>
      <c r="H216" s="45"/>
      <c r="I216" s="45" t="s">
        <v>315</v>
      </c>
      <c r="J216" s="45">
        <v>32.67</v>
      </c>
      <c r="K216" s="266"/>
      <c r="L216" s="51">
        <v>45281</v>
      </c>
      <c r="M216" s="45">
        <v>215</v>
      </c>
      <c r="N216" s="52">
        <f t="shared" si="27"/>
        <v>45495</v>
      </c>
      <c r="O216" s="46">
        <f t="shared" ca="1" si="26"/>
        <v>-708</v>
      </c>
      <c r="P216" s="46"/>
      <c r="Q216" s="45"/>
      <c r="R216" s="45"/>
      <c r="S216" s="45"/>
      <c r="T216" s="45"/>
      <c r="U216" s="45"/>
      <c r="V216" s="56"/>
      <c r="W216" s="45"/>
      <c r="X216" s="45"/>
      <c r="Y216" s="45"/>
      <c r="Z216" s="45"/>
      <c r="AA216" s="45"/>
      <c r="AB216" s="45"/>
      <c r="AC216" s="45"/>
      <c r="AD216" s="45"/>
      <c r="AE216" s="45"/>
      <c r="AF216" s="45"/>
      <c r="AG216" s="45"/>
      <c r="AH216" s="45"/>
      <c r="AI216" s="45"/>
      <c r="AJ216" s="45"/>
      <c r="AK216" s="45"/>
      <c r="AL216" s="45"/>
      <c r="AM216" s="45"/>
      <c r="AN216" s="45"/>
      <c r="AO216" s="45"/>
      <c r="AP216" s="45"/>
      <c r="AQ216" s="45" t="s">
        <v>56</v>
      </c>
      <c r="AR216" s="45" t="s">
        <v>50</v>
      </c>
      <c r="AS216" s="45" t="s">
        <v>56</v>
      </c>
      <c r="AT216" s="45" t="s">
        <v>56</v>
      </c>
      <c r="AU216" s="45"/>
    </row>
    <row r="217" spans="1:47" hidden="1" x14ac:dyDescent="0.25">
      <c r="A217" s="5">
        <v>216</v>
      </c>
      <c r="B217" s="90">
        <v>0</v>
      </c>
      <c r="C217" s="63" t="s">
        <v>325</v>
      </c>
      <c r="D217" s="63"/>
      <c r="E217" s="45" t="s">
        <v>326</v>
      </c>
      <c r="F217" s="78">
        <v>138231.9</v>
      </c>
      <c r="G217" s="78">
        <v>6581.78</v>
      </c>
      <c r="H217" s="45">
        <v>250</v>
      </c>
      <c r="I217" s="45">
        <v>250</v>
      </c>
      <c r="J217" s="45"/>
      <c r="K217" s="266" t="s">
        <v>305</v>
      </c>
      <c r="L217" s="8">
        <v>45280</v>
      </c>
      <c r="M217" s="7">
        <v>189</v>
      </c>
      <c r="N217" s="9">
        <f t="shared" si="27"/>
        <v>45468</v>
      </c>
      <c r="O217" s="10">
        <f t="shared" ca="1" si="26"/>
        <v>-735</v>
      </c>
      <c r="P217" s="10"/>
      <c r="Q217" s="7"/>
      <c r="R217" s="7"/>
      <c r="S217" s="7"/>
      <c r="T217" s="7"/>
      <c r="U217" s="7"/>
      <c r="V217" s="15"/>
      <c r="W217" s="7"/>
      <c r="X217" s="7"/>
      <c r="Y217" s="7"/>
      <c r="Z217" s="7"/>
      <c r="AA217" s="7"/>
      <c r="AB217" s="7"/>
      <c r="AC217" s="7"/>
      <c r="AD217" s="7"/>
      <c r="AE217" s="7"/>
      <c r="AF217" s="7"/>
      <c r="AG217" s="7"/>
      <c r="AH217" s="7"/>
      <c r="AI217" s="7"/>
      <c r="AJ217" s="7"/>
      <c r="AK217" s="7"/>
      <c r="AL217" s="7"/>
      <c r="AM217" s="7"/>
      <c r="AN217" s="7"/>
      <c r="AO217" s="7"/>
      <c r="AP217" s="7"/>
      <c r="AQ217" s="7" t="s">
        <v>56</v>
      </c>
      <c r="AR217" s="7" t="s">
        <v>50</v>
      </c>
      <c r="AS217" s="7" t="s">
        <v>56</v>
      </c>
      <c r="AT217" s="7" t="s">
        <v>56</v>
      </c>
      <c r="AU217" s="7"/>
    </row>
    <row r="218" spans="1:47" s="53" customFormat="1" ht="15.75" hidden="1" customHeight="1" x14ac:dyDescent="0.25">
      <c r="A218" s="50">
        <v>217</v>
      </c>
      <c r="B218" s="126">
        <v>0</v>
      </c>
      <c r="C218" s="45" t="s">
        <v>291</v>
      </c>
      <c r="D218" s="45"/>
      <c r="E218" s="45" t="s">
        <v>285</v>
      </c>
      <c r="F218" s="78">
        <v>7507.95</v>
      </c>
      <c r="G218" s="78" t="s">
        <v>327</v>
      </c>
      <c r="H218" s="45"/>
      <c r="I218" s="45">
        <v>0</v>
      </c>
      <c r="J218" s="45" t="s">
        <v>288</v>
      </c>
      <c r="K218" s="266" t="s">
        <v>297</v>
      </c>
      <c r="L218" s="51">
        <v>45287</v>
      </c>
      <c r="M218" s="45">
        <v>115</v>
      </c>
      <c r="N218" s="52">
        <f t="shared" si="27"/>
        <v>45401</v>
      </c>
      <c r="O218" s="46">
        <f t="shared" ca="1" si="26"/>
        <v>-802</v>
      </c>
      <c r="P218" s="46"/>
      <c r="Q218" s="45"/>
      <c r="R218" s="45"/>
      <c r="S218" s="45"/>
      <c r="T218" s="45"/>
      <c r="U218" s="45"/>
      <c r="V218" s="56"/>
      <c r="W218" s="45"/>
      <c r="X218" s="45"/>
      <c r="Y218" s="45"/>
      <c r="Z218" s="45"/>
      <c r="AA218" s="45"/>
      <c r="AB218" s="45"/>
      <c r="AC218" s="45"/>
      <c r="AD218" s="45"/>
      <c r="AE218" s="45"/>
      <c r="AF218" s="45"/>
      <c r="AG218" s="45"/>
      <c r="AH218" s="45"/>
      <c r="AI218" s="45"/>
      <c r="AJ218" s="45"/>
      <c r="AK218" s="45"/>
      <c r="AL218" s="45"/>
      <c r="AM218" s="45"/>
      <c r="AN218" s="45"/>
      <c r="AO218" s="45"/>
      <c r="AP218" s="45"/>
      <c r="AQ218" s="45"/>
      <c r="AR218" s="45" t="s">
        <v>50</v>
      </c>
      <c r="AS218" s="45" t="s">
        <v>50</v>
      </c>
      <c r="AT218" s="45" t="s">
        <v>50</v>
      </c>
      <c r="AU218" s="45"/>
    </row>
    <row r="219" spans="1:47" hidden="1" x14ac:dyDescent="0.25">
      <c r="A219" s="50">
        <v>218</v>
      </c>
      <c r="B219" s="126">
        <v>0</v>
      </c>
      <c r="C219" s="45" t="s">
        <v>328</v>
      </c>
      <c r="D219" s="45"/>
      <c r="E219" s="45" t="s">
        <v>329</v>
      </c>
      <c r="F219" s="82">
        <v>122259.28</v>
      </c>
      <c r="G219" s="78">
        <v>4199.3100000000004</v>
      </c>
      <c r="H219" s="45"/>
      <c r="I219" s="45">
        <v>0</v>
      </c>
      <c r="J219" s="45">
        <v>10.89</v>
      </c>
      <c r="K219" s="266" t="s">
        <v>330</v>
      </c>
      <c r="L219" s="8">
        <v>45288</v>
      </c>
      <c r="M219" s="7">
        <v>220</v>
      </c>
      <c r="N219" s="9">
        <f t="shared" si="27"/>
        <v>45507</v>
      </c>
      <c r="O219" s="10">
        <f t="shared" ca="1" si="26"/>
        <v>-696</v>
      </c>
      <c r="P219" s="10"/>
      <c r="Q219" s="45" t="s">
        <v>50</v>
      </c>
      <c r="R219" s="45" t="s">
        <v>50</v>
      </c>
      <c r="S219" s="45" t="s">
        <v>50</v>
      </c>
      <c r="T219" s="7"/>
      <c r="U219" s="7"/>
      <c r="V219" s="15"/>
      <c r="W219" s="7"/>
      <c r="X219" s="45" t="s">
        <v>50</v>
      </c>
      <c r="Y219" s="7"/>
      <c r="Z219" s="260" t="s">
        <v>50</v>
      </c>
      <c r="AA219" s="260" t="s">
        <v>50</v>
      </c>
      <c r="AB219" s="260"/>
      <c r="AC219" s="7"/>
      <c r="AD219" s="7" t="s">
        <v>56</v>
      </c>
      <c r="AE219" s="260" t="s">
        <v>50</v>
      </c>
      <c r="AF219" s="7"/>
      <c r="AG219" s="7"/>
      <c r="AH219" s="7"/>
      <c r="AI219" s="260" t="s">
        <v>50</v>
      </c>
      <c r="AJ219" s="7"/>
      <c r="AK219" s="7"/>
      <c r="AL219" s="7"/>
      <c r="AM219" s="7"/>
      <c r="AN219" s="7"/>
      <c r="AO219" s="7"/>
      <c r="AP219" s="7"/>
      <c r="AQ219" s="7" t="s">
        <v>50</v>
      </c>
      <c r="AR219" s="7" t="s">
        <v>50</v>
      </c>
      <c r="AS219" s="7" t="s">
        <v>50</v>
      </c>
      <c r="AT219" s="7" t="s">
        <v>50</v>
      </c>
      <c r="AU219" s="7"/>
    </row>
    <row r="220" spans="1:47" ht="18.75" hidden="1" customHeight="1" x14ac:dyDescent="0.25">
      <c r="A220" s="5">
        <v>219</v>
      </c>
      <c r="B220" s="118" t="s">
        <v>47</v>
      </c>
      <c r="C220" s="63" t="s">
        <v>331</v>
      </c>
      <c r="D220" s="63"/>
      <c r="E220" s="45" t="s">
        <v>332</v>
      </c>
      <c r="F220" s="45">
        <v>422779.15</v>
      </c>
      <c r="G220" s="45">
        <v>13149.18</v>
      </c>
      <c r="H220" s="45"/>
      <c r="I220" s="45">
        <v>0</v>
      </c>
      <c r="J220" s="45"/>
      <c r="K220" s="266" t="s">
        <v>333</v>
      </c>
      <c r="L220" s="8">
        <v>45294</v>
      </c>
      <c r="M220" s="7">
        <v>185</v>
      </c>
      <c r="N220" s="9">
        <f t="shared" si="27"/>
        <v>45478</v>
      </c>
      <c r="O220" s="60">
        <f t="shared" ca="1" si="26"/>
        <v>-725</v>
      </c>
      <c r="P220" s="10"/>
      <c r="Q220" s="7"/>
      <c r="R220" s="7"/>
      <c r="S220" s="7"/>
      <c r="T220" s="7"/>
      <c r="U220" s="7"/>
      <c r="V220" s="15" t="s">
        <v>50</v>
      </c>
      <c r="W220" s="7"/>
      <c r="X220" s="7" t="s">
        <v>50</v>
      </c>
      <c r="Y220" s="7" t="s">
        <v>50</v>
      </c>
      <c r="Z220" s="7" t="s">
        <v>50</v>
      </c>
      <c r="AA220" s="7"/>
      <c r="AB220" s="7"/>
      <c r="AC220" s="7"/>
      <c r="AD220" s="7"/>
      <c r="AE220" s="7" t="s">
        <v>50</v>
      </c>
      <c r="AF220" s="7"/>
      <c r="AG220" s="7"/>
      <c r="AH220" s="7"/>
      <c r="AI220" s="7"/>
      <c r="AJ220" s="7"/>
      <c r="AK220" s="7"/>
      <c r="AL220" s="7"/>
      <c r="AM220" s="7"/>
      <c r="AN220" s="7"/>
      <c r="AO220" s="7"/>
      <c r="AP220" s="7"/>
      <c r="AQ220" s="7" t="s">
        <v>56</v>
      </c>
      <c r="AR220" s="7" t="s">
        <v>50</v>
      </c>
      <c r="AS220" s="7" t="s">
        <v>56</v>
      </c>
      <c r="AT220" s="7" t="s">
        <v>56</v>
      </c>
      <c r="AU220" s="7"/>
    </row>
    <row r="221" spans="1:47" s="53" customFormat="1" hidden="1" x14ac:dyDescent="0.25">
      <c r="A221" s="50">
        <v>220</v>
      </c>
      <c r="B221" s="324" t="s">
        <v>47</v>
      </c>
      <c r="C221" s="45" t="s">
        <v>334</v>
      </c>
      <c r="D221" s="45"/>
      <c r="E221" s="45" t="s">
        <v>78</v>
      </c>
      <c r="F221" s="45">
        <v>328000</v>
      </c>
      <c r="G221" s="45">
        <v>110010.89</v>
      </c>
      <c r="H221" s="45"/>
      <c r="I221" s="45">
        <v>0</v>
      </c>
      <c r="J221" s="45"/>
      <c r="K221" s="266" t="s">
        <v>335</v>
      </c>
      <c r="L221" s="51">
        <v>45301</v>
      </c>
      <c r="M221" s="45">
        <v>190</v>
      </c>
      <c r="N221" s="52">
        <f t="shared" si="27"/>
        <v>45490</v>
      </c>
      <c r="O221" s="46">
        <f t="shared" ca="1" si="26"/>
        <v>-713</v>
      </c>
      <c r="P221" s="46"/>
      <c r="Q221" s="45"/>
      <c r="R221" s="45"/>
      <c r="S221" s="45"/>
      <c r="T221" s="45"/>
      <c r="U221" s="45"/>
      <c r="V221" s="56"/>
      <c r="W221" s="45"/>
      <c r="X221" s="45"/>
      <c r="Y221" s="45"/>
      <c r="Z221" s="45"/>
      <c r="AA221" s="45"/>
      <c r="AB221" s="45"/>
      <c r="AC221" s="45"/>
      <c r="AD221" s="45"/>
      <c r="AE221" s="45"/>
      <c r="AF221" s="45"/>
      <c r="AG221" s="45"/>
      <c r="AH221" s="45"/>
      <c r="AI221" s="45"/>
      <c r="AJ221" s="45"/>
      <c r="AK221" s="45"/>
      <c r="AL221" s="45"/>
      <c r="AM221" s="45"/>
      <c r="AN221" s="45"/>
      <c r="AO221" s="45"/>
      <c r="AP221" s="45"/>
      <c r="AQ221" s="45" t="s">
        <v>50</v>
      </c>
      <c r="AR221" s="45" t="s">
        <v>50</v>
      </c>
      <c r="AS221" s="45" t="s">
        <v>56</v>
      </c>
      <c r="AT221" s="45" t="s">
        <v>56</v>
      </c>
      <c r="AU221" s="45"/>
    </row>
    <row r="222" spans="1:47" s="53" customFormat="1" hidden="1" x14ac:dyDescent="0.25">
      <c r="A222" s="50">
        <v>221</v>
      </c>
      <c r="B222" s="284">
        <v>0</v>
      </c>
      <c r="C222" s="45" t="s">
        <v>336</v>
      </c>
      <c r="D222" s="45"/>
      <c r="E222" s="45" t="s">
        <v>173</v>
      </c>
      <c r="F222" s="45">
        <v>205826.17</v>
      </c>
      <c r="G222" s="45">
        <v>9593.34</v>
      </c>
      <c r="H222" s="45"/>
      <c r="I222" s="45">
        <v>0</v>
      </c>
      <c r="J222" s="45">
        <v>65.34</v>
      </c>
      <c r="K222" s="266"/>
      <c r="L222" s="51">
        <v>45309</v>
      </c>
      <c r="M222" s="45">
        <v>125</v>
      </c>
      <c r="N222" s="52">
        <f t="shared" si="27"/>
        <v>45433</v>
      </c>
      <c r="O222" s="46">
        <f t="shared" ca="1" si="26"/>
        <v>-770</v>
      </c>
      <c r="P222" s="46"/>
      <c r="Q222" s="45"/>
      <c r="R222" s="45"/>
      <c r="S222" s="45"/>
      <c r="T222" s="45"/>
      <c r="U222" s="45"/>
      <c r="V222" s="56"/>
      <c r="W222" s="45"/>
      <c r="X222" s="45"/>
      <c r="Y222" s="45"/>
      <c r="Z222" s="45"/>
      <c r="AC222" s="45"/>
      <c r="AD222" s="45"/>
      <c r="AE222" s="45"/>
      <c r="AF222" s="45"/>
      <c r="AG222" s="45"/>
      <c r="AH222" s="45"/>
      <c r="AI222" s="45"/>
      <c r="AJ222" s="45"/>
      <c r="AK222" s="45"/>
      <c r="AL222" s="45"/>
      <c r="AM222" s="45"/>
      <c r="AN222" s="45"/>
      <c r="AO222" s="45"/>
      <c r="AP222" s="45"/>
      <c r="AQ222" s="45" t="s">
        <v>50</v>
      </c>
      <c r="AR222" s="45" t="s">
        <v>50</v>
      </c>
      <c r="AS222" s="45" t="s">
        <v>50</v>
      </c>
      <c r="AT222" s="45" t="s">
        <v>50</v>
      </c>
      <c r="AU222" s="45"/>
    </row>
    <row r="223" spans="1:47" s="53" customFormat="1" hidden="1" x14ac:dyDescent="0.25">
      <c r="A223" s="50">
        <v>222</v>
      </c>
      <c r="B223" s="126">
        <v>0</v>
      </c>
      <c r="C223" s="45" t="s">
        <v>337</v>
      </c>
      <c r="D223" s="45"/>
      <c r="E223" s="45" t="s">
        <v>267</v>
      </c>
      <c r="F223" s="78">
        <v>699999</v>
      </c>
      <c r="G223" s="78">
        <v>11044.56</v>
      </c>
      <c r="H223" s="45"/>
      <c r="I223" s="78">
        <v>950</v>
      </c>
      <c r="J223" s="45"/>
      <c r="K223" s="266"/>
      <c r="L223" s="51">
        <v>45308</v>
      </c>
      <c r="M223" s="45">
        <v>190</v>
      </c>
      <c r="N223" s="52">
        <f t="shared" si="27"/>
        <v>45497</v>
      </c>
      <c r="O223" s="46">
        <f t="shared" ca="1" si="26"/>
        <v>-706</v>
      </c>
      <c r="P223" s="46"/>
      <c r="Q223" s="45"/>
      <c r="R223" s="45"/>
      <c r="S223" s="45"/>
      <c r="T223" s="45"/>
      <c r="U223" s="45"/>
      <c r="V223" s="56"/>
      <c r="W223" s="45"/>
      <c r="X223" s="45"/>
      <c r="Y223" s="45"/>
      <c r="Z223" s="45"/>
      <c r="AA223" s="45"/>
      <c r="AB223" s="45"/>
      <c r="AC223" s="45"/>
      <c r="AD223" s="45"/>
      <c r="AE223" s="45"/>
      <c r="AF223" s="45"/>
      <c r="AG223" s="45"/>
      <c r="AH223" s="45"/>
      <c r="AI223" s="45"/>
      <c r="AJ223" s="45"/>
      <c r="AK223" s="45"/>
      <c r="AL223" s="45"/>
      <c r="AM223" s="45"/>
      <c r="AN223" s="45"/>
      <c r="AO223" s="45"/>
      <c r="AP223" s="45"/>
      <c r="AQ223" s="45" t="s">
        <v>50</v>
      </c>
      <c r="AR223" s="45" t="s">
        <v>50</v>
      </c>
      <c r="AS223" s="45" t="s">
        <v>56</v>
      </c>
      <c r="AT223" s="45" t="s">
        <v>56</v>
      </c>
      <c r="AU223" s="45"/>
    </row>
    <row r="224" spans="1:47" hidden="1" x14ac:dyDescent="0.25">
      <c r="A224" s="5">
        <v>223</v>
      </c>
      <c r="B224" s="331">
        <v>0</v>
      </c>
      <c r="C224" s="45" t="s">
        <v>338</v>
      </c>
      <c r="D224" s="45"/>
      <c r="E224" s="45" t="s">
        <v>267</v>
      </c>
      <c r="F224" s="45">
        <v>484935.79</v>
      </c>
      <c r="G224" s="45">
        <v>11021.78</v>
      </c>
      <c r="H224" s="45"/>
      <c r="I224" s="45">
        <v>0</v>
      </c>
      <c r="J224" s="45"/>
      <c r="K224" s="266"/>
      <c r="L224" s="8">
        <v>45352</v>
      </c>
      <c r="M224" s="7">
        <f>275+30</f>
        <v>305</v>
      </c>
      <c r="N224" s="9">
        <f t="shared" si="27"/>
        <v>45656</v>
      </c>
      <c r="O224" s="10">
        <f t="shared" ca="1" si="26"/>
        <v>-547</v>
      </c>
      <c r="P224" s="10"/>
      <c r="Q224" s="7"/>
      <c r="R224" s="7"/>
      <c r="S224" s="7"/>
      <c r="T224" s="7"/>
      <c r="U224" s="7"/>
      <c r="V224" s="15"/>
      <c r="W224" s="7"/>
      <c r="X224" s="7"/>
      <c r="Y224" s="7"/>
      <c r="Z224" s="7"/>
      <c r="AA224" s="7"/>
      <c r="AB224" s="7"/>
      <c r="AC224" s="7"/>
      <c r="AD224" s="7"/>
      <c r="AE224" s="7"/>
      <c r="AF224" s="7"/>
      <c r="AG224" s="7"/>
      <c r="AH224" s="7"/>
      <c r="AI224" s="7"/>
      <c r="AJ224" s="7"/>
      <c r="AK224" s="7"/>
      <c r="AL224" s="7"/>
      <c r="AM224" s="7"/>
      <c r="AN224" s="7"/>
      <c r="AO224" s="7"/>
      <c r="AP224" s="7"/>
      <c r="AQ224" s="7" t="s">
        <v>50</v>
      </c>
      <c r="AR224" s="7" t="s">
        <v>50</v>
      </c>
      <c r="AS224" s="7" t="s">
        <v>50</v>
      </c>
      <c r="AT224" s="7"/>
      <c r="AU224" s="7"/>
    </row>
    <row r="225" spans="1:47" hidden="1" x14ac:dyDescent="0.25">
      <c r="A225" s="5">
        <v>224</v>
      </c>
      <c r="B225" s="90">
        <v>0</v>
      </c>
      <c r="C225" s="63" t="s">
        <v>339</v>
      </c>
      <c r="D225" s="63"/>
      <c r="E225" s="45" t="s">
        <v>326</v>
      </c>
      <c r="F225" s="45">
        <v>100768.09</v>
      </c>
      <c r="G225" s="45">
        <v>6260</v>
      </c>
      <c r="H225" s="45"/>
      <c r="I225" s="45">
        <v>250</v>
      </c>
      <c r="J225" s="45"/>
      <c r="K225" s="266"/>
      <c r="L225" s="8">
        <v>45460</v>
      </c>
      <c r="M225" s="7">
        <v>74</v>
      </c>
      <c r="N225" s="9">
        <f t="shared" si="27"/>
        <v>45533</v>
      </c>
      <c r="O225" s="10">
        <f t="shared" ca="1" si="26"/>
        <v>-670</v>
      </c>
      <c r="P225" s="10"/>
      <c r="Q225" s="7"/>
      <c r="R225" s="7"/>
      <c r="S225" s="7"/>
      <c r="T225" s="7"/>
      <c r="U225" s="7"/>
      <c r="V225" s="15"/>
      <c r="W225" s="7"/>
      <c r="X225" s="7"/>
      <c r="Y225" s="7"/>
      <c r="Z225" s="7"/>
      <c r="AA225" s="7"/>
      <c r="AB225" s="7"/>
      <c r="AC225" s="7"/>
      <c r="AD225" s="7"/>
      <c r="AE225" s="7"/>
      <c r="AF225" s="7"/>
      <c r="AG225" s="7"/>
      <c r="AH225" s="7"/>
      <c r="AI225" s="7"/>
      <c r="AJ225" s="7"/>
      <c r="AK225" s="7"/>
      <c r="AL225" s="7"/>
      <c r="AM225" s="7"/>
      <c r="AN225" s="7"/>
      <c r="AO225" s="7"/>
      <c r="AP225" s="7"/>
      <c r="AQ225" s="7" t="s">
        <v>56</v>
      </c>
      <c r="AR225" s="7" t="s">
        <v>50</v>
      </c>
      <c r="AS225" s="7" t="s">
        <v>56</v>
      </c>
      <c r="AT225" s="7" t="s">
        <v>56</v>
      </c>
      <c r="AU225" s="7"/>
    </row>
    <row r="226" spans="1:47" hidden="1" x14ac:dyDescent="0.25">
      <c r="A226" s="381">
        <v>225</v>
      </c>
      <c r="B226" s="433">
        <v>0</v>
      </c>
      <c r="C226" s="63" t="s">
        <v>178</v>
      </c>
      <c r="D226" s="45" t="s">
        <v>340</v>
      </c>
      <c r="E226" s="45" t="s">
        <v>341</v>
      </c>
      <c r="F226" s="45">
        <v>253566.48</v>
      </c>
      <c r="G226" s="45">
        <v>10761.33</v>
      </c>
      <c r="H226" s="45"/>
      <c r="I226" s="45">
        <v>0</v>
      </c>
      <c r="J226" s="7"/>
      <c r="K226" s="207" t="s">
        <v>342</v>
      </c>
      <c r="L226" s="8">
        <v>45309</v>
      </c>
      <c r="M226" s="7">
        <f>360+30+30+30</f>
        <v>450</v>
      </c>
      <c r="N226" s="9">
        <f t="shared" si="27"/>
        <v>45758</v>
      </c>
      <c r="O226" s="10">
        <f t="shared" ca="1" si="26"/>
        <v>-445</v>
      </c>
      <c r="P226" s="10"/>
      <c r="Q226" s="7" t="s">
        <v>50</v>
      </c>
      <c r="R226" s="7" t="s">
        <v>50</v>
      </c>
      <c r="S226" s="7" t="s">
        <v>50</v>
      </c>
      <c r="T226" s="7">
        <v>0</v>
      </c>
      <c r="U226" s="7" t="s">
        <v>50</v>
      </c>
      <c r="V226" s="15" t="s">
        <v>50</v>
      </c>
      <c r="W226" s="7" t="s">
        <v>50</v>
      </c>
      <c r="X226" s="7" t="s">
        <v>50</v>
      </c>
      <c r="Y226" s="7" t="s">
        <v>50</v>
      </c>
      <c r="Z226" s="7" t="s">
        <v>50</v>
      </c>
      <c r="AA226" s="7" t="s">
        <v>50</v>
      </c>
      <c r="AB226" s="7">
        <v>0</v>
      </c>
      <c r="AC226" s="7">
        <v>0</v>
      </c>
      <c r="AD226" s="7" t="s">
        <v>50</v>
      </c>
      <c r="AE226" s="7">
        <v>0</v>
      </c>
      <c r="AF226" s="7">
        <v>0</v>
      </c>
      <c r="AG226" s="7">
        <v>0</v>
      </c>
      <c r="AH226" s="7">
        <v>0</v>
      </c>
      <c r="AI226" s="7">
        <v>0</v>
      </c>
      <c r="AJ226" s="7" t="s">
        <v>50</v>
      </c>
      <c r="AK226" s="7">
        <v>0</v>
      </c>
      <c r="AL226" s="7">
        <v>0</v>
      </c>
      <c r="AM226" s="7"/>
      <c r="AN226" s="7">
        <v>0</v>
      </c>
      <c r="AO226" s="7">
        <v>0</v>
      </c>
      <c r="AP226" s="7">
        <v>0</v>
      </c>
      <c r="AQ226" s="7" t="s">
        <v>50</v>
      </c>
      <c r="AR226" s="7" t="s">
        <v>50</v>
      </c>
      <c r="AS226" s="7" t="s">
        <v>50</v>
      </c>
      <c r="AT226" s="7"/>
      <c r="AU226" s="7"/>
    </row>
    <row r="227" spans="1:47" hidden="1" x14ac:dyDescent="0.25">
      <c r="A227" s="381">
        <v>226</v>
      </c>
      <c r="B227" s="384">
        <v>0</v>
      </c>
      <c r="C227" s="71" t="s">
        <v>343</v>
      </c>
      <c r="D227" s="45" t="s">
        <v>344</v>
      </c>
      <c r="E227" s="45" t="s">
        <v>345</v>
      </c>
      <c r="F227" s="45">
        <v>390521.09</v>
      </c>
      <c r="G227" s="45">
        <v>14366</v>
      </c>
      <c r="H227" s="45"/>
      <c r="I227" s="78">
        <v>300</v>
      </c>
      <c r="J227" s="7"/>
      <c r="K227" s="207" t="s">
        <v>346</v>
      </c>
      <c r="L227" s="8">
        <v>45574</v>
      </c>
      <c r="M227" s="7">
        <f>125+30</f>
        <v>155</v>
      </c>
      <c r="N227" s="9">
        <f t="shared" si="27"/>
        <v>45728</v>
      </c>
      <c r="O227" s="10">
        <f t="shared" ca="1" si="26"/>
        <v>-475</v>
      </c>
      <c r="P227" s="10"/>
      <c r="Q227" s="7" t="s">
        <v>50</v>
      </c>
      <c r="R227" s="7" t="s">
        <v>50</v>
      </c>
      <c r="S227" s="7" t="s">
        <v>50</v>
      </c>
      <c r="T227" s="7" t="s">
        <v>50</v>
      </c>
      <c r="U227" s="7" t="s">
        <v>50</v>
      </c>
      <c r="V227" s="15" t="s">
        <v>50</v>
      </c>
      <c r="W227" s="7" t="s">
        <v>50</v>
      </c>
      <c r="X227" s="7" t="s">
        <v>50</v>
      </c>
      <c r="Y227" s="7" t="s">
        <v>50</v>
      </c>
      <c r="Z227" s="7">
        <v>0</v>
      </c>
      <c r="AA227" s="7" t="s">
        <v>50</v>
      </c>
      <c r="AB227" s="7">
        <v>0</v>
      </c>
      <c r="AC227" s="7">
        <v>0</v>
      </c>
      <c r="AD227" s="7"/>
      <c r="AE227" s="7">
        <v>0</v>
      </c>
      <c r="AF227" s="7">
        <v>0</v>
      </c>
      <c r="AG227" s="7" t="s">
        <v>50</v>
      </c>
      <c r="AH227" s="7" t="s">
        <v>50</v>
      </c>
      <c r="AI227" s="7">
        <v>0</v>
      </c>
      <c r="AJ227" s="7" t="s">
        <v>50</v>
      </c>
      <c r="AK227" s="7">
        <v>0</v>
      </c>
      <c r="AL227" s="7" t="s">
        <v>50</v>
      </c>
      <c r="AM227" s="7"/>
      <c r="AN227" s="7">
        <v>0</v>
      </c>
      <c r="AO227" s="7">
        <v>0</v>
      </c>
      <c r="AP227" s="7">
        <v>0</v>
      </c>
      <c r="AQ227" s="7" t="s">
        <v>50</v>
      </c>
      <c r="AR227" s="7" t="s">
        <v>50</v>
      </c>
      <c r="AS227" s="7" t="s">
        <v>50</v>
      </c>
      <c r="AT227" s="7"/>
      <c r="AU227" s="7"/>
    </row>
    <row r="228" spans="1:47" hidden="1" x14ac:dyDescent="0.25">
      <c r="A228" s="5">
        <v>227</v>
      </c>
      <c r="B228" s="118" t="s">
        <v>47</v>
      </c>
      <c r="C228" s="333" t="s">
        <v>347</v>
      </c>
      <c r="D228" s="333"/>
      <c r="E228" s="45" t="s">
        <v>321</v>
      </c>
      <c r="F228" s="78">
        <v>217570.43</v>
      </c>
      <c r="G228" s="78">
        <v>9549.7800000000007</v>
      </c>
      <c r="H228" s="266"/>
      <c r="I228" s="266"/>
      <c r="J228" s="266"/>
      <c r="K228" s="266"/>
      <c r="L228" s="256" t="s">
        <v>348</v>
      </c>
      <c r="M228" s="256" t="s">
        <v>349</v>
      </c>
      <c r="N228" s="9">
        <f t="shared" si="27"/>
        <v>45563</v>
      </c>
      <c r="O228" s="257">
        <f t="shared" ca="1" si="26"/>
        <v>-640</v>
      </c>
      <c r="P228" s="255"/>
      <c r="Q228" s="29"/>
      <c r="R228" s="29"/>
      <c r="S228" s="29"/>
      <c r="T228" s="29"/>
      <c r="U228" s="29"/>
      <c r="V228" s="29"/>
      <c r="W228" s="29"/>
      <c r="X228" s="29"/>
      <c r="Y228" s="29"/>
      <c r="Z228" s="29"/>
      <c r="AA228" s="29"/>
      <c r="AB228" s="29"/>
      <c r="AC228" s="29"/>
      <c r="AD228" s="29"/>
      <c r="AE228" s="29"/>
      <c r="AF228" s="29"/>
      <c r="AG228" s="29"/>
      <c r="AH228" s="29"/>
      <c r="AI228" s="29"/>
      <c r="AJ228" s="29"/>
      <c r="AK228" s="29"/>
      <c r="AL228" s="29"/>
      <c r="AM228" s="29"/>
      <c r="AN228" s="29"/>
      <c r="AO228" s="29"/>
      <c r="AP228" s="29"/>
      <c r="AQ228" s="29" t="s">
        <v>50</v>
      </c>
      <c r="AR228" s="29" t="s">
        <v>50</v>
      </c>
      <c r="AS228" s="29" t="s">
        <v>56</v>
      </c>
      <c r="AT228" s="29" t="s">
        <v>56</v>
      </c>
      <c r="AU228" s="29"/>
    </row>
    <row r="229" spans="1:47" hidden="1" x14ac:dyDescent="0.25">
      <c r="A229" s="5">
        <v>228</v>
      </c>
      <c r="B229" s="90">
        <v>0</v>
      </c>
      <c r="C229" s="63" t="s">
        <v>350</v>
      </c>
      <c r="D229" s="63"/>
      <c r="E229" s="45" t="s">
        <v>61</v>
      </c>
      <c r="F229" s="45">
        <v>75295</v>
      </c>
      <c r="G229" s="45">
        <v>2232.67</v>
      </c>
      <c r="H229" s="45"/>
      <c r="I229" s="45"/>
      <c r="J229" s="45">
        <v>32.67</v>
      </c>
      <c r="K229" s="266"/>
      <c r="L229" s="8">
        <v>45357</v>
      </c>
      <c r="M229" s="7">
        <v>175</v>
      </c>
      <c r="N229" s="9">
        <f t="shared" si="27"/>
        <v>45531</v>
      </c>
      <c r="O229" s="257">
        <f t="shared" ca="1" si="26"/>
        <v>-672</v>
      </c>
      <c r="P229" s="10"/>
      <c r="Q229" s="7" t="s">
        <v>50</v>
      </c>
      <c r="R229" s="7" t="s">
        <v>50</v>
      </c>
      <c r="S229" s="7"/>
      <c r="T229" s="7"/>
      <c r="U229" s="7"/>
      <c r="V229" s="15"/>
      <c r="W229" s="7" t="s">
        <v>50</v>
      </c>
      <c r="X229" s="7"/>
      <c r="Y229" s="7"/>
      <c r="Z229" s="7"/>
      <c r="AA229" s="7"/>
      <c r="AB229" s="7"/>
      <c r="AC229" s="7"/>
      <c r="AD229" s="7"/>
      <c r="AE229" s="7"/>
      <c r="AF229" s="7" t="s">
        <v>56</v>
      </c>
      <c r="AG229" s="7"/>
      <c r="AH229" s="7"/>
      <c r="AI229" s="7"/>
      <c r="AJ229" s="7"/>
      <c r="AK229" s="7"/>
      <c r="AL229" s="7"/>
      <c r="AM229" s="7"/>
      <c r="AN229" s="7"/>
      <c r="AO229" s="7"/>
      <c r="AP229" s="7"/>
      <c r="AQ229" s="7" t="s">
        <v>56</v>
      </c>
      <c r="AR229" s="7" t="s">
        <v>50</v>
      </c>
      <c r="AS229" s="7" t="s">
        <v>56</v>
      </c>
      <c r="AT229" s="7" t="s">
        <v>56</v>
      </c>
      <c r="AU229" s="7"/>
    </row>
    <row r="230" spans="1:47" hidden="1" x14ac:dyDescent="0.25">
      <c r="A230" s="5">
        <v>229</v>
      </c>
      <c r="B230" s="90">
        <v>0</v>
      </c>
      <c r="C230" s="63" t="s">
        <v>351</v>
      </c>
      <c r="D230" s="63"/>
      <c r="E230" s="45" t="s">
        <v>326</v>
      </c>
      <c r="F230" s="45">
        <v>104436.67</v>
      </c>
      <c r="G230" s="45">
        <v>5042</v>
      </c>
      <c r="H230" s="45"/>
      <c r="I230" s="45"/>
      <c r="J230" s="45">
        <v>42</v>
      </c>
      <c r="K230" s="266"/>
      <c r="L230" s="8">
        <v>45356</v>
      </c>
      <c r="M230" s="7">
        <v>177</v>
      </c>
      <c r="N230" s="9">
        <f t="shared" si="27"/>
        <v>45532</v>
      </c>
      <c r="O230" s="10">
        <f t="shared" ca="1" si="26"/>
        <v>-671</v>
      </c>
      <c r="P230" s="10"/>
      <c r="Q230" s="7"/>
      <c r="R230" s="7"/>
      <c r="S230" s="7"/>
      <c r="T230" s="7"/>
      <c r="U230" s="7"/>
      <c r="V230" s="15"/>
      <c r="W230" s="7"/>
      <c r="X230" s="7"/>
      <c r="Y230" s="7"/>
      <c r="Z230" s="7"/>
      <c r="AA230" s="7"/>
      <c r="AB230" s="7"/>
      <c r="AC230" s="7"/>
      <c r="AD230" s="7"/>
      <c r="AE230" s="7"/>
      <c r="AF230" s="7"/>
      <c r="AG230" s="7"/>
      <c r="AH230" s="7"/>
      <c r="AI230" s="7"/>
      <c r="AJ230" s="7"/>
      <c r="AK230" s="7"/>
      <c r="AL230" s="7"/>
      <c r="AM230" s="7"/>
      <c r="AN230" s="7"/>
      <c r="AO230" s="7"/>
      <c r="AP230" s="7"/>
      <c r="AQ230" s="7" t="s">
        <v>50</v>
      </c>
      <c r="AR230" s="7" t="s">
        <v>50</v>
      </c>
      <c r="AS230" s="7" t="s">
        <v>50</v>
      </c>
      <c r="AT230" s="7" t="s">
        <v>50</v>
      </c>
      <c r="AU230" s="7"/>
    </row>
    <row r="231" spans="1:47" s="53" customFormat="1" hidden="1" x14ac:dyDescent="0.25">
      <c r="A231" s="50">
        <v>230</v>
      </c>
      <c r="B231" s="126">
        <v>0</v>
      </c>
      <c r="C231" s="45" t="s">
        <v>352</v>
      </c>
      <c r="D231" s="45"/>
      <c r="E231" s="45" t="s">
        <v>173</v>
      </c>
      <c r="F231" s="45">
        <v>56062.97</v>
      </c>
      <c r="G231" s="53">
        <v>2232.67</v>
      </c>
      <c r="H231" s="45"/>
      <c r="I231" s="45"/>
      <c r="J231" s="45">
        <v>32.67</v>
      </c>
      <c r="K231" s="266"/>
      <c r="L231" s="51">
        <v>45359</v>
      </c>
      <c r="M231" s="45">
        <v>85</v>
      </c>
      <c r="N231" s="52">
        <f t="shared" si="27"/>
        <v>45443</v>
      </c>
      <c r="O231" s="46">
        <f t="shared" ca="1" si="26"/>
        <v>-760</v>
      </c>
      <c r="P231" s="46"/>
      <c r="Q231" s="45"/>
      <c r="R231" s="45"/>
      <c r="S231" s="45"/>
      <c r="T231" s="45"/>
      <c r="U231" s="45"/>
      <c r="V231" s="56"/>
      <c r="W231" s="45"/>
      <c r="X231" s="45"/>
      <c r="Y231" s="45"/>
      <c r="Z231" s="45"/>
      <c r="AA231" s="45"/>
      <c r="AB231" s="45"/>
      <c r="AC231" s="45"/>
      <c r="AD231" s="45"/>
      <c r="AE231" s="45"/>
      <c r="AF231" s="45"/>
      <c r="AG231" s="45"/>
      <c r="AH231" s="45"/>
      <c r="AI231" s="45"/>
      <c r="AJ231" s="45"/>
      <c r="AK231" s="45"/>
      <c r="AL231" s="45"/>
      <c r="AM231" s="45"/>
      <c r="AN231" s="45"/>
      <c r="AO231" s="45"/>
      <c r="AP231" s="45"/>
      <c r="AQ231" s="45" t="s">
        <v>50</v>
      </c>
      <c r="AR231" s="45" t="s">
        <v>50</v>
      </c>
      <c r="AS231" s="45" t="s">
        <v>50</v>
      </c>
      <c r="AT231" s="45" t="s">
        <v>50</v>
      </c>
      <c r="AU231" s="45"/>
    </row>
    <row r="232" spans="1:47" s="53" customFormat="1" hidden="1" x14ac:dyDescent="0.25">
      <c r="A232" s="50">
        <v>231</v>
      </c>
      <c r="B232" s="126">
        <v>0</v>
      </c>
      <c r="C232" s="53" t="s">
        <v>353</v>
      </c>
      <c r="E232" s="45" t="s">
        <v>258</v>
      </c>
      <c r="F232" s="45">
        <v>51234</v>
      </c>
      <c r="G232" s="45">
        <v>2200</v>
      </c>
      <c r="H232" s="45"/>
      <c r="I232" s="45"/>
      <c r="J232" s="45"/>
      <c r="K232" s="266"/>
      <c r="L232" s="51">
        <v>45357</v>
      </c>
      <c r="M232" s="45">
        <v>70</v>
      </c>
      <c r="N232" s="52">
        <f t="shared" si="27"/>
        <v>45426</v>
      </c>
      <c r="O232" s="46">
        <f t="shared" ca="1" si="26"/>
        <v>-777</v>
      </c>
      <c r="P232" s="46"/>
      <c r="Q232" s="45"/>
      <c r="R232" s="45"/>
      <c r="S232" s="45"/>
      <c r="T232" s="45"/>
      <c r="U232" s="45"/>
      <c r="V232" s="56"/>
      <c r="W232" s="45"/>
      <c r="X232" s="45"/>
      <c r="Y232" s="45"/>
      <c r="Z232" s="45"/>
      <c r="AA232" s="45"/>
      <c r="AB232" s="45"/>
      <c r="AC232" s="45"/>
      <c r="AD232" s="45"/>
      <c r="AE232" s="45"/>
      <c r="AF232" s="45"/>
      <c r="AG232" s="45"/>
      <c r="AH232" s="45"/>
      <c r="AI232" s="45"/>
      <c r="AJ232" s="45"/>
      <c r="AK232" s="45"/>
      <c r="AL232" s="45"/>
      <c r="AM232" s="45"/>
      <c r="AN232" s="45"/>
      <c r="AO232" s="45"/>
      <c r="AP232" s="45"/>
      <c r="AQ232" s="45" t="s">
        <v>50</v>
      </c>
      <c r="AR232" s="45" t="s">
        <v>50</v>
      </c>
      <c r="AS232" s="45" t="s">
        <v>50</v>
      </c>
      <c r="AT232" s="45" t="s">
        <v>50</v>
      </c>
      <c r="AU232" s="45"/>
    </row>
    <row r="233" spans="1:47" s="106" customFormat="1" hidden="1" x14ac:dyDescent="0.25">
      <c r="A233" s="102">
        <v>232</v>
      </c>
      <c r="B233" s="322">
        <v>0</v>
      </c>
      <c r="C233" s="47" t="s">
        <v>354</v>
      </c>
      <c r="D233" s="47"/>
      <c r="E233" s="47" t="s">
        <v>161</v>
      </c>
      <c r="F233" s="47"/>
      <c r="H233" s="47"/>
      <c r="I233" s="47"/>
      <c r="J233" s="47"/>
      <c r="K233" s="269"/>
      <c r="L233" s="94">
        <v>45377</v>
      </c>
      <c r="M233" s="47">
        <v>125</v>
      </c>
      <c r="N233" s="104">
        <f t="shared" si="27"/>
        <v>45501</v>
      </c>
      <c r="O233" s="60">
        <f t="shared" ca="1" si="26"/>
        <v>-702</v>
      </c>
      <c r="P233" s="60"/>
      <c r="Q233" s="47"/>
      <c r="R233" s="47"/>
      <c r="S233" s="47"/>
      <c r="T233" s="47"/>
      <c r="U233" s="47"/>
      <c r="V233" s="105"/>
      <c r="W233" s="47"/>
      <c r="X233" s="47"/>
      <c r="Y233" s="47"/>
      <c r="Z233" s="47"/>
      <c r="AA233" s="47"/>
      <c r="AB233" s="47"/>
      <c r="AC233" s="47"/>
      <c r="AD233" s="47"/>
      <c r="AE233" s="47"/>
      <c r="AF233" s="47"/>
      <c r="AG233" s="47"/>
      <c r="AH233" s="47"/>
      <c r="AI233" s="47"/>
      <c r="AJ233" s="47"/>
      <c r="AK233" s="47"/>
      <c r="AL233" s="47"/>
      <c r="AM233" s="47"/>
      <c r="AN233" s="47"/>
      <c r="AO233" s="47"/>
      <c r="AP233" s="47"/>
      <c r="AQ233" s="47"/>
      <c r="AR233" s="47"/>
      <c r="AS233" s="47"/>
      <c r="AT233" s="47"/>
      <c r="AU233" s="47"/>
    </row>
    <row r="234" spans="1:47" hidden="1" x14ac:dyDescent="0.25">
      <c r="A234" s="5">
        <v>233</v>
      </c>
      <c r="B234" s="90">
        <v>0</v>
      </c>
      <c r="C234" s="63" t="s">
        <v>355</v>
      </c>
      <c r="D234" s="63"/>
      <c r="E234" s="45" t="s">
        <v>173</v>
      </c>
      <c r="F234" s="78">
        <v>200489.54</v>
      </c>
      <c r="G234" s="45">
        <v>10804.89</v>
      </c>
      <c r="H234" s="45"/>
      <c r="I234" s="45"/>
      <c r="J234" s="45"/>
      <c r="K234" s="266"/>
      <c r="L234" s="8">
        <v>45379</v>
      </c>
      <c r="M234" s="7">
        <v>190</v>
      </c>
      <c r="N234" s="9">
        <f t="shared" si="27"/>
        <v>45568</v>
      </c>
      <c r="O234" s="10">
        <f t="shared" ca="1" si="26"/>
        <v>-635</v>
      </c>
      <c r="P234" s="10"/>
      <c r="Q234" s="7"/>
      <c r="R234" s="7"/>
      <c r="S234" s="7"/>
      <c r="T234" s="7"/>
      <c r="U234" s="7"/>
      <c r="V234" s="15"/>
      <c r="W234" s="7"/>
      <c r="X234" s="7"/>
      <c r="Y234" s="7"/>
      <c r="Z234" s="7"/>
      <c r="AA234" s="7"/>
      <c r="AB234" s="7"/>
      <c r="AC234" s="7"/>
      <c r="AD234" s="7"/>
      <c r="AE234" s="7"/>
      <c r="AF234" s="7"/>
      <c r="AG234" s="7"/>
      <c r="AH234" s="7"/>
      <c r="AI234" s="7"/>
      <c r="AJ234" s="7"/>
      <c r="AK234" s="7"/>
      <c r="AL234" s="7"/>
      <c r="AM234" s="7"/>
      <c r="AN234" s="7"/>
      <c r="AO234" s="7"/>
      <c r="AP234" s="7"/>
      <c r="AQ234" s="7" t="s">
        <v>50</v>
      </c>
      <c r="AR234" s="7" t="s">
        <v>50</v>
      </c>
      <c r="AS234" s="7" t="s">
        <v>50</v>
      </c>
      <c r="AT234" s="7" t="s">
        <v>50</v>
      </c>
      <c r="AU234" s="7"/>
    </row>
    <row r="235" spans="1:47" hidden="1" x14ac:dyDescent="0.25">
      <c r="A235" s="5">
        <v>234</v>
      </c>
      <c r="B235" s="126">
        <v>0</v>
      </c>
      <c r="C235" s="45" t="s">
        <v>356</v>
      </c>
      <c r="D235" s="45"/>
      <c r="E235" s="45" t="s">
        <v>61</v>
      </c>
      <c r="F235" s="45">
        <v>27000</v>
      </c>
      <c r="G235" s="45">
        <v>832.67</v>
      </c>
      <c r="H235" s="45"/>
      <c r="I235" s="45"/>
      <c r="J235" s="45"/>
      <c r="K235" s="266"/>
      <c r="L235" s="8">
        <v>45400</v>
      </c>
      <c r="M235" s="7">
        <v>145</v>
      </c>
      <c r="N235" s="9">
        <f t="shared" si="27"/>
        <v>45544</v>
      </c>
      <c r="O235" s="10">
        <f t="shared" ca="1" si="26"/>
        <v>-659</v>
      </c>
      <c r="P235" s="10"/>
      <c r="Q235" s="7" t="s">
        <v>50</v>
      </c>
      <c r="R235" s="7" t="s">
        <v>50</v>
      </c>
      <c r="S235" s="7"/>
      <c r="T235" s="7"/>
      <c r="U235" s="7" t="s">
        <v>50</v>
      </c>
      <c r="V235" s="15" t="s">
        <v>50</v>
      </c>
      <c r="W235" s="7" t="s">
        <v>50</v>
      </c>
      <c r="X235" s="7" t="s">
        <v>50</v>
      </c>
      <c r="Y235" s="7" t="s">
        <v>50</v>
      </c>
      <c r="Z235" s="7"/>
      <c r="AA235" s="7"/>
      <c r="AB235" s="7"/>
      <c r="AC235" s="7"/>
      <c r="AD235" s="7" t="s">
        <v>50</v>
      </c>
      <c r="AE235" s="7"/>
      <c r="AF235" s="7"/>
      <c r="AG235" s="7"/>
      <c r="AH235" s="7"/>
      <c r="AI235" s="7"/>
      <c r="AJ235" s="7"/>
      <c r="AK235" s="7"/>
      <c r="AL235" s="7"/>
      <c r="AM235" s="7"/>
      <c r="AN235" s="7"/>
      <c r="AO235" s="7"/>
      <c r="AP235" s="7"/>
      <c r="AQ235" s="7" t="s">
        <v>50</v>
      </c>
      <c r="AR235" s="7" t="s">
        <v>50</v>
      </c>
      <c r="AS235" s="7" t="s">
        <v>50</v>
      </c>
      <c r="AT235" s="7" t="s">
        <v>50</v>
      </c>
      <c r="AU235" s="7"/>
    </row>
    <row r="236" spans="1:47" hidden="1" x14ac:dyDescent="0.25">
      <c r="A236" s="50">
        <v>235</v>
      </c>
      <c r="B236" s="126">
        <v>0</v>
      </c>
      <c r="C236" s="45" t="s">
        <v>357</v>
      </c>
      <c r="D236" s="45"/>
      <c r="E236" s="45" t="s">
        <v>61</v>
      </c>
      <c r="F236" s="7">
        <v>58008.53</v>
      </c>
      <c r="G236" s="45"/>
      <c r="H236" s="45"/>
      <c r="I236" s="45"/>
      <c r="J236" s="45"/>
      <c r="K236" s="266"/>
      <c r="L236" s="51">
        <v>45400</v>
      </c>
      <c r="M236" s="7">
        <v>115</v>
      </c>
      <c r="N236" s="9">
        <f t="shared" si="27"/>
        <v>45514</v>
      </c>
      <c r="O236" s="10">
        <f t="shared" ca="1" si="26"/>
        <v>-689</v>
      </c>
      <c r="P236" s="10"/>
      <c r="Q236" s="7" t="s">
        <v>50</v>
      </c>
      <c r="R236" s="7" t="s">
        <v>50</v>
      </c>
      <c r="S236" s="7"/>
      <c r="T236" s="7"/>
      <c r="U236" s="7" t="s">
        <v>50</v>
      </c>
      <c r="V236" s="15" t="s">
        <v>50</v>
      </c>
      <c r="W236" s="7" t="s">
        <v>50</v>
      </c>
      <c r="X236" s="7" t="s">
        <v>50</v>
      </c>
      <c r="Y236" s="7"/>
      <c r="Z236" s="7"/>
      <c r="AA236" s="7"/>
      <c r="AB236" s="7"/>
      <c r="AC236" s="7"/>
      <c r="AD236" s="7"/>
      <c r="AE236" s="7"/>
      <c r="AF236" s="7"/>
      <c r="AG236" s="7"/>
      <c r="AH236" s="7"/>
      <c r="AI236" s="7"/>
      <c r="AJ236" s="7" t="s">
        <v>50</v>
      </c>
      <c r="AK236" s="7"/>
      <c r="AL236" s="7"/>
      <c r="AM236" s="7"/>
      <c r="AN236" s="7"/>
      <c r="AO236" s="7"/>
      <c r="AP236" s="7"/>
      <c r="AQ236" s="7" t="s">
        <v>56</v>
      </c>
      <c r="AR236" s="7" t="s">
        <v>50</v>
      </c>
      <c r="AS236" s="7" t="s">
        <v>56</v>
      </c>
      <c r="AT236" s="7" t="s">
        <v>56</v>
      </c>
      <c r="AU236" s="7"/>
    </row>
    <row r="237" spans="1:47" hidden="1" x14ac:dyDescent="0.25">
      <c r="A237" s="381">
        <v>236</v>
      </c>
      <c r="B237" s="433">
        <v>0</v>
      </c>
      <c r="C237" s="63" t="s">
        <v>358</v>
      </c>
      <c r="D237" s="45" t="s">
        <v>359</v>
      </c>
      <c r="E237" s="45" t="s">
        <v>258</v>
      </c>
      <c r="F237" s="45">
        <v>215411</v>
      </c>
      <c r="G237" s="45">
        <v>4721.78</v>
      </c>
      <c r="H237" s="45"/>
      <c r="I237" s="45"/>
      <c r="J237" s="7"/>
      <c r="K237" s="207" t="s">
        <v>346</v>
      </c>
      <c r="L237" s="51">
        <v>45407</v>
      </c>
      <c r="M237" s="45">
        <f>223+30+30+30</f>
        <v>313</v>
      </c>
      <c r="N237" s="52">
        <f t="shared" si="27"/>
        <v>45719</v>
      </c>
      <c r="O237" s="46">
        <f t="shared" ca="1" si="26"/>
        <v>-484</v>
      </c>
      <c r="P237" s="46"/>
      <c r="Q237" s="7" t="s">
        <v>50</v>
      </c>
      <c r="R237" s="7" t="s">
        <v>50</v>
      </c>
      <c r="S237" s="7" t="s">
        <v>56</v>
      </c>
      <c r="T237" s="7" t="s">
        <v>50</v>
      </c>
      <c r="U237" s="7" t="s">
        <v>50</v>
      </c>
      <c r="V237" s="15" t="s">
        <v>56</v>
      </c>
      <c r="W237" s="7" t="s">
        <v>56</v>
      </c>
      <c r="X237" s="7" t="s">
        <v>50</v>
      </c>
      <c r="Y237" s="7" t="s">
        <v>50</v>
      </c>
      <c r="Z237" s="7" t="s">
        <v>50</v>
      </c>
      <c r="AA237" s="7" t="s">
        <v>50</v>
      </c>
      <c r="AB237" s="7">
        <v>0</v>
      </c>
      <c r="AC237" s="7">
        <v>0</v>
      </c>
      <c r="AD237" s="7" t="s">
        <v>50</v>
      </c>
      <c r="AE237" s="7">
        <v>0</v>
      </c>
      <c r="AF237" s="7">
        <v>0</v>
      </c>
      <c r="AG237" s="7">
        <v>0</v>
      </c>
      <c r="AH237" s="7">
        <v>0</v>
      </c>
      <c r="AI237" s="7">
        <v>0</v>
      </c>
      <c r="AJ237" s="7" t="s">
        <v>50</v>
      </c>
      <c r="AK237" s="7">
        <v>0</v>
      </c>
      <c r="AL237" s="7">
        <v>0</v>
      </c>
      <c r="AM237" s="7"/>
      <c r="AN237" s="7">
        <v>0</v>
      </c>
      <c r="AO237" s="7">
        <v>0</v>
      </c>
      <c r="AP237" s="7">
        <v>0</v>
      </c>
      <c r="AQ237" s="7" t="s">
        <v>50</v>
      </c>
      <c r="AR237" s="7" t="s">
        <v>50</v>
      </c>
      <c r="AS237" s="7" t="s">
        <v>50</v>
      </c>
      <c r="AT237" s="7"/>
      <c r="AU237" s="7"/>
    </row>
    <row r="238" spans="1:47" ht="15.75" hidden="1" customHeight="1" x14ac:dyDescent="0.25">
      <c r="A238" s="50">
        <v>237</v>
      </c>
      <c r="B238" s="126">
        <v>0</v>
      </c>
      <c r="C238" s="45" t="s">
        <v>360</v>
      </c>
      <c r="D238" s="45" t="s">
        <v>361</v>
      </c>
      <c r="E238" s="45" t="s">
        <v>362</v>
      </c>
      <c r="F238" s="45">
        <v>106774.86</v>
      </c>
      <c r="G238" s="45">
        <v>6260</v>
      </c>
      <c r="H238" s="45"/>
      <c r="I238" s="78">
        <v>300</v>
      </c>
      <c r="J238" s="45"/>
      <c r="K238" s="207" t="s">
        <v>363</v>
      </c>
      <c r="L238" s="51">
        <v>45420</v>
      </c>
      <c r="M238" s="45">
        <f>250+30+30+30+30</f>
        <v>370</v>
      </c>
      <c r="N238" s="52">
        <f t="shared" si="27"/>
        <v>45789</v>
      </c>
      <c r="O238" s="46">
        <f t="shared" ca="1" si="26"/>
        <v>-414</v>
      </c>
      <c r="P238" s="10"/>
      <c r="Q238" s="7" t="s">
        <v>50</v>
      </c>
      <c r="R238" s="7" t="s">
        <v>50</v>
      </c>
      <c r="S238" s="7" t="s">
        <v>50</v>
      </c>
      <c r="T238" s="7" t="s">
        <v>50</v>
      </c>
      <c r="U238" s="7" t="s">
        <v>50</v>
      </c>
      <c r="V238" s="15" t="s">
        <v>50</v>
      </c>
      <c r="W238" s="7" t="s">
        <v>50</v>
      </c>
      <c r="X238" s="7" t="s">
        <v>50</v>
      </c>
      <c r="Y238" s="7" t="s">
        <v>50</v>
      </c>
      <c r="Z238" s="7" t="s">
        <v>50</v>
      </c>
      <c r="AA238" s="7" t="s">
        <v>50</v>
      </c>
      <c r="AB238" s="7">
        <v>0</v>
      </c>
      <c r="AC238" s="7">
        <v>0</v>
      </c>
      <c r="AD238" s="7" t="s">
        <v>50</v>
      </c>
      <c r="AE238" s="7">
        <v>0</v>
      </c>
      <c r="AF238" s="7" t="s">
        <v>56</v>
      </c>
      <c r="AG238" s="7">
        <v>0</v>
      </c>
      <c r="AH238" s="7" t="s">
        <v>50</v>
      </c>
      <c r="AI238" s="7">
        <v>0</v>
      </c>
      <c r="AJ238" s="7">
        <v>0</v>
      </c>
      <c r="AK238" s="7">
        <v>0</v>
      </c>
      <c r="AL238" s="7">
        <v>0</v>
      </c>
      <c r="AM238" s="7"/>
      <c r="AN238" s="7">
        <v>0</v>
      </c>
      <c r="AO238" s="7">
        <v>0</v>
      </c>
      <c r="AP238" s="7">
        <v>0</v>
      </c>
      <c r="AQ238" s="7" t="s">
        <v>50</v>
      </c>
      <c r="AR238" s="7" t="s">
        <v>50</v>
      </c>
      <c r="AS238" s="7" t="s">
        <v>50</v>
      </c>
      <c r="AT238" s="7"/>
      <c r="AU238" s="7"/>
    </row>
    <row r="239" spans="1:47" hidden="1" x14ac:dyDescent="0.25">
      <c r="A239" s="381">
        <v>238</v>
      </c>
      <c r="B239" s="433">
        <v>0</v>
      </c>
      <c r="C239" s="63" t="s">
        <v>364</v>
      </c>
      <c r="D239" s="45" t="s">
        <v>365</v>
      </c>
      <c r="E239" s="45" t="s">
        <v>173</v>
      </c>
      <c r="F239" s="45">
        <v>539542.13</v>
      </c>
      <c r="G239" s="45">
        <v>12565.27</v>
      </c>
      <c r="H239" s="45"/>
      <c r="I239" s="45">
        <v>0</v>
      </c>
      <c r="J239" s="7"/>
      <c r="K239" s="207" t="s">
        <v>366</v>
      </c>
      <c r="L239" s="8">
        <v>45454</v>
      </c>
      <c r="M239" s="7">
        <v>285</v>
      </c>
      <c r="N239" s="9">
        <f t="shared" ref="N239:N270" si="28">IF(OR(ISBLANK(L239),ISBLANK(M239)),"",L239+M239-1)</f>
        <v>45738</v>
      </c>
      <c r="O239" s="10">
        <f t="shared" ref="O239:O302" ca="1" si="29">IF(OR(ISBLANK(L239),ISBLANK(M239)),"",N239-TODAY())</f>
        <v>-465</v>
      </c>
      <c r="P239" s="10"/>
      <c r="Q239" s="7" t="s">
        <v>50</v>
      </c>
      <c r="R239" s="7" t="s">
        <v>50</v>
      </c>
      <c r="S239" s="7" t="s">
        <v>50</v>
      </c>
      <c r="T239" s="7" t="s">
        <v>50</v>
      </c>
      <c r="U239" s="7" t="s">
        <v>50</v>
      </c>
      <c r="V239" s="15" t="s">
        <v>50</v>
      </c>
      <c r="W239" s="7">
        <v>0</v>
      </c>
      <c r="X239" s="7" t="s">
        <v>50</v>
      </c>
      <c r="Y239" s="7" t="s">
        <v>50</v>
      </c>
      <c r="Z239" s="7" t="s">
        <v>50</v>
      </c>
      <c r="AA239" s="7" t="s">
        <v>50</v>
      </c>
      <c r="AB239" s="7" t="s">
        <v>50</v>
      </c>
      <c r="AC239" s="7">
        <v>0</v>
      </c>
      <c r="AD239" s="7" t="s">
        <v>50</v>
      </c>
      <c r="AE239" s="7">
        <v>0</v>
      </c>
      <c r="AF239" s="7" t="s">
        <v>56</v>
      </c>
      <c r="AG239" s="7">
        <v>0</v>
      </c>
      <c r="AH239" s="7">
        <v>0</v>
      </c>
      <c r="AI239" s="7">
        <v>0</v>
      </c>
      <c r="AJ239" s="7">
        <v>0</v>
      </c>
      <c r="AK239" s="7" t="s">
        <v>50</v>
      </c>
      <c r="AL239" s="7" t="s">
        <v>50</v>
      </c>
      <c r="AM239" s="7"/>
      <c r="AN239" s="7">
        <v>0</v>
      </c>
      <c r="AO239" s="7" t="s">
        <v>50</v>
      </c>
      <c r="AP239" s="7" t="s">
        <v>50</v>
      </c>
      <c r="AQ239" s="7" t="s">
        <v>50</v>
      </c>
      <c r="AR239" s="7" t="s">
        <v>50</v>
      </c>
      <c r="AS239" s="7" t="s">
        <v>50</v>
      </c>
      <c r="AT239" s="7"/>
      <c r="AU239" s="7"/>
    </row>
    <row r="240" spans="1:47" s="106" customFormat="1" hidden="1" x14ac:dyDescent="0.25">
      <c r="A240" s="102">
        <v>239</v>
      </c>
      <c r="B240" s="329" t="s">
        <v>47</v>
      </c>
      <c r="C240" s="47" t="s">
        <v>367</v>
      </c>
      <c r="D240" s="47"/>
      <c r="E240" s="47" t="s">
        <v>368</v>
      </c>
      <c r="F240" s="47"/>
      <c r="G240" s="47"/>
      <c r="H240" s="47"/>
      <c r="I240" s="47"/>
      <c r="J240" s="47"/>
      <c r="K240" s="269"/>
      <c r="L240" s="94">
        <v>45464</v>
      </c>
      <c r="M240" s="47">
        <v>70</v>
      </c>
      <c r="N240" s="104">
        <f t="shared" si="28"/>
        <v>45533</v>
      </c>
      <c r="O240" s="60">
        <f t="shared" ca="1" si="29"/>
        <v>-670</v>
      </c>
      <c r="P240" s="60"/>
      <c r="Q240" s="47"/>
      <c r="R240" s="47"/>
      <c r="S240" s="47"/>
      <c r="T240" s="47"/>
      <c r="U240" s="47"/>
      <c r="V240" s="105"/>
      <c r="W240" s="47"/>
      <c r="X240" s="47"/>
      <c r="Y240" s="47"/>
      <c r="Z240" s="47"/>
      <c r="AA240" s="47"/>
      <c r="AB240" s="47"/>
      <c r="AC240" s="47"/>
      <c r="AD240" s="47"/>
      <c r="AE240" s="47"/>
      <c r="AF240" s="47"/>
      <c r="AG240" s="47"/>
      <c r="AH240" s="47"/>
      <c r="AI240" s="47"/>
      <c r="AJ240" s="47"/>
      <c r="AK240" s="47"/>
      <c r="AL240" s="47"/>
      <c r="AM240" s="47"/>
      <c r="AN240" s="47"/>
      <c r="AO240" s="47"/>
      <c r="AP240" s="47"/>
      <c r="AQ240" s="47"/>
      <c r="AR240" s="47"/>
      <c r="AS240" s="47"/>
      <c r="AT240" s="47"/>
      <c r="AU240" s="47"/>
    </row>
    <row r="241" spans="1:47" hidden="1" x14ac:dyDescent="0.25">
      <c r="A241" s="5">
        <v>240</v>
      </c>
      <c r="B241" s="323" t="s">
        <v>47</v>
      </c>
      <c r="C241" s="63" t="s">
        <v>369</v>
      </c>
      <c r="D241" s="63"/>
      <c r="E241" s="45" t="s">
        <v>173</v>
      </c>
      <c r="F241" s="45">
        <v>198000</v>
      </c>
      <c r="G241" s="45">
        <v>4210.2</v>
      </c>
      <c r="H241" s="45"/>
      <c r="I241" s="45"/>
      <c r="J241" s="45"/>
      <c r="K241" s="266"/>
      <c r="L241" s="51">
        <v>45469</v>
      </c>
      <c r="M241" s="7">
        <f>165+30</f>
        <v>195</v>
      </c>
      <c r="N241" s="9">
        <f t="shared" si="28"/>
        <v>45663</v>
      </c>
      <c r="O241" s="10">
        <f t="shared" ca="1" si="29"/>
        <v>-540</v>
      </c>
      <c r="P241" s="10"/>
      <c r="Q241" s="7"/>
      <c r="R241" s="7"/>
      <c r="S241" s="7"/>
      <c r="T241" s="7"/>
      <c r="U241" s="7"/>
      <c r="V241" s="15"/>
      <c r="W241" s="7"/>
      <c r="X241" s="7"/>
      <c r="Y241" s="7"/>
      <c r="Z241" s="7"/>
      <c r="AA241" s="7"/>
      <c r="AB241" s="7"/>
      <c r="AC241" s="7"/>
      <c r="AD241" s="7"/>
      <c r="AE241" s="7"/>
      <c r="AF241" s="7"/>
      <c r="AG241" s="7"/>
      <c r="AH241" s="7"/>
      <c r="AI241" s="7"/>
      <c r="AJ241" s="7"/>
      <c r="AK241" s="7"/>
      <c r="AL241" s="7"/>
      <c r="AM241" s="7"/>
      <c r="AN241" s="7"/>
      <c r="AO241" s="7"/>
      <c r="AP241" s="7"/>
      <c r="AQ241" s="7" t="s">
        <v>50</v>
      </c>
      <c r="AR241" s="7" t="s">
        <v>50</v>
      </c>
      <c r="AS241" s="7" t="s">
        <v>50</v>
      </c>
      <c r="AT241" s="7"/>
      <c r="AU241" s="7"/>
    </row>
    <row r="242" spans="1:47" hidden="1" x14ac:dyDescent="0.25">
      <c r="A242" s="5">
        <v>241</v>
      </c>
      <c r="B242" s="323" t="s">
        <v>47</v>
      </c>
      <c r="C242" s="63" t="s">
        <v>354</v>
      </c>
      <c r="D242" s="63"/>
      <c r="E242" s="67"/>
      <c r="F242" s="7"/>
      <c r="G242" s="7">
        <v>10739.55</v>
      </c>
      <c r="H242" s="45"/>
      <c r="I242" s="45"/>
      <c r="J242" s="45"/>
      <c r="K242" s="266"/>
      <c r="L242" s="51">
        <v>45470</v>
      </c>
      <c r="M242" s="7">
        <v>125</v>
      </c>
      <c r="N242" s="9">
        <f t="shared" si="28"/>
        <v>45594</v>
      </c>
      <c r="O242" s="10">
        <f t="shared" ca="1" si="29"/>
        <v>-609</v>
      </c>
      <c r="P242" s="10"/>
      <c r="Q242" s="7"/>
      <c r="R242" s="7"/>
      <c r="S242" s="7"/>
      <c r="T242" s="7"/>
      <c r="U242" s="7"/>
      <c r="V242" s="15"/>
      <c r="W242" s="7"/>
      <c r="X242" s="7"/>
      <c r="Y242" s="7"/>
      <c r="Z242" s="7"/>
      <c r="AA242" s="7"/>
      <c r="AB242" s="7"/>
      <c r="AC242" s="7"/>
      <c r="AD242" s="7"/>
      <c r="AE242" s="7"/>
      <c r="AF242" s="7"/>
      <c r="AG242" s="7"/>
      <c r="AH242" s="7"/>
      <c r="AI242" s="7"/>
      <c r="AJ242" s="7"/>
      <c r="AK242" s="7"/>
      <c r="AL242" s="7"/>
      <c r="AM242" s="7"/>
      <c r="AN242" s="7"/>
      <c r="AO242" s="7"/>
      <c r="AP242" s="7"/>
      <c r="AQ242" s="7">
        <v>0</v>
      </c>
      <c r="AR242" s="7" t="s">
        <v>50</v>
      </c>
      <c r="AS242" s="7" t="s">
        <v>50</v>
      </c>
      <c r="AT242" s="7" t="s">
        <v>50</v>
      </c>
      <c r="AU242" s="7"/>
    </row>
    <row r="243" spans="1:47" s="106" customFormat="1" hidden="1" x14ac:dyDescent="0.25">
      <c r="A243" s="102">
        <v>242</v>
      </c>
      <c r="B243" s="330" t="s">
        <v>47</v>
      </c>
      <c r="C243" s="47" t="s">
        <v>367</v>
      </c>
      <c r="D243" s="47"/>
      <c r="E243" s="47" t="s">
        <v>368</v>
      </c>
      <c r="F243" s="47"/>
      <c r="G243" s="47"/>
      <c r="H243" s="47"/>
      <c r="I243" s="47"/>
      <c r="J243" s="47"/>
      <c r="K243" s="269"/>
      <c r="L243" s="94">
        <v>45470</v>
      </c>
      <c r="M243" s="47">
        <v>70</v>
      </c>
      <c r="N243" s="104">
        <f t="shared" si="28"/>
        <v>45539</v>
      </c>
      <c r="O243" s="60">
        <f t="shared" ca="1" si="29"/>
        <v>-664</v>
      </c>
      <c r="P243" s="60"/>
      <c r="Q243" s="47"/>
      <c r="R243" s="47"/>
      <c r="S243" s="47"/>
      <c r="T243" s="47"/>
      <c r="U243" s="47"/>
      <c r="V243" s="105"/>
      <c r="W243" s="47"/>
      <c r="X243" s="47"/>
      <c r="Y243" s="47"/>
      <c r="Z243" s="47"/>
      <c r="AA243" s="47"/>
      <c r="AB243" s="47"/>
      <c r="AC243" s="47"/>
      <c r="AD243" s="47"/>
      <c r="AE243" s="47"/>
      <c r="AF243" s="47"/>
      <c r="AG243" s="47"/>
      <c r="AH243" s="47"/>
      <c r="AI243" s="47"/>
      <c r="AJ243" s="47"/>
      <c r="AK243" s="47"/>
      <c r="AL243" s="47"/>
      <c r="AM243" s="47"/>
      <c r="AN243" s="47"/>
      <c r="AO243" s="47"/>
      <c r="AP243" s="47"/>
      <c r="AQ243" s="47"/>
      <c r="AR243" s="47"/>
      <c r="AS243" s="47"/>
      <c r="AT243" s="47"/>
      <c r="AU243" s="47"/>
    </row>
    <row r="244" spans="1:47" hidden="1" x14ac:dyDescent="0.25">
      <c r="A244" s="381">
        <v>243</v>
      </c>
      <c r="B244" s="385" t="s">
        <v>47</v>
      </c>
      <c r="C244" s="81" t="s">
        <v>370</v>
      </c>
      <c r="D244" s="45" t="s">
        <v>371</v>
      </c>
      <c r="E244" s="45" t="s">
        <v>321</v>
      </c>
      <c r="F244" s="45">
        <v>326958.19</v>
      </c>
      <c r="G244" s="45">
        <v>9043.56</v>
      </c>
      <c r="H244" s="45"/>
      <c r="I244" s="45"/>
      <c r="J244" s="7"/>
      <c r="K244" s="207" t="s">
        <v>346</v>
      </c>
      <c r="L244" s="8">
        <v>45476</v>
      </c>
      <c r="M244" s="7">
        <f>155+30+30+30</f>
        <v>245</v>
      </c>
      <c r="N244" s="9">
        <f t="shared" si="28"/>
        <v>45720</v>
      </c>
      <c r="O244" s="10">
        <f t="shared" ca="1" si="29"/>
        <v>-483</v>
      </c>
      <c r="P244" s="10"/>
      <c r="Q244" s="7"/>
      <c r="R244" s="7"/>
      <c r="S244" s="7"/>
      <c r="T244" s="7"/>
      <c r="U244" s="7"/>
      <c r="V244" s="15"/>
      <c r="W244" s="7"/>
      <c r="X244" s="7"/>
      <c r="Y244" s="7"/>
      <c r="Z244" s="7"/>
      <c r="AA244" s="7"/>
      <c r="AB244" s="7"/>
      <c r="AC244" s="7"/>
      <c r="AD244" s="7"/>
      <c r="AE244" s="7"/>
      <c r="AF244" s="7"/>
      <c r="AG244" s="7"/>
      <c r="AH244" s="7"/>
      <c r="AI244" s="7"/>
      <c r="AJ244" s="7"/>
      <c r="AK244" s="7"/>
      <c r="AL244" s="7"/>
      <c r="AM244" s="7"/>
      <c r="AN244" s="7"/>
      <c r="AO244" s="7"/>
      <c r="AP244" s="7"/>
      <c r="AQ244" s="7" t="s">
        <v>50</v>
      </c>
      <c r="AR244" s="7" t="s">
        <v>50</v>
      </c>
      <c r="AS244" s="7" t="s">
        <v>50</v>
      </c>
      <c r="AT244" s="7"/>
      <c r="AU244" s="7"/>
    </row>
    <row r="245" spans="1:47" hidden="1" x14ac:dyDescent="0.25">
      <c r="A245" s="471">
        <v>244</v>
      </c>
      <c r="B245" s="480" t="s">
        <v>47</v>
      </c>
      <c r="C245" s="482" t="s">
        <v>372</v>
      </c>
      <c r="D245" s="7" t="s">
        <v>373</v>
      </c>
      <c r="E245" s="45" t="s">
        <v>374</v>
      </c>
      <c r="F245" s="45">
        <v>420384.63</v>
      </c>
      <c r="G245" s="45">
        <v>12560</v>
      </c>
      <c r="H245" s="45"/>
      <c r="I245" s="45">
        <v>370</v>
      </c>
      <c r="J245" s="7"/>
      <c r="K245" s="207" t="s">
        <v>375</v>
      </c>
      <c r="L245" s="8">
        <v>45476</v>
      </c>
      <c r="M245" s="7">
        <f>155+30+30+30</f>
        <v>245</v>
      </c>
      <c r="N245" s="9">
        <f t="shared" si="28"/>
        <v>45720</v>
      </c>
      <c r="O245" s="10">
        <f t="shared" ca="1" si="29"/>
        <v>-483</v>
      </c>
      <c r="P245" s="10"/>
      <c r="Q245" s="7" t="s">
        <v>50</v>
      </c>
      <c r="R245" s="7" t="s">
        <v>50</v>
      </c>
      <c r="S245" s="7" t="s">
        <v>50</v>
      </c>
      <c r="T245" s="7" t="s">
        <v>50</v>
      </c>
      <c r="U245" s="7" t="s">
        <v>50</v>
      </c>
      <c r="V245" s="15" t="s">
        <v>50</v>
      </c>
      <c r="W245" s="7" t="s">
        <v>50</v>
      </c>
      <c r="X245" s="7" t="s">
        <v>50</v>
      </c>
      <c r="Y245" s="7" t="s">
        <v>50</v>
      </c>
      <c r="Z245" s="7" t="s">
        <v>50</v>
      </c>
      <c r="AA245" s="7" t="s">
        <v>50</v>
      </c>
      <c r="AB245" s="7">
        <v>0</v>
      </c>
      <c r="AC245" s="7">
        <v>0</v>
      </c>
      <c r="AD245" s="7" t="s">
        <v>50</v>
      </c>
      <c r="AE245" s="7" t="s">
        <v>50</v>
      </c>
      <c r="AF245" s="7">
        <v>0</v>
      </c>
      <c r="AG245" s="7" t="s">
        <v>50</v>
      </c>
      <c r="AH245" s="7" t="s">
        <v>50</v>
      </c>
      <c r="AI245" s="7">
        <v>0</v>
      </c>
      <c r="AJ245" s="7" t="s">
        <v>50</v>
      </c>
      <c r="AK245" s="7">
        <v>0</v>
      </c>
      <c r="AL245" s="7">
        <v>0</v>
      </c>
      <c r="AM245" s="7">
        <v>0</v>
      </c>
      <c r="AN245" s="7">
        <v>0</v>
      </c>
      <c r="AO245" s="7">
        <v>0</v>
      </c>
      <c r="AP245" s="7">
        <v>0</v>
      </c>
      <c r="AQ245" s="7" t="s">
        <v>50</v>
      </c>
      <c r="AR245" s="7" t="s">
        <v>50</v>
      </c>
      <c r="AS245" s="7" t="s">
        <v>50</v>
      </c>
      <c r="AT245" s="7" t="s">
        <v>50</v>
      </c>
      <c r="AU245" s="7"/>
    </row>
    <row r="246" spans="1:47" hidden="1" x14ac:dyDescent="0.25">
      <c r="A246" s="381">
        <v>245</v>
      </c>
      <c r="B246" s="385" t="s">
        <v>47</v>
      </c>
      <c r="C246" s="53" t="s">
        <v>376</v>
      </c>
      <c r="D246" s="53" t="s">
        <v>377</v>
      </c>
      <c r="E246" s="45" t="s">
        <v>378</v>
      </c>
      <c r="F246" s="45">
        <v>70000</v>
      </c>
      <c r="G246" s="45">
        <v>1121.78</v>
      </c>
      <c r="H246" s="45"/>
      <c r="I246" s="45">
        <v>0</v>
      </c>
      <c r="J246" s="7"/>
      <c r="K246" s="436">
        <v>45701</v>
      </c>
      <c r="L246" s="8">
        <v>45569</v>
      </c>
      <c r="M246" s="7">
        <f>106+30</f>
        <v>136</v>
      </c>
      <c r="N246" s="9">
        <f t="shared" si="28"/>
        <v>45704</v>
      </c>
      <c r="O246" s="10">
        <f t="shared" ca="1" si="29"/>
        <v>-499</v>
      </c>
      <c r="P246" s="10"/>
      <c r="Q246" s="7" t="s">
        <v>50</v>
      </c>
      <c r="R246" s="7" t="s">
        <v>50</v>
      </c>
      <c r="S246" s="7" t="s">
        <v>50</v>
      </c>
      <c r="T246" s="7" t="s">
        <v>50</v>
      </c>
      <c r="U246" s="7" t="s">
        <v>50</v>
      </c>
      <c r="V246" s="15" t="s">
        <v>50</v>
      </c>
      <c r="W246" s="7" t="s">
        <v>50</v>
      </c>
      <c r="X246" s="7" t="s">
        <v>50</v>
      </c>
      <c r="Y246" s="7" t="s">
        <v>50</v>
      </c>
      <c r="Z246" s="7" t="s">
        <v>50</v>
      </c>
      <c r="AA246" s="7" t="s">
        <v>50</v>
      </c>
      <c r="AB246" s="7">
        <v>0</v>
      </c>
      <c r="AC246" s="7">
        <v>0</v>
      </c>
      <c r="AD246" s="7" t="s">
        <v>50</v>
      </c>
      <c r="AE246" s="7" t="s">
        <v>50</v>
      </c>
      <c r="AF246" s="7">
        <v>0</v>
      </c>
      <c r="AG246" s="7" t="s">
        <v>50</v>
      </c>
      <c r="AH246" s="7">
        <v>0</v>
      </c>
      <c r="AI246" s="7">
        <v>0</v>
      </c>
      <c r="AJ246" s="7" t="s">
        <v>50</v>
      </c>
      <c r="AK246" s="7">
        <v>0</v>
      </c>
      <c r="AL246" s="7">
        <v>0</v>
      </c>
      <c r="AM246" s="7"/>
      <c r="AN246" s="7" t="s">
        <v>50</v>
      </c>
      <c r="AO246" s="7">
        <v>0</v>
      </c>
      <c r="AP246" s="7">
        <v>0</v>
      </c>
      <c r="AQ246" s="7" t="s">
        <v>50</v>
      </c>
      <c r="AR246" s="7" t="s">
        <v>50</v>
      </c>
      <c r="AS246" s="7" t="s">
        <v>50</v>
      </c>
      <c r="AT246" s="7"/>
      <c r="AU246" s="7"/>
    </row>
    <row r="247" spans="1:47" hidden="1" x14ac:dyDescent="0.25">
      <c r="A247" s="5">
        <v>246</v>
      </c>
      <c r="B247" s="352" t="s">
        <v>47</v>
      </c>
      <c r="C247" s="63" t="s">
        <v>379</v>
      </c>
      <c r="D247" s="45" t="s">
        <v>380</v>
      </c>
      <c r="E247" s="45" t="s">
        <v>345</v>
      </c>
      <c r="F247" s="45">
        <v>283633</v>
      </c>
      <c r="G247" s="45">
        <v>13571.58</v>
      </c>
      <c r="H247" s="45"/>
      <c r="I247" s="45">
        <v>300</v>
      </c>
      <c r="J247" s="262"/>
      <c r="K247" s="436">
        <v>45744</v>
      </c>
      <c r="L247" s="8">
        <v>45491</v>
      </c>
      <c r="M247" s="7">
        <f>125+30</f>
        <v>155</v>
      </c>
      <c r="N247" s="9">
        <f t="shared" si="28"/>
        <v>45645</v>
      </c>
      <c r="O247" s="60">
        <f t="shared" ca="1" si="29"/>
        <v>-558</v>
      </c>
      <c r="P247" s="10"/>
      <c r="Q247" s="7" t="s">
        <v>50</v>
      </c>
      <c r="R247" s="7" t="s">
        <v>50</v>
      </c>
      <c r="S247" s="7" t="s">
        <v>50</v>
      </c>
      <c r="T247" s="7" t="s">
        <v>50</v>
      </c>
      <c r="U247" s="7" t="s">
        <v>50</v>
      </c>
      <c r="V247" s="15" t="s">
        <v>50</v>
      </c>
      <c r="W247" s="7" t="s">
        <v>50</v>
      </c>
      <c r="X247" s="7" t="s">
        <v>50</v>
      </c>
      <c r="Y247" s="7" t="s">
        <v>50</v>
      </c>
      <c r="Z247" s="7" t="s">
        <v>50</v>
      </c>
      <c r="AA247" s="7" t="s">
        <v>50</v>
      </c>
      <c r="AB247" s="7"/>
      <c r="AC247" s="7">
        <v>0</v>
      </c>
      <c r="AD247" s="7" t="s">
        <v>50</v>
      </c>
      <c r="AE247" s="7">
        <v>0</v>
      </c>
      <c r="AF247" s="7" t="s">
        <v>56</v>
      </c>
      <c r="AG247" s="7" t="s">
        <v>50</v>
      </c>
      <c r="AH247" s="7" t="s">
        <v>50</v>
      </c>
      <c r="AI247" s="7">
        <v>0</v>
      </c>
      <c r="AJ247" s="7">
        <v>0</v>
      </c>
      <c r="AK247" s="7">
        <v>0</v>
      </c>
      <c r="AL247" s="7">
        <v>0</v>
      </c>
      <c r="AM247" s="7"/>
      <c r="AN247" s="7">
        <v>0</v>
      </c>
      <c r="AO247" s="7">
        <v>0</v>
      </c>
      <c r="AP247" s="7">
        <v>0</v>
      </c>
      <c r="AQ247" s="7" t="s">
        <v>50</v>
      </c>
      <c r="AR247" s="7" t="s">
        <v>50</v>
      </c>
      <c r="AS247" s="7" t="s">
        <v>50</v>
      </c>
      <c r="AT247" s="7"/>
      <c r="AU247" s="7"/>
    </row>
    <row r="248" spans="1:47" hidden="1" x14ac:dyDescent="0.25">
      <c r="A248" s="5">
        <v>247</v>
      </c>
      <c r="B248" s="352" t="s">
        <v>47</v>
      </c>
      <c r="C248" s="63" t="s">
        <v>381</v>
      </c>
      <c r="D248" s="45" t="s">
        <v>382</v>
      </c>
      <c r="E248" s="45" t="s">
        <v>173</v>
      </c>
      <c r="F248" s="45">
        <v>202100.94</v>
      </c>
      <c r="G248" s="45">
        <v>10021.780000000001</v>
      </c>
      <c r="H248" s="45"/>
      <c r="I248" s="45">
        <v>0</v>
      </c>
      <c r="J248" s="7"/>
      <c r="K248" s="207" t="s">
        <v>383</v>
      </c>
      <c r="L248" s="8">
        <v>45855</v>
      </c>
      <c r="M248" s="7">
        <v>95</v>
      </c>
      <c r="N248" s="9">
        <f t="shared" si="28"/>
        <v>45949</v>
      </c>
      <c r="O248" s="10">
        <f t="shared" ca="1" si="29"/>
        <v>-254</v>
      </c>
      <c r="P248" s="10"/>
      <c r="Q248" s="7" t="s">
        <v>50</v>
      </c>
      <c r="R248" s="7" t="s">
        <v>50</v>
      </c>
      <c r="S248" s="7" t="s">
        <v>50</v>
      </c>
      <c r="T248" s="7" t="s">
        <v>50</v>
      </c>
      <c r="U248" s="7" t="s">
        <v>50</v>
      </c>
      <c r="V248" s="15" t="s">
        <v>50</v>
      </c>
      <c r="W248" s="7" t="s">
        <v>50</v>
      </c>
      <c r="X248" s="7">
        <v>0</v>
      </c>
      <c r="Y248" s="7">
        <v>0</v>
      </c>
      <c r="Z248" s="7" t="s">
        <v>50</v>
      </c>
      <c r="AA248" s="7" t="s">
        <v>50</v>
      </c>
      <c r="AB248" s="7">
        <v>0</v>
      </c>
      <c r="AC248" s="7">
        <v>0</v>
      </c>
      <c r="AD248" s="7" t="s">
        <v>50</v>
      </c>
      <c r="AE248" s="7">
        <v>0</v>
      </c>
      <c r="AF248" s="7" t="s">
        <v>50</v>
      </c>
      <c r="AG248" s="7">
        <v>0</v>
      </c>
      <c r="AH248" s="7">
        <v>0</v>
      </c>
      <c r="AI248" s="7">
        <v>0</v>
      </c>
      <c r="AJ248" s="7">
        <v>0</v>
      </c>
      <c r="AK248" s="7">
        <v>0</v>
      </c>
      <c r="AL248" s="7">
        <v>0</v>
      </c>
      <c r="AM248" s="7"/>
      <c r="AN248" s="7">
        <v>0</v>
      </c>
      <c r="AO248" s="7">
        <v>0</v>
      </c>
      <c r="AP248" s="7">
        <v>0</v>
      </c>
      <c r="AQ248" s="7" t="s">
        <v>50</v>
      </c>
      <c r="AR248" s="7" t="s">
        <v>50</v>
      </c>
      <c r="AS248" s="7" t="s">
        <v>50</v>
      </c>
      <c r="AT248" s="7" t="s">
        <v>50</v>
      </c>
      <c r="AU248" s="7"/>
    </row>
    <row r="249" spans="1:47" hidden="1" x14ac:dyDescent="0.25">
      <c r="A249" s="458">
        <v>248</v>
      </c>
      <c r="B249" s="459" t="s">
        <v>47</v>
      </c>
      <c r="C249" s="53" t="s">
        <v>384</v>
      </c>
      <c r="D249" s="53" t="s">
        <v>385</v>
      </c>
      <c r="E249" s="45" t="s">
        <v>341</v>
      </c>
      <c r="F249" s="45">
        <v>140964.07</v>
      </c>
      <c r="G249" s="45">
        <v>4210.2</v>
      </c>
      <c r="H249" s="45"/>
      <c r="I249" s="45">
        <v>0</v>
      </c>
      <c r="J249" s="7"/>
      <c r="K249" s="207" t="s">
        <v>386</v>
      </c>
      <c r="L249" s="8">
        <v>45492</v>
      </c>
      <c r="M249" s="7">
        <f>305+30</f>
        <v>335</v>
      </c>
      <c r="N249" s="9">
        <f t="shared" si="28"/>
        <v>45826</v>
      </c>
      <c r="O249" s="10">
        <f t="shared" ca="1" si="29"/>
        <v>-377</v>
      </c>
      <c r="P249" s="10"/>
      <c r="Q249" s="7" t="s">
        <v>50</v>
      </c>
      <c r="R249" s="7" t="s">
        <v>50</v>
      </c>
      <c r="S249" s="7" t="s">
        <v>50</v>
      </c>
      <c r="T249" s="7" t="s">
        <v>50</v>
      </c>
      <c r="U249" s="7" t="s">
        <v>50</v>
      </c>
      <c r="V249" s="15" t="s">
        <v>50</v>
      </c>
      <c r="W249" s="7" t="s">
        <v>50</v>
      </c>
      <c r="X249" s="7" t="s">
        <v>50</v>
      </c>
      <c r="Y249" s="7" t="s">
        <v>50</v>
      </c>
      <c r="Z249" s="7">
        <v>0</v>
      </c>
      <c r="AA249" s="7" t="s">
        <v>50</v>
      </c>
      <c r="AB249" s="7">
        <v>0</v>
      </c>
      <c r="AC249" s="7" t="s">
        <v>50</v>
      </c>
      <c r="AD249" s="7" t="s">
        <v>50</v>
      </c>
      <c r="AE249" s="7">
        <v>0</v>
      </c>
      <c r="AF249" s="7" t="s">
        <v>50</v>
      </c>
      <c r="AG249" s="7">
        <v>0</v>
      </c>
      <c r="AH249" s="7">
        <v>0</v>
      </c>
      <c r="AI249" s="7" t="s">
        <v>50</v>
      </c>
      <c r="AJ249" s="7">
        <v>0</v>
      </c>
      <c r="AK249" s="7">
        <v>0</v>
      </c>
      <c r="AL249" s="7">
        <v>0</v>
      </c>
      <c r="AM249" s="7">
        <v>0</v>
      </c>
      <c r="AN249" s="7">
        <v>0</v>
      </c>
      <c r="AO249" s="7">
        <v>0</v>
      </c>
      <c r="AP249" s="7">
        <v>0</v>
      </c>
      <c r="AQ249" s="7" t="s">
        <v>50</v>
      </c>
      <c r="AR249" s="7" t="s">
        <v>50</v>
      </c>
      <c r="AS249" s="7" t="s">
        <v>50</v>
      </c>
      <c r="AT249" s="7" t="s">
        <v>50</v>
      </c>
      <c r="AU249" s="7"/>
    </row>
    <row r="250" spans="1:47" hidden="1" x14ac:dyDescent="0.25">
      <c r="A250" s="5">
        <v>249</v>
      </c>
      <c r="B250" s="385" t="s">
        <v>47</v>
      </c>
      <c r="C250" s="53" t="s">
        <v>387</v>
      </c>
      <c r="D250" s="53" t="s">
        <v>388</v>
      </c>
      <c r="E250" s="45" t="s">
        <v>173</v>
      </c>
      <c r="F250" s="45">
        <v>224855.56</v>
      </c>
      <c r="G250" s="45">
        <v>10739.55</v>
      </c>
      <c r="H250" s="45"/>
      <c r="I250" s="45">
        <v>0</v>
      </c>
      <c r="J250" s="7"/>
      <c r="K250" s="207" t="s">
        <v>389</v>
      </c>
      <c r="L250" s="8">
        <v>45492</v>
      </c>
      <c r="M250" s="7">
        <f>185+30+30</f>
        <v>245</v>
      </c>
      <c r="N250" s="9">
        <f t="shared" si="28"/>
        <v>45736</v>
      </c>
      <c r="O250" s="10">
        <f t="shared" ca="1" si="29"/>
        <v>-467</v>
      </c>
      <c r="P250" s="10"/>
      <c r="Q250" s="7" t="s">
        <v>50</v>
      </c>
      <c r="R250" s="7" t="s">
        <v>50</v>
      </c>
      <c r="S250" s="7">
        <v>0</v>
      </c>
      <c r="T250" s="7">
        <v>0</v>
      </c>
      <c r="U250" s="7" t="s">
        <v>50</v>
      </c>
      <c r="V250" s="15" t="s">
        <v>50</v>
      </c>
      <c r="W250" s="7">
        <v>0</v>
      </c>
      <c r="X250" s="7" t="s">
        <v>50</v>
      </c>
      <c r="Y250" s="7">
        <v>0</v>
      </c>
      <c r="Z250" s="7" t="s">
        <v>50</v>
      </c>
      <c r="AA250" s="7" t="s">
        <v>50</v>
      </c>
      <c r="AB250" s="7" t="s">
        <v>50</v>
      </c>
      <c r="AC250" s="7" t="s">
        <v>50</v>
      </c>
      <c r="AD250" s="7">
        <v>0</v>
      </c>
      <c r="AE250" s="7">
        <v>0</v>
      </c>
      <c r="AF250" s="7" t="s">
        <v>56</v>
      </c>
      <c r="AG250" s="7">
        <v>0</v>
      </c>
      <c r="AH250" s="7">
        <v>0</v>
      </c>
      <c r="AI250" s="7">
        <v>0</v>
      </c>
      <c r="AJ250" s="7">
        <v>0</v>
      </c>
      <c r="AK250" s="7">
        <v>0</v>
      </c>
      <c r="AL250" s="7">
        <v>0</v>
      </c>
      <c r="AM250" s="7"/>
      <c r="AN250" s="7">
        <v>0</v>
      </c>
      <c r="AO250" s="7">
        <v>0</v>
      </c>
      <c r="AP250" s="7">
        <v>0</v>
      </c>
      <c r="AQ250" s="7" t="s">
        <v>50</v>
      </c>
      <c r="AR250" s="7" t="s">
        <v>50</v>
      </c>
      <c r="AS250" s="7" t="s">
        <v>50</v>
      </c>
      <c r="AT250" s="7"/>
      <c r="AU250" s="7"/>
    </row>
    <row r="251" spans="1:47" hidden="1" x14ac:dyDescent="0.25">
      <c r="A251" s="5">
        <v>250</v>
      </c>
      <c r="B251" s="385" t="s">
        <v>47</v>
      </c>
      <c r="C251" s="53" t="s">
        <v>390</v>
      </c>
      <c r="D251" s="53" t="s">
        <v>391</v>
      </c>
      <c r="E251" s="45" t="s">
        <v>173</v>
      </c>
      <c r="F251" s="45">
        <v>150000</v>
      </c>
      <c r="G251" s="45">
        <v>4210.2299999999996</v>
      </c>
      <c r="H251" s="45"/>
      <c r="I251" s="45">
        <v>0</v>
      </c>
      <c r="J251" s="7"/>
      <c r="K251" s="207" t="s">
        <v>392</v>
      </c>
      <c r="L251" s="8">
        <v>45492</v>
      </c>
      <c r="M251" s="7">
        <f>185+30+30+30</f>
        <v>275</v>
      </c>
      <c r="N251" s="9">
        <f t="shared" si="28"/>
        <v>45766</v>
      </c>
      <c r="O251" s="10">
        <f t="shared" ca="1" si="29"/>
        <v>-437</v>
      </c>
      <c r="P251" s="10"/>
      <c r="Q251" s="7" t="s">
        <v>50</v>
      </c>
      <c r="R251" s="7" t="s">
        <v>50</v>
      </c>
      <c r="S251" s="7">
        <v>0</v>
      </c>
      <c r="T251" s="7" t="s">
        <v>50</v>
      </c>
      <c r="U251" s="7" t="s">
        <v>50</v>
      </c>
      <c r="V251" s="15" t="s">
        <v>50</v>
      </c>
      <c r="W251" s="7">
        <v>0</v>
      </c>
      <c r="X251" s="7" t="s">
        <v>50</v>
      </c>
      <c r="Y251" s="7">
        <v>0</v>
      </c>
      <c r="Z251" s="7" t="s">
        <v>50</v>
      </c>
      <c r="AA251" s="7" t="s">
        <v>50</v>
      </c>
      <c r="AB251" s="7" t="s">
        <v>50</v>
      </c>
      <c r="AC251" s="7" t="s">
        <v>50</v>
      </c>
      <c r="AD251" s="7" t="s">
        <v>50</v>
      </c>
      <c r="AE251" s="7">
        <v>0</v>
      </c>
      <c r="AF251" s="7">
        <v>0</v>
      </c>
      <c r="AG251" s="7">
        <v>0</v>
      </c>
      <c r="AH251" s="7">
        <v>0</v>
      </c>
      <c r="AI251" s="7" t="s">
        <v>50</v>
      </c>
      <c r="AJ251" s="7">
        <v>0</v>
      </c>
      <c r="AK251" s="7">
        <v>0</v>
      </c>
      <c r="AL251" s="7">
        <v>0</v>
      </c>
      <c r="AM251" s="7"/>
      <c r="AN251" s="7">
        <v>0</v>
      </c>
      <c r="AO251" s="7">
        <v>0</v>
      </c>
      <c r="AP251" s="7" t="s">
        <v>50</v>
      </c>
      <c r="AQ251" s="7" t="s">
        <v>50</v>
      </c>
      <c r="AR251" s="7" t="s">
        <v>50</v>
      </c>
      <c r="AS251" s="7" t="s">
        <v>50</v>
      </c>
      <c r="AT251" s="7"/>
      <c r="AU251" s="7"/>
    </row>
    <row r="252" spans="1:47" hidden="1" x14ac:dyDescent="0.25">
      <c r="A252" s="5">
        <v>251</v>
      </c>
      <c r="B252" s="481" t="s">
        <v>47</v>
      </c>
      <c r="C252" s="45" t="s">
        <v>393</v>
      </c>
      <c r="D252" s="49" t="s">
        <v>394</v>
      </c>
      <c r="E252" s="63" t="s">
        <v>345</v>
      </c>
      <c r="F252" s="45">
        <v>200811.64</v>
      </c>
      <c r="G252" s="45">
        <v>10000</v>
      </c>
      <c r="H252" s="45"/>
      <c r="I252" s="45">
        <v>0</v>
      </c>
      <c r="J252" s="7"/>
      <c r="K252" s="207" t="s">
        <v>395</v>
      </c>
      <c r="L252" s="8">
        <v>45855</v>
      </c>
      <c r="M252" s="7">
        <f>95+30+28</f>
        <v>153</v>
      </c>
      <c r="N252" s="9">
        <f t="shared" si="28"/>
        <v>46007</v>
      </c>
      <c r="O252" s="10">
        <f t="shared" ca="1" si="29"/>
        <v>-196</v>
      </c>
      <c r="P252" s="10"/>
      <c r="Q252" s="7" t="s">
        <v>50</v>
      </c>
      <c r="R252" s="7" t="s">
        <v>50</v>
      </c>
      <c r="S252" s="7">
        <v>0</v>
      </c>
      <c r="T252" s="7">
        <v>0</v>
      </c>
      <c r="U252" s="7" t="s">
        <v>50</v>
      </c>
      <c r="V252" s="15" t="s">
        <v>50</v>
      </c>
      <c r="W252" s="7">
        <v>0</v>
      </c>
      <c r="X252" s="7" t="s">
        <v>50</v>
      </c>
      <c r="Y252" s="7">
        <v>0</v>
      </c>
      <c r="Z252" s="7" t="s">
        <v>50</v>
      </c>
      <c r="AA252" s="7" t="s">
        <v>50</v>
      </c>
      <c r="AB252" s="7" t="s">
        <v>50</v>
      </c>
      <c r="AC252" s="7"/>
      <c r="AD252" s="7" t="s">
        <v>50</v>
      </c>
      <c r="AE252" s="7">
        <v>0</v>
      </c>
      <c r="AF252" s="7"/>
      <c r="AG252" s="7">
        <v>0</v>
      </c>
      <c r="AH252" s="7">
        <v>0</v>
      </c>
      <c r="AI252" s="7">
        <v>0</v>
      </c>
      <c r="AJ252" s="7">
        <v>0</v>
      </c>
      <c r="AK252" s="7">
        <v>0</v>
      </c>
      <c r="AL252" s="7">
        <v>0</v>
      </c>
      <c r="AM252" s="7"/>
      <c r="AN252" s="7">
        <v>0</v>
      </c>
      <c r="AO252" s="7">
        <v>0</v>
      </c>
      <c r="AP252" s="7">
        <v>0</v>
      </c>
      <c r="AQ252" s="7" t="s">
        <v>56</v>
      </c>
      <c r="AR252" s="7" t="s">
        <v>50</v>
      </c>
      <c r="AS252" s="7" t="s">
        <v>56</v>
      </c>
      <c r="AT252" s="7" t="s">
        <v>56</v>
      </c>
      <c r="AU252" s="7"/>
    </row>
    <row r="253" spans="1:47" hidden="1" x14ac:dyDescent="0.25">
      <c r="A253" s="381">
        <v>252</v>
      </c>
      <c r="B253" s="385" t="s">
        <v>47</v>
      </c>
      <c r="C253" s="53" t="s">
        <v>396</v>
      </c>
      <c r="D253" s="53" t="s">
        <v>397</v>
      </c>
      <c r="E253" s="45" t="s">
        <v>398</v>
      </c>
      <c r="F253" s="45">
        <v>70493.19</v>
      </c>
      <c r="G253" s="45">
        <v>2221.7800000000002</v>
      </c>
      <c r="H253" s="45"/>
      <c r="I253" s="45"/>
      <c r="J253" s="7">
        <v>21.78</v>
      </c>
      <c r="K253" s="266"/>
      <c r="L253" s="8">
        <v>45492</v>
      </c>
      <c r="M253" s="7">
        <f>185+30</f>
        <v>215</v>
      </c>
      <c r="N253" s="9">
        <f t="shared" si="28"/>
        <v>45706</v>
      </c>
      <c r="O253" s="10">
        <f t="shared" ca="1" si="29"/>
        <v>-497</v>
      </c>
      <c r="P253" s="10"/>
      <c r="Q253" s="7" t="s">
        <v>50</v>
      </c>
      <c r="R253" s="7" t="s">
        <v>50</v>
      </c>
      <c r="S253" s="7" t="s">
        <v>50</v>
      </c>
      <c r="T253" s="7"/>
      <c r="U253" s="7"/>
      <c r="V253" s="15"/>
      <c r="W253" s="7" t="s">
        <v>50</v>
      </c>
      <c r="X253" s="7" t="s">
        <v>56</v>
      </c>
      <c r="Y253" s="7"/>
      <c r="Z253" s="7">
        <v>0</v>
      </c>
      <c r="AA253" s="7">
        <v>0</v>
      </c>
      <c r="AB253" s="7">
        <v>0</v>
      </c>
      <c r="AC253" s="7">
        <v>0</v>
      </c>
      <c r="AD253" s="7" t="s">
        <v>56</v>
      </c>
      <c r="AE253" s="7"/>
      <c r="AF253" s="7">
        <v>0</v>
      </c>
      <c r="AG253" s="7">
        <v>0</v>
      </c>
      <c r="AH253" s="7">
        <v>0</v>
      </c>
      <c r="AI253" s="7">
        <v>0</v>
      </c>
      <c r="AJ253" s="7">
        <v>0</v>
      </c>
      <c r="AK253" s="7">
        <v>0</v>
      </c>
      <c r="AL253" s="7">
        <v>0</v>
      </c>
      <c r="AM253" s="7"/>
      <c r="AN253" s="7">
        <v>0</v>
      </c>
      <c r="AO253" s="7">
        <v>0</v>
      </c>
      <c r="AP253" s="7">
        <v>0</v>
      </c>
      <c r="AQ253" s="7" t="s">
        <v>50</v>
      </c>
      <c r="AR253" s="7" t="s">
        <v>50</v>
      </c>
      <c r="AS253" s="7" t="s">
        <v>50</v>
      </c>
      <c r="AT253" s="7"/>
      <c r="AU253" s="7"/>
    </row>
    <row r="254" spans="1:47" s="106" customFormat="1" hidden="1" x14ac:dyDescent="0.25">
      <c r="A254" s="102">
        <v>253</v>
      </c>
      <c r="B254" s="330" t="s">
        <v>47</v>
      </c>
      <c r="C254" s="47" t="s">
        <v>399</v>
      </c>
      <c r="D254" s="47"/>
      <c r="E254" s="47" t="s">
        <v>400</v>
      </c>
      <c r="F254" s="47"/>
      <c r="G254" s="47">
        <v>4188.42</v>
      </c>
      <c r="H254" s="47"/>
      <c r="I254" s="47"/>
      <c r="J254" s="47"/>
      <c r="K254" s="269"/>
      <c r="L254" s="94">
        <v>45496</v>
      </c>
      <c r="M254" s="47">
        <v>125</v>
      </c>
      <c r="N254" s="104">
        <f t="shared" si="28"/>
        <v>45620</v>
      </c>
      <c r="O254" s="60">
        <f t="shared" ca="1" si="29"/>
        <v>-583</v>
      </c>
      <c r="P254" s="60"/>
      <c r="Q254" s="47"/>
      <c r="R254" s="47"/>
      <c r="S254" s="47"/>
      <c r="T254" s="47"/>
      <c r="U254" s="47"/>
      <c r="V254" s="105"/>
      <c r="W254" s="47"/>
      <c r="X254" s="47"/>
      <c r="Y254" s="47"/>
      <c r="Z254" s="47"/>
      <c r="AA254" s="47"/>
      <c r="AB254" s="47"/>
      <c r="AC254" s="47"/>
      <c r="AD254" s="47"/>
      <c r="AE254" s="47"/>
      <c r="AF254" s="47"/>
      <c r="AG254" s="47"/>
      <c r="AH254" s="47"/>
      <c r="AI254" s="47"/>
      <c r="AJ254" s="47"/>
      <c r="AK254" s="47"/>
      <c r="AL254" s="47"/>
      <c r="AM254" s="47"/>
      <c r="AN254" s="47"/>
      <c r="AO254" s="47"/>
      <c r="AP254" s="47"/>
      <c r="AQ254" s="47"/>
      <c r="AR254" s="47"/>
      <c r="AS254" s="47"/>
      <c r="AT254" s="47"/>
      <c r="AU254" s="47"/>
    </row>
    <row r="255" spans="1:47" hidden="1" x14ac:dyDescent="0.25">
      <c r="A255" s="471">
        <v>254</v>
      </c>
      <c r="B255" s="486" t="s">
        <v>47</v>
      </c>
      <c r="C255" s="63" t="s">
        <v>401</v>
      </c>
      <c r="D255" s="63" t="s">
        <v>402</v>
      </c>
      <c r="E255" s="45" t="s">
        <v>403</v>
      </c>
      <c r="F255" s="474">
        <v>210491.05</v>
      </c>
      <c r="G255" s="45">
        <v>9010.89</v>
      </c>
      <c r="H255" s="45"/>
      <c r="I255" s="45">
        <v>0</v>
      </c>
      <c r="J255" s="110"/>
      <c r="K255" s="179">
        <v>45950</v>
      </c>
      <c r="L255" s="8">
        <v>45627</v>
      </c>
      <c r="M255" s="7">
        <f>125+30+30+30+30+30+30+30</f>
        <v>335</v>
      </c>
      <c r="N255" s="9">
        <f t="shared" si="28"/>
        <v>45961</v>
      </c>
      <c r="O255" s="60">
        <f t="shared" ca="1" si="29"/>
        <v>-242</v>
      </c>
      <c r="P255" s="10" t="s">
        <v>50</v>
      </c>
      <c r="Q255" s="7" t="s">
        <v>50</v>
      </c>
      <c r="R255" s="7">
        <v>0</v>
      </c>
      <c r="S255" s="7" t="s">
        <v>50</v>
      </c>
      <c r="T255" s="7" t="s">
        <v>56</v>
      </c>
      <c r="U255" s="7" t="s">
        <v>56</v>
      </c>
      <c r="V255" s="15" t="s">
        <v>56</v>
      </c>
      <c r="W255" s="7" t="s">
        <v>56</v>
      </c>
      <c r="X255" s="7"/>
      <c r="Y255" s="7"/>
      <c r="Z255" s="7"/>
      <c r="AA255" s="7"/>
      <c r="AB255" s="7"/>
      <c r="AC255" s="7"/>
      <c r="AD255" s="7">
        <v>0</v>
      </c>
      <c r="AE255" s="7">
        <v>0</v>
      </c>
      <c r="AF255" s="7">
        <v>0</v>
      </c>
      <c r="AG255" s="7"/>
      <c r="AH255" s="7"/>
      <c r="AI255" s="7"/>
      <c r="AJ255" s="7"/>
      <c r="AK255" s="7"/>
      <c r="AL255" s="7"/>
      <c r="AM255" s="7"/>
      <c r="AN255" s="7"/>
      <c r="AO255" s="7"/>
      <c r="AP255" s="7">
        <v>0</v>
      </c>
      <c r="AQ255" s="7" t="s">
        <v>50</v>
      </c>
      <c r="AR255" s="7" t="s">
        <v>50</v>
      </c>
      <c r="AS255" s="7" t="s">
        <v>50</v>
      </c>
      <c r="AT255" s="7" t="s">
        <v>50</v>
      </c>
      <c r="AU255" s="7"/>
    </row>
    <row r="256" spans="1:47" ht="15.75" hidden="1" customHeight="1" x14ac:dyDescent="0.25">
      <c r="A256" s="458">
        <v>255</v>
      </c>
      <c r="B256" s="459" t="s">
        <v>47</v>
      </c>
      <c r="C256" s="45" t="s">
        <v>404</v>
      </c>
      <c r="D256" s="45" t="s">
        <v>405</v>
      </c>
      <c r="E256" s="53" t="s">
        <v>406</v>
      </c>
      <c r="F256" s="45">
        <v>133929.07999999999</v>
      </c>
      <c r="G256" s="45">
        <v>4210.2</v>
      </c>
      <c r="H256" s="45"/>
      <c r="I256" s="45">
        <v>0</v>
      </c>
      <c r="J256" s="7"/>
      <c r="K256" s="207" t="s">
        <v>407</v>
      </c>
      <c r="L256" s="8">
        <v>45496</v>
      </c>
      <c r="M256" s="7">
        <f>275+30</f>
        <v>305</v>
      </c>
      <c r="N256" s="9">
        <f t="shared" si="28"/>
        <v>45800</v>
      </c>
      <c r="O256" s="10">
        <f t="shared" ca="1" si="29"/>
        <v>-403</v>
      </c>
      <c r="P256" s="46"/>
      <c r="Q256" s="7" t="s">
        <v>50</v>
      </c>
      <c r="R256" s="7" t="s">
        <v>50</v>
      </c>
      <c r="S256" s="7" t="s">
        <v>50</v>
      </c>
      <c r="T256" s="7" t="s">
        <v>50</v>
      </c>
      <c r="U256" s="7" t="s">
        <v>50</v>
      </c>
      <c r="V256" s="15" t="s">
        <v>50</v>
      </c>
      <c r="W256" s="7">
        <v>0</v>
      </c>
      <c r="X256" s="7" t="s">
        <v>50</v>
      </c>
      <c r="Y256" s="7">
        <v>0</v>
      </c>
      <c r="Z256" s="7" t="s">
        <v>50</v>
      </c>
      <c r="AA256" s="7" t="s">
        <v>50</v>
      </c>
      <c r="AB256" s="7" t="s">
        <v>50</v>
      </c>
      <c r="AC256" s="7"/>
      <c r="AD256" s="7" t="s">
        <v>50</v>
      </c>
      <c r="AE256" s="7">
        <v>0</v>
      </c>
      <c r="AF256" s="7">
        <v>0</v>
      </c>
      <c r="AG256" s="7">
        <v>0</v>
      </c>
      <c r="AH256" s="7">
        <v>0</v>
      </c>
      <c r="AI256" s="7">
        <v>0</v>
      </c>
      <c r="AJ256" s="7">
        <v>0</v>
      </c>
      <c r="AK256" s="7">
        <v>0</v>
      </c>
      <c r="AL256" s="7">
        <v>0</v>
      </c>
      <c r="AM256" s="7"/>
      <c r="AN256" s="7">
        <v>0</v>
      </c>
      <c r="AO256" s="7">
        <v>0</v>
      </c>
      <c r="AP256" s="7">
        <v>0</v>
      </c>
      <c r="AQ256" s="7" t="s">
        <v>50</v>
      </c>
      <c r="AR256" s="7" t="s">
        <v>50</v>
      </c>
      <c r="AS256" s="7" t="s">
        <v>50</v>
      </c>
      <c r="AT256" s="7"/>
      <c r="AU256" s="7"/>
    </row>
    <row r="257" spans="1:47" hidden="1" x14ac:dyDescent="0.25">
      <c r="A257" s="5">
        <v>256</v>
      </c>
      <c r="B257" s="352" t="s">
        <v>47</v>
      </c>
      <c r="C257" s="7" t="s">
        <v>408</v>
      </c>
      <c r="D257" s="7" t="s">
        <v>409</v>
      </c>
      <c r="E257" s="45" t="s">
        <v>267</v>
      </c>
      <c r="F257" s="45"/>
      <c r="G257" s="45">
        <v>12565.27</v>
      </c>
      <c r="H257" s="45"/>
      <c r="I257" s="45">
        <v>0</v>
      </c>
      <c r="J257" s="7"/>
      <c r="K257" s="207" t="s">
        <v>346</v>
      </c>
      <c r="L257" s="8">
        <v>45496</v>
      </c>
      <c r="M257" s="7">
        <v>125</v>
      </c>
      <c r="N257" s="9">
        <f t="shared" si="28"/>
        <v>45620</v>
      </c>
      <c r="O257" s="10">
        <f t="shared" ca="1" si="29"/>
        <v>-583</v>
      </c>
      <c r="P257" s="10"/>
      <c r="Q257" s="7"/>
      <c r="R257" s="7"/>
      <c r="S257" s="7"/>
      <c r="T257" s="7"/>
      <c r="U257" s="7"/>
      <c r="V257" s="15"/>
      <c r="W257" s="7"/>
      <c r="X257" s="7"/>
      <c r="Y257" s="7"/>
      <c r="Z257" s="7"/>
      <c r="AA257" s="7"/>
      <c r="AB257" s="7"/>
      <c r="AC257" s="7"/>
      <c r="AD257" s="7"/>
      <c r="AE257" s="7"/>
      <c r="AF257" s="7"/>
      <c r="AG257" s="7"/>
      <c r="AH257" s="7"/>
      <c r="AI257" s="7"/>
      <c r="AJ257" s="7"/>
      <c r="AK257" s="7"/>
      <c r="AL257" s="7"/>
      <c r="AM257" s="7"/>
      <c r="AN257" s="7"/>
      <c r="AO257" s="7"/>
      <c r="AP257" s="7"/>
      <c r="AQ257" s="7" t="s">
        <v>50</v>
      </c>
      <c r="AR257" s="7" t="s">
        <v>50</v>
      </c>
      <c r="AS257" s="7" t="s">
        <v>50</v>
      </c>
      <c r="AT257" s="7" t="s">
        <v>50</v>
      </c>
      <c r="AU257" s="7"/>
    </row>
    <row r="258" spans="1:47" hidden="1" x14ac:dyDescent="0.25">
      <c r="A258" s="5">
        <v>257</v>
      </c>
      <c r="B258" s="352" t="s">
        <v>47</v>
      </c>
      <c r="C258" s="63" t="s">
        <v>410</v>
      </c>
      <c r="D258" s="45" t="s">
        <v>411</v>
      </c>
      <c r="E258" s="45"/>
      <c r="F258" s="45" t="s">
        <v>412</v>
      </c>
      <c r="G258" s="45">
        <v>13039.16</v>
      </c>
      <c r="H258" s="45"/>
      <c r="I258" s="45">
        <v>370</v>
      </c>
      <c r="J258" s="7"/>
      <c r="K258" s="207" t="s">
        <v>413</v>
      </c>
      <c r="L258" s="8">
        <v>45497</v>
      </c>
      <c r="M258" s="7">
        <f>275+30+30</f>
        <v>335</v>
      </c>
      <c r="N258" s="9">
        <f t="shared" si="28"/>
        <v>45831</v>
      </c>
      <c r="O258" s="10">
        <f t="shared" ca="1" si="29"/>
        <v>-372</v>
      </c>
      <c r="P258" s="10"/>
      <c r="Q258" s="7"/>
      <c r="R258" s="7"/>
      <c r="S258" s="7"/>
      <c r="T258" s="7"/>
      <c r="U258" s="7"/>
      <c r="V258" s="15"/>
      <c r="W258" s="7"/>
      <c r="X258" s="7" t="s">
        <v>56</v>
      </c>
      <c r="Y258" s="7" t="s">
        <v>56</v>
      </c>
      <c r="Z258" s="7">
        <v>0</v>
      </c>
      <c r="AA258" s="7" t="s">
        <v>50</v>
      </c>
      <c r="AB258" s="7">
        <v>0</v>
      </c>
      <c r="AC258" s="7">
        <v>0</v>
      </c>
      <c r="AD258" s="7"/>
      <c r="AE258" s="7">
        <v>0</v>
      </c>
      <c r="AF258" s="7">
        <v>0</v>
      </c>
      <c r="AG258" s="7">
        <v>0</v>
      </c>
      <c r="AH258" s="7" t="s">
        <v>56</v>
      </c>
      <c r="AI258" s="7">
        <v>0</v>
      </c>
      <c r="AJ258" s="7" t="s">
        <v>56</v>
      </c>
      <c r="AK258" s="7">
        <v>0</v>
      </c>
      <c r="AL258" s="7">
        <v>0</v>
      </c>
      <c r="AM258" s="7" t="s">
        <v>56</v>
      </c>
      <c r="AN258" s="7" t="s">
        <v>56</v>
      </c>
      <c r="AO258" s="7">
        <v>0</v>
      </c>
      <c r="AP258" s="7">
        <v>0</v>
      </c>
      <c r="AQ258" s="7" t="s">
        <v>50</v>
      </c>
      <c r="AR258" s="7" t="s">
        <v>50</v>
      </c>
      <c r="AS258" s="7" t="s">
        <v>50</v>
      </c>
      <c r="AT258" s="7" t="s">
        <v>50</v>
      </c>
      <c r="AU258" s="7"/>
    </row>
    <row r="259" spans="1:47" hidden="1" x14ac:dyDescent="0.25">
      <c r="A259" s="5">
        <v>258</v>
      </c>
      <c r="B259" s="352" t="s">
        <v>47</v>
      </c>
      <c r="C259" s="63" t="s">
        <v>414</v>
      </c>
      <c r="D259" s="45" t="s">
        <v>415</v>
      </c>
      <c r="E259" s="45" t="s">
        <v>416</v>
      </c>
      <c r="F259" s="45">
        <v>220774.85</v>
      </c>
      <c r="G259" s="45">
        <v>10000</v>
      </c>
      <c r="H259" s="45"/>
      <c r="I259" s="45">
        <v>0</v>
      </c>
      <c r="J259" s="7">
        <v>4000</v>
      </c>
      <c r="K259" s="207" t="s">
        <v>395</v>
      </c>
      <c r="L259" s="8">
        <v>45497</v>
      </c>
      <c r="M259" s="7">
        <f>275+30+30+30+30+30+30</f>
        <v>455</v>
      </c>
      <c r="N259" s="9">
        <f t="shared" si="28"/>
        <v>45951</v>
      </c>
      <c r="O259" s="10">
        <f t="shared" ca="1" si="29"/>
        <v>-252</v>
      </c>
      <c r="P259" s="10">
        <v>0</v>
      </c>
      <c r="Q259" s="7" t="s">
        <v>50</v>
      </c>
      <c r="R259" s="7" t="s">
        <v>50</v>
      </c>
      <c r="S259" s="7" t="s">
        <v>50</v>
      </c>
      <c r="T259" s="67" t="s">
        <v>50</v>
      </c>
      <c r="U259" s="7" t="s">
        <v>50</v>
      </c>
      <c r="V259" s="15" t="s">
        <v>50</v>
      </c>
      <c r="W259" s="7" t="s">
        <v>50</v>
      </c>
      <c r="X259" s="7" t="s">
        <v>50</v>
      </c>
      <c r="Y259" s="7" t="s">
        <v>50</v>
      </c>
      <c r="Z259" s="7" t="s">
        <v>50</v>
      </c>
      <c r="AA259" s="7" t="s">
        <v>50</v>
      </c>
      <c r="AB259" s="7">
        <v>0</v>
      </c>
      <c r="AC259" s="7">
        <v>0</v>
      </c>
      <c r="AD259" s="67" t="s">
        <v>50</v>
      </c>
      <c r="AE259" s="67" t="s">
        <v>50</v>
      </c>
      <c r="AF259" s="7">
        <v>0</v>
      </c>
      <c r="AG259" s="7">
        <v>0</v>
      </c>
      <c r="AH259" s="7">
        <v>0</v>
      </c>
      <c r="AI259" s="7" t="s">
        <v>50</v>
      </c>
      <c r="AJ259" s="7" t="s">
        <v>50</v>
      </c>
      <c r="AK259" s="7">
        <v>0</v>
      </c>
      <c r="AL259" s="7">
        <v>0</v>
      </c>
      <c r="AM259" s="7">
        <v>0</v>
      </c>
      <c r="AN259" s="7">
        <v>0</v>
      </c>
      <c r="AO259" s="7">
        <v>0</v>
      </c>
      <c r="AP259" s="7">
        <v>0</v>
      </c>
      <c r="AQ259" s="7" t="s">
        <v>50</v>
      </c>
      <c r="AR259" s="7" t="s">
        <v>50</v>
      </c>
      <c r="AS259" s="7" t="s">
        <v>50</v>
      </c>
      <c r="AT259" s="7" t="s">
        <v>50</v>
      </c>
      <c r="AU259" s="7"/>
    </row>
    <row r="260" spans="1:47" hidden="1" x14ac:dyDescent="0.25">
      <c r="A260" s="5">
        <v>259</v>
      </c>
      <c r="B260" s="352" t="s">
        <v>47</v>
      </c>
      <c r="C260" s="63" t="s">
        <v>417</v>
      </c>
      <c r="D260" s="45" t="s">
        <v>418</v>
      </c>
      <c r="E260" s="45" t="s">
        <v>416</v>
      </c>
      <c r="F260" s="45">
        <v>353296.72</v>
      </c>
      <c r="G260" s="45">
        <v>12560</v>
      </c>
      <c r="H260" s="45"/>
      <c r="I260" s="45">
        <v>300</v>
      </c>
      <c r="J260" s="7">
        <v>4000</v>
      </c>
      <c r="K260" s="207" t="s">
        <v>395</v>
      </c>
      <c r="L260" s="8">
        <v>45497</v>
      </c>
      <c r="M260" s="7">
        <f>275+30+30+30+30+30+30</f>
        <v>455</v>
      </c>
      <c r="N260" s="9">
        <f t="shared" si="28"/>
        <v>45951</v>
      </c>
      <c r="O260" s="10">
        <f t="shared" ca="1" si="29"/>
        <v>-252</v>
      </c>
      <c r="P260" s="10">
        <v>0</v>
      </c>
      <c r="Q260" s="7" t="s">
        <v>50</v>
      </c>
      <c r="R260" s="7" t="s">
        <v>50</v>
      </c>
      <c r="S260" s="7" t="s">
        <v>50</v>
      </c>
      <c r="T260" s="67" t="s">
        <v>50</v>
      </c>
      <c r="U260" s="7" t="s">
        <v>50</v>
      </c>
      <c r="V260" s="15" t="s">
        <v>50</v>
      </c>
      <c r="W260" s="7" t="s">
        <v>50</v>
      </c>
      <c r="X260" s="7" t="s">
        <v>50</v>
      </c>
      <c r="Y260" s="7" t="s">
        <v>50</v>
      </c>
      <c r="Z260" s="7" t="s">
        <v>50</v>
      </c>
      <c r="AA260" s="7" t="s">
        <v>50</v>
      </c>
      <c r="AB260" s="7">
        <v>0</v>
      </c>
      <c r="AC260" s="7">
        <v>0</v>
      </c>
      <c r="AD260" s="67" t="s">
        <v>50</v>
      </c>
      <c r="AE260" s="7" t="s">
        <v>50</v>
      </c>
      <c r="AF260" s="7">
        <v>0</v>
      </c>
      <c r="AG260" s="7" t="s">
        <v>50</v>
      </c>
      <c r="AH260" s="7" t="s">
        <v>50</v>
      </c>
      <c r="AI260" s="7">
        <v>0</v>
      </c>
      <c r="AJ260" s="7" t="s">
        <v>50</v>
      </c>
      <c r="AK260" s="7">
        <v>0</v>
      </c>
      <c r="AL260" s="7">
        <v>0</v>
      </c>
      <c r="AM260" s="7">
        <v>0</v>
      </c>
      <c r="AN260" s="7">
        <v>0</v>
      </c>
      <c r="AO260" s="7">
        <v>0</v>
      </c>
      <c r="AP260" s="7">
        <v>0</v>
      </c>
      <c r="AQ260" s="7" t="s">
        <v>56</v>
      </c>
      <c r="AR260" s="7" t="s">
        <v>50</v>
      </c>
      <c r="AS260" s="7" t="s">
        <v>56</v>
      </c>
      <c r="AT260" s="7" t="s">
        <v>56</v>
      </c>
      <c r="AU260" s="7"/>
    </row>
    <row r="261" spans="1:47" ht="13.9" hidden="1" customHeight="1" x14ac:dyDescent="0.25">
      <c r="A261" s="5">
        <v>260</v>
      </c>
      <c r="B261" s="352" t="s">
        <v>47</v>
      </c>
      <c r="C261" s="7" t="s">
        <v>419</v>
      </c>
      <c r="D261" s="7" t="s">
        <v>420</v>
      </c>
      <c r="E261" s="7" t="s">
        <v>341</v>
      </c>
      <c r="F261" s="7">
        <v>200915.31</v>
      </c>
      <c r="G261" s="7">
        <v>11625.34</v>
      </c>
      <c r="H261" s="7"/>
      <c r="I261" s="7">
        <v>250</v>
      </c>
      <c r="J261" s="7"/>
      <c r="K261" s="175" t="s">
        <v>346</v>
      </c>
      <c r="L261" s="8">
        <v>45497</v>
      </c>
      <c r="M261" s="7">
        <v>245</v>
      </c>
      <c r="N261" s="9">
        <f t="shared" si="28"/>
        <v>45741</v>
      </c>
      <c r="O261" s="10">
        <f t="shared" ca="1" si="29"/>
        <v>-462</v>
      </c>
      <c r="P261" s="10"/>
      <c r="Q261" s="7" t="s">
        <v>50</v>
      </c>
      <c r="R261" s="7" t="s">
        <v>50</v>
      </c>
      <c r="S261" s="7" t="s">
        <v>50</v>
      </c>
      <c r="T261" s="7">
        <v>0</v>
      </c>
      <c r="U261" s="7" t="s">
        <v>50</v>
      </c>
      <c r="V261" s="15" t="s">
        <v>50</v>
      </c>
      <c r="W261" s="7" t="s">
        <v>50</v>
      </c>
      <c r="X261" s="7" t="s">
        <v>50</v>
      </c>
      <c r="Y261" s="7" t="s">
        <v>50</v>
      </c>
      <c r="Z261" s="7" t="s">
        <v>50</v>
      </c>
      <c r="AA261" s="7" t="s">
        <v>50</v>
      </c>
      <c r="AB261" s="7">
        <v>0</v>
      </c>
      <c r="AC261" s="7">
        <v>0</v>
      </c>
      <c r="AD261" s="7" t="s">
        <v>50</v>
      </c>
      <c r="AE261" s="7" t="s">
        <v>50</v>
      </c>
      <c r="AF261" s="7">
        <v>0</v>
      </c>
      <c r="AG261" s="7" t="s">
        <v>50</v>
      </c>
      <c r="AH261" s="7" t="s">
        <v>50</v>
      </c>
      <c r="AI261" s="7">
        <v>0</v>
      </c>
      <c r="AJ261" s="7" t="s">
        <v>50</v>
      </c>
      <c r="AK261" s="7">
        <v>0</v>
      </c>
      <c r="AL261" s="7">
        <v>0</v>
      </c>
      <c r="AM261" s="7"/>
      <c r="AN261" s="7">
        <v>0</v>
      </c>
      <c r="AO261" s="7">
        <v>0</v>
      </c>
      <c r="AP261" s="7">
        <v>0</v>
      </c>
      <c r="AQ261" s="7" t="s">
        <v>50</v>
      </c>
      <c r="AR261" s="7" t="s">
        <v>50</v>
      </c>
      <c r="AS261" s="7" t="s">
        <v>50</v>
      </c>
      <c r="AT261" s="7"/>
      <c r="AU261" s="7"/>
    </row>
    <row r="262" spans="1:47" hidden="1" x14ac:dyDescent="0.25">
      <c r="A262" s="5">
        <v>261</v>
      </c>
      <c r="B262" s="352" t="s">
        <v>47</v>
      </c>
      <c r="C262" s="7" t="s">
        <v>421</v>
      </c>
      <c r="D262" s="7"/>
      <c r="E262" s="7" t="s">
        <v>91</v>
      </c>
      <c r="F262" s="7">
        <v>280000</v>
      </c>
      <c r="G262" s="7">
        <v>10761.33</v>
      </c>
      <c r="H262" s="7"/>
      <c r="I262" s="7"/>
      <c r="J262" s="7"/>
      <c r="K262" s="29"/>
      <c r="L262" s="8">
        <v>45497</v>
      </c>
      <c r="M262" s="7">
        <v>100</v>
      </c>
      <c r="N262" s="9">
        <f t="shared" si="28"/>
        <v>45596</v>
      </c>
      <c r="O262" s="92">
        <f t="shared" ca="1" si="29"/>
        <v>-607</v>
      </c>
      <c r="P262" s="10"/>
      <c r="Q262" s="7"/>
      <c r="R262" s="7"/>
      <c r="S262" s="7"/>
      <c r="T262" s="7"/>
      <c r="U262" s="7"/>
      <c r="V262" s="15"/>
      <c r="W262" s="7"/>
      <c r="X262" s="7"/>
      <c r="Y262" s="7"/>
      <c r="Z262" s="7"/>
      <c r="AA262" s="7"/>
      <c r="AB262" s="7"/>
      <c r="AC262" s="7"/>
      <c r="AD262" s="7"/>
      <c r="AE262" s="7"/>
      <c r="AF262" s="7"/>
      <c r="AG262" s="7"/>
      <c r="AH262" s="7"/>
      <c r="AI262" s="7"/>
      <c r="AJ262" s="7"/>
      <c r="AK262" s="7"/>
      <c r="AL262" s="7"/>
      <c r="AM262" s="7"/>
      <c r="AN262" s="7"/>
      <c r="AO262" s="7"/>
      <c r="AP262" s="7"/>
      <c r="AQ262" s="7" t="s">
        <v>50</v>
      </c>
      <c r="AR262" s="7" t="s">
        <v>50</v>
      </c>
      <c r="AS262" s="7" t="s">
        <v>56</v>
      </c>
      <c r="AT262" s="7"/>
      <c r="AU262" s="7"/>
    </row>
    <row r="263" spans="1:47" hidden="1" x14ac:dyDescent="0.25">
      <c r="A263" s="5">
        <v>262</v>
      </c>
      <c r="B263" s="352" t="s">
        <v>47</v>
      </c>
      <c r="C263" s="63" t="s">
        <v>422</v>
      </c>
      <c r="D263" s="45" t="s">
        <v>423</v>
      </c>
      <c r="E263" s="45"/>
      <c r="F263" s="45">
        <v>409469.6</v>
      </c>
      <c r="G263" s="45">
        <v>13190.68</v>
      </c>
      <c r="H263" s="45"/>
      <c r="I263" s="45">
        <v>210</v>
      </c>
      <c r="J263" s="7"/>
      <c r="K263" s="207" t="s">
        <v>424</v>
      </c>
      <c r="L263" s="8">
        <v>45499</v>
      </c>
      <c r="M263" s="7">
        <f>275+30+30+30</f>
        <v>365</v>
      </c>
      <c r="N263" s="9">
        <f t="shared" si="28"/>
        <v>45863</v>
      </c>
      <c r="O263" s="10">
        <f t="shared" ca="1" si="29"/>
        <v>-340</v>
      </c>
      <c r="P263" s="10"/>
      <c r="Q263" s="7"/>
      <c r="R263" s="7"/>
      <c r="S263" s="7"/>
      <c r="T263" s="7"/>
      <c r="U263" s="7"/>
      <c r="V263" s="15"/>
      <c r="W263" s="7"/>
      <c r="X263" s="7"/>
      <c r="Y263" s="7"/>
      <c r="Z263" s="7"/>
      <c r="AA263" s="7"/>
      <c r="AB263" s="7"/>
      <c r="AC263" s="7"/>
      <c r="AD263" s="7"/>
      <c r="AE263" s="7"/>
      <c r="AF263" s="7"/>
      <c r="AG263" s="7"/>
      <c r="AH263" s="7"/>
      <c r="AI263" s="7"/>
      <c r="AJ263" s="7"/>
      <c r="AK263" s="7"/>
      <c r="AL263" s="7"/>
      <c r="AM263" s="7"/>
      <c r="AN263" s="7"/>
      <c r="AO263" s="7"/>
      <c r="AP263" s="7"/>
      <c r="AQ263" s="7" t="s">
        <v>50</v>
      </c>
      <c r="AR263" s="7" t="s">
        <v>50</v>
      </c>
      <c r="AS263" s="7" t="s">
        <v>50</v>
      </c>
      <c r="AT263" s="7" t="s">
        <v>50</v>
      </c>
      <c r="AU263" s="7"/>
    </row>
    <row r="264" spans="1:47" hidden="1" x14ac:dyDescent="0.25">
      <c r="A264" s="5">
        <v>263</v>
      </c>
      <c r="B264" s="352" t="s">
        <v>47</v>
      </c>
      <c r="C264" s="63" t="s">
        <v>425</v>
      </c>
      <c r="D264" s="45" t="s">
        <v>426</v>
      </c>
      <c r="E264" s="45" t="s">
        <v>345</v>
      </c>
      <c r="F264" s="45">
        <v>283908.65999999997</v>
      </c>
      <c r="G264" s="45">
        <v>9065.34</v>
      </c>
      <c r="H264" s="45"/>
      <c r="I264" s="45">
        <v>0</v>
      </c>
      <c r="J264" s="7"/>
      <c r="K264" s="207" t="s">
        <v>427</v>
      </c>
      <c r="L264" s="8">
        <v>45499</v>
      </c>
      <c r="M264" s="7">
        <f>125+30+30</f>
        <v>185</v>
      </c>
      <c r="N264" s="9">
        <f t="shared" si="28"/>
        <v>45683</v>
      </c>
      <c r="O264" s="10">
        <f t="shared" ca="1" si="29"/>
        <v>-520</v>
      </c>
      <c r="P264" s="10"/>
      <c r="Q264" s="7" t="s">
        <v>50</v>
      </c>
      <c r="R264" s="7" t="s">
        <v>50</v>
      </c>
      <c r="S264" s="7" t="s">
        <v>50</v>
      </c>
      <c r="T264" s="7" t="s">
        <v>50</v>
      </c>
      <c r="U264" s="7" t="s">
        <v>50</v>
      </c>
      <c r="V264" s="15" t="s">
        <v>50</v>
      </c>
      <c r="W264" s="7" t="s">
        <v>50</v>
      </c>
      <c r="X264" s="7" t="s">
        <v>50</v>
      </c>
      <c r="Y264" s="7" t="s">
        <v>50</v>
      </c>
      <c r="Z264" s="7">
        <v>0</v>
      </c>
      <c r="AA264" s="7" t="s">
        <v>50</v>
      </c>
      <c r="AB264" s="7">
        <v>0</v>
      </c>
      <c r="AC264" s="7">
        <v>0</v>
      </c>
      <c r="AD264" s="7" t="s">
        <v>56</v>
      </c>
      <c r="AE264" s="7" t="s">
        <v>50</v>
      </c>
      <c r="AF264" s="7"/>
      <c r="AG264" s="7" t="s">
        <v>50</v>
      </c>
      <c r="AH264" s="7"/>
      <c r="AI264" s="7">
        <v>0</v>
      </c>
      <c r="AJ264" s="7" t="s">
        <v>50</v>
      </c>
      <c r="AK264" s="7">
        <v>0</v>
      </c>
      <c r="AL264" s="7">
        <v>0</v>
      </c>
      <c r="AM264" s="7">
        <v>0</v>
      </c>
      <c r="AN264" s="7">
        <v>0</v>
      </c>
      <c r="AO264" s="7">
        <v>0</v>
      </c>
      <c r="AP264" s="7">
        <v>0</v>
      </c>
      <c r="AQ264" s="7" t="s">
        <v>50</v>
      </c>
      <c r="AR264" s="7" t="s">
        <v>50</v>
      </c>
      <c r="AS264" s="7" t="s">
        <v>50</v>
      </c>
      <c r="AT264" s="7" t="s">
        <v>50</v>
      </c>
      <c r="AU264" s="7"/>
    </row>
    <row r="265" spans="1:47" hidden="1" x14ac:dyDescent="0.25">
      <c r="A265" s="458">
        <v>264</v>
      </c>
      <c r="B265" s="459" t="s">
        <v>47</v>
      </c>
      <c r="C265" s="63" t="s">
        <v>428</v>
      </c>
      <c r="D265" s="45" t="s">
        <v>429</v>
      </c>
      <c r="E265" s="45" t="s">
        <v>341</v>
      </c>
      <c r="F265" s="45">
        <v>201776</v>
      </c>
      <c r="G265" s="45">
        <v>10603.56</v>
      </c>
      <c r="H265" s="45"/>
      <c r="I265" s="45">
        <v>580</v>
      </c>
      <c r="J265" s="7"/>
      <c r="K265" s="207" t="s">
        <v>430</v>
      </c>
      <c r="L265" s="8">
        <v>45499</v>
      </c>
      <c r="M265" s="7">
        <f>125+30+30+30</f>
        <v>215</v>
      </c>
      <c r="N265" s="9">
        <f t="shared" si="28"/>
        <v>45713</v>
      </c>
      <c r="O265" s="10">
        <f t="shared" ca="1" si="29"/>
        <v>-490</v>
      </c>
      <c r="P265" s="10"/>
      <c r="Q265" s="7" t="s">
        <v>50</v>
      </c>
      <c r="R265" s="7" t="s">
        <v>50</v>
      </c>
      <c r="S265" s="7">
        <v>0</v>
      </c>
      <c r="T265" s="7">
        <v>0</v>
      </c>
      <c r="U265" s="7" t="s">
        <v>50</v>
      </c>
      <c r="V265" s="15" t="s">
        <v>50</v>
      </c>
      <c r="W265" s="7" t="s">
        <v>50</v>
      </c>
      <c r="X265" s="7" t="s">
        <v>50</v>
      </c>
      <c r="Y265" s="7" t="s">
        <v>50</v>
      </c>
      <c r="Z265" s="7" t="s">
        <v>50</v>
      </c>
      <c r="AA265" s="7" t="s">
        <v>50</v>
      </c>
      <c r="AB265" s="7">
        <v>0</v>
      </c>
      <c r="AC265" s="7">
        <v>0</v>
      </c>
      <c r="AD265" s="7" t="s">
        <v>50</v>
      </c>
      <c r="AE265" s="7">
        <v>0</v>
      </c>
      <c r="AF265" s="7">
        <v>0</v>
      </c>
      <c r="AG265" s="7" t="s">
        <v>50</v>
      </c>
      <c r="AH265" s="7" t="s">
        <v>50</v>
      </c>
      <c r="AI265" s="7">
        <v>0</v>
      </c>
      <c r="AJ265" s="7">
        <v>0</v>
      </c>
      <c r="AK265" s="7">
        <v>0</v>
      </c>
      <c r="AL265" s="7">
        <v>0</v>
      </c>
      <c r="AM265" s="7">
        <v>0</v>
      </c>
      <c r="AN265" s="7">
        <v>0</v>
      </c>
      <c r="AO265" s="7">
        <v>0</v>
      </c>
      <c r="AP265" s="7">
        <v>0</v>
      </c>
      <c r="AQ265" s="7" t="s">
        <v>50</v>
      </c>
      <c r="AR265" s="7" t="s">
        <v>50</v>
      </c>
      <c r="AS265" s="7" t="s">
        <v>50</v>
      </c>
      <c r="AT265" s="7"/>
      <c r="AU265" s="7"/>
    </row>
    <row r="266" spans="1:47" hidden="1" x14ac:dyDescent="0.25">
      <c r="A266" s="5">
        <v>265</v>
      </c>
      <c r="B266" s="352" t="s">
        <v>47</v>
      </c>
      <c r="C266" s="63" t="s">
        <v>431</v>
      </c>
      <c r="D266" s="45" t="s">
        <v>432</v>
      </c>
      <c r="E266" s="45" t="s">
        <v>236</v>
      </c>
      <c r="F266" s="45">
        <v>222188.04</v>
      </c>
      <c r="G266" s="45">
        <v>10021.780000000001</v>
      </c>
      <c r="H266" s="45"/>
      <c r="I266" s="45">
        <v>0</v>
      </c>
      <c r="J266" s="7"/>
      <c r="K266" s="207" t="s">
        <v>427</v>
      </c>
      <c r="L266" s="8">
        <v>45510</v>
      </c>
      <c r="M266" s="7">
        <f>155+30</f>
        <v>185</v>
      </c>
      <c r="N266" s="9">
        <f t="shared" si="28"/>
        <v>45694</v>
      </c>
      <c r="O266" s="10">
        <f t="shared" ca="1" si="29"/>
        <v>-509</v>
      </c>
      <c r="P266" s="10">
        <v>0</v>
      </c>
      <c r="Q266" s="7" t="s">
        <v>50</v>
      </c>
      <c r="R266" s="7" t="s">
        <v>50</v>
      </c>
      <c r="S266" s="7" t="s">
        <v>50</v>
      </c>
      <c r="T266" s="7" t="s">
        <v>50</v>
      </c>
      <c r="U266" s="7" t="s">
        <v>50</v>
      </c>
      <c r="V266" s="7" t="s">
        <v>50</v>
      </c>
      <c r="W266" s="7" t="s">
        <v>50</v>
      </c>
      <c r="X266" s="7" t="s">
        <v>50</v>
      </c>
      <c r="Y266" s="7" t="s">
        <v>50</v>
      </c>
      <c r="Z266" s="7" t="s">
        <v>50</v>
      </c>
      <c r="AA266" s="7" t="s">
        <v>50</v>
      </c>
      <c r="AB266" s="7">
        <v>0</v>
      </c>
      <c r="AC266" s="7">
        <v>0</v>
      </c>
      <c r="AD266" s="7" t="s">
        <v>50</v>
      </c>
      <c r="AE266" s="7" t="s">
        <v>50</v>
      </c>
      <c r="AF266" s="7" t="s">
        <v>50</v>
      </c>
      <c r="AG266" s="7">
        <v>0</v>
      </c>
      <c r="AH266" s="7">
        <v>0</v>
      </c>
      <c r="AI266" s="7" t="s">
        <v>50</v>
      </c>
      <c r="AJ266" s="7" t="s">
        <v>50</v>
      </c>
      <c r="AK266" s="7">
        <v>0</v>
      </c>
      <c r="AL266" s="7" t="s">
        <v>50</v>
      </c>
      <c r="AM266" s="7">
        <v>0</v>
      </c>
      <c r="AN266" s="7">
        <v>0</v>
      </c>
      <c r="AO266" s="7">
        <v>0</v>
      </c>
      <c r="AP266" s="7">
        <v>0</v>
      </c>
      <c r="AQ266" s="7" t="s">
        <v>50</v>
      </c>
      <c r="AR266" s="7" t="s">
        <v>50</v>
      </c>
      <c r="AS266" s="7" t="s">
        <v>50</v>
      </c>
      <c r="AT266" s="7" t="s">
        <v>50</v>
      </c>
      <c r="AU266" s="7"/>
    </row>
    <row r="267" spans="1:47" hidden="1" x14ac:dyDescent="0.25">
      <c r="A267" s="458">
        <v>266</v>
      </c>
      <c r="B267" s="459" t="s">
        <v>47</v>
      </c>
      <c r="C267" s="63" t="s">
        <v>433</v>
      </c>
      <c r="D267" s="45" t="s">
        <v>434</v>
      </c>
      <c r="E267" s="45" t="s">
        <v>236</v>
      </c>
      <c r="F267" s="45">
        <v>101000</v>
      </c>
      <c r="G267" s="45">
        <v>6603.56</v>
      </c>
      <c r="H267" s="45"/>
      <c r="I267" s="45">
        <v>210</v>
      </c>
      <c r="J267" s="7"/>
      <c r="K267" s="207" t="s">
        <v>435</v>
      </c>
      <c r="L267" s="8">
        <v>45510</v>
      </c>
      <c r="M267" s="7">
        <f>125+30+30+30+30+30</f>
        <v>275</v>
      </c>
      <c r="N267" s="9">
        <f t="shared" si="28"/>
        <v>45784</v>
      </c>
      <c r="O267" s="10">
        <f t="shared" ca="1" si="29"/>
        <v>-419</v>
      </c>
      <c r="P267" s="10">
        <v>0</v>
      </c>
      <c r="Q267" s="7" t="s">
        <v>50</v>
      </c>
      <c r="R267" s="7" t="s">
        <v>50</v>
      </c>
      <c r="S267" s="7" t="s">
        <v>50</v>
      </c>
      <c r="T267" s="7" t="s">
        <v>50</v>
      </c>
      <c r="U267" s="7" t="s">
        <v>50</v>
      </c>
      <c r="V267" s="7" t="s">
        <v>50</v>
      </c>
      <c r="W267" s="7" t="s">
        <v>50</v>
      </c>
      <c r="X267" s="7" t="s">
        <v>50</v>
      </c>
      <c r="Y267" s="7" t="s">
        <v>50</v>
      </c>
      <c r="Z267" s="7">
        <v>0</v>
      </c>
      <c r="AA267" s="7">
        <v>0</v>
      </c>
      <c r="AB267" s="7">
        <v>0</v>
      </c>
      <c r="AC267" s="7">
        <v>0</v>
      </c>
      <c r="AD267" s="7" t="s">
        <v>50</v>
      </c>
      <c r="AE267" s="7">
        <v>0</v>
      </c>
      <c r="AF267" s="7">
        <v>0</v>
      </c>
      <c r="AG267" s="7" t="s">
        <v>50</v>
      </c>
      <c r="AH267" s="7" t="s">
        <v>50</v>
      </c>
      <c r="AI267" s="7">
        <v>0</v>
      </c>
      <c r="AJ267" s="7">
        <v>0</v>
      </c>
      <c r="AK267" s="7">
        <v>0</v>
      </c>
      <c r="AL267" s="7">
        <v>0</v>
      </c>
      <c r="AM267" s="7">
        <v>0</v>
      </c>
      <c r="AN267" s="7">
        <v>0</v>
      </c>
      <c r="AO267" s="7">
        <v>0</v>
      </c>
      <c r="AP267" s="7">
        <v>0</v>
      </c>
      <c r="AQ267" s="7" t="s">
        <v>50</v>
      </c>
      <c r="AR267" s="7" t="s">
        <v>50</v>
      </c>
      <c r="AS267" s="7" t="s">
        <v>50</v>
      </c>
      <c r="AT267" s="7"/>
      <c r="AU267" s="7"/>
    </row>
    <row r="268" spans="1:47" x14ac:dyDescent="0.25">
      <c r="A268" s="5">
        <v>267</v>
      </c>
      <c r="B268" s="352" t="s">
        <v>436</v>
      </c>
      <c r="C268" s="63" t="s">
        <v>437</v>
      </c>
      <c r="D268" s="7" t="s">
        <v>438</v>
      </c>
      <c r="E268" s="7" t="s">
        <v>439</v>
      </c>
      <c r="F268" s="7"/>
      <c r="G268" s="7">
        <v>9963</v>
      </c>
      <c r="H268" s="7"/>
      <c r="I268" s="67">
        <v>400</v>
      </c>
      <c r="J268" s="7">
        <v>5000</v>
      </c>
      <c r="K268" s="175"/>
      <c r="L268" s="8">
        <v>45512</v>
      </c>
      <c r="M268" s="7">
        <v>155</v>
      </c>
      <c r="N268" s="9">
        <f t="shared" si="28"/>
        <v>45666</v>
      </c>
      <c r="O268" s="10">
        <f t="shared" ca="1" si="29"/>
        <v>-537</v>
      </c>
      <c r="P268" s="10"/>
      <c r="Q268" s="7"/>
      <c r="R268" s="7"/>
      <c r="S268" s="7"/>
      <c r="T268" s="7"/>
      <c r="U268" s="7"/>
      <c r="V268" s="15"/>
      <c r="W268" s="7"/>
      <c r="X268" s="7"/>
      <c r="Y268" s="7"/>
      <c r="Z268" s="7"/>
      <c r="AA268" s="7"/>
      <c r="AB268" s="7"/>
      <c r="AC268" s="7"/>
      <c r="AD268" s="7"/>
      <c r="AE268" s="7"/>
      <c r="AF268" s="7"/>
      <c r="AG268" s="7"/>
      <c r="AH268" s="7"/>
      <c r="AI268" s="7"/>
      <c r="AJ268" s="7"/>
      <c r="AK268" s="7"/>
      <c r="AL268" s="7"/>
      <c r="AM268" s="7"/>
      <c r="AN268" s="7"/>
      <c r="AO268" s="7"/>
      <c r="AP268" s="7"/>
      <c r="AQ268" s="7"/>
      <c r="AR268" s="7"/>
      <c r="AS268" s="7"/>
      <c r="AT268" s="7"/>
      <c r="AU268" s="7"/>
    </row>
    <row r="269" spans="1:47" hidden="1" x14ac:dyDescent="0.25">
      <c r="A269" s="50">
        <v>268</v>
      </c>
      <c r="B269" s="367" t="s">
        <v>47</v>
      </c>
      <c r="C269" s="45" t="s">
        <v>440</v>
      </c>
      <c r="D269" s="45" t="s">
        <v>441</v>
      </c>
      <c r="E269" s="47" t="s">
        <v>345</v>
      </c>
      <c r="F269" s="7"/>
      <c r="G269" s="45">
        <v>9528</v>
      </c>
      <c r="H269" s="45"/>
      <c r="I269" s="45">
        <v>300</v>
      </c>
      <c r="J269" s="7"/>
      <c r="K269" s="207" t="s">
        <v>395</v>
      </c>
      <c r="L269" s="51">
        <v>45512</v>
      </c>
      <c r="M269" s="45">
        <v>155</v>
      </c>
      <c r="N269" s="52">
        <f t="shared" si="28"/>
        <v>45666</v>
      </c>
      <c r="O269" s="46">
        <f t="shared" ca="1" si="29"/>
        <v>-537</v>
      </c>
      <c r="P269" s="10">
        <v>0</v>
      </c>
      <c r="Q269" s="7" t="s">
        <v>50</v>
      </c>
      <c r="R269" s="7" t="s">
        <v>50</v>
      </c>
      <c r="S269" s="7">
        <v>0</v>
      </c>
      <c r="T269" s="7" t="s">
        <v>50</v>
      </c>
      <c r="U269" s="7" t="s">
        <v>50</v>
      </c>
      <c r="V269" s="15" t="s">
        <v>50</v>
      </c>
      <c r="W269" s="7">
        <v>0</v>
      </c>
      <c r="X269" s="7" t="s">
        <v>50</v>
      </c>
      <c r="Y269" s="7" t="s">
        <v>50</v>
      </c>
      <c r="Z269" s="7">
        <v>0</v>
      </c>
      <c r="AA269" s="7">
        <v>0</v>
      </c>
      <c r="AB269" s="7">
        <v>0</v>
      </c>
      <c r="AC269" s="7">
        <v>0</v>
      </c>
      <c r="AD269" s="7" t="s">
        <v>50</v>
      </c>
      <c r="AE269" s="7">
        <v>0</v>
      </c>
      <c r="AF269" s="7" t="s">
        <v>56</v>
      </c>
      <c r="AG269" s="7" t="s">
        <v>50</v>
      </c>
      <c r="AH269" s="7" t="s">
        <v>50</v>
      </c>
      <c r="AI269" s="7">
        <v>0</v>
      </c>
      <c r="AJ269" s="7" t="s">
        <v>50</v>
      </c>
      <c r="AK269" s="7">
        <v>0</v>
      </c>
      <c r="AL269" s="7">
        <v>0</v>
      </c>
      <c r="AM269" s="7">
        <v>0</v>
      </c>
      <c r="AN269" s="7">
        <v>0</v>
      </c>
      <c r="AO269" s="7">
        <v>0</v>
      </c>
      <c r="AP269" s="7">
        <v>0</v>
      </c>
      <c r="AQ269" s="7" t="s">
        <v>50</v>
      </c>
      <c r="AR269" s="7" t="s">
        <v>50</v>
      </c>
      <c r="AS269" s="7" t="s">
        <v>50</v>
      </c>
      <c r="AT269" s="7" t="s">
        <v>50</v>
      </c>
      <c r="AU269" s="7"/>
    </row>
    <row r="270" spans="1:47" hidden="1" x14ac:dyDescent="0.25">
      <c r="A270" s="5">
        <v>269</v>
      </c>
      <c r="B270" s="352" t="s">
        <v>47</v>
      </c>
      <c r="C270" s="63" t="s">
        <v>442</v>
      </c>
      <c r="D270" s="45" t="s">
        <v>443</v>
      </c>
      <c r="E270" s="63" t="s">
        <v>345</v>
      </c>
      <c r="F270" s="45">
        <v>262491.90000000002</v>
      </c>
      <c r="G270" s="45">
        <v>8892.67</v>
      </c>
      <c r="H270" s="45"/>
      <c r="I270" s="45">
        <v>400</v>
      </c>
      <c r="J270" s="7"/>
      <c r="K270" s="207" t="s">
        <v>395</v>
      </c>
      <c r="L270" s="8">
        <v>45512</v>
      </c>
      <c r="M270" s="7">
        <v>155</v>
      </c>
      <c r="N270" s="9">
        <f t="shared" si="28"/>
        <v>45666</v>
      </c>
      <c r="O270" s="10">
        <f t="shared" ca="1" si="29"/>
        <v>-537</v>
      </c>
      <c r="P270" s="46"/>
      <c r="Q270" s="7" t="s">
        <v>50</v>
      </c>
      <c r="R270" s="7" t="s">
        <v>50</v>
      </c>
      <c r="S270" s="7" t="s">
        <v>50</v>
      </c>
      <c r="T270" s="7" t="s">
        <v>50</v>
      </c>
      <c r="U270" s="7" t="s">
        <v>50</v>
      </c>
      <c r="V270" s="15" t="s">
        <v>50</v>
      </c>
      <c r="W270" s="7" t="s">
        <v>50</v>
      </c>
      <c r="X270" s="7" t="s">
        <v>50</v>
      </c>
      <c r="Y270" s="7" t="s">
        <v>50</v>
      </c>
      <c r="Z270" s="7" t="s">
        <v>50</v>
      </c>
      <c r="AA270" s="7" t="s">
        <v>50</v>
      </c>
      <c r="AB270" s="7">
        <v>0</v>
      </c>
      <c r="AC270" s="7">
        <v>0</v>
      </c>
      <c r="AD270" s="7" t="s">
        <v>50</v>
      </c>
      <c r="AE270" s="7" t="s">
        <v>56</v>
      </c>
      <c r="AF270" s="7">
        <v>0</v>
      </c>
      <c r="AG270" s="7" t="s">
        <v>50</v>
      </c>
      <c r="AH270" s="7" t="s">
        <v>50</v>
      </c>
      <c r="AI270" s="7">
        <v>0</v>
      </c>
      <c r="AJ270" s="7" t="s">
        <v>50</v>
      </c>
      <c r="AK270" s="7">
        <v>0</v>
      </c>
      <c r="AL270" s="7">
        <v>0</v>
      </c>
      <c r="AM270" s="7">
        <v>0</v>
      </c>
      <c r="AN270" s="7">
        <v>0</v>
      </c>
      <c r="AO270" s="7">
        <v>0</v>
      </c>
      <c r="AP270" s="7">
        <v>0</v>
      </c>
      <c r="AQ270" s="7" t="s">
        <v>56</v>
      </c>
      <c r="AR270" s="7" t="s">
        <v>50</v>
      </c>
      <c r="AS270" s="7" t="s">
        <v>56</v>
      </c>
      <c r="AT270" s="7" t="s">
        <v>56</v>
      </c>
      <c r="AU270" s="7"/>
    </row>
    <row r="271" spans="1:47" hidden="1" x14ac:dyDescent="0.25">
      <c r="A271" s="5">
        <v>270</v>
      </c>
      <c r="B271" s="352" t="s">
        <v>47</v>
      </c>
      <c r="C271" s="63" t="s">
        <v>444</v>
      </c>
      <c r="D271" s="45" t="s">
        <v>445</v>
      </c>
      <c r="E271" s="45" t="s">
        <v>446</v>
      </c>
      <c r="F271" s="45">
        <v>205017.34</v>
      </c>
      <c r="G271" s="45">
        <v>10500</v>
      </c>
      <c r="H271" s="45"/>
      <c r="I271" s="45">
        <v>250</v>
      </c>
      <c r="J271" s="7"/>
      <c r="K271" s="207" t="s">
        <v>395</v>
      </c>
      <c r="L271" s="8">
        <v>45512</v>
      </c>
      <c r="M271" s="7">
        <v>155</v>
      </c>
      <c r="N271" s="9">
        <f t="shared" ref="N271:N295" si="30">IF(OR(ISBLANK(L271),ISBLANK(M271)),"",L271+M271-1)</f>
        <v>45666</v>
      </c>
      <c r="O271" s="10">
        <f t="shared" ca="1" si="29"/>
        <v>-537</v>
      </c>
      <c r="P271" s="10"/>
      <c r="Q271" s="7" t="s">
        <v>50</v>
      </c>
      <c r="R271" s="7" t="s">
        <v>50</v>
      </c>
      <c r="S271" s="67" t="s">
        <v>50</v>
      </c>
      <c r="T271" s="67" t="s">
        <v>50</v>
      </c>
      <c r="U271" s="7" t="s">
        <v>50</v>
      </c>
      <c r="V271" s="15" t="s">
        <v>50</v>
      </c>
      <c r="W271" s="7" t="s">
        <v>50</v>
      </c>
      <c r="X271" s="67" t="s">
        <v>50</v>
      </c>
      <c r="Y271" s="67" t="s">
        <v>50</v>
      </c>
      <c r="Z271" s="67" t="s">
        <v>50</v>
      </c>
      <c r="AA271" s="67" t="s">
        <v>50</v>
      </c>
      <c r="AB271" s="7">
        <v>0</v>
      </c>
      <c r="AC271" s="7">
        <v>0</v>
      </c>
      <c r="AD271" s="67" t="s">
        <v>50</v>
      </c>
      <c r="AE271" s="67" t="s">
        <v>50</v>
      </c>
      <c r="AF271" s="67" t="s">
        <v>50</v>
      </c>
      <c r="AG271" s="67" t="s">
        <v>50</v>
      </c>
      <c r="AH271" s="67" t="s">
        <v>50</v>
      </c>
      <c r="AI271" s="7">
        <v>0</v>
      </c>
      <c r="AJ271" s="7" t="s">
        <v>50</v>
      </c>
      <c r="AK271" s="7">
        <v>0</v>
      </c>
      <c r="AL271" s="7"/>
      <c r="AM271" s="7"/>
      <c r="AO271" s="7">
        <v>0</v>
      </c>
      <c r="AP271" s="7"/>
      <c r="AQ271" s="7" t="s">
        <v>50</v>
      </c>
      <c r="AR271" s="7" t="s">
        <v>50</v>
      </c>
      <c r="AS271" s="7" t="s">
        <v>50</v>
      </c>
      <c r="AT271" s="7" t="s">
        <v>50</v>
      </c>
      <c r="AU271" s="7"/>
    </row>
    <row r="272" spans="1:47" hidden="1" x14ac:dyDescent="0.25">
      <c r="A272" s="5">
        <v>271</v>
      </c>
      <c r="B272" s="352" t="s">
        <v>47</v>
      </c>
      <c r="C272" s="63" t="s">
        <v>447</v>
      </c>
      <c r="D272" s="45" t="s">
        <v>448</v>
      </c>
      <c r="E272" s="63" t="s">
        <v>446</v>
      </c>
      <c r="F272" s="45">
        <v>154669.42000000001</v>
      </c>
      <c r="G272" s="45">
        <v>3656.78</v>
      </c>
      <c r="H272" s="45"/>
      <c r="I272" s="45">
        <v>0</v>
      </c>
      <c r="J272" s="7"/>
      <c r="K272" s="207" t="s">
        <v>395</v>
      </c>
      <c r="L272" s="8">
        <v>45517</v>
      </c>
      <c r="M272" s="7">
        <v>155</v>
      </c>
      <c r="N272" s="9">
        <f t="shared" si="30"/>
        <v>45671</v>
      </c>
      <c r="O272" s="10">
        <f t="shared" ca="1" si="29"/>
        <v>-532</v>
      </c>
      <c r="P272" s="10"/>
      <c r="Q272" s="7" t="s">
        <v>50</v>
      </c>
      <c r="R272" s="7" t="s">
        <v>50</v>
      </c>
      <c r="S272" s="7" t="s">
        <v>50</v>
      </c>
      <c r="T272" s="67" t="s">
        <v>50</v>
      </c>
      <c r="U272" s="7" t="s">
        <v>50</v>
      </c>
      <c r="V272" s="15" t="s">
        <v>50</v>
      </c>
      <c r="W272" s="7" t="s">
        <v>50</v>
      </c>
      <c r="X272" s="7" t="s">
        <v>50</v>
      </c>
      <c r="Y272" s="7" t="s">
        <v>50</v>
      </c>
      <c r="Z272" s="7" t="s">
        <v>50</v>
      </c>
      <c r="AA272" s="7" t="s">
        <v>50</v>
      </c>
      <c r="AB272" s="7">
        <v>0</v>
      </c>
      <c r="AC272" s="7">
        <v>0</v>
      </c>
      <c r="AD272" s="67" t="s">
        <v>50</v>
      </c>
      <c r="AE272" s="7" t="s">
        <v>50</v>
      </c>
      <c r="AF272" s="7"/>
      <c r="AG272" s="7"/>
      <c r="AH272" s="7"/>
      <c r="AI272" s="7" t="s">
        <v>50</v>
      </c>
      <c r="AJ272" s="7" t="s">
        <v>50</v>
      </c>
      <c r="AK272" s="7">
        <v>0</v>
      </c>
      <c r="AL272" s="7"/>
      <c r="AM272" s="7"/>
      <c r="AN272" s="7"/>
      <c r="AO272" s="7"/>
      <c r="AP272" s="7"/>
      <c r="AQ272" s="7" t="s">
        <v>56</v>
      </c>
      <c r="AR272" s="7" t="s">
        <v>50</v>
      </c>
      <c r="AS272" s="7" t="s">
        <v>56</v>
      </c>
      <c r="AT272" s="7" t="s">
        <v>56</v>
      </c>
      <c r="AU272" s="7"/>
    </row>
    <row r="273" spans="1:47" ht="15" hidden="1" customHeight="1" x14ac:dyDescent="0.25">
      <c r="A273" s="5">
        <v>272</v>
      </c>
      <c r="B273" s="352" t="s">
        <v>47</v>
      </c>
      <c r="C273" s="63" t="s">
        <v>449</v>
      </c>
      <c r="D273" s="45" t="s">
        <v>450</v>
      </c>
      <c r="E273" s="45" t="s">
        <v>406</v>
      </c>
      <c r="F273" s="45">
        <v>432097.86</v>
      </c>
      <c r="G273" s="45">
        <f>11500+1550</f>
        <v>13050</v>
      </c>
      <c r="H273" s="45"/>
      <c r="I273" s="45">
        <v>400</v>
      </c>
      <c r="J273" s="7"/>
      <c r="K273" s="207" t="s">
        <v>395</v>
      </c>
      <c r="L273" s="8">
        <v>45517</v>
      </c>
      <c r="M273" s="7">
        <f>125+30</f>
        <v>155</v>
      </c>
      <c r="N273" s="9">
        <f t="shared" si="30"/>
        <v>45671</v>
      </c>
      <c r="O273" s="10">
        <f t="shared" ca="1" si="29"/>
        <v>-532</v>
      </c>
      <c r="P273" s="10" t="s">
        <v>50</v>
      </c>
      <c r="Q273" s="7" t="s">
        <v>50</v>
      </c>
      <c r="R273" s="7" t="s">
        <v>50</v>
      </c>
      <c r="S273" s="7" t="s">
        <v>50</v>
      </c>
      <c r="T273" s="7" t="s">
        <v>50</v>
      </c>
      <c r="U273" s="7" t="s">
        <v>50</v>
      </c>
      <c r="V273" s="15" t="s">
        <v>50</v>
      </c>
      <c r="W273" s="7" t="s">
        <v>50</v>
      </c>
      <c r="X273" s="7" t="s">
        <v>50</v>
      </c>
      <c r="Y273" s="7" t="s">
        <v>50</v>
      </c>
      <c r="Z273" s="7" t="s">
        <v>50</v>
      </c>
      <c r="AA273" s="7" t="s">
        <v>50</v>
      </c>
      <c r="AB273" s="7">
        <v>0</v>
      </c>
      <c r="AC273" s="7">
        <v>0</v>
      </c>
      <c r="AD273" s="7" t="s">
        <v>50</v>
      </c>
      <c r="AE273" s="7" t="s">
        <v>50</v>
      </c>
      <c r="AF273" s="7" t="s">
        <v>50</v>
      </c>
      <c r="AG273" s="7" t="s">
        <v>50</v>
      </c>
      <c r="AH273" s="7">
        <v>0</v>
      </c>
      <c r="AI273" s="7">
        <v>0</v>
      </c>
      <c r="AJ273" s="7" t="s">
        <v>50</v>
      </c>
      <c r="AK273" s="7">
        <v>0</v>
      </c>
      <c r="AL273" s="7">
        <v>0</v>
      </c>
      <c r="AM273" s="7">
        <v>0</v>
      </c>
      <c r="AN273" s="7">
        <v>0</v>
      </c>
      <c r="AO273" s="7">
        <v>0</v>
      </c>
      <c r="AP273" s="7">
        <v>0</v>
      </c>
      <c r="AQ273" s="7" t="s">
        <v>56</v>
      </c>
      <c r="AR273" s="7" t="s">
        <v>50</v>
      </c>
      <c r="AS273" s="7" t="s">
        <v>56</v>
      </c>
      <c r="AT273" s="7" t="s">
        <v>56</v>
      </c>
      <c r="AU273" s="7"/>
    </row>
    <row r="274" spans="1:47" ht="12.6" hidden="1" customHeight="1" x14ac:dyDescent="0.25">
      <c r="A274" s="5">
        <v>273</v>
      </c>
      <c r="B274" s="352" t="s">
        <v>47</v>
      </c>
      <c r="C274" s="7" t="s">
        <v>451</v>
      </c>
      <c r="D274" s="7" t="s">
        <v>452</v>
      </c>
      <c r="E274" s="7" t="s">
        <v>453</v>
      </c>
      <c r="F274" s="7">
        <v>128690.8</v>
      </c>
      <c r="G274" s="7">
        <v>4700</v>
      </c>
      <c r="H274" s="7"/>
      <c r="I274" s="7"/>
      <c r="J274" s="7"/>
      <c r="K274" s="29"/>
      <c r="L274" s="8">
        <v>45517</v>
      </c>
      <c r="M274" s="7">
        <f>155+30</f>
        <v>185</v>
      </c>
      <c r="N274" s="9">
        <f t="shared" si="30"/>
        <v>45701</v>
      </c>
      <c r="O274" s="10">
        <f t="shared" ca="1" si="29"/>
        <v>-502</v>
      </c>
      <c r="P274" s="10"/>
      <c r="Q274" s="7" t="s">
        <v>50</v>
      </c>
      <c r="R274" s="7" t="s">
        <v>50</v>
      </c>
      <c r="S274" s="7" t="s">
        <v>50</v>
      </c>
      <c r="T274" s="7" t="s">
        <v>50</v>
      </c>
      <c r="U274" s="7" t="s">
        <v>50</v>
      </c>
      <c r="V274" s="15" t="s">
        <v>50</v>
      </c>
      <c r="W274" s="7" t="s">
        <v>50</v>
      </c>
      <c r="X274" s="7" t="s">
        <v>50</v>
      </c>
      <c r="Y274" s="7" t="s">
        <v>50</v>
      </c>
      <c r="Z274" s="7" t="s">
        <v>50</v>
      </c>
      <c r="AA274" s="7" t="s">
        <v>50</v>
      </c>
      <c r="AB274" s="7">
        <v>0</v>
      </c>
      <c r="AC274" s="7">
        <v>0</v>
      </c>
      <c r="AD274" s="7" t="s">
        <v>50</v>
      </c>
      <c r="AE274" s="7">
        <v>0</v>
      </c>
      <c r="AF274" s="7">
        <v>0</v>
      </c>
      <c r="AG274" s="7" t="s">
        <v>50</v>
      </c>
      <c r="AH274" s="7">
        <v>0</v>
      </c>
      <c r="AI274" s="7">
        <v>0</v>
      </c>
      <c r="AJ274" s="7">
        <v>0</v>
      </c>
      <c r="AK274" s="7">
        <v>0</v>
      </c>
      <c r="AL274" s="7">
        <v>0</v>
      </c>
      <c r="AM274" s="7"/>
      <c r="AN274" s="7">
        <v>0</v>
      </c>
      <c r="AO274" s="7">
        <v>0</v>
      </c>
      <c r="AP274" s="7">
        <v>0</v>
      </c>
      <c r="AQ274" s="7" t="s">
        <v>50</v>
      </c>
      <c r="AR274" s="7" t="s">
        <v>50</v>
      </c>
      <c r="AS274" s="7"/>
      <c r="AT274" s="7"/>
      <c r="AU274" s="7"/>
    </row>
    <row r="275" spans="1:47" hidden="1" x14ac:dyDescent="0.25">
      <c r="A275" s="5">
        <v>274</v>
      </c>
      <c r="B275" s="352" t="s">
        <v>47</v>
      </c>
      <c r="C275" s="63" t="s">
        <v>454</v>
      </c>
      <c r="D275" s="45" t="s">
        <v>455</v>
      </c>
      <c r="E275" s="45" t="s">
        <v>456</v>
      </c>
      <c r="F275" s="45">
        <v>200613.32</v>
      </c>
      <c r="G275" s="45">
        <v>9000</v>
      </c>
      <c r="H275" s="45"/>
      <c r="I275" s="45">
        <v>0</v>
      </c>
      <c r="J275" s="7"/>
      <c r="K275" s="207" t="s">
        <v>457</v>
      </c>
      <c r="L275" s="8">
        <v>45517</v>
      </c>
      <c r="M275" s="7">
        <v>155</v>
      </c>
      <c r="N275" s="9">
        <f t="shared" si="30"/>
        <v>45671</v>
      </c>
      <c r="O275" s="10">
        <f t="shared" ca="1" si="29"/>
        <v>-532</v>
      </c>
      <c r="P275" s="7" t="s">
        <v>50</v>
      </c>
      <c r="Q275" s="7" t="s">
        <v>50</v>
      </c>
      <c r="R275" s="7" t="s">
        <v>50</v>
      </c>
      <c r="S275" s="7" t="s">
        <v>50</v>
      </c>
      <c r="T275" s="7" t="s">
        <v>50</v>
      </c>
      <c r="U275" s="7" t="s">
        <v>50</v>
      </c>
      <c r="V275" s="15" t="s">
        <v>50</v>
      </c>
      <c r="W275" s="7" t="s">
        <v>50</v>
      </c>
      <c r="X275" s="7" t="s">
        <v>50</v>
      </c>
      <c r="Y275" s="7" t="s">
        <v>50</v>
      </c>
      <c r="Z275" s="7" t="s">
        <v>50</v>
      </c>
      <c r="AA275" s="7" t="s">
        <v>50</v>
      </c>
      <c r="AB275" s="7">
        <v>0</v>
      </c>
      <c r="AC275" s="7">
        <v>0</v>
      </c>
      <c r="AD275" s="7" t="s">
        <v>50</v>
      </c>
      <c r="AE275" s="7" t="s">
        <v>50</v>
      </c>
      <c r="AF275" s="7">
        <v>0</v>
      </c>
      <c r="AG275" s="7" t="s">
        <v>50</v>
      </c>
      <c r="AH275" s="7">
        <v>0</v>
      </c>
      <c r="AI275" s="7">
        <v>0</v>
      </c>
      <c r="AJ275" s="7" t="s">
        <v>50</v>
      </c>
      <c r="AK275" s="7">
        <v>0</v>
      </c>
      <c r="AL275" s="7">
        <v>0</v>
      </c>
      <c r="AM275" s="7">
        <v>0</v>
      </c>
      <c r="AN275" s="7">
        <v>0</v>
      </c>
      <c r="AO275" s="7">
        <v>0</v>
      </c>
      <c r="AP275" s="7">
        <v>0</v>
      </c>
      <c r="AQ275" s="7" t="s">
        <v>50</v>
      </c>
      <c r="AR275" s="7" t="s">
        <v>50</v>
      </c>
      <c r="AS275" s="7" t="s">
        <v>50</v>
      </c>
      <c r="AT275" s="7" t="s">
        <v>50</v>
      </c>
      <c r="AU275" s="7"/>
    </row>
    <row r="276" spans="1:47" hidden="1" x14ac:dyDescent="0.25">
      <c r="A276" s="5">
        <v>275</v>
      </c>
      <c r="B276" s="352" t="s">
        <v>47</v>
      </c>
      <c r="C276" s="63" t="s">
        <v>458</v>
      </c>
      <c r="D276" s="45" t="s">
        <v>459</v>
      </c>
      <c r="E276" s="45" t="s">
        <v>456</v>
      </c>
      <c r="F276" s="45">
        <v>209463.78</v>
      </c>
      <c r="G276" s="45">
        <v>9032.67</v>
      </c>
      <c r="H276" s="45"/>
      <c r="I276" s="45">
        <v>0</v>
      </c>
      <c r="J276" s="7"/>
      <c r="K276" s="207" t="s">
        <v>395</v>
      </c>
      <c r="L276" s="8">
        <v>45517</v>
      </c>
      <c r="M276" s="7">
        <v>155</v>
      </c>
      <c r="N276" s="9">
        <f t="shared" si="30"/>
        <v>45671</v>
      </c>
      <c r="O276" s="10">
        <f t="shared" ca="1" si="29"/>
        <v>-532</v>
      </c>
      <c r="P276" s="10" t="s">
        <v>50</v>
      </c>
      <c r="Q276" s="7" t="s">
        <v>50</v>
      </c>
      <c r="R276" s="7" t="s">
        <v>50</v>
      </c>
      <c r="S276" s="7" t="s">
        <v>50</v>
      </c>
      <c r="T276" s="7" t="s">
        <v>50</v>
      </c>
      <c r="U276" s="7" t="s">
        <v>50</v>
      </c>
      <c r="V276" s="15" t="s">
        <v>50</v>
      </c>
      <c r="W276" s="7" t="s">
        <v>50</v>
      </c>
      <c r="X276" s="7" t="s">
        <v>50</v>
      </c>
      <c r="Y276" s="7" t="s">
        <v>50</v>
      </c>
      <c r="Z276" s="7" t="s">
        <v>50</v>
      </c>
      <c r="AA276" s="7" t="s">
        <v>50</v>
      </c>
      <c r="AB276" s="7">
        <v>0</v>
      </c>
      <c r="AC276" s="7">
        <v>0</v>
      </c>
      <c r="AD276" s="7" t="s">
        <v>50</v>
      </c>
      <c r="AE276" s="7" t="s">
        <v>50</v>
      </c>
      <c r="AF276" s="7">
        <v>0</v>
      </c>
      <c r="AG276" s="7">
        <v>0</v>
      </c>
      <c r="AH276" s="7">
        <v>0</v>
      </c>
      <c r="AI276" s="7" t="s">
        <v>50</v>
      </c>
      <c r="AJ276" s="7" t="s">
        <v>50</v>
      </c>
      <c r="AK276" s="7">
        <v>0</v>
      </c>
      <c r="AL276" s="7">
        <v>0</v>
      </c>
      <c r="AM276" s="7">
        <v>0</v>
      </c>
      <c r="AN276" s="7">
        <v>0</v>
      </c>
      <c r="AO276" s="7">
        <v>0</v>
      </c>
      <c r="AP276" s="7">
        <v>0</v>
      </c>
      <c r="AQ276" s="7" t="s">
        <v>50</v>
      </c>
      <c r="AR276" s="7" t="s">
        <v>50</v>
      </c>
      <c r="AS276" s="7" t="s">
        <v>50</v>
      </c>
      <c r="AT276" s="7" t="s">
        <v>50</v>
      </c>
      <c r="AU276" s="7"/>
    </row>
    <row r="277" spans="1:47" hidden="1" x14ac:dyDescent="0.25">
      <c r="A277" s="458">
        <v>276</v>
      </c>
      <c r="B277" s="459" t="s">
        <v>47</v>
      </c>
      <c r="C277" s="63" t="s">
        <v>460</v>
      </c>
      <c r="D277" s="45" t="s">
        <v>461</v>
      </c>
      <c r="E277" s="45" t="s">
        <v>462</v>
      </c>
      <c r="F277" s="45">
        <v>128000</v>
      </c>
      <c r="G277" s="45">
        <v>5065.34</v>
      </c>
      <c r="H277" s="45"/>
      <c r="I277" s="45">
        <v>0</v>
      </c>
      <c r="J277" s="7">
        <v>2000</v>
      </c>
      <c r="K277" s="207" t="s">
        <v>463</v>
      </c>
      <c r="L277" s="8">
        <v>45517</v>
      </c>
      <c r="M277" s="7">
        <f>155+30+30+30+30</f>
        <v>275</v>
      </c>
      <c r="N277" s="9">
        <f t="shared" si="30"/>
        <v>45791</v>
      </c>
      <c r="O277" s="10">
        <f t="shared" ca="1" si="29"/>
        <v>-412</v>
      </c>
      <c r="P277" s="10"/>
      <c r="Q277" s="7"/>
      <c r="R277" s="7"/>
      <c r="S277" s="7"/>
      <c r="T277" s="7"/>
      <c r="U277" s="7"/>
      <c r="V277" s="15"/>
      <c r="W277" s="7"/>
      <c r="X277" s="7"/>
      <c r="Y277" s="7"/>
      <c r="AA277" s="7"/>
      <c r="AB277" s="7"/>
      <c r="AC277" s="7"/>
      <c r="AD277" s="7"/>
      <c r="AE277" s="7"/>
      <c r="AF277" s="7"/>
      <c r="AG277" s="7"/>
      <c r="AH277" s="7"/>
      <c r="AI277" s="7"/>
      <c r="AJ277" s="7"/>
      <c r="AK277" s="7"/>
      <c r="AL277" s="7"/>
      <c r="AM277" s="7"/>
      <c r="AN277" s="7"/>
      <c r="AO277" s="7"/>
      <c r="AP277" s="7"/>
      <c r="AQ277" s="7" t="s">
        <v>56</v>
      </c>
      <c r="AR277" s="7" t="s">
        <v>50</v>
      </c>
      <c r="AS277" s="7" t="s">
        <v>56</v>
      </c>
      <c r="AT277" s="7"/>
      <c r="AU277" s="7"/>
    </row>
    <row r="278" spans="1:47" hidden="1" x14ac:dyDescent="0.25">
      <c r="A278" s="5">
        <v>277</v>
      </c>
      <c r="B278" s="352" t="s">
        <v>47</v>
      </c>
      <c r="C278" s="63" t="s">
        <v>464</v>
      </c>
      <c r="D278" s="45" t="s">
        <v>465</v>
      </c>
      <c r="E278" s="45" t="s">
        <v>456</v>
      </c>
      <c r="F278" s="45"/>
      <c r="G278" s="45">
        <v>9021.7800000000007</v>
      </c>
      <c r="H278" s="45"/>
      <c r="I278" s="45">
        <v>0</v>
      </c>
      <c r="J278" s="110"/>
      <c r="K278" s="207" t="s">
        <v>466</v>
      </c>
      <c r="L278" s="8">
        <v>45523</v>
      </c>
      <c r="M278" s="7">
        <v>155</v>
      </c>
      <c r="N278" s="9">
        <f t="shared" si="30"/>
        <v>45677</v>
      </c>
      <c r="O278" s="10">
        <f t="shared" ca="1" si="29"/>
        <v>-526</v>
      </c>
      <c r="P278" s="10" t="s">
        <v>50</v>
      </c>
      <c r="Q278" s="7" t="s">
        <v>50</v>
      </c>
      <c r="R278" s="7" t="s">
        <v>50</v>
      </c>
      <c r="S278" s="7" t="s">
        <v>50</v>
      </c>
      <c r="T278" s="7" t="s">
        <v>50</v>
      </c>
      <c r="U278" s="7" t="s">
        <v>50</v>
      </c>
      <c r="V278" s="15" t="s">
        <v>50</v>
      </c>
      <c r="W278" s="7" t="s">
        <v>50</v>
      </c>
      <c r="X278" s="7" t="s">
        <v>50</v>
      </c>
      <c r="Y278" s="7" t="s">
        <v>50</v>
      </c>
      <c r="Z278" s="7" t="s">
        <v>50</v>
      </c>
      <c r="AA278" s="7" t="s">
        <v>50</v>
      </c>
      <c r="AB278" s="7">
        <v>0</v>
      </c>
      <c r="AC278" s="7">
        <v>0</v>
      </c>
      <c r="AD278" s="7" t="s">
        <v>50</v>
      </c>
      <c r="AE278" s="7" t="s">
        <v>50</v>
      </c>
      <c r="AF278" s="7">
        <v>0</v>
      </c>
      <c r="AG278" s="7">
        <v>0</v>
      </c>
      <c r="AH278" s="7">
        <v>0</v>
      </c>
      <c r="AI278" s="7">
        <v>0</v>
      </c>
      <c r="AJ278" s="7" t="s">
        <v>50</v>
      </c>
      <c r="AK278" s="7">
        <v>0</v>
      </c>
      <c r="AL278" s="7">
        <v>0</v>
      </c>
      <c r="AM278" s="7">
        <v>0</v>
      </c>
      <c r="AN278" s="7">
        <v>0</v>
      </c>
      <c r="AO278" s="7">
        <v>0</v>
      </c>
      <c r="AP278" s="7">
        <v>0</v>
      </c>
      <c r="AQ278" s="7" t="s">
        <v>56</v>
      </c>
      <c r="AR278" s="7" t="s">
        <v>50</v>
      </c>
      <c r="AS278" s="7" t="s">
        <v>56</v>
      </c>
      <c r="AT278" s="7" t="s">
        <v>56</v>
      </c>
      <c r="AU278" s="7"/>
    </row>
    <row r="279" spans="1:47" hidden="1" x14ac:dyDescent="0.25">
      <c r="A279" s="50">
        <v>278</v>
      </c>
      <c r="B279" s="367" t="s">
        <v>47</v>
      </c>
      <c r="C279" s="45" t="s">
        <v>467</v>
      </c>
      <c r="D279" s="45" t="s">
        <v>468</v>
      </c>
      <c r="E279" s="45" t="s">
        <v>345</v>
      </c>
      <c r="F279" s="7">
        <v>279221.98</v>
      </c>
      <c r="G279" s="7">
        <v>10000</v>
      </c>
      <c r="H279" s="7"/>
      <c r="I279" s="7">
        <v>0</v>
      </c>
      <c r="J279" s="110"/>
      <c r="K279" s="175" t="s">
        <v>395</v>
      </c>
      <c r="L279" s="8">
        <v>45855</v>
      </c>
      <c r="M279" s="7">
        <f>125+30+30+30+30+30</f>
        <v>275</v>
      </c>
      <c r="N279" s="9">
        <f t="shared" si="30"/>
        <v>46129</v>
      </c>
      <c r="O279" s="10">
        <f t="shared" ca="1" si="29"/>
        <v>-74</v>
      </c>
      <c r="P279" s="10"/>
      <c r="Q279" s="7" t="s">
        <v>50</v>
      </c>
      <c r="R279" s="7" t="s">
        <v>50</v>
      </c>
      <c r="S279" s="7" t="s">
        <v>50</v>
      </c>
      <c r="T279" s="7" t="s">
        <v>50</v>
      </c>
      <c r="U279" s="7" t="s">
        <v>50</v>
      </c>
      <c r="V279" s="15" t="s">
        <v>50</v>
      </c>
      <c r="W279" s="7" t="s">
        <v>50</v>
      </c>
      <c r="X279" s="7" t="s">
        <v>50</v>
      </c>
      <c r="Y279" s="7" t="s">
        <v>50</v>
      </c>
      <c r="Z279" s="7" t="s">
        <v>50</v>
      </c>
      <c r="AA279" s="7" t="s">
        <v>50</v>
      </c>
      <c r="AB279" s="7">
        <v>0</v>
      </c>
      <c r="AC279" s="7">
        <v>0</v>
      </c>
      <c r="AD279" s="7" t="s">
        <v>50</v>
      </c>
      <c r="AE279" s="7">
        <v>0</v>
      </c>
      <c r="AF279" s="7" t="s">
        <v>50</v>
      </c>
      <c r="AG279" s="7">
        <v>0</v>
      </c>
      <c r="AH279" s="7">
        <v>0</v>
      </c>
      <c r="AI279" s="7">
        <v>0</v>
      </c>
      <c r="AJ279" s="7">
        <v>0</v>
      </c>
      <c r="AK279" s="7">
        <v>0</v>
      </c>
      <c r="AL279" s="7">
        <v>0</v>
      </c>
      <c r="AM279" s="7" t="s">
        <v>50</v>
      </c>
      <c r="AN279" s="7">
        <v>0</v>
      </c>
      <c r="AO279" s="7">
        <v>0</v>
      </c>
      <c r="AP279" s="7">
        <v>0</v>
      </c>
      <c r="AQ279" s="7" t="s">
        <v>50</v>
      </c>
      <c r="AR279" s="7" t="s">
        <v>50</v>
      </c>
      <c r="AS279" s="7" t="s">
        <v>56</v>
      </c>
      <c r="AT279" s="7" t="s">
        <v>56</v>
      </c>
      <c r="AU279" s="7"/>
    </row>
    <row r="280" spans="1:47" hidden="1" x14ac:dyDescent="0.25">
      <c r="A280" s="5">
        <v>279</v>
      </c>
      <c r="B280" s="352" t="s">
        <v>47</v>
      </c>
      <c r="C280" s="47" t="s">
        <v>469</v>
      </c>
      <c r="D280" s="47" t="s">
        <v>470</v>
      </c>
      <c r="E280" s="47" t="s">
        <v>161</v>
      </c>
      <c r="F280" s="47"/>
      <c r="G280" s="47">
        <v>12565.27</v>
      </c>
      <c r="H280" s="47"/>
      <c r="I280" s="47"/>
      <c r="J280" s="110"/>
      <c r="K280" s="288"/>
      <c r="L280" s="94">
        <v>45525</v>
      </c>
      <c r="M280" s="47">
        <v>155</v>
      </c>
      <c r="N280" s="104">
        <f t="shared" si="30"/>
        <v>45679</v>
      </c>
      <c r="O280" s="60">
        <f t="shared" ca="1" si="29"/>
        <v>-524</v>
      </c>
      <c r="P280" s="60"/>
      <c r="Q280" s="47"/>
      <c r="R280" s="47"/>
      <c r="S280" s="47"/>
      <c r="T280" s="47"/>
      <c r="U280" s="47"/>
      <c r="V280" s="105"/>
      <c r="W280" s="47"/>
      <c r="X280" s="47"/>
      <c r="Y280" s="47"/>
      <c r="Z280" s="47"/>
      <c r="AA280" s="47"/>
      <c r="AB280" s="47"/>
      <c r="AC280" s="47"/>
      <c r="AD280" s="47"/>
      <c r="AE280" s="47"/>
      <c r="AF280" s="47"/>
      <c r="AG280" s="47"/>
      <c r="AH280" s="47"/>
      <c r="AI280" s="47"/>
      <c r="AJ280" s="47"/>
      <c r="AK280" s="47"/>
      <c r="AL280" s="47"/>
      <c r="AM280" s="47"/>
      <c r="AN280" s="47"/>
      <c r="AO280" s="47"/>
      <c r="AP280" s="47"/>
      <c r="AQ280" s="47"/>
      <c r="AR280" s="47"/>
      <c r="AS280" s="47"/>
      <c r="AT280" s="47"/>
      <c r="AU280" s="47"/>
    </row>
    <row r="281" spans="1:47" x14ac:dyDescent="0.25">
      <c r="A281" s="50">
        <v>280</v>
      </c>
      <c r="B281" s="367" t="s">
        <v>471</v>
      </c>
      <c r="C281" s="45" t="s">
        <v>472</v>
      </c>
      <c r="D281" s="45" t="s">
        <v>473</v>
      </c>
      <c r="E281" s="45" t="s">
        <v>474</v>
      </c>
      <c r="F281" s="7"/>
      <c r="G281" s="45"/>
      <c r="H281" s="45"/>
      <c r="I281" s="45" t="s">
        <v>475</v>
      </c>
      <c r="J281" s="110"/>
      <c r="K281" s="207"/>
      <c r="L281" s="8">
        <v>46128</v>
      </c>
      <c r="M281" s="7">
        <f>100</f>
        <v>100</v>
      </c>
      <c r="N281" s="9">
        <f t="shared" si="30"/>
        <v>46227</v>
      </c>
      <c r="O281" s="10">
        <f t="shared" ca="1" si="29"/>
        <v>24</v>
      </c>
      <c r="P281" s="10"/>
      <c r="Q281" s="7" t="s">
        <v>50</v>
      </c>
      <c r="R281" s="7" t="s">
        <v>50</v>
      </c>
      <c r="S281" s="67" t="s">
        <v>50</v>
      </c>
      <c r="T281" s="67" t="s">
        <v>50</v>
      </c>
      <c r="U281" s="67" t="s">
        <v>50</v>
      </c>
      <c r="V281" s="485" t="s">
        <v>50</v>
      </c>
      <c r="W281" s="67"/>
      <c r="X281" s="67" t="s">
        <v>50</v>
      </c>
      <c r="Y281" s="67" t="s">
        <v>50</v>
      </c>
      <c r="Z281" s="67" t="s">
        <v>50</v>
      </c>
      <c r="AA281" s="67" t="s">
        <v>50</v>
      </c>
      <c r="AB281" s="7"/>
      <c r="AC281" s="7"/>
      <c r="AD281" s="7" t="s">
        <v>56</v>
      </c>
      <c r="AE281" s="7"/>
      <c r="AF281" s="7" t="s">
        <v>56</v>
      </c>
      <c r="AG281" s="7"/>
      <c r="AH281" s="7"/>
      <c r="AI281" s="7"/>
      <c r="AJ281" s="7" t="s">
        <v>50</v>
      </c>
      <c r="AK281" s="7"/>
      <c r="AL281" s="7"/>
      <c r="AM281" s="7" t="s">
        <v>50</v>
      </c>
      <c r="AN281" s="7"/>
      <c r="AO281" s="7"/>
      <c r="AP281" s="7"/>
      <c r="AQ281" s="7" t="s">
        <v>50</v>
      </c>
      <c r="AR281" s="7" t="s">
        <v>50</v>
      </c>
      <c r="AS281" s="7" t="s">
        <v>56</v>
      </c>
      <c r="AT281" s="7" t="s">
        <v>56</v>
      </c>
      <c r="AU281" s="7"/>
    </row>
    <row r="282" spans="1:47" hidden="1" x14ac:dyDescent="0.25">
      <c r="A282" s="5">
        <v>281</v>
      </c>
      <c r="B282" s="352" t="s">
        <v>47</v>
      </c>
      <c r="C282" s="7" t="s">
        <v>476</v>
      </c>
      <c r="D282" s="7" t="s">
        <v>477</v>
      </c>
      <c r="E282" s="7" t="s">
        <v>478</v>
      </c>
      <c r="F282" s="7"/>
      <c r="G282" s="7">
        <v>10739.55</v>
      </c>
      <c r="H282" s="7"/>
      <c r="I282" s="7"/>
      <c r="J282" s="110"/>
      <c r="K282" s="175"/>
      <c r="L282" s="8">
        <v>45525</v>
      </c>
      <c r="M282" s="7">
        <v>155</v>
      </c>
      <c r="N282" s="9">
        <f t="shared" si="30"/>
        <v>45679</v>
      </c>
      <c r="O282" s="10">
        <f t="shared" ca="1" si="29"/>
        <v>-524</v>
      </c>
      <c r="P282" s="10"/>
      <c r="Q282" s="7"/>
      <c r="R282" s="7"/>
      <c r="S282" s="7"/>
      <c r="T282" s="7"/>
      <c r="U282" s="7"/>
      <c r="V282" s="15"/>
      <c r="W282" s="7"/>
      <c r="X282" s="7"/>
      <c r="Y282" s="7"/>
      <c r="Z282" s="7"/>
      <c r="AA282" s="7"/>
      <c r="AB282" s="7"/>
      <c r="AC282" s="7"/>
      <c r="AD282" s="7"/>
      <c r="AE282" s="7"/>
      <c r="AF282" s="7"/>
      <c r="AG282" s="7"/>
      <c r="AH282" s="7"/>
      <c r="AI282" s="7"/>
      <c r="AJ282" s="7"/>
      <c r="AK282" s="7"/>
      <c r="AL282" s="7"/>
      <c r="AM282" s="7"/>
      <c r="AN282" s="7"/>
      <c r="AO282" s="7"/>
      <c r="AP282" s="7"/>
      <c r="AQ282" s="7"/>
      <c r="AR282" s="7"/>
      <c r="AS282" s="7"/>
      <c r="AT282" s="7"/>
      <c r="AU282" s="7"/>
    </row>
    <row r="283" spans="1:47" x14ac:dyDescent="0.25">
      <c r="A283" s="5">
        <v>282</v>
      </c>
      <c r="B283" s="352" t="s">
        <v>479</v>
      </c>
      <c r="C283" s="63" t="s">
        <v>480</v>
      </c>
      <c r="D283" s="7" t="s">
        <v>481</v>
      </c>
      <c r="E283" s="7" t="s">
        <v>446</v>
      </c>
      <c r="F283" s="7">
        <v>617422.56000000006</v>
      </c>
      <c r="G283" s="7">
        <v>12560</v>
      </c>
      <c r="H283" s="7"/>
      <c r="I283" s="67" t="s">
        <v>482</v>
      </c>
      <c r="J283" s="110">
        <v>14000</v>
      </c>
      <c r="K283" s="175"/>
      <c r="L283" s="8">
        <v>46128</v>
      </c>
      <c r="M283" s="7">
        <v>100</v>
      </c>
      <c r="N283" s="9">
        <f t="shared" si="30"/>
        <v>46227</v>
      </c>
      <c r="O283" s="10">
        <f t="shared" ca="1" si="29"/>
        <v>24</v>
      </c>
      <c r="P283" s="10">
        <v>0</v>
      </c>
      <c r="Q283" s="7" t="s">
        <v>50</v>
      </c>
      <c r="R283" s="7" t="s">
        <v>50</v>
      </c>
      <c r="S283" s="7">
        <v>0</v>
      </c>
      <c r="T283" s="7">
        <v>0</v>
      </c>
      <c r="U283" s="7" t="s">
        <v>50</v>
      </c>
      <c r="V283" s="15" t="s">
        <v>50</v>
      </c>
      <c r="W283" s="7">
        <v>0</v>
      </c>
      <c r="X283" s="7" t="s">
        <v>50</v>
      </c>
      <c r="Y283" s="7">
        <v>0</v>
      </c>
      <c r="Z283" s="7" t="s">
        <v>50</v>
      </c>
      <c r="AA283" s="7" t="s">
        <v>50</v>
      </c>
      <c r="AB283" s="7" t="s">
        <v>50</v>
      </c>
      <c r="AC283" s="7">
        <v>0</v>
      </c>
      <c r="AD283" s="67" t="s">
        <v>50</v>
      </c>
      <c r="AE283" s="7" t="s">
        <v>50</v>
      </c>
      <c r="AF283" s="517" t="s">
        <v>483</v>
      </c>
      <c r="AG283" s="7" t="s">
        <v>50</v>
      </c>
      <c r="AH283" s="7" t="s">
        <v>50</v>
      </c>
      <c r="AI283" s="7" t="s">
        <v>50</v>
      </c>
      <c r="AJ283" s="7">
        <v>0</v>
      </c>
      <c r="AK283" s="7">
        <v>0</v>
      </c>
      <c r="AL283" s="7">
        <v>0</v>
      </c>
      <c r="AM283" s="7" t="s">
        <v>50</v>
      </c>
      <c r="AN283" s="7">
        <v>0</v>
      </c>
      <c r="AO283" s="7">
        <v>0</v>
      </c>
      <c r="AP283" s="7">
        <v>0</v>
      </c>
      <c r="AQ283" s="7"/>
      <c r="AR283" s="7"/>
      <c r="AS283" s="7"/>
      <c r="AT283" s="7"/>
      <c r="AU283" s="7"/>
    </row>
    <row r="284" spans="1:47" hidden="1" x14ac:dyDescent="0.25">
      <c r="A284" s="5">
        <v>283</v>
      </c>
      <c r="B284" s="352" t="s">
        <v>47</v>
      </c>
      <c r="C284" s="63" t="s">
        <v>484</v>
      </c>
      <c r="D284" s="45" t="s">
        <v>485</v>
      </c>
      <c r="E284" s="45" t="s">
        <v>446</v>
      </c>
      <c r="F284" s="45">
        <v>104922.87</v>
      </c>
      <c r="G284" s="45">
        <v>4710.8900000000003</v>
      </c>
      <c r="H284" s="45"/>
      <c r="I284" s="45">
        <v>0</v>
      </c>
      <c r="J284" s="110"/>
      <c r="K284" s="207" t="s">
        <v>395</v>
      </c>
      <c r="L284" s="8">
        <v>45525</v>
      </c>
      <c r="M284" s="7">
        <v>155</v>
      </c>
      <c r="N284" s="9">
        <f t="shared" si="30"/>
        <v>45679</v>
      </c>
      <c r="O284" s="60">
        <f t="shared" ca="1" si="29"/>
        <v>-524</v>
      </c>
      <c r="P284" s="10"/>
      <c r="Q284" s="7" t="s">
        <v>50</v>
      </c>
      <c r="R284" s="7" t="s">
        <v>50</v>
      </c>
      <c r="S284" s="7" t="s">
        <v>50</v>
      </c>
      <c r="T284" s="67" t="s">
        <v>50</v>
      </c>
      <c r="U284" s="7" t="s">
        <v>50</v>
      </c>
      <c r="V284" s="15" t="s">
        <v>50</v>
      </c>
      <c r="W284" s="7" t="s">
        <v>50</v>
      </c>
      <c r="X284" s="7" t="s">
        <v>50</v>
      </c>
      <c r="Y284" s="7" t="s">
        <v>50</v>
      </c>
      <c r="Z284" s="7" t="s">
        <v>50</v>
      </c>
      <c r="AA284" s="7" t="s">
        <v>50</v>
      </c>
      <c r="AB284" s="7">
        <v>0</v>
      </c>
      <c r="AC284" s="7">
        <v>0</v>
      </c>
      <c r="AD284" s="67" t="s">
        <v>50</v>
      </c>
      <c r="AE284" s="7">
        <v>0</v>
      </c>
      <c r="AF284" s="7"/>
      <c r="AG284" s="7"/>
      <c r="AH284" s="7"/>
      <c r="AI284" s="7">
        <v>0</v>
      </c>
      <c r="AJ284" s="7">
        <v>0</v>
      </c>
      <c r="AK284" s="7">
        <v>0</v>
      </c>
      <c r="AL284" s="7"/>
      <c r="AM284" s="67" t="s">
        <v>50</v>
      </c>
      <c r="AN284" s="67" t="s">
        <v>50</v>
      </c>
      <c r="AO284" s="7"/>
      <c r="AP284" s="7"/>
      <c r="AQ284" s="7" t="s">
        <v>50</v>
      </c>
      <c r="AR284" s="7" t="s">
        <v>50</v>
      </c>
      <c r="AS284" s="7" t="s">
        <v>50</v>
      </c>
      <c r="AT284" s="7" t="s">
        <v>50</v>
      </c>
      <c r="AU284" s="7"/>
    </row>
    <row r="285" spans="1:47" s="106" customFormat="1" hidden="1" x14ac:dyDescent="0.25">
      <c r="A285" s="102">
        <v>284</v>
      </c>
      <c r="B285" s="330" t="s">
        <v>47</v>
      </c>
      <c r="C285" s="47" t="s">
        <v>486</v>
      </c>
      <c r="D285" s="47" t="s">
        <v>487</v>
      </c>
      <c r="E285" s="47" t="s">
        <v>478</v>
      </c>
      <c r="F285" s="47"/>
      <c r="G285" s="47">
        <v>10739.55</v>
      </c>
      <c r="H285" s="47"/>
      <c r="I285" s="47"/>
      <c r="J285" s="242"/>
      <c r="K285" s="288" t="s">
        <v>488</v>
      </c>
      <c r="L285" s="94">
        <v>45525</v>
      </c>
      <c r="M285" s="47">
        <f>125+30</f>
        <v>155</v>
      </c>
      <c r="N285" s="104">
        <f t="shared" si="30"/>
        <v>45679</v>
      </c>
      <c r="O285" s="60">
        <f t="shared" ca="1" si="29"/>
        <v>-524</v>
      </c>
      <c r="P285" s="60"/>
      <c r="Q285" s="47"/>
      <c r="R285" s="47"/>
      <c r="S285" s="47"/>
      <c r="T285" s="47"/>
      <c r="U285" s="47"/>
      <c r="V285" s="105"/>
      <c r="W285" s="47"/>
      <c r="X285" s="47"/>
      <c r="Y285" s="47"/>
      <c r="Z285" s="47"/>
      <c r="AA285" s="47"/>
      <c r="AB285" s="47"/>
      <c r="AC285" s="47"/>
      <c r="AD285" s="47"/>
      <c r="AE285" s="47"/>
      <c r="AF285" s="47"/>
      <c r="AG285" s="47"/>
      <c r="AH285" s="47"/>
      <c r="AI285" s="47"/>
      <c r="AJ285" s="47"/>
      <c r="AK285" s="47"/>
      <c r="AL285" s="47"/>
      <c r="AM285" s="47"/>
      <c r="AN285" s="47"/>
      <c r="AO285" s="47"/>
      <c r="AP285" s="47"/>
      <c r="AQ285" s="47"/>
      <c r="AR285" s="47"/>
      <c r="AS285" s="47"/>
      <c r="AT285" s="47"/>
      <c r="AU285" s="47"/>
    </row>
    <row r="286" spans="1:47" x14ac:dyDescent="0.25">
      <c r="A286" s="5">
        <v>285</v>
      </c>
      <c r="B286" s="459" t="s">
        <v>489</v>
      </c>
      <c r="C286" s="63" t="s">
        <v>490</v>
      </c>
      <c r="D286" s="7" t="s">
        <v>491</v>
      </c>
      <c r="E286" s="7" t="s">
        <v>91</v>
      </c>
      <c r="F286" s="7">
        <v>145812.76999999999</v>
      </c>
      <c r="G286" s="7">
        <v>5000</v>
      </c>
      <c r="H286" s="7"/>
      <c r="I286" s="7">
        <v>0</v>
      </c>
      <c r="J286" s="110"/>
      <c r="K286" s="175" t="s">
        <v>492</v>
      </c>
      <c r="L286" s="8">
        <v>45524</v>
      </c>
      <c r="M286" s="7">
        <f>397+30+30+30+30+30+30+30</f>
        <v>607</v>
      </c>
      <c r="N286" s="9">
        <f t="shared" si="30"/>
        <v>46130</v>
      </c>
      <c r="O286" s="10">
        <f t="shared" ca="1" si="29"/>
        <v>-73</v>
      </c>
      <c r="P286" s="10"/>
      <c r="Q286" s="7"/>
      <c r="R286" s="7"/>
      <c r="S286" s="7"/>
      <c r="T286" s="7"/>
      <c r="U286" s="7"/>
      <c r="V286" s="15"/>
      <c r="W286" s="7"/>
      <c r="X286" s="7" t="s">
        <v>56</v>
      </c>
      <c r="Y286" s="7">
        <v>0</v>
      </c>
      <c r="Z286" s="7" t="s">
        <v>50</v>
      </c>
      <c r="AA286" s="7" t="s">
        <v>50</v>
      </c>
      <c r="AB286" s="7" t="s">
        <v>56</v>
      </c>
      <c r="AC286" s="7">
        <v>0</v>
      </c>
      <c r="AD286" s="7"/>
      <c r="AE286" s="7" t="s">
        <v>50</v>
      </c>
      <c r="AF286" s="7"/>
      <c r="AG286" s="7">
        <v>0</v>
      </c>
      <c r="AH286" s="7">
        <v>0</v>
      </c>
      <c r="AI286" s="7" t="s">
        <v>50</v>
      </c>
      <c r="AJ286" s="7">
        <v>0</v>
      </c>
      <c r="AK286" s="7">
        <v>0</v>
      </c>
      <c r="AL286" s="7">
        <v>0</v>
      </c>
      <c r="AM286" s="7" t="s">
        <v>50</v>
      </c>
      <c r="AN286" s="7">
        <v>0</v>
      </c>
      <c r="AO286" s="7">
        <v>0</v>
      </c>
      <c r="AP286" s="7">
        <v>0</v>
      </c>
      <c r="AQ286" s="7"/>
      <c r="AR286" s="7"/>
      <c r="AS286" s="7"/>
      <c r="AT286" s="7"/>
      <c r="AU286" s="7"/>
    </row>
    <row r="287" spans="1:47" s="53" customFormat="1" hidden="1" x14ac:dyDescent="0.25">
      <c r="A287" s="50">
        <v>286</v>
      </c>
      <c r="B287" s="367" t="s">
        <v>47</v>
      </c>
      <c r="C287" s="45" t="s">
        <v>493</v>
      </c>
      <c r="D287" s="45" t="s">
        <v>494</v>
      </c>
      <c r="E287" s="45" t="s">
        <v>495</v>
      </c>
      <c r="F287" s="45"/>
      <c r="G287" s="45">
        <v>5000</v>
      </c>
      <c r="H287" s="45"/>
      <c r="I287" s="45">
        <v>400</v>
      </c>
      <c r="J287" s="107">
        <v>2500</v>
      </c>
      <c r="K287" s="207"/>
      <c r="L287" s="51">
        <v>45531</v>
      </c>
      <c r="M287" s="45">
        <v>702</v>
      </c>
      <c r="N287" s="52">
        <f t="shared" si="30"/>
        <v>46232</v>
      </c>
      <c r="O287" s="46">
        <f t="shared" ca="1" si="29"/>
        <v>29</v>
      </c>
      <c r="P287" s="46"/>
      <c r="Q287" s="45"/>
      <c r="R287" s="45"/>
      <c r="S287" s="45"/>
      <c r="T287" s="45"/>
      <c r="U287" s="45"/>
      <c r="V287" s="56"/>
      <c r="W287" s="45"/>
      <c r="X287" s="45"/>
      <c r="Y287" s="45"/>
      <c r="Z287" s="45"/>
      <c r="AA287" s="45"/>
      <c r="AB287" s="45"/>
      <c r="AC287" s="45"/>
      <c r="AD287" s="45"/>
      <c r="AE287" s="45"/>
      <c r="AF287" s="45"/>
      <c r="AG287" s="45"/>
      <c r="AH287" s="45"/>
      <c r="AI287" s="45"/>
      <c r="AJ287" s="45"/>
      <c r="AK287" s="45"/>
      <c r="AL287" s="45"/>
      <c r="AM287" s="45"/>
      <c r="AN287" s="45"/>
      <c r="AO287" s="45"/>
      <c r="AP287" s="45"/>
      <c r="AQ287" s="45" t="s">
        <v>50</v>
      </c>
      <c r="AR287" s="45"/>
      <c r="AS287" s="45"/>
      <c r="AT287" s="45"/>
      <c r="AU287" s="45"/>
    </row>
    <row r="288" spans="1:47" hidden="1" x14ac:dyDescent="0.25">
      <c r="A288" s="5">
        <v>287</v>
      </c>
      <c r="B288" s="323" t="s">
        <v>47</v>
      </c>
      <c r="C288" s="63" t="s">
        <v>496</v>
      </c>
      <c r="D288" s="45" t="s">
        <v>497</v>
      </c>
      <c r="E288" s="45" t="s">
        <v>495</v>
      </c>
      <c r="F288" s="53"/>
      <c r="G288" s="45">
        <v>6592.67</v>
      </c>
      <c r="H288" s="45"/>
      <c r="I288" s="45">
        <v>400</v>
      </c>
      <c r="J288" s="110">
        <v>1300</v>
      </c>
      <c r="K288" s="207"/>
      <c r="L288" s="8">
        <v>45531</v>
      </c>
      <c r="M288" s="7">
        <f>245+30+30+30+30</f>
        <v>365</v>
      </c>
      <c r="N288" s="9">
        <f t="shared" si="30"/>
        <v>45895</v>
      </c>
      <c r="O288" s="10">
        <f t="shared" ca="1" si="29"/>
        <v>-308</v>
      </c>
      <c r="P288" s="10"/>
      <c r="Q288" s="7"/>
      <c r="R288" s="7"/>
      <c r="S288" s="7"/>
      <c r="T288" s="7"/>
      <c r="U288" s="7"/>
      <c r="V288" s="15"/>
      <c r="W288" s="7"/>
      <c r="X288" s="7"/>
      <c r="Y288" s="7"/>
      <c r="Z288" s="7"/>
      <c r="AA288" s="7"/>
      <c r="AB288" s="7"/>
      <c r="AC288" s="7"/>
      <c r="AD288" s="7"/>
      <c r="AE288" s="7"/>
      <c r="AF288" s="7"/>
      <c r="AG288" s="7"/>
      <c r="AH288" s="7"/>
      <c r="AI288" s="7"/>
      <c r="AJ288" s="7"/>
      <c r="AK288" s="7"/>
      <c r="AL288" s="7"/>
      <c r="AM288" s="7"/>
      <c r="AN288" s="7"/>
      <c r="AO288" s="7"/>
      <c r="AP288" s="7"/>
      <c r="AQ288" s="7" t="s">
        <v>56</v>
      </c>
      <c r="AR288" s="7" t="s">
        <v>50</v>
      </c>
      <c r="AS288" s="7" t="s">
        <v>56</v>
      </c>
      <c r="AT288" s="7" t="s">
        <v>56</v>
      </c>
      <c r="AU288" s="7"/>
    </row>
    <row r="289" spans="1:47" hidden="1" x14ac:dyDescent="0.25">
      <c r="A289" s="5">
        <v>288</v>
      </c>
      <c r="B289" s="352" t="s">
        <v>47</v>
      </c>
      <c r="C289" s="63" t="s">
        <v>498</v>
      </c>
      <c r="D289" s="45" t="s">
        <v>499</v>
      </c>
      <c r="E289" s="45" t="s">
        <v>456</v>
      </c>
      <c r="F289" s="474">
        <v>107525.58</v>
      </c>
      <c r="G289" s="45">
        <v>5000</v>
      </c>
      <c r="H289" s="45"/>
      <c r="I289" s="45">
        <v>0</v>
      </c>
      <c r="J289" s="110"/>
      <c r="K289" s="207" t="s">
        <v>395</v>
      </c>
      <c r="L289" s="8">
        <v>45531</v>
      </c>
      <c r="M289" s="7">
        <f>245+30+30+30+30+30+30</f>
        <v>425</v>
      </c>
      <c r="N289" s="9">
        <f t="shared" si="30"/>
        <v>45955</v>
      </c>
      <c r="O289" s="10">
        <f t="shared" ca="1" si="29"/>
        <v>-248</v>
      </c>
      <c r="P289" s="10" t="s">
        <v>50</v>
      </c>
      <c r="Q289" s="7" t="s">
        <v>50</v>
      </c>
      <c r="R289" s="7" t="s">
        <v>50</v>
      </c>
      <c r="S289" s="7" t="s">
        <v>50</v>
      </c>
      <c r="T289" s="7" t="s">
        <v>50</v>
      </c>
      <c r="U289" s="7" t="s">
        <v>50</v>
      </c>
      <c r="V289" s="15" t="s">
        <v>50</v>
      </c>
      <c r="W289" s="7" t="s">
        <v>50</v>
      </c>
      <c r="X289" s="7" t="s">
        <v>50</v>
      </c>
      <c r="Y289" s="7" t="s">
        <v>50</v>
      </c>
      <c r="Z289" s="7" t="s">
        <v>50</v>
      </c>
      <c r="AA289" s="7" t="s">
        <v>50</v>
      </c>
      <c r="AB289" s="7">
        <v>0</v>
      </c>
      <c r="AC289" s="7">
        <v>0</v>
      </c>
      <c r="AD289" s="7" t="s">
        <v>50</v>
      </c>
      <c r="AE289" s="7" t="s">
        <v>50</v>
      </c>
      <c r="AF289" s="7">
        <v>0</v>
      </c>
      <c r="AG289" s="7">
        <v>0</v>
      </c>
      <c r="AH289" s="7">
        <v>0</v>
      </c>
      <c r="AI289" s="7">
        <v>0</v>
      </c>
      <c r="AJ289" s="7" t="s">
        <v>50</v>
      </c>
      <c r="AK289" s="7">
        <v>0</v>
      </c>
      <c r="AL289" s="7">
        <v>0</v>
      </c>
      <c r="AM289" s="7">
        <v>0</v>
      </c>
      <c r="AN289" s="7">
        <v>0</v>
      </c>
      <c r="AO289" s="7">
        <v>0</v>
      </c>
      <c r="AP289" s="7">
        <v>0</v>
      </c>
      <c r="AQ289" s="7" t="s">
        <v>50</v>
      </c>
      <c r="AR289" s="7" t="s">
        <v>50</v>
      </c>
      <c r="AS289" s="7" t="s">
        <v>50</v>
      </c>
      <c r="AT289" s="7" t="s">
        <v>50</v>
      </c>
      <c r="AU289" s="7"/>
    </row>
    <row r="290" spans="1:47" hidden="1" x14ac:dyDescent="0.25">
      <c r="A290" s="5">
        <v>289</v>
      </c>
      <c r="B290" s="352" t="s">
        <v>47</v>
      </c>
      <c r="C290" s="63" t="s">
        <v>500</v>
      </c>
      <c r="D290" s="45" t="s">
        <v>501</v>
      </c>
      <c r="E290" s="45" t="s">
        <v>236</v>
      </c>
      <c r="F290" s="45">
        <v>100304</v>
      </c>
      <c r="G290" s="45">
        <v>6581.78</v>
      </c>
      <c r="H290" s="45"/>
      <c r="I290" s="107">
        <v>310</v>
      </c>
      <c r="J290" s="110"/>
      <c r="K290" s="207" t="s">
        <v>424</v>
      </c>
      <c r="L290" s="8">
        <v>45531</v>
      </c>
      <c r="M290" s="7">
        <f>245+30+30</f>
        <v>305</v>
      </c>
      <c r="N290" s="9">
        <f t="shared" si="30"/>
        <v>45835</v>
      </c>
      <c r="O290" s="10">
        <f t="shared" ca="1" si="29"/>
        <v>-368</v>
      </c>
      <c r="P290" s="10" t="s">
        <v>50</v>
      </c>
      <c r="Q290" s="10" t="s">
        <v>50</v>
      </c>
      <c r="R290" s="10" t="s">
        <v>50</v>
      </c>
      <c r="S290" s="10" t="s">
        <v>50</v>
      </c>
      <c r="T290" s="10">
        <v>0</v>
      </c>
      <c r="U290" s="10" t="s">
        <v>50</v>
      </c>
      <c r="V290" s="10" t="s">
        <v>50</v>
      </c>
      <c r="W290" s="10" t="s">
        <v>50</v>
      </c>
      <c r="X290" s="10" t="s">
        <v>50</v>
      </c>
      <c r="Y290" s="10" t="s">
        <v>50</v>
      </c>
      <c r="Z290" s="10" t="s">
        <v>50</v>
      </c>
      <c r="AA290" s="10" t="s">
        <v>50</v>
      </c>
      <c r="AB290" s="7">
        <v>0</v>
      </c>
      <c r="AC290" s="7">
        <v>0</v>
      </c>
      <c r="AD290" s="7" t="s">
        <v>50</v>
      </c>
      <c r="AE290" s="7">
        <v>0</v>
      </c>
      <c r="AF290" s="7">
        <v>0</v>
      </c>
      <c r="AG290" s="7" t="s">
        <v>50</v>
      </c>
      <c r="AH290" s="7" t="s">
        <v>50</v>
      </c>
      <c r="AI290" s="7">
        <v>0</v>
      </c>
      <c r="AJ290" s="7">
        <v>0</v>
      </c>
      <c r="AK290" s="7">
        <v>0</v>
      </c>
      <c r="AL290" s="7">
        <v>0</v>
      </c>
      <c r="AM290" s="7">
        <v>0</v>
      </c>
      <c r="AN290" s="7">
        <v>0</v>
      </c>
      <c r="AO290" s="7">
        <v>0</v>
      </c>
      <c r="AP290" s="7">
        <v>0</v>
      </c>
      <c r="AQ290" s="7" t="s">
        <v>50</v>
      </c>
      <c r="AR290" s="7" t="s">
        <v>50</v>
      </c>
      <c r="AS290" s="7" t="s">
        <v>50</v>
      </c>
      <c r="AT290" s="7" t="s">
        <v>50</v>
      </c>
      <c r="AU290" s="7"/>
    </row>
    <row r="291" spans="1:47" hidden="1" x14ac:dyDescent="0.25">
      <c r="A291" s="5">
        <v>290</v>
      </c>
      <c r="B291" s="352" t="s">
        <v>47</v>
      </c>
      <c r="C291" s="63" t="s">
        <v>502</v>
      </c>
      <c r="D291" s="45" t="s">
        <v>503</v>
      </c>
      <c r="E291" s="45" t="s">
        <v>236</v>
      </c>
      <c r="F291" s="474">
        <v>102211.53</v>
      </c>
      <c r="G291" s="45">
        <v>5065.34</v>
      </c>
      <c r="H291" s="45"/>
      <c r="I291" s="45">
        <v>0</v>
      </c>
      <c r="J291" s="110"/>
      <c r="K291" s="207" t="s">
        <v>504</v>
      </c>
      <c r="L291" s="8">
        <v>45531</v>
      </c>
      <c r="M291" s="7">
        <f>125+30</f>
        <v>155</v>
      </c>
      <c r="N291" s="9">
        <f t="shared" si="30"/>
        <v>45685</v>
      </c>
      <c r="O291" s="10">
        <f t="shared" ca="1" si="29"/>
        <v>-518</v>
      </c>
      <c r="P291" s="10" t="s">
        <v>50</v>
      </c>
      <c r="Q291" s="10" t="s">
        <v>50</v>
      </c>
      <c r="R291" s="10" t="s">
        <v>50</v>
      </c>
      <c r="S291" s="10" t="s">
        <v>50</v>
      </c>
      <c r="T291" s="10" t="s">
        <v>50</v>
      </c>
      <c r="U291" s="10" t="s">
        <v>50</v>
      </c>
      <c r="V291" s="10" t="s">
        <v>50</v>
      </c>
      <c r="W291" s="10" t="s">
        <v>50</v>
      </c>
      <c r="X291" s="10" t="s">
        <v>50</v>
      </c>
      <c r="Y291" s="10">
        <v>0</v>
      </c>
      <c r="Z291" s="10" t="s">
        <v>50</v>
      </c>
      <c r="AA291" s="10" t="s">
        <v>50</v>
      </c>
      <c r="AB291" s="7">
        <v>0</v>
      </c>
      <c r="AC291" s="7">
        <v>0</v>
      </c>
      <c r="AD291" s="10" t="s">
        <v>50</v>
      </c>
      <c r="AE291" s="10" t="s">
        <v>50</v>
      </c>
      <c r="AF291" s="7">
        <v>0</v>
      </c>
      <c r="AG291" s="7">
        <v>0</v>
      </c>
      <c r="AH291" s="7">
        <v>0</v>
      </c>
      <c r="AI291" s="7">
        <v>0</v>
      </c>
      <c r="AJ291" s="7">
        <v>0</v>
      </c>
      <c r="AK291" s="7">
        <v>0</v>
      </c>
      <c r="AL291" s="7">
        <v>0</v>
      </c>
      <c r="AM291" s="7">
        <v>0</v>
      </c>
      <c r="AN291" s="7">
        <v>0</v>
      </c>
      <c r="AO291" s="7">
        <v>0</v>
      </c>
      <c r="AP291" s="7">
        <v>0</v>
      </c>
      <c r="AQ291" s="7" t="s">
        <v>50</v>
      </c>
      <c r="AR291" s="7" t="s">
        <v>50</v>
      </c>
      <c r="AS291" s="7" t="s">
        <v>50</v>
      </c>
      <c r="AT291" s="7" t="s">
        <v>50</v>
      </c>
      <c r="AU291" s="7"/>
    </row>
    <row r="292" spans="1:47" ht="15.75" hidden="1" customHeight="1" x14ac:dyDescent="0.25">
      <c r="A292" s="5">
        <v>291</v>
      </c>
      <c r="B292" s="352" t="s">
        <v>47</v>
      </c>
      <c r="C292" s="63" t="s">
        <v>505</v>
      </c>
      <c r="D292" s="45" t="s">
        <v>506</v>
      </c>
      <c r="E292" s="45" t="s">
        <v>236</v>
      </c>
      <c r="F292" s="53">
        <v>103379.48</v>
      </c>
      <c r="G292" s="45">
        <v>6581.78</v>
      </c>
      <c r="H292" s="45"/>
      <c r="I292" s="107">
        <v>310</v>
      </c>
      <c r="J292" s="110"/>
      <c r="K292" s="207" t="s">
        <v>507</v>
      </c>
      <c r="L292" s="8">
        <v>45531</v>
      </c>
      <c r="M292" s="7">
        <f>245+30+30+30</f>
        <v>335</v>
      </c>
      <c r="N292" s="9">
        <f t="shared" si="30"/>
        <v>45865</v>
      </c>
      <c r="O292" s="10">
        <f t="shared" ca="1" si="29"/>
        <v>-338</v>
      </c>
      <c r="P292" s="10" t="s">
        <v>50</v>
      </c>
      <c r="Q292" s="10" t="s">
        <v>50</v>
      </c>
      <c r="R292" s="10" t="s">
        <v>50</v>
      </c>
      <c r="S292" s="10" t="s">
        <v>50</v>
      </c>
      <c r="T292" s="10" t="s">
        <v>50</v>
      </c>
      <c r="U292" s="10" t="s">
        <v>50</v>
      </c>
      <c r="V292" s="10" t="s">
        <v>50</v>
      </c>
      <c r="W292" s="10" t="s">
        <v>50</v>
      </c>
      <c r="X292" s="10" t="s">
        <v>50</v>
      </c>
      <c r="Y292" s="10" t="s">
        <v>50</v>
      </c>
      <c r="Z292" s="10" t="s">
        <v>50</v>
      </c>
      <c r="AA292" s="10" t="s">
        <v>50</v>
      </c>
      <c r="AB292" s="7">
        <v>0</v>
      </c>
      <c r="AC292" s="7">
        <v>0</v>
      </c>
      <c r="AD292" s="7" t="s">
        <v>50</v>
      </c>
      <c r="AE292" s="10" t="s">
        <v>50</v>
      </c>
      <c r="AF292" s="7">
        <v>0</v>
      </c>
      <c r="AG292" s="7" t="s">
        <v>50</v>
      </c>
      <c r="AH292" s="7" t="s">
        <v>50</v>
      </c>
      <c r="AI292" s="7">
        <v>0</v>
      </c>
      <c r="AJ292" s="7">
        <v>0</v>
      </c>
      <c r="AK292" s="7">
        <v>0</v>
      </c>
      <c r="AL292" s="7">
        <v>0</v>
      </c>
      <c r="AM292" s="7">
        <v>0</v>
      </c>
      <c r="AN292" s="7">
        <v>0</v>
      </c>
      <c r="AO292" s="7">
        <v>0</v>
      </c>
      <c r="AP292" s="7">
        <v>0</v>
      </c>
      <c r="AQ292" s="7" t="s">
        <v>50</v>
      </c>
      <c r="AR292" s="7" t="s">
        <v>50</v>
      </c>
      <c r="AS292" s="7" t="s">
        <v>50</v>
      </c>
      <c r="AT292" s="7" t="s">
        <v>50</v>
      </c>
      <c r="AU292" s="7"/>
    </row>
    <row r="293" spans="1:47" hidden="1" x14ac:dyDescent="0.25">
      <c r="A293" s="5">
        <v>292</v>
      </c>
      <c r="B293" s="352" t="s">
        <v>47</v>
      </c>
      <c r="C293" s="63" t="s">
        <v>508</v>
      </c>
      <c r="D293" s="45" t="s">
        <v>509</v>
      </c>
      <c r="E293" s="45" t="s">
        <v>406</v>
      </c>
      <c r="F293" s="474">
        <v>111246.67</v>
      </c>
      <c r="G293" s="45">
        <v>5021.78</v>
      </c>
      <c r="H293" s="45"/>
      <c r="I293" s="45">
        <v>0</v>
      </c>
      <c r="J293" s="110"/>
      <c r="K293" s="207" t="s">
        <v>383</v>
      </c>
      <c r="L293" s="8">
        <v>45531</v>
      </c>
      <c r="M293" s="7">
        <f>245+30+30+30+30</f>
        <v>365</v>
      </c>
      <c r="N293" s="9">
        <f t="shared" si="30"/>
        <v>45895</v>
      </c>
      <c r="O293" s="10">
        <f t="shared" ca="1" si="29"/>
        <v>-308</v>
      </c>
      <c r="P293" s="10" t="s">
        <v>50</v>
      </c>
      <c r="Q293" s="7" t="s">
        <v>50</v>
      </c>
      <c r="R293" s="7" t="s">
        <v>50</v>
      </c>
      <c r="S293" s="7">
        <v>0</v>
      </c>
      <c r="T293" s="7">
        <v>0</v>
      </c>
      <c r="U293" s="7"/>
      <c r="V293" s="15" t="s">
        <v>50</v>
      </c>
      <c r="W293" s="7">
        <v>0</v>
      </c>
      <c r="X293" s="7" t="s">
        <v>50</v>
      </c>
      <c r="Y293" s="7" t="s">
        <v>50</v>
      </c>
      <c r="Z293" s="7" t="s">
        <v>50</v>
      </c>
      <c r="AA293" s="7" t="s">
        <v>50</v>
      </c>
      <c r="AB293" s="7">
        <v>0</v>
      </c>
      <c r="AC293" s="7" t="s">
        <v>50</v>
      </c>
      <c r="AD293" s="7" t="s">
        <v>50</v>
      </c>
      <c r="AE293" s="7">
        <v>0</v>
      </c>
      <c r="AF293" s="7">
        <v>0</v>
      </c>
      <c r="AG293" s="7" t="s">
        <v>50</v>
      </c>
      <c r="AH293" s="7">
        <v>0</v>
      </c>
      <c r="AI293" s="7">
        <v>0</v>
      </c>
      <c r="AJ293" s="7" t="s">
        <v>50</v>
      </c>
      <c r="AK293" s="7">
        <v>0</v>
      </c>
      <c r="AL293" s="7">
        <v>0</v>
      </c>
      <c r="AM293" s="7">
        <v>0</v>
      </c>
      <c r="AN293" s="7">
        <v>0</v>
      </c>
      <c r="AO293" s="7">
        <v>0</v>
      </c>
      <c r="AP293" s="7">
        <v>0</v>
      </c>
      <c r="AQ293" s="7" t="s">
        <v>50</v>
      </c>
      <c r="AR293" s="7" t="s">
        <v>50</v>
      </c>
      <c r="AS293" s="7" t="s">
        <v>50</v>
      </c>
      <c r="AT293" s="7" t="s">
        <v>50</v>
      </c>
      <c r="AU293" s="7"/>
    </row>
    <row r="294" spans="1:47" hidden="1" x14ac:dyDescent="0.25">
      <c r="A294" s="5">
        <v>293</v>
      </c>
      <c r="B294" s="352" t="s">
        <v>47</v>
      </c>
      <c r="C294" s="63" t="s">
        <v>510</v>
      </c>
      <c r="D294" s="45" t="s">
        <v>511</v>
      </c>
      <c r="E294" s="45" t="s">
        <v>236</v>
      </c>
      <c r="F294" s="474">
        <v>106163.73</v>
      </c>
      <c r="G294" s="45">
        <v>6581.78</v>
      </c>
      <c r="H294" s="45"/>
      <c r="I294" s="45">
        <v>300</v>
      </c>
      <c r="J294" s="110"/>
      <c r="K294" s="207" t="s">
        <v>512</v>
      </c>
      <c r="L294" s="8">
        <v>45531</v>
      </c>
      <c r="M294" s="7">
        <f>245+30+30+30</f>
        <v>335</v>
      </c>
      <c r="N294" s="9">
        <f t="shared" si="30"/>
        <v>45865</v>
      </c>
      <c r="O294" s="10">
        <f t="shared" ca="1" si="29"/>
        <v>-338</v>
      </c>
      <c r="P294" s="10" t="s">
        <v>50</v>
      </c>
      <c r="Q294" s="10" t="s">
        <v>50</v>
      </c>
      <c r="R294" s="10" t="s">
        <v>50</v>
      </c>
      <c r="S294" s="10" t="s">
        <v>50</v>
      </c>
      <c r="T294" s="10" t="s">
        <v>50</v>
      </c>
      <c r="U294" s="10" t="s">
        <v>50</v>
      </c>
      <c r="V294" s="10" t="s">
        <v>50</v>
      </c>
      <c r="W294" s="10" t="s">
        <v>50</v>
      </c>
      <c r="X294" s="10" t="s">
        <v>50</v>
      </c>
      <c r="Y294" s="10" t="s">
        <v>50</v>
      </c>
      <c r="Z294" s="10" t="s">
        <v>50</v>
      </c>
      <c r="AA294" s="10" t="s">
        <v>50</v>
      </c>
      <c r="AB294" s="7">
        <v>0</v>
      </c>
      <c r="AC294" s="7">
        <v>0</v>
      </c>
      <c r="AD294" s="7" t="s">
        <v>50</v>
      </c>
      <c r="AE294" s="10" t="s">
        <v>50</v>
      </c>
      <c r="AF294" s="7">
        <v>0</v>
      </c>
      <c r="AG294" s="7" t="s">
        <v>56</v>
      </c>
      <c r="AH294" s="7" t="s">
        <v>56</v>
      </c>
      <c r="AI294" s="7">
        <v>0</v>
      </c>
      <c r="AJ294" s="7">
        <v>0</v>
      </c>
      <c r="AK294" s="7">
        <v>0</v>
      </c>
      <c r="AL294" s="7">
        <v>0</v>
      </c>
      <c r="AM294" s="7">
        <v>0</v>
      </c>
      <c r="AN294" s="7">
        <v>0</v>
      </c>
      <c r="AO294" s="7">
        <v>0</v>
      </c>
      <c r="AP294" s="7">
        <v>0</v>
      </c>
      <c r="AQ294" s="7" t="s">
        <v>50</v>
      </c>
      <c r="AR294" s="7" t="s">
        <v>50</v>
      </c>
      <c r="AS294" s="7" t="s">
        <v>50</v>
      </c>
      <c r="AT294" s="7" t="s">
        <v>50</v>
      </c>
      <c r="AU294" s="7"/>
    </row>
    <row r="295" spans="1:47" hidden="1" x14ac:dyDescent="0.25">
      <c r="A295" s="5">
        <v>294</v>
      </c>
      <c r="B295" s="352" t="s">
        <v>47</v>
      </c>
      <c r="C295" s="63" t="s">
        <v>513</v>
      </c>
      <c r="D295" s="45" t="s">
        <v>514</v>
      </c>
      <c r="E295" s="63" t="s">
        <v>515</v>
      </c>
      <c r="F295" s="474">
        <v>50164.32</v>
      </c>
      <c r="G295" s="45">
        <v>1100</v>
      </c>
      <c r="H295" s="45"/>
      <c r="I295" s="45">
        <v>0</v>
      </c>
      <c r="J295" s="110"/>
      <c r="K295" s="207" t="s">
        <v>492</v>
      </c>
      <c r="L295" s="8">
        <v>45534</v>
      </c>
      <c r="M295" s="7">
        <f>125+30</f>
        <v>155</v>
      </c>
      <c r="N295" s="9">
        <f t="shared" si="30"/>
        <v>45688</v>
      </c>
      <c r="O295" s="10">
        <f t="shared" ca="1" si="29"/>
        <v>-515</v>
      </c>
      <c r="P295" s="10">
        <v>0</v>
      </c>
      <c r="Q295" s="7" t="s">
        <v>50</v>
      </c>
      <c r="R295" s="7" t="s">
        <v>50</v>
      </c>
      <c r="S295" s="7">
        <v>0</v>
      </c>
      <c r="T295" s="67" t="s">
        <v>50</v>
      </c>
      <c r="U295" s="7" t="s">
        <v>50</v>
      </c>
      <c r="V295" s="15" t="s">
        <v>50</v>
      </c>
      <c r="W295" s="7">
        <v>0</v>
      </c>
      <c r="X295" s="7" t="s">
        <v>50</v>
      </c>
      <c r="Y295" s="7">
        <v>0</v>
      </c>
      <c r="Z295" s="7" t="s">
        <v>50</v>
      </c>
      <c r="AA295" s="7" t="s">
        <v>50</v>
      </c>
      <c r="AB295" s="7" t="s">
        <v>50</v>
      </c>
      <c r="AC295" s="7">
        <v>0</v>
      </c>
      <c r="AD295" s="67" t="s">
        <v>50</v>
      </c>
      <c r="AE295" s="7">
        <v>0</v>
      </c>
      <c r="AF295" s="67">
        <v>2</v>
      </c>
      <c r="AG295" s="7">
        <v>0</v>
      </c>
      <c r="AH295" s="7">
        <v>0</v>
      </c>
      <c r="AI295" s="7">
        <v>0</v>
      </c>
      <c r="AJ295" s="7">
        <v>0</v>
      </c>
      <c r="AK295" s="7">
        <v>0</v>
      </c>
      <c r="AL295" s="7">
        <v>0</v>
      </c>
      <c r="AM295" s="7">
        <v>0</v>
      </c>
      <c r="AN295" s="7">
        <v>0</v>
      </c>
      <c r="AO295" s="7">
        <v>0</v>
      </c>
      <c r="AP295" s="7">
        <v>0</v>
      </c>
      <c r="AQ295" s="7" t="s">
        <v>50</v>
      </c>
      <c r="AR295" s="7" t="s">
        <v>50</v>
      </c>
      <c r="AS295" s="7" t="s">
        <v>50</v>
      </c>
      <c r="AT295" s="7" t="s">
        <v>50</v>
      </c>
      <c r="AU295" s="7"/>
    </row>
    <row r="296" spans="1:47" hidden="1" x14ac:dyDescent="0.25">
      <c r="A296" s="5">
        <v>295</v>
      </c>
      <c r="B296" s="323" t="s">
        <v>47</v>
      </c>
      <c r="C296" s="63" t="s">
        <v>516</v>
      </c>
      <c r="D296" s="45" t="s">
        <v>517</v>
      </c>
      <c r="E296" s="45" t="s">
        <v>267</v>
      </c>
      <c r="F296" s="45">
        <v>1337586.19</v>
      </c>
      <c r="G296" s="45">
        <v>16020.18</v>
      </c>
      <c r="H296" s="45">
        <v>805.86</v>
      </c>
      <c r="I296" s="45">
        <v>910</v>
      </c>
      <c r="J296" s="110">
        <v>8500</v>
      </c>
      <c r="K296" s="207" t="s">
        <v>507</v>
      </c>
      <c r="L296" s="8">
        <v>45537</v>
      </c>
      <c r="M296" s="7">
        <f>215+30</f>
        <v>245</v>
      </c>
      <c r="N296" s="9">
        <v>45807</v>
      </c>
      <c r="O296" s="10">
        <f t="shared" ca="1" si="29"/>
        <v>-396</v>
      </c>
      <c r="P296" s="10"/>
      <c r="Q296" s="7"/>
      <c r="R296" s="7"/>
      <c r="S296" s="7"/>
      <c r="T296" s="7"/>
      <c r="U296" s="7"/>
      <c r="V296" s="15"/>
      <c r="W296" s="7"/>
      <c r="X296" s="7"/>
      <c r="Y296" s="7"/>
      <c r="Z296" s="7"/>
      <c r="AA296" s="7"/>
      <c r="AB296" s="7"/>
      <c r="AC296" s="7"/>
      <c r="AD296" s="7"/>
      <c r="AE296" s="7"/>
      <c r="AF296" s="7"/>
      <c r="AG296" s="7"/>
      <c r="AH296" s="7"/>
      <c r="AI296" s="7"/>
      <c r="AJ296" s="7"/>
      <c r="AK296" s="7"/>
      <c r="AL296" s="7"/>
      <c r="AM296" s="7"/>
      <c r="AN296" s="7"/>
      <c r="AO296" s="7"/>
      <c r="AP296" s="7"/>
      <c r="AQ296" s="7" t="s">
        <v>50</v>
      </c>
      <c r="AR296" s="7" t="s">
        <v>50</v>
      </c>
      <c r="AS296" s="7" t="s">
        <v>50</v>
      </c>
      <c r="AT296" s="7" t="s">
        <v>50</v>
      </c>
      <c r="AU296" s="7"/>
    </row>
    <row r="297" spans="1:47" hidden="1" x14ac:dyDescent="0.25">
      <c r="A297" s="5">
        <v>296</v>
      </c>
      <c r="B297" s="352" t="s">
        <v>47</v>
      </c>
      <c r="C297" s="63" t="s">
        <v>518</v>
      </c>
      <c r="D297" s="45" t="s">
        <v>519</v>
      </c>
      <c r="E297" s="45" t="s">
        <v>341</v>
      </c>
      <c r="F297" s="45">
        <v>231665.98</v>
      </c>
      <c r="G297" s="45">
        <v>12458.48</v>
      </c>
      <c r="H297" s="45"/>
      <c r="I297" s="45">
        <v>130</v>
      </c>
      <c r="J297" s="110"/>
      <c r="K297" s="207" t="s">
        <v>520</v>
      </c>
      <c r="L297" s="8">
        <v>45541</v>
      </c>
      <c r="M297" s="7">
        <f>130+30+30+30+30+30+30</f>
        <v>310</v>
      </c>
      <c r="N297" s="9">
        <f t="shared" ref="N297:N328" si="31">IF(OR(ISBLANK(L297),ISBLANK(M297)),"",L297+M297-1)</f>
        <v>45850</v>
      </c>
      <c r="O297" s="10">
        <f t="shared" ca="1" si="29"/>
        <v>-353</v>
      </c>
      <c r="P297" s="10"/>
      <c r="Q297" s="7" t="s">
        <v>50</v>
      </c>
      <c r="R297" s="7" t="s">
        <v>50</v>
      </c>
      <c r="S297" s="7">
        <v>0</v>
      </c>
      <c r="T297" s="7">
        <v>0</v>
      </c>
      <c r="U297" s="7" t="s">
        <v>50</v>
      </c>
      <c r="V297" s="15" t="s">
        <v>50</v>
      </c>
      <c r="W297" s="7" t="s">
        <v>50</v>
      </c>
      <c r="X297" s="7" t="s">
        <v>50</v>
      </c>
      <c r="Y297" s="7" t="s">
        <v>50</v>
      </c>
      <c r="Z297" s="7" t="s">
        <v>50</v>
      </c>
      <c r="AA297" s="7" t="s">
        <v>50</v>
      </c>
      <c r="AB297" s="7">
        <v>0</v>
      </c>
      <c r="AC297" s="7">
        <v>0</v>
      </c>
      <c r="AD297" s="7" t="s">
        <v>50</v>
      </c>
      <c r="AE297" s="7">
        <v>0</v>
      </c>
      <c r="AF297" s="7" t="s">
        <v>56</v>
      </c>
      <c r="AG297" s="7" t="s">
        <v>50</v>
      </c>
      <c r="AH297" s="7" t="s">
        <v>50</v>
      </c>
      <c r="AI297" s="7">
        <v>0</v>
      </c>
      <c r="AJ297" s="7" t="s">
        <v>50</v>
      </c>
      <c r="AK297" s="7">
        <v>0</v>
      </c>
      <c r="AL297" s="7">
        <v>0</v>
      </c>
      <c r="AM297" s="7">
        <v>0</v>
      </c>
      <c r="AN297" s="7">
        <v>0</v>
      </c>
      <c r="AO297" s="7">
        <v>0</v>
      </c>
      <c r="AP297" s="7">
        <v>0</v>
      </c>
      <c r="AQ297" s="7" t="s">
        <v>50</v>
      </c>
      <c r="AR297" s="7" t="s">
        <v>50</v>
      </c>
      <c r="AS297" s="7" t="s">
        <v>50</v>
      </c>
      <c r="AT297" s="7" t="s">
        <v>50</v>
      </c>
      <c r="AU297" s="7"/>
    </row>
    <row r="298" spans="1:47" hidden="1" x14ac:dyDescent="0.25">
      <c r="A298" s="5">
        <v>297</v>
      </c>
      <c r="B298" s="380" t="s">
        <v>47</v>
      </c>
      <c r="C298" s="63" t="s">
        <v>521</v>
      </c>
      <c r="D298" s="45" t="s">
        <v>522</v>
      </c>
      <c r="E298" s="45"/>
      <c r="F298" s="45">
        <v>356096.4</v>
      </c>
      <c r="G298" s="45">
        <v>14654.46</v>
      </c>
      <c r="H298" s="45"/>
      <c r="I298" s="45">
        <v>300</v>
      </c>
      <c r="J298" s="110">
        <v>413.62</v>
      </c>
      <c r="K298" s="207" t="s">
        <v>523</v>
      </c>
      <c r="L298" s="8">
        <v>45544</v>
      </c>
      <c r="M298" s="7">
        <v>125</v>
      </c>
      <c r="N298" s="9">
        <f t="shared" si="31"/>
        <v>45668</v>
      </c>
      <c r="O298" s="60">
        <f t="shared" ca="1" si="29"/>
        <v>-535</v>
      </c>
      <c r="P298" s="10"/>
      <c r="Q298" s="7"/>
      <c r="R298" s="7"/>
      <c r="S298" s="7"/>
      <c r="T298" s="7"/>
      <c r="U298" s="7"/>
      <c r="V298" s="15"/>
      <c r="W298" s="7"/>
      <c r="X298" s="7"/>
      <c r="Y298" s="7"/>
      <c r="Z298" s="7"/>
      <c r="AA298" s="7"/>
      <c r="AB298" s="7"/>
      <c r="AC298" s="7"/>
      <c r="AD298" s="7"/>
      <c r="AE298" s="7"/>
      <c r="AF298" s="7"/>
      <c r="AG298" s="7"/>
      <c r="AH298" s="7"/>
      <c r="AI298" s="7"/>
      <c r="AJ298" s="7"/>
      <c r="AK298" s="7"/>
      <c r="AL298" s="7"/>
      <c r="AM298" s="7"/>
      <c r="AN298" s="7"/>
      <c r="AO298" s="7"/>
      <c r="AP298" s="7"/>
      <c r="AQ298" s="7" t="s">
        <v>50</v>
      </c>
      <c r="AR298" s="7" t="s">
        <v>50</v>
      </c>
      <c r="AS298" s="7" t="s">
        <v>50</v>
      </c>
      <c r="AT298" s="7"/>
      <c r="AU298" s="7"/>
    </row>
    <row r="299" spans="1:47" hidden="1" x14ac:dyDescent="0.25">
      <c r="A299" s="5">
        <v>298</v>
      </c>
      <c r="B299" s="352" t="s">
        <v>47</v>
      </c>
      <c r="C299" s="45" t="s">
        <v>524</v>
      </c>
      <c r="D299" s="45" t="s">
        <v>525</v>
      </c>
      <c r="E299" s="45" t="s">
        <v>515</v>
      </c>
      <c r="F299" s="474">
        <v>237043.36</v>
      </c>
      <c r="G299" s="45">
        <v>10560</v>
      </c>
      <c r="H299" s="45"/>
      <c r="I299" s="45">
        <v>700</v>
      </c>
      <c r="J299" s="110"/>
      <c r="K299" s="207" t="s">
        <v>526</v>
      </c>
      <c r="L299" s="8">
        <v>45547</v>
      </c>
      <c r="M299" s="7">
        <v>125</v>
      </c>
      <c r="N299" s="9">
        <f t="shared" si="31"/>
        <v>45671</v>
      </c>
      <c r="O299" s="10">
        <f t="shared" ca="1" si="29"/>
        <v>-532</v>
      </c>
      <c r="P299" s="10" t="s">
        <v>50</v>
      </c>
      <c r="Q299" s="7" t="s">
        <v>50</v>
      </c>
      <c r="R299" s="7" t="s">
        <v>50</v>
      </c>
      <c r="S299" s="7" t="s">
        <v>50</v>
      </c>
      <c r="T299" s="67" t="s">
        <v>50</v>
      </c>
      <c r="U299" s="7" t="s">
        <v>50</v>
      </c>
      <c r="V299" s="15" t="s">
        <v>50</v>
      </c>
      <c r="W299" s="7">
        <v>0</v>
      </c>
      <c r="X299" s="67" t="s">
        <v>50</v>
      </c>
      <c r="Y299" s="7" t="s">
        <v>50</v>
      </c>
      <c r="Z299" s="7" t="s">
        <v>50</v>
      </c>
      <c r="AA299" s="7" t="s">
        <v>50</v>
      </c>
      <c r="AB299" s="7">
        <v>0</v>
      </c>
      <c r="AC299" s="7">
        <v>0</v>
      </c>
      <c r="AD299" s="67" t="s">
        <v>50</v>
      </c>
      <c r="AE299" s="7">
        <v>0</v>
      </c>
      <c r="AF299" s="67" t="s">
        <v>50</v>
      </c>
      <c r="AG299" s="67" t="s">
        <v>50</v>
      </c>
      <c r="AH299" s="67" t="s">
        <v>50</v>
      </c>
      <c r="AI299" s="7">
        <v>0</v>
      </c>
      <c r="AJ299" s="7">
        <v>0</v>
      </c>
      <c r="AK299" s="7">
        <v>0</v>
      </c>
      <c r="AL299" s="7">
        <v>0</v>
      </c>
      <c r="AM299" s="7">
        <v>0</v>
      </c>
      <c r="AN299" s="7">
        <v>0</v>
      </c>
      <c r="AO299" s="7">
        <v>0</v>
      </c>
      <c r="AP299" s="7">
        <v>0</v>
      </c>
      <c r="AQ299" s="7" t="s">
        <v>50</v>
      </c>
      <c r="AR299" s="7" t="s">
        <v>50</v>
      </c>
      <c r="AS299" s="7" t="s">
        <v>50</v>
      </c>
      <c r="AT299" s="7" t="s">
        <v>50</v>
      </c>
      <c r="AU299" s="7"/>
    </row>
    <row r="300" spans="1:47" hidden="1" x14ac:dyDescent="0.25">
      <c r="A300" s="50">
        <v>299</v>
      </c>
      <c r="B300" s="367" t="s">
        <v>47</v>
      </c>
      <c r="C300" s="45" t="s">
        <v>527</v>
      </c>
      <c r="D300" s="45" t="s">
        <v>528</v>
      </c>
      <c r="E300" s="45" t="s">
        <v>529</v>
      </c>
      <c r="F300" s="7">
        <v>114581.78</v>
      </c>
      <c r="G300" s="45">
        <v>6260</v>
      </c>
      <c r="H300" s="45"/>
      <c r="I300" s="45">
        <v>300</v>
      </c>
      <c r="J300" s="7"/>
      <c r="K300" s="207" t="s">
        <v>530</v>
      </c>
      <c r="L300" s="8">
        <v>45547</v>
      </c>
      <c r="M300" s="7">
        <v>125</v>
      </c>
      <c r="N300" s="9">
        <f t="shared" si="31"/>
        <v>45671</v>
      </c>
      <c r="O300" s="10">
        <f t="shared" ca="1" si="29"/>
        <v>-532</v>
      </c>
      <c r="P300" s="10" t="s">
        <v>50</v>
      </c>
      <c r="Q300" s="7" t="s">
        <v>50</v>
      </c>
      <c r="R300" s="7" t="s">
        <v>50</v>
      </c>
      <c r="S300" s="7" t="s">
        <v>50</v>
      </c>
      <c r="T300" s="7"/>
      <c r="U300" s="7" t="s">
        <v>50</v>
      </c>
      <c r="V300" s="15" t="s">
        <v>50</v>
      </c>
      <c r="W300" s="7" t="s">
        <v>50</v>
      </c>
      <c r="X300" s="7" t="s">
        <v>50</v>
      </c>
      <c r="Y300" s="7" t="s">
        <v>50</v>
      </c>
      <c r="Z300" s="7">
        <v>0</v>
      </c>
      <c r="AA300" s="7" t="s">
        <v>50</v>
      </c>
      <c r="AB300" s="7">
        <v>0</v>
      </c>
      <c r="AC300" s="7">
        <v>0</v>
      </c>
      <c r="AD300" s="7">
        <v>0</v>
      </c>
      <c r="AE300" s="7">
        <v>0</v>
      </c>
      <c r="AF300" s="7">
        <v>0</v>
      </c>
      <c r="AG300" s="7">
        <v>0</v>
      </c>
      <c r="AH300" s="7" t="s">
        <v>50</v>
      </c>
      <c r="AI300" s="7">
        <v>0</v>
      </c>
      <c r="AJ300" s="7" t="s">
        <v>50</v>
      </c>
      <c r="AK300" s="7">
        <v>0</v>
      </c>
      <c r="AL300" s="7">
        <v>0</v>
      </c>
      <c r="AM300" s="7">
        <v>0</v>
      </c>
      <c r="AN300" s="7">
        <v>0</v>
      </c>
      <c r="AO300" s="7">
        <v>0</v>
      </c>
      <c r="AP300" s="7">
        <v>0</v>
      </c>
      <c r="AQ300" s="7" t="s">
        <v>56</v>
      </c>
      <c r="AR300" s="7" t="s">
        <v>50</v>
      </c>
      <c r="AS300" s="7" t="s">
        <v>56</v>
      </c>
      <c r="AT300" s="7" t="s">
        <v>56</v>
      </c>
      <c r="AU300" s="7"/>
    </row>
    <row r="301" spans="1:47" s="53" customFormat="1" hidden="1" x14ac:dyDescent="0.25">
      <c r="A301" s="50">
        <v>300</v>
      </c>
      <c r="B301" s="367" t="s">
        <v>47</v>
      </c>
      <c r="C301" s="45" t="s">
        <v>531</v>
      </c>
      <c r="D301" s="45" t="s">
        <v>532</v>
      </c>
      <c r="E301" s="45" t="s">
        <v>345</v>
      </c>
      <c r="F301" s="45">
        <v>109820</v>
      </c>
      <c r="G301" s="45">
        <v>6260</v>
      </c>
      <c r="H301" s="45"/>
      <c r="I301" s="45">
        <v>300</v>
      </c>
      <c r="J301" s="45"/>
      <c r="K301" s="45"/>
      <c r="L301" s="51">
        <v>45551</v>
      </c>
      <c r="M301" s="45">
        <f>130+30</f>
        <v>160</v>
      </c>
      <c r="N301" s="52">
        <f t="shared" si="31"/>
        <v>45710</v>
      </c>
      <c r="O301" s="46">
        <f t="shared" ca="1" si="29"/>
        <v>-493</v>
      </c>
      <c r="P301" s="46"/>
      <c r="Q301" s="45" t="s">
        <v>50</v>
      </c>
      <c r="R301" s="45" t="s">
        <v>50</v>
      </c>
      <c r="S301" s="45" t="s">
        <v>50</v>
      </c>
      <c r="T301" s="45" t="s">
        <v>50</v>
      </c>
      <c r="U301" s="45" t="s">
        <v>50</v>
      </c>
      <c r="V301" s="56" t="s">
        <v>50</v>
      </c>
      <c r="W301" s="45" t="s">
        <v>50</v>
      </c>
      <c r="X301" s="45" t="s">
        <v>50</v>
      </c>
      <c r="Y301" s="45" t="s">
        <v>50</v>
      </c>
      <c r="Z301" s="45" t="s">
        <v>50</v>
      </c>
      <c r="AA301" s="45" t="s">
        <v>50</v>
      </c>
      <c r="AB301" s="45">
        <v>0</v>
      </c>
      <c r="AC301" s="45">
        <v>0</v>
      </c>
      <c r="AD301" s="45" t="s">
        <v>50</v>
      </c>
      <c r="AE301" s="45">
        <v>0</v>
      </c>
      <c r="AF301" s="45">
        <v>0</v>
      </c>
      <c r="AG301" s="45" t="s">
        <v>50</v>
      </c>
      <c r="AH301" s="45" t="s">
        <v>50</v>
      </c>
      <c r="AI301" s="45">
        <v>0</v>
      </c>
      <c r="AJ301" s="45">
        <v>0</v>
      </c>
      <c r="AK301" s="45">
        <v>0</v>
      </c>
      <c r="AL301" s="45">
        <v>0</v>
      </c>
      <c r="AM301" s="45"/>
      <c r="AN301" s="45" t="s">
        <v>50</v>
      </c>
      <c r="AO301" s="45">
        <v>0</v>
      </c>
      <c r="AP301" s="45">
        <v>0</v>
      </c>
      <c r="AQ301" s="45" t="s">
        <v>50</v>
      </c>
      <c r="AR301" s="45" t="s">
        <v>50</v>
      </c>
      <c r="AS301" s="45" t="s">
        <v>50</v>
      </c>
      <c r="AT301" s="45"/>
      <c r="AU301" s="45"/>
    </row>
    <row r="302" spans="1:47" hidden="1" x14ac:dyDescent="0.25">
      <c r="A302" s="5">
        <v>301</v>
      </c>
      <c r="B302" s="352" t="s">
        <v>47</v>
      </c>
      <c r="C302" s="63" t="s">
        <v>533</v>
      </c>
      <c r="D302" s="45" t="s">
        <v>534</v>
      </c>
      <c r="E302" s="45" t="s">
        <v>173</v>
      </c>
      <c r="F302" s="45"/>
      <c r="G302" s="45">
        <v>600</v>
      </c>
      <c r="H302" s="45"/>
      <c r="I302" s="45"/>
      <c r="J302" s="7"/>
      <c r="K302" s="179">
        <v>45716</v>
      </c>
      <c r="L302" s="8">
        <v>45558</v>
      </c>
      <c r="M302" s="7">
        <v>125</v>
      </c>
      <c r="N302" s="9">
        <f t="shared" si="31"/>
        <v>45682</v>
      </c>
      <c r="O302" s="10">
        <f t="shared" ca="1" si="29"/>
        <v>-521</v>
      </c>
      <c r="P302" s="10"/>
      <c r="Q302" s="7"/>
      <c r="R302" s="7"/>
      <c r="S302" s="7"/>
      <c r="T302" s="7"/>
      <c r="U302" s="7"/>
      <c r="V302" s="15"/>
      <c r="W302" s="7"/>
      <c r="X302" s="7"/>
      <c r="Y302" s="7"/>
      <c r="Z302" s="7"/>
      <c r="AA302" s="7"/>
      <c r="AB302" s="7"/>
      <c r="AC302" s="7"/>
      <c r="AD302" s="7"/>
      <c r="AE302" s="7"/>
      <c r="AF302" s="7"/>
      <c r="AG302" s="7"/>
      <c r="AH302" s="7"/>
      <c r="AI302" s="7"/>
      <c r="AJ302" s="7"/>
      <c r="AK302" s="7"/>
      <c r="AL302" s="7"/>
      <c r="AM302" s="7"/>
      <c r="AN302" s="7"/>
      <c r="AO302" s="7"/>
      <c r="AP302" s="7"/>
      <c r="AQ302" s="7">
        <f>0</f>
        <v>0</v>
      </c>
      <c r="AR302" s="7" t="s">
        <v>50</v>
      </c>
      <c r="AS302" s="7" t="s">
        <v>50</v>
      </c>
      <c r="AT302" s="7"/>
      <c r="AU302" s="7"/>
    </row>
    <row r="303" spans="1:47" hidden="1" x14ac:dyDescent="0.25">
      <c r="A303" s="458">
        <v>302</v>
      </c>
      <c r="B303" s="459" t="s">
        <v>47</v>
      </c>
      <c r="C303" s="63" t="s">
        <v>535</v>
      </c>
      <c r="D303" s="45" t="s">
        <v>536</v>
      </c>
      <c r="E303" s="45" t="s">
        <v>345</v>
      </c>
      <c r="F303" s="45">
        <v>405414</v>
      </c>
      <c r="G303" s="45">
        <v>14327.76</v>
      </c>
      <c r="H303" s="45"/>
      <c r="I303" s="45">
        <v>130</v>
      </c>
      <c r="J303" s="7"/>
      <c r="K303" s="179">
        <v>45779</v>
      </c>
      <c r="L303" s="8">
        <v>45552</v>
      </c>
      <c r="M303" s="7">
        <f>125+30</f>
        <v>155</v>
      </c>
      <c r="N303" s="9">
        <f t="shared" si="31"/>
        <v>45706</v>
      </c>
      <c r="O303" s="10">
        <f t="shared" ref="O303:O366" ca="1" si="32">IF(OR(ISBLANK(L303),ISBLANK(M303)),"",N303-TODAY())</f>
        <v>-497</v>
      </c>
      <c r="P303" s="10" t="s">
        <v>50</v>
      </c>
      <c r="Q303" s="7" t="s">
        <v>50</v>
      </c>
      <c r="R303" s="7" t="s">
        <v>50</v>
      </c>
      <c r="S303" s="7">
        <v>0</v>
      </c>
      <c r="T303" s="7">
        <v>0</v>
      </c>
      <c r="U303" s="7" t="s">
        <v>50</v>
      </c>
      <c r="V303" s="15" t="s">
        <v>50</v>
      </c>
      <c r="W303" s="7">
        <v>0</v>
      </c>
      <c r="X303" s="7" t="s">
        <v>50</v>
      </c>
      <c r="Y303" s="7">
        <v>0</v>
      </c>
      <c r="Z303" s="7">
        <v>0</v>
      </c>
      <c r="AA303" s="7">
        <v>0</v>
      </c>
      <c r="AB303" s="7">
        <v>0</v>
      </c>
      <c r="AC303" s="7">
        <v>0</v>
      </c>
      <c r="AD303" s="7" t="s">
        <v>50</v>
      </c>
      <c r="AE303" s="7">
        <v>0</v>
      </c>
      <c r="AF303" s="7">
        <v>0</v>
      </c>
      <c r="AG303" s="7" t="s">
        <v>50</v>
      </c>
      <c r="AH303" s="7" t="s">
        <v>50</v>
      </c>
      <c r="AI303" s="7" t="s">
        <v>50</v>
      </c>
      <c r="AJ303" s="7">
        <v>0</v>
      </c>
      <c r="AK303" s="7">
        <v>0</v>
      </c>
      <c r="AL303" s="7">
        <v>0</v>
      </c>
      <c r="AM303" s="7">
        <v>0</v>
      </c>
      <c r="AN303" s="7">
        <v>0</v>
      </c>
      <c r="AO303" s="7">
        <v>0</v>
      </c>
      <c r="AP303" s="7">
        <v>0</v>
      </c>
      <c r="AQ303" s="7" t="s">
        <v>50</v>
      </c>
      <c r="AR303" s="7" t="s">
        <v>50</v>
      </c>
      <c r="AS303" s="7" t="s">
        <v>50</v>
      </c>
      <c r="AT303" s="7"/>
      <c r="AU303" s="7"/>
    </row>
    <row r="304" spans="1:47" hidden="1" x14ac:dyDescent="0.25">
      <c r="A304" s="381">
        <v>303</v>
      </c>
      <c r="B304" s="385" t="s">
        <v>47</v>
      </c>
      <c r="C304" s="63" t="s">
        <v>537</v>
      </c>
      <c r="D304" s="45" t="s">
        <v>538</v>
      </c>
      <c r="E304" s="45" t="s">
        <v>236</v>
      </c>
      <c r="F304" s="45">
        <v>200399.02</v>
      </c>
      <c r="G304" s="45">
        <v>10739.55</v>
      </c>
      <c r="H304" s="45"/>
      <c r="I304" s="45">
        <v>0</v>
      </c>
      <c r="J304" s="7"/>
      <c r="K304" s="179">
        <v>45715</v>
      </c>
      <c r="L304" s="8">
        <v>45552</v>
      </c>
      <c r="M304" s="7">
        <v>190</v>
      </c>
      <c r="N304" s="9">
        <f t="shared" si="31"/>
        <v>45741</v>
      </c>
      <c r="O304" s="10">
        <f t="shared" ca="1" si="32"/>
        <v>-462</v>
      </c>
      <c r="P304" s="10">
        <v>0</v>
      </c>
      <c r="Q304" s="7" t="s">
        <v>50</v>
      </c>
      <c r="R304" s="7" t="s">
        <v>50</v>
      </c>
      <c r="S304" s="7">
        <v>0</v>
      </c>
      <c r="T304" s="7">
        <v>0</v>
      </c>
      <c r="U304" s="7" t="s">
        <v>50</v>
      </c>
      <c r="V304" s="7" t="s">
        <v>50</v>
      </c>
      <c r="W304" s="7" t="s">
        <v>50</v>
      </c>
      <c r="X304" s="7" t="s">
        <v>50</v>
      </c>
      <c r="Y304" s="7" t="s">
        <v>50</v>
      </c>
      <c r="Z304" s="7" t="s">
        <v>50</v>
      </c>
      <c r="AA304" s="7" t="s">
        <v>50</v>
      </c>
      <c r="AB304" s="7">
        <v>0</v>
      </c>
      <c r="AC304" s="7">
        <v>0</v>
      </c>
      <c r="AD304" s="7">
        <v>0</v>
      </c>
      <c r="AE304" s="7">
        <v>0</v>
      </c>
      <c r="AF304" s="7" t="s">
        <v>56</v>
      </c>
      <c r="AG304" s="7">
        <v>0</v>
      </c>
      <c r="AH304" s="7">
        <v>0</v>
      </c>
      <c r="AI304" s="7">
        <v>0</v>
      </c>
      <c r="AJ304" s="7">
        <v>0</v>
      </c>
      <c r="AK304" s="7">
        <v>0</v>
      </c>
      <c r="AL304" s="7" t="s">
        <v>50</v>
      </c>
      <c r="AM304" s="7"/>
      <c r="AN304" s="7">
        <v>0</v>
      </c>
      <c r="AO304" s="7">
        <v>0</v>
      </c>
      <c r="AP304" s="7">
        <v>0</v>
      </c>
      <c r="AQ304" s="7" t="s">
        <v>50</v>
      </c>
      <c r="AR304" s="7" t="s">
        <v>50</v>
      </c>
      <c r="AS304" s="7" t="s">
        <v>50</v>
      </c>
      <c r="AT304" s="7"/>
      <c r="AU304" s="7"/>
    </row>
    <row r="305" spans="1:47" hidden="1" x14ac:dyDescent="0.25">
      <c r="A305" s="5">
        <v>304</v>
      </c>
      <c r="B305" s="352" t="s">
        <v>47</v>
      </c>
      <c r="C305" s="63" t="s">
        <v>539</v>
      </c>
      <c r="D305" s="63"/>
      <c r="E305" s="247"/>
      <c r="F305" s="7">
        <v>223043.44</v>
      </c>
      <c r="G305" s="7">
        <v>10739.55</v>
      </c>
      <c r="H305" s="45"/>
      <c r="I305" s="45"/>
      <c r="J305" s="7">
        <v>4900</v>
      </c>
      <c r="K305" s="45"/>
      <c r="L305" s="8">
        <v>45553</v>
      </c>
      <c r="M305" s="7">
        <v>130</v>
      </c>
      <c r="N305" s="9">
        <f t="shared" si="31"/>
        <v>45682</v>
      </c>
      <c r="O305" s="10">
        <f t="shared" ca="1" si="32"/>
        <v>-521</v>
      </c>
      <c r="P305" s="10"/>
      <c r="Q305" s="7"/>
      <c r="R305" s="7"/>
      <c r="S305" s="7"/>
      <c r="T305" s="7"/>
      <c r="U305" s="7"/>
      <c r="V305" s="15"/>
      <c r="W305" s="7"/>
      <c r="X305" s="7"/>
      <c r="Y305" s="7"/>
      <c r="Z305" s="7"/>
      <c r="AA305" s="7"/>
      <c r="AB305" s="7"/>
      <c r="AC305" s="7"/>
      <c r="AD305" s="7"/>
      <c r="AE305" s="7"/>
      <c r="AF305" s="7"/>
      <c r="AG305" s="7"/>
      <c r="AH305" s="7"/>
      <c r="AI305" s="7"/>
      <c r="AJ305" s="7"/>
      <c r="AK305" s="7"/>
      <c r="AL305" s="7"/>
      <c r="AM305" s="7"/>
      <c r="AN305" s="7"/>
      <c r="AO305" s="7"/>
      <c r="AP305" s="7"/>
      <c r="AQ305" s="7" t="s">
        <v>50</v>
      </c>
      <c r="AR305" s="7" t="s">
        <v>50</v>
      </c>
      <c r="AS305" s="7" t="s">
        <v>50</v>
      </c>
      <c r="AT305" s="7"/>
      <c r="AU305" s="7"/>
    </row>
    <row r="306" spans="1:47" hidden="1" x14ac:dyDescent="0.25">
      <c r="A306" s="5">
        <v>305</v>
      </c>
      <c r="B306" s="352" t="s">
        <v>47</v>
      </c>
      <c r="C306" s="63" t="s">
        <v>540</v>
      </c>
      <c r="D306" s="45" t="s">
        <v>541</v>
      </c>
      <c r="E306" s="45" t="s">
        <v>341</v>
      </c>
      <c r="F306" s="45">
        <v>107660.33</v>
      </c>
      <c r="G306" s="45">
        <v>4188.42</v>
      </c>
      <c r="H306" s="45"/>
      <c r="I306" s="45">
        <v>0</v>
      </c>
      <c r="J306" s="7"/>
      <c r="K306" s="207" t="s">
        <v>507</v>
      </c>
      <c r="L306" s="8">
        <v>45552</v>
      </c>
      <c r="M306" s="7">
        <f>220+30+30</f>
        <v>280</v>
      </c>
      <c r="N306" s="9">
        <f t="shared" si="31"/>
        <v>45831</v>
      </c>
      <c r="O306" s="10">
        <f t="shared" ca="1" si="32"/>
        <v>-372</v>
      </c>
      <c r="P306" s="10"/>
      <c r="Q306" s="7" t="s">
        <v>50</v>
      </c>
      <c r="R306" s="7" t="s">
        <v>50</v>
      </c>
      <c r="S306" s="7">
        <v>0</v>
      </c>
      <c r="T306" s="7">
        <v>0</v>
      </c>
      <c r="U306" s="7" t="s">
        <v>50</v>
      </c>
      <c r="V306" s="15" t="s">
        <v>50</v>
      </c>
      <c r="W306" s="7" t="s">
        <v>50</v>
      </c>
      <c r="X306" s="7">
        <v>0</v>
      </c>
      <c r="Y306" s="7">
        <v>0</v>
      </c>
      <c r="Z306" s="7" t="s">
        <v>50</v>
      </c>
      <c r="AA306" s="7" t="s">
        <v>50</v>
      </c>
      <c r="AB306" s="7">
        <v>0</v>
      </c>
      <c r="AC306" s="7">
        <v>0</v>
      </c>
      <c r="AD306" s="7">
        <v>0</v>
      </c>
      <c r="AE306" s="7">
        <v>0</v>
      </c>
      <c r="AF306" s="7" t="s">
        <v>50</v>
      </c>
      <c r="AG306" s="7">
        <v>0</v>
      </c>
      <c r="AH306" s="7">
        <v>0</v>
      </c>
      <c r="AI306" s="7">
        <v>0</v>
      </c>
      <c r="AJ306" s="7">
        <v>0</v>
      </c>
      <c r="AK306" s="7">
        <v>0</v>
      </c>
      <c r="AL306" s="7">
        <v>0</v>
      </c>
      <c r="AM306" s="7">
        <v>0</v>
      </c>
      <c r="AN306" s="7">
        <v>0</v>
      </c>
      <c r="AO306" s="7">
        <v>0</v>
      </c>
      <c r="AP306" s="7">
        <v>0</v>
      </c>
      <c r="AQ306" s="7" t="s">
        <v>50</v>
      </c>
      <c r="AR306" s="7" t="s">
        <v>50</v>
      </c>
      <c r="AS306" s="7" t="s">
        <v>50</v>
      </c>
      <c r="AT306" s="7" t="s">
        <v>50</v>
      </c>
      <c r="AU306" s="7"/>
    </row>
    <row r="307" spans="1:47" hidden="1" x14ac:dyDescent="0.25">
      <c r="A307" s="5">
        <v>306</v>
      </c>
      <c r="B307" s="352" t="s">
        <v>47</v>
      </c>
      <c r="C307" s="63" t="s">
        <v>542</v>
      </c>
      <c r="D307" s="45" t="s">
        <v>543</v>
      </c>
      <c r="E307" s="45" t="s">
        <v>345</v>
      </c>
      <c r="F307" s="45">
        <v>353461.89</v>
      </c>
      <c r="G307" s="45">
        <v>14305.98</v>
      </c>
      <c r="H307" s="45"/>
      <c r="I307" s="45">
        <v>130</v>
      </c>
      <c r="J307" s="7"/>
      <c r="K307" s="179">
        <v>45779</v>
      </c>
      <c r="L307" s="8">
        <v>45554</v>
      </c>
      <c r="M307" s="7">
        <f>125+30+30+30+30</f>
        <v>245</v>
      </c>
      <c r="N307" s="9">
        <f t="shared" si="31"/>
        <v>45798</v>
      </c>
      <c r="O307" s="10">
        <f t="shared" ca="1" si="32"/>
        <v>-405</v>
      </c>
      <c r="P307" s="10"/>
      <c r="Q307" s="7" t="s">
        <v>50</v>
      </c>
      <c r="R307" s="7" t="s">
        <v>50</v>
      </c>
      <c r="S307" s="7">
        <v>0</v>
      </c>
      <c r="T307" s="7">
        <v>0</v>
      </c>
      <c r="U307" s="7" t="s">
        <v>50</v>
      </c>
      <c r="V307" s="15" t="s">
        <v>50</v>
      </c>
      <c r="W307" s="7">
        <v>0</v>
      </c>
      <c r="X307" s="7" t="s">
        <v>50</v>
      </c>
      <c r="Y307" s="7">
        <v>0</v>
      </c>
      <c r="Z307" s="7">
        <v>0</v>
      </c>
      <c r="AA307" s="7">
        <v>0</v>
      </c>
      <c r="AB307" s="7" t="s">
        <v>56</v>
      </c>
      <c r="AC307" s="7">
        <v>0</v>
      </c>
      <c r="AD307" s="7" t="s">
        <v>50</v>
      </c>
      <c r="AE307" s="7">
        <v>0</v>
      </c>
      <c r="AF307" s="7">
        <v>0</v>
      </c>
      <c r="AG307" s="7" t="s">
        <v>50</v>
      </c>
      <c r="AH307" s="7" t="s">
        <v>50</v>
      </c>
      <c r="AI307" s="7">
        <v>0</v>
      </c>
      <c r="AJ307" s="7">
        <v>0</v>
      </c>
      <c r="AK307" s="7">
        <v>0</v>
      </c>
      <c r="AL307" s="7">
        <v>0</v>
      </c>
      <c r="AM307" s="7">
        <v>0</v>
      </c>
      <c r="AN307" s="7">
        <v>0</v>
      </c>
      <c r="AO307" s="7">
        <v>0</v>
      </c>
      <c r="AP307" s="7">
        <v>0</v>
      </c>
      <c r="AQ307" s="7" t="s">
        <v>50</v>
      </c>
      <c r="AR307" s="7" t="s">
        <v>50</v>
      </c>
      <c r="AS307" s="7" t="s">
        <v>50</v>
      </c>
      <c r="AT307" s="7"/>
      <c r="AU307" s="7"/>
    </row>
    <row r="308" spans="1:47" hidden="1" x14ac:dyDescent="0.25">
      <c r="A308" s="458">
        <v>307</v>
      </c>
      <c r="B308" s="459" t="s">
        <v>47</v>
      </c>
      <c r="C308" s="45" t="s">
        <v>544</v>
      </c>
      <c r="D308" s="45" t="s">
        <v>545</v>
      </c>
      <c r="E308" s="45" t="s">
        <v>345</v>
      </c>
      <c r="F308" s="45">
        <v>249353.59</v>
      </c>
      <c r="G308" s="45">
        <v>12502.04</v>
      </c>
      <c r="H308" s="45"/>
      <c r="I308" s="45">
        <v>130</v>
      </c>
      <c r="J308" s="7"/>
      <c r="K308" s="179">
        <v>45807</v>
      </c>
      <c r="L308" s="8">
        <v>45558</v>
      </c>
      <c r="M308" s="7">
        <f>125+30</f>
        <v>155</v>
      </c>
      <c r="N308" s="9">
        <f t="shared" si="31"/>
        <v>45712</v>
      </c>
      <c r="O308" s="60">
        <f t="shared" ca="1" si="32"/>
        <v>-491</v>
      </c>
      <c r="P308" s="10"/>
      <c r="Q308" s="7" t="s">
        <v>50</v>
      </c>
      <c r="R308" s="7" t="s">
        <v>50</v>
      </c>
      <c r="S308" s="7">
        <v>0</v>
      </c>
      <c r="T308" s="7" t="s">
        <v>50</v>
      </c>
      <c r="U308" s="7" t="s">
        <v>50</v>
      </c>
      <c r="V308" s="15" t="s">
        <v>50</v>
      </c>
      <c r="W308" s="7">
        <v>0</v>
      </c>
      <c r="X308" s="7" t="s">
        <v>50</v>
      </c>
      <c r="Y308" s="7">
        <v>0</v>
      </c>
      <c r="Z308" s="7">
        <v>0</v>
      </c>
      <c r="AA308" s="7" t="s">
        <v>50</v>
      </c>
      <c r="AB308" s="7">
        <v>0</v>
      </c>
      <c r="AC308" s="7">
        <v>0</v>
      </c>
      <c r="AD308" s="7" t="s">
        <v>50</v>
      </c>
      <c r="AE308" s="7" t="s">
        <v>50</v>
      </c>
      <c r="AF308" s="7">
        <v>0</v>
      </c>
      <c r="AG308" s="7" t="s">
        <v>50</v>
      </c>
      <c r="AH308" s="7" t="s">
        <v>50</v>
      </c>
      <c r="AI308" s="7">
        <v>0</v>
      </c>
      <c r="AJ308" s="7">
        <v>0</v>
      </c>
      <c r="AK308" s="7">
        <v>0</v>
      </c>
      <c r="AL308" s="7">
        <v>0</v>
      </c>
      <c r="AM308" s="7">
        <v>0</v>
      </c>
      <c r="AN308" s="7">
        <v>0</v>
      </c>
      <c r="AO308" s="7">
        <v>0</v>
      </c>
      <c r="AP308" s="7">
        <v>0</v>
      </c>
      <c r="AQ308" s="7" t="s">
        <v>50</v>
      </c>
      <c r="AR308" s="7" t="s">
        <v>50</v>
      </c>
      <c r="AS308" s="7" t="s">
        <v>50</v>
      </c>
      <c r="AT308" s="7"/>
      <c r="AU308" s="7"/>
    </row>
    <row r="309" spans="1:47" s="106" customFormat="1" hidden="1" x14ac:dyDescent="0.25">
      <c r="A309" s="102">
        <v>308</v>
      </c>
      <c r="B309" s="330" t="s">
        <v>47</v>
      </c>
      <c r="C309" s="47" t="s">
        <v>546</v>
      </c>
      <c r="D309" s="47"/>
      <c r="E309" s="47" t="s">
        <v>161</v>
      </c>
      <c r="F309" s="47"/>
      <c r="G309" s="47">
        <v>687.33</v>
      </c>
      <c r="H309" s="47"/>
      <c r="I309" s="47"/>
      <c r="J309" s="47"/>
      <c r="K309" s="47"/>
      <c r="L309" s="94">
        <v>45568</v>
      </c>
      <c r="M309" s="47">
        <v>30</v>
      </c>
      <c r="N309" s="104">
        <f t="shared" si="31"/>
        <v>45597</v>
      </c>
      <c r="O309" s="60">
        <f t="shared" ca="1" si="32"/>
        <v>-606</v>
      </c>
      <c r="P309" s="60"/>
      <c r="Q309" s="47"/>
      <c r="R309" s="47"/>
      <c r="S309" s="47"/>
      <c r="T309" s="47"/>
      <c r="U309" s="47"/>
      <c r="V309" s="105"/>
      <c r="W309" s="47"/>
      <c r="X309" s="47"/>
      <c r="Y309" s="47"/>
      <c r="Z309" s="47"/>
      <c r="AA309" s="47"/>
      <c r="AB309" s="47"/>
      <c r="AC309" s="47"/>
      <c r="AD309" s="47"/>
      <c r="AE309" s="47"/>
      <c r="AF309" s="47"/>
      <c r="AG309" s="47"/>
      <c r="AH309" s="47"/>
      <c r="AI309" s="47"/>
      <c r="AJ309" s="47"/>
      <c r="AK309" s="47"/>
      <c r="AL309" s="47"/>
      <c r="AM309" s="47"/>
      <c r="AN309" s="47"/>
      <c r="AO309" s="47"/>
      <c r="AP309" s="47"/>
      <c r="AQ309" s="47"/>
      <c r="AR309" s="47"/>
      <c r="AS309" s="47"/>
      <c r="AT309" s="47"/>
      <c r="AU309" s="47"/>
    </row>
    <row r="310" spans="1:47" s="106" customFormat="1" hidden="1" x14ac:dyDescent="0.25">
      <c r="A310" s="102">
        <v>309</v>
      </c>
      <c r="B310" s="330" t="s">
        <v>47</v>
      </c>
      <c r="C310" s="47" t="s">
        <v>547</v>
      </c>
      <c r="D310" s="47" t="s">
        <v>548</v>
      </c>
      <c r="E310" s="47" t="s">
        <v>161</v>
      </c>
      <c r="F310" s="47"/>
      <c r="G310" s="47">
        <v>4188.42</v>
      </c>
      <c r="H310" s="47"/>
      <c r="I310" s="47"/>
      <c r="J310" s="47"/>
      <c r="K310" s="288" t="s">
        <v>435</v>
      </c>
      <c r="L310" s="94">
        <v>45573</v>
      </c>
      <c r="M310" s="47">
        <f>100+30+30+30+30</f>
        <v>220</v>
      </c>
      <c r="N310" s="104">
        <f t="shared" si="31"/>
        <v>45792</v>
      </c>
      <c r="O310" s="60">
        <f t="shared" ca="1" si="32"/>
        <v>-411</v>
      </c>
      <c r="P310" s="60"/>
      <c r="Q310" s="47"/>
      <c r="R310" s="47"/>
      <c r="S310" s="47"/>
      <c r="T310" s="47"/>
      <c r="U310" s="47"/>
      <c r="V310" s="105"/>
      <c r="W310" s="47"/>
      <c r="X310" s="47"/>
      <c r="Y310" s="47"/>
      <c r="Z310" s="47"/>
      <c r="AA310" s="47"/>
      <c r="AB310" s="47"/>
      <c r="AC310" s="47"/>
      <c r="AD310" s="47"/>
      <c r="AE310" s="47"/>
      <c r="AF310" s="47"/>
      <c r="AG310" s="47"/>
      <c r="AH310" s="47"/>
      <c r="AI310" s="47"/>
      <c r="AJ310" s="47"/>
      <c r="AK310" s="47"/>
      <c r="AL310" s="47"/>
      <c r="AM310" s="47"/>
      <c r="AN310" s="47"/>
      <c r="AO310" s="47"/>
      <c r="AP310" s="47"/>
      <c r="AQ310" s="47"/>
      <c r="AR310" s="47"/>
      <c r="AS310" s="47"/>
      <c r="AT310" s="47"/>
      <c r="AU310" s="47"/>
    </row>
    <row r="311" spans="1:47" hidden="1" x14ac:dyDescent="0.25">
      <c r="A311" s="458">
        <v>310</v>
      </c>
      <c r="B311" s="459" t="s">
        <v>47</v>
      </c>
      <c r="C311" s="63" t="s">
        <v>549</v>
      </c>
      <c r="D311" s="45" t="s">
        <v>550</v>
      </c>
      <c r="E311" s="45" t="s">
        <v>345</v>
      </c>
      <c r="F311" s="45">
        <v>194379</v>
      </c>
      <c r="G311" s="45">
        <v>4275.54</v>
      </c>
      <c r="H311" s="45"/>
      <c r="I311" s="45">
        <v>0</v>
      </c>
      <c r="J311" s="7"/>
      <c r="K311" s="179">
        <v>45779</v>
      </c>
      <c r="L311" s="8">
        <v>45576</v>
      </c>
      <c r="M311" s="7">
        <f>125+30+30+30</f>
        <v>215</v>
      </c>
      <c r="N311" s="9">
        <f t="shared" si="31"/>
        <v>45790</v>
      </c>
      <c r="O311" s="10">
        <f t="shared" ca="1" si="32"/>
        <v>-413</v>
      </c>
      <c r="P311" s="10"/>
      <c r="Q311" s="7" t="s">
        <v>50</v>
      </c>
      <c r="R311" s="7" t="s">
        <v>50</v>
      </c>
      <c r="S311" s="7"/>
      <c r="T311" s="7">
        <v>0</v>
      </c>
      <c r="U311" s="7" t="s">
        <v>50</v>
      </c>
      <c r="V311" s="15" t="s">
        <v>50</v>
      </c>
      <c r="W311" s="7">
        <v>0</v>
      </c>
      <c r="X311" s="7" t="s">
        <v>50</v>
      </c>
      <c r="Y311" s="7" t="s">
        <v>50</v>
      </c>
      <c r="Z311" s="7">
        <v>0</v>
      </c>
      <c r="AA311" s="7" t="s">
        <v>50</v>
      </c>
      <c r="AB311" s="7">
        <v>0</v>
      </c>
      <c r="AC311" s="7">
        <v>0</v>
      </c>
      <c r="AD311" s="7" t="s">
        <v>50</v>
      </c>
      <c r="AE311" s="7">
        <v>0</v>
      </c>
      <c r="AF311" s="7">
        <v>0</v>
      </c>
      <c r="AG311" s="7">
        <v>0</v>
      </c>
      <c r="AH311" s="7">
        <v>0</v>
      </c>
      <c r="AI311" s="7">
        <v>0</v>
      </c>
      <c r="AJ311" s="7">
        <v>0</v>
      </c>
      <c r="AK311" s="7">
        <v>0</v>
      </c>
      <c r="AL311" s="7">
        <v>0</v>
      </c>
      <c r="AM311" s="7">
        <v>0</v>
      </c>
      <c r="AN311" s="7">
        <v>0</v>
      </c>
      <c r="AO311" s="7">
        <v>0</v>
      </c>
      <c r="AP311" s="7">
        <v>0</v>
      </c>
      <c r="AQ311" s="7" t="s">
        <v>50</v>
      </c>
      <c r="AR311" s="7" t="s">
        <v>50</v>
      </c>
      <c r="AS311" s="7" t="s">
        <v>50</v>
      </c>
      <c r="AT311" s="7"/>
      <c r="AU311" s="7"/>
    </row>
    <row r="312" spans="1:47" hidden="1" x14ac:dyDescent="0.25">
      <c r="A312" s="5">
        <v>311</v>
      </c>
      <c r="B312" s="352" t="s">
        <v>47</v>
      </c>
      <c r="C312" s="63" t="s">
        <v>551</v>
      </c>
      <c r="D312" s="45" t="s">
        <v>552</v>
      </c>
      <c r="E312" s="45" t="s">
        <v>345</v>
      </c>
      <c r="F312" s="474">
        <v>385421</v>
      </c>
      <c r="G312" s="45">
        <v>12647</v>
      </c>
      <c r="H312" s="45"/>
      <c r="I312" s="45">
        <v>130</v>
      </c>
      <c r="J312" s="7"/>
      <c r="K312" s="179">
        <v>45838</v>
      </c>
      <c r="L312" s="8">
        <v>45581</v>
      </c>
      <c r="M312" s="7">
        <f>125+30+30+30+30+20</f>
        <v>265</v>
      </c>
      <c r="N312" s="9">
        <f t="shared" si="31"/>
        <v>45845</v>
      </c>
      <c r="O312" s="473">
        <f t="shared" ca="1" si="32"/>
        <v>-358</v>
      </c>
      <c r="P312" s="10"/>
      <c r="Q312" s="7"/>
      <c r="R312" s="7"/>
      <c r="S312" s="7"/>
      <c r="T312" s="7" t="s">
        <v>50</v>
      </c>
      <c r="U312" s="7" t="s">
        <v>50</v>
      </c>
      <c r="V312" s="15" t="s">
        <v>50</v>
      </c>
      <c r="W312" s="7">
        <v>0</v>
      </c>
      <c r="X312" s="7" t="s">
        <v>50</v>
      </c>
      <c r="Y312" s="7">
        <v>0</v>
      </c>
      <c r="Z312" s="7">
        <v>0</v>
      </c>
      <c r="AA312" s="7">
        <v>0</v>
      </c>
      <c r="AB312" s="7" t="s">
        <v>50</v>
      </c>
      <c r="AC312" s="7">
        <v>0</v>
      </c>
      <c r="AD312" s="7" t="s">
        <v>50</v>
      </c>
      <c r="AE312" s="7">
        <v>0</v>
      </c>
      <c r="AF312" s="7">
        <v>0</v>
      </c>
      <c r="AG312" s="7" t="s">
        <v>50</v>
      </c>
      <c r="AH312" s="7" t="s">
        <v>50</v>
      </c>
      <c r="AI312" s="7" t="s">
        <v>50</v>
      </c>
      <c r="AJ312" s="7">
        <v>0</v>
      </c>
      <c r="AK312" s="7">
        <v>0</v>
      </c>
      <c r="AL312" s="7">
        <v>0</v>
      </c>
      <c r="AM312" s="7">
        <v>0</v>
      </c>
      <c r="AN312" s="7">
        <v>0</v>
      </c>
      <c r="AO312" s="7">
        <v>0</v>
      </c>
      <c r="AP312" s="7">
        <v>0</v>
      </c>
      <c r="AQ312" s="7" t="s">
        <v>56</v>
      </c>
      <c r="AR312" s="7" t="s">
        <v>50</v>
      </c>
      <c r="AS312" s="7" t="s">
        <v>56</v>
      </c>
      <c r="AT312" s="7" t="s">
        <v>56</v>
      </c>
      <c r="AU312" s="7"/>
    </row>
    <row r="313" spans="1:47" hidden="1" x14ac:dyDescent="0.25">
      <c r="A313" s="5">
        <v>312</v>
      </c>
      <c r="B313" s="352" t="s">
        <v>47</v>
      </c>
      <c r="C313" s="63" t="s">
        <v>553</v>
      </c>
      <c r="D313" s="45" t="s">
        <v>554</v>
      </c>
      <c r="E313" s="45" t="s">
        <v>446</v>
      </c>
      <c r="F313" s="474">
        <v>203954.92</v>
      </c>
      <c r="G313" s="45">
        <v>10560</v>
      </c>
      <c r="H313" s="45"/>
      <c r="I313" s="45" t="s">
        <v>555</v>
      </c>
      <c r="J313" s="7"/>
      <c r="K313" s="179">
        <v>45930</v>
      </c>
      <c r="L313" s="8">
        <v>45574</v>
      </c>
      <c r="M313" s="7">
        <v>125</v>
      </c>
      <c r="N313" s="9">
        <f t="shared" si="31"/>
        <v>45698</v>
      </c>
      <c r="O313" s="10">
        <f t="shared" ca="1" si="32"/>
        <v>-505</v>
      </c>
      <c r="P313" s="10"/>
      <c r="Q313" s="7" t="s">
        <v>50</v>
      </c>
      <c r="R313" s="7" t="s">
        <v>50</v>
      </c>
      <c r="S313" s="7" t="s">
        <v>50</v>
      </c>
      <c r="T313" s="67" t="s">
        <v>50</v>
      </c>
      <c r="U313" s="7" t="s">
        <v>50</v>
      </c>
      <c r="V313" s="15" t="s">
        <v>50</v>
      </c>
      <c r="W313" s="7" t="s">
        <v>50</v>
      </c>
      <c r="X313" s="247" t="s">
        <v>50</v>
      </c>
      <c r="Y313" s="247" t="s">
        <v>50</v>
      </c>
      <c r="Z313" s="247" t="s">
        <v>50</v>
      </c>
      <c r="AA313" s="247" t="s">
        <v>50</v>
      </c>
      <c r="AB313" s="247" t="s">
        <v>50</v>
      </c>
      <c r="AC313" s="7">
        <v>0</v>
      </c>
      <c r="AD313" s="67" t="s">
        <v>56</v>
      </c>
      <c r="AE313" s="7">
        <v>0</v>
      </c>
      <c r="AF313" s="67" t="s">
        <v>50</v>
      </c>
      <c r="AG313" s="67" t="s">
        <v>50</v>
      </c>
      <c r="AH313" s="67" t="s">
        <v>50</v>
      </c>
      <c r="AI313" s="7">
        <v>0</v>
      </c>
      <c r="AJ313" s="67" t="s">
        <v>50</v>
      </c>
      <c r="AK313" s="247" t="s">
        <v>50</v>
      </c>
      <c r="AL313" s="7"/>
      <c r="AM313" s="67" t="s">
        <v>50</v>
      </c>
      <c r="AN313" s="67" t="s">
        <v>50</v>
      </c>
      <c r="AO313" s="7"/>
      <c r="AP313" s="7"/>
      <c r="AQ313" s="7" t="s">
        <v>50</v>
      </c>
      <c r="AR313" s="7" t="s">
        <v>50</v>
      </c>
      <c r="AS313" s="7" t="s">
        <v>50</v>
      </c>
      <c r="AT313" s="7" t="s">
        <v>50</v>
      </c>
      <c r="AU313" s="7"/>
    </row>
    <row r="314" spans="1:47" hidden="1" x14ac:dyDescent="0.25">
      <c r="A314" s="5">
        <v>313</v>
      </c>
      <c r="B314" s="352" t="s">
        <v>47</v>
      </c>
      <c r="C314" s="63" t="s">
        <v>556</v>
      </c>
      <c r="D314" s="45" t="s">
        <v>557</v>
      </c>
      <c r="E314" s="45" t="s">
        <v>345</v>
      </c>
      <c r="F314" s="45">
        <v>316786.84000000003</v>
      </c>
      <c r="G314" s="45">
        <v>10130</v>
      </c>
      <c r="H314" s="45"/>
      <c r="I314" s="45">
        <v>0</v>
      </c>
      <c r="J314" s="7"/>
      <c r="K314" s="179">
        <v>45806</v>
      </c>
      <c r="L314" s="8">
        <v>45587</v>
      </c>
      <c r="M314" s="7">
        <f>185+30+30</f>
        <v>245</v>
      </c>
      <c r="N314" s="9">
        <f t="shared" si="31"/>
        <v>45831</v>
      </c>
      <c r="O314" s="10">
        <f t="shared" ca="1" si="32"/>
        <v>-372</v>
      </c>
      <c r="P314" s="10"/>
      <c r="Q314" s="7" t="s">
        <v>50</v>
      </c>
      <c r="R314" s="7" t="s">
        <v>50</v>
      </c>
      <c r="S314" s="7"/>
      <c r="T314" s="7" t="s">
        <v>50</v>
      </c>
      <c r="U314" s="7" t="s">
        <v>50</v>
      </c>
      <c r="V314" s="15" t="s">
        <v>50</v>
      </c>
      <c r="W314" s="7">
        <v>0</v>
      </c>
      <c r="X314" s="7" t="s">
        <v>50</v>
      </c>
      <c r="Y314" s="7" t="s">
        <v>56</v>
      </c>
      <c r="Z314" s="7" t="s">
        <v>50</v>
      </c>
      <c r="AA314" s="7">
        <v>0</v>
      </c>
      <c r="AB314" s="7">
        <v>0</v>
      </c>
      <c r="AC314" s="7">
        <v>0</v>
      </c>
      <c r="AD314" s="7" t="s">
        <v>50</v>
      </c>
      <c r="AE314" s="7">
        <v>0</v>
      </c>
      <c r="AF314" s="7">
        <v>0</v>
      </c>
      <c r="AG314" s="7">
        <v>0</v>
      </c>
      <c r="AH314" s="7"/>
      <c r="AI314" s="7">
        <v>0</v>
      </c>
      <c r="AJ314" s="7">
        <v>0</v>
      </c>
      <c r="AK314" s="7">
        <v>0</v>
      </c>
      <c r="AL314" s="7">
        <v>0</v>
      </c>
      <c r="AM314" s="7" t="s">
        <v>50</v>
      </c>
      <c r="AN314" s="7">
        <v>0</v>
      </c>
      <c r="AO314" s="7">
        <v>0</v>
      </c>
      <c r="AP314" s="7">
        <v>0</v>
      </c>
      <c r="AQ314" s="7" t="s">
        <v>50</v>
      </c>
      <c r="AR314" s="7" t="s">
        <v>50</v>
      </c>
      <c r="AS314" s="7" t="s">
        <v>50</v>
      </c>
      <c r="AT314" s="7" t="s">
        <v>50</v>
      </c>
      <c r="AU314" s="7"/>
    </row>
    <row r="315" spans="1:47" hidden="1" x14ac:dyDescent="0.25">
      <c r="A315" s="5">
        <v>314</v>
      </c>
      <c r="B315" s="352" t="s">
        <v>47</v>
      </c>
      <c r="C315" s="63" t="s">
        <v>558</v>
      </c>
      <c r="D315" s="45" t="s">
        <v>559</v>
      </c>
      <c r="E315" s="45" t="s">
        <v>236</v>
      </c>
      <c r="F315" s="474">
        <v>24000</v>
      </c>
      <c r="G315" s="45">
        <v>843.56</v>
      </c>
      <c r="H315" s="45"/>
      <c r="I315" s="45">
        <v>0</v>
      </c>
      <c r="J315" s="7"/>
      <c r="K315" s="179">
        <v>45855</v>
      </c>
      <c r="L315" s="8">
        <v>45589</v>
      </c>
      <c r="M315" s="7">
        <f>160+30+30+30+30</f>
        <v>280</v>
      </c>
      <c r="N315" s="9">
        <f t="shared" si="31"/>
        <v>45868</v>
      </c>
      <c r="O315" s="10">
        <f t="shared" ca="1" si="32"/>
        <v>-335</v>
      </c>
      <c r="P315" s="10" t="s">
        <v>50</v>
      </c>
      <c r="Q315" s="7" t="s">
        <v>50</v>
      </c>
      <c r="R315" s="7" t="s">
        <v>50</v>
      </c>
      <c r="S315" s="7">
        <v>0</v>
      </c>
      <c r="T315" s="7" t="s">
        <v>50</v>
      </c>
      <c r="U315" s="15" t="s">
        <v>50</v>
      </c>
      <c r="V315" s="15" t="s">
        <v>50</v>
      </c>
      <c r="W315" s="7" t="s">
        <v>50</v>
      </c>
      <c r="X315" s="7" t="s">
        <v>50</v>
      </c>
      <c r="Y315" s="7">
        <v>0</v>
      </c>
      <c r="Z315" s="7" t="s">
        <v>50</v>
      </c>
      <c r="AA315" s="7" t="s">
        <v>50</v>
      </c>
      <c r="AB315" s="7" t="s">
        <v>50</v>
      </c>
      <c r="AC315" s="7">
        <v>0</v>
      </c>
      <c r="AD315" s="7" t="s">
        <v>50</v>
      </c>
      <c r="AE315" s="7">
        <v>0</v>
      </c>
      <c r="AF315" s="7">
        <v>0</v>
      </c>
      <c r="AG315" s="7">
        <v>0</v>
      </c>
      <c r="AH315" s="7">
        <v>0</v>
      </c>
      <c r="AI315" s="7">
        <v>0</v>
      </c>
      <c r="AJ315" s="7">
        <v>0</v>
      </c>
      <c r="AK315" s="7">
        <v>0</v>
      </c>
      <c r="AL315" s="7">
        <v>0</v>
      </c>
      <c r="AM315" s="7">
        <v>0</v>
      </c>
      <c r="AN315" s="7">
        <v>0</v>
      </c>
      <c r="AO315" s="7">
        <v>0</v>
      </c>
      <c r="AP315" s="7">
        <v>0</v>
      </c>
      <c r="AQ315" s="7" t="s">
        <v>50</v>
      </c>
      <c r="AR315" s="7" t="s">
        <v>50</v>
      </c>
      <c r="AS315" s="7" t="s">
        <v>50</v>
      </c>
      <c r="AT315" s="7" t="s">
        <v>50</v>
      </c>
      <c r="AU315" s="7"/>
    </row>
    <row r="316" spans="1:47" hidden="1" x14ac:dyDescent="0.25">
      <c r="A316" s="5">
        <v>315</v>
      </c>
      <c r="B316" s="352" t="s">
        <v>47</v>
      </c>
      <c r="C316" s="63" t="s">
        <v>560</v>
      </c>
      <c r="D316" s="45" t="s">
        <v>561</v>
      </c>
      <c r="E316" s="45" t="s">
        <v>515</v>
      </c>
      <c r="F316" s="474">
        <v>101659.23</v>
      </c>
      <c r="G316" s="45">
        <v>6560</v>
      </c>
      <c r="H316" s="45"/>
      <c r="I316" s="45">
        <v>200</v>
      </c>
      <c r="J316" s="7"/>
      <c r="K316" s="179">
        <v>45930</v>
      </c>
      <c r="L316" s="8">
        <v>45855</v>
      </c>
      <c r="M316" s="7">
        <f>125+30+30</f>
        <v>185</v>
      </c>
      <c r="N316" s="9">
        <f t="shared" si="31"/>
        <v>46039</v>
      </c>
      <c r="O316" s="10">
        <f t="shared" ca="1" si="32"/>
        <v>-164</v>
      </c>
      <c r="P316" s="10" t="s">
        <v>50</v>
      </c>
      <c r="Q316" s="7" t="s">
        <v>50</v>
      </c>
      <c r="R316" s="7" t="s">
        <v>50</v>
      </c>
      <c r="S316" s="7" t="s">
        <v>50</v>
      </c>
      <c r="T316" s="67" t="s">
        <v>50</v>
      </c>
      <c r="U316" s="7" t="s">
        <v>50</v>
      </c>
      <c r="V316" s="15" t="s">
        <v>50</v>
      </c>
      <c r="W316" s="7">
        <v>0</v>
      </c>
      <c r="X316" s="7" t="s">
        <v>50</v>
      </c>
      <c r="Y316" s="7" t="s">
        <v>50</v>
      </c>
      <c r="Z316" s="7" t="s">
        <v>50</v>
      </c>
      <c r="AA316" s="7" t="s">
        <v>50</v>
      </c>
      <c r="AB316" s="7" t="s">
        <v>50</v>
      </c>
      <c r="AC316" s="7">
        <v>0</v>
      </c>
      <c r="AD316" s="67" t="s">
        <v>50</v>
      </c>
      <c r="AE316" s="7" t="s">
        <v>50</v>
      </c>
      <c r="AF316" s="67">
        <v>1</v>
      </c>
      <c r="AG316" s="7" t="s">
        <v>50</v>
      </c>
      <c r="AH316" s="7" t="s">
        <v>50</v>
      </c>
      <c r="AI316" s="7">
        <v>0</v>
      </c>
      <c r="AJ316" s="7" t="s">
        <v>50</v>
      </c>
      <c r="AK316" s="7">
        <v>0</v>
      </c>
      <c r="AL316" s="7">
        <v>0</v>
      </c>
      <c r="AM316" s="7">
        <v>0</v>
      </c>
      <c r="AN316" s="7">
        <v>0</v>
      </c>
      <c r="AO316" s="7">
        <v>0</v>
      </c>
      <c r="AP316" s="7">
        <v>0</v>
      </c>
      <c r="AQ316" s="7" t="s">
        <v>56</v>
      </c>
      <c r="AR316" s="7" t="s">
        <v>50</v>
      </c>
      <c r="AS316" s="7" t="s">
        <v>56</v>
      </c>
      <c r="AT316" s="7" t="s">
        <v>56</v>
      </c>
      <c r="AU316" s="7"/>
    </row>
    <row r="317" spans="1:47" hidden="1" x14ac:dyDescent="0.25">
      <c r="A317" s="5">
        <v>316</v>
      </c>
      <c r="B317" s="352" t="s">
        <v>47</v>
      </c>
      <c r="C317" s="63" t="s">
        <v>562</v>
      </c>
      <c r="D317" s="45" t="s">
        <v>563</v>
      </c>
      <c r="E317" s="45" t="s">
        <v>515</v>
      </c>
      <c r="F317" s="474">
        <v>129376.33</v>
      </c>
      <c r="G317" s="45">
        <v>5043.5600000000004</v>
      </c>
      <c r="H317" s="45"/>
      <c r="I317" s="45">
        <v>0</v>
      </c>
      <c r="J317" s="7"/>
      <c r="K317" s="179">
        <v>45868</v>
      </c>
      <c r="L317" s="8">
        <v>45593</v>
      </c>
      <c r="M317" s="7">
        <f>220+30+30+30</f>
        <v>310</v>
      </c>
      <c r="N317" s="9">
        <f t="shared" si="31"/>
        <v>45902</v>
      </c>
      <c r="O317" s="10">
        <f t="shared" ca="1" si="32"/>
        <v>-301</v>
      </c>
      <c r="P317" s="10" t="s">
        <v>50</v>
      </c>
      <c r="Q317" s="7" t="s">
        <v>50</v>
      </c>
      <c r="R317" s="7" t="s">
        <v>50</v>
      </c>
      <c r="S317" s="7" t="s">
        <v>50</v>
      </c>
      <c r="T317" s="7" t="s">
        <v>50</v>
      </c>
      <c r="U317" s="7" t="s">
        <v>50</v>
      </c>
      <c r="V317" s="15" t="s">
        <v>50</v>
      </c>
      <c r="W317" s="67" t="s">
        <v>50</v>
      </c>
      <c r="X317" s="7" t="s">
        <v>50</v>
      </c>
      <c r="Y317" s="7" t="s">
        <v>50</v>
      </c>
      <c r="Z317" s="7" t="s">
        <v>50</v>
      </c>
      <c r="AA317" s="7" t="s">
        <v>50</v>
      </c>
      <c r="AB317" s="7">
        <v>0</v>
      </c>
      <c r="AC317" s="7">
        <v>0</v>
      </c>
      <c r="AD317" s="67" t="s">
        <v>50</v>
      </c>
      <c r="AE317" s="7" t="s">
        <v>50</v>
      </c>
      <c r="AF317" s="67">
        <v>1</v>
      </c>
      <c r="AG317" s="7">
        <v>0</v>
      </c>
      <c r="AH317" s="7">
        <v>0</v>
      </c>
      <c r="AI317" s="7" t="s">
        <v>50</v>
      </c>
      <c r="AJ317" s="7">
        <v>0</v>
      </c>
      <c r="AK317" s="7">
        <v>0</v>
      </c>
      <c r="AL317" s="7">
        <v>0</v>
      </c>
      <c r="AM317" s="7">
        <v>0</v>
      </c>
      <c r="AN317" s="7">
        <v>0</v>
      </c>
      <c r="AO317" s="7">
        <v>0</v>
      </c>
      <c r="AP317" s="7">
        <v>0</v>
      </c>
      <c r="AQ317" s="7" t="s">
        <v>50</v>
      </c>
      <c r="AR317" s="7" t="s">
        <v>50</v>
      </c>
      <c r="AS317" s="7" t="s">
        <v>50</v>
      </c>
      <c r="AT317" s="7" t="s">
        <v>50</v>
      </c>
      <c r="AU317" s="7"/>
    </row>
    <row r="318" spans="1:47" hidden="1" x14ac:dyDescent="0.25">
      <c r="A318" s="5">
        <v>317</v>
      </c>
      <c r="B318" s="352" t="s">
        <v>47</v>
      </c>
      <c r="C318" s="45" t="s">
        <v>564</v>
      </c>
      <c r="D318" s="45" t="s">
        <v>565</v>
      </c>
      <c r="E318" s="45" t="s">
        <v>566</v>
      </c>
      <c r="F318" s="45">
        <v>127404.6</v>
      </c>
      <c r="G318" s="45">
        <v>3943.56</v>
      </c>
      <c r="H318" s="45"/>
      <c r="I318" s="45">
        <v>0</v>
      </c>
      <c r="J318" s="7"/>
      <c r="K318" s="179">
        <v>45786</v>
      </c>
      <c r="L318" s="8">
        <v>45601</v>
      </c>
      <c r="M318" s="7">
        <f>100+30+30+30</f>
        <v>190</v>
      </c>
      <c r="N318" s="9">
        <f t="shared" si="31"/>
        <v>45790</v>
      </c>
      <c r="O318" s="10">
        <f t="shared" ca="1" si="32"/>
        <v>-413</v>
      </c>
      <c r="P318" s="10">
        <v>0</v>
      </c>
      <c r="Q318" s="7" t="s">
        <v>50</v>
      </c>
      <c r="R318" s="7" t="s">
        <v>50</v>
      </c>
      <c r="S318" s="7" t="s">
        <v>50</v>
      </c>
      <c r="T318" s="7" t="s">
        <v>50</v>
      </c>
      <c r="U318" s="7" t="s">
        <v>50</v>
      </c>
      <c r="V318" s="7" t="s">
        <v>50</v>
      </c>
      <c r="W318" s="10">
        <v>0</v>
      </c>
      <c r="X318" s="7" t="s">
        <v>50</v>
      </c>
      <c r="Y318" s="7" t="s">
        <v>50</v>
      </c>
      <c r="Z318" s="10">
        <v>0</v>
      </c>
      <c r="AA318" s="7" t="s">
        <v>50</v>
      </c>
      <c r="AB318" s="10">
        <v>0</v>
      </c>
      <c r="AC318" s="10">
        <v>0</v>
      </c>
      <c r="AD318" s="7" t="s">
        <v>50</v>
      </c>
      <c r="AE318" s="10">
        <v>0</v>
      </c>
      <c r="AF318" s="10">
        <v>0</v>
      </c>
      <c r="AG318" s="10">
        <v>0</v>
      </c>
      <c r="AH318" s="7">
        <v>0</v>
      </c>
      <c r="AI318" s="7" t="s">
        <v>50</v>
      </c>
      <c r="AJ318" s="10">
        <v>0</v>
      </c>
      <c r="AK318" s="10">
        <v>0</v>
      </c>
      <c r="AL318" s="10">
        <v>0</v>
      </c>
      <c r="AM318" s="10">
        <v>0</v>
      </c>
      <c r="AN318" s="7" t="s">
        <v>50</v>
      </c>
      <c r="AO318" s="10">
        <v>0</v>
      </c>
      <c r="AP318" s="10">
        <v>0</v>
      </c>
      <c r="AQ318" s="7" t="s">
        <v>50</v>
      </c>
      <c r="AR318" s="7" t="s">
        <v>50</v>
      </c>
      <c r="AS318" s="7" t="s">
        <v>50</v>
      </c>
      <c r="AT318" s="7"/>
      <c r="AU318" s="7"/>
    </row>
    <row r="319" spans="1:47" s="106" customFormat="1" hidden="1" x14ac:dyDescent="0.25">
      <c r="A319" s="5">
        <v>318</v>
      </c>
      <c r="B319" s="352" t="s">
        <v>47</v>
      </c>
      <c r="C319" s="47" t="s">
        <v>567</v>
      </c>
      <c r="D319" s="47"/>
      <c r="E319" s="47" t="s">
        <v>368</v>
      </c>
      <c r="F319" s="47"/>
      <c r="G319" s="47">
        <v>11000</v>
      </c>
      <c r="H319" s="47"/>
      <c r="I319" s="47"/>
      <c r="J319" s="47"/>
      <c r="K319" s="47"/>
      <c r="L319" s="94">
        <v>45621</v>
      </c>
      <c r="M319" s="47">
        <v>125</v>
      </c>
      <c r="N319" s="104">
        <f t="shared" si="31"/>
        <v>45745</v>
      </c>
      <c r="O319" s="60">
        <f t="shared" ca="1" si="32"/>
        <v>-458</v>
      </c>
      <c r="P319" s="60"/>
      <c r="Q319" s="47"/>
      <c r="R319" s="47"/>
      <c r="S319" s="47"/>
      <c r="T319" s="47"/>
      <c r="U319" s="47"/>
      <c r="V319" s="105"/>
      <c r="W319" s="47"/>
      <c r="X319" s="47"/>
      <c r="Y319" s="47"/>
      <c r="Z319" s="47"/>
      <c r="AA319" s="47"/>
      <c r="AB319" s="47"/>
      <c r="AC319" s="47"/>
      <c r="AD319" s="47"/>
      <c r="AE319" s="47"/>
      <c r="AF319" s="47"/>
      <c r="AG319" s="47"/>
      <c r="AH319" s="47"/>
      <c r="AI319" s="47"/>
      <c r="AJ319" s="47"/>
      <c r="AK319" s="47"/>
      <c r="AL319" s="47"/>
      <c r="AM319" s="47"/>
      <c r="AN319" s="47"/>
      <c r="AO319" s="47"/>
      <c r="AP319" s="47"/>
      <c r="AQ319" s="47"/>
      <c r="AR319" s="47"/>
      <c r="AS319" s="47"/>
      <c r="AT319" s="47"/>
      <c r="AU319" s="47"/>
    </row>
    <row r="320" spans="1:47" hidden="1" x14ac:dyDescent="0.25">
      <c r="A320" s="5">
        <v>319</v>
      </c>
      <c r="B320" s="352" t="s">
        <v>47</v>
      </c>
      <c r="C320" s="63" t="s">
        <v>568</v>
      </c>
      <c r="D320" s="45" t="s">
        <v>569</v>
      </c>
      <c r="E320" s="45" t="s">
        <v>345</v>
      </c>
      <c r="F320" s="45">
        <v>204388</v>
      </c>
      <c r="G320" s="45">
        <v>10804.89</v>
      </c>
      <c r="H320" s="45"/>
      <c r="I320" s="45">
        <v>0</v>
      </c>
      <c r="J320" s="7"/>
      <c r="K320" s="179">
        <v>45779</v>
      </c>
      <c r="L320" s="8">
        <v>45617</v>
      </c>
      <c r="M320" s="7">
        <f>155+30</f>
        <v>185</v>
      </c>
      <c r="N320" s="9">
        <f t="shared" si="31"/>
        <v>45801</v>
      </c>
      <c r="O320" s="10">
        <f t="shared" ca="1" si="32"/>
        <v>-402</v>
      </c>
      <c r="P320" s="10"/>
      <c r="Q320" s="7" t="s">
        <v>50</v>
      </c>
      <c r="R320" s="7" t="s">
        <v>50</v>
      </c>
      <c r="S320" s="7"/>
      <c r="T320" s="7" t="s">
        <v>50</v>
      </c>
      <c r="U320" s="7" t="s">
        <v>50</v>
      </c>
      <c r="V320" s="15" t="s">
        <v>50</v>
      </c>
      <c r="W320" s="7"/>
      <c r="X320" s="7" t="s">
        <v>50</v>
      </c>
      <c r="Y320" s="7"/>
      <c r="Z320" s="7" t="s">
        <v>50</v>
      </c>
      <c r="AA320" s="7" t="s">
        <v>50</v>
      </c>
      <c r="AB320" s="7" t="s">
        <v>50</v>
      </c>
      <c r="AC320" s="7" t="s">
        <v>56</v>
      </c>
      <c r="AD320" s="7" t="s">
        <v>50</v>
      </c>
      <c r="AE320" s="7">
        <v>0</v>
      </c>
      <c r="AF320" s="7">
        <v>0</v>
      </c>
      <c r="AG320" s="7">
        <v>0</v>
      </c>
      <c r="AH320" s="7">
        <v>0</v>
      </c>
      <c r="AI320" s="7">
        <v>0</v>
      </c>
      <c r="AJ320" s="7">
        <v>0</v>
      </c>
      <c r="AK320" s="7">
        <v>0</v>
      </c>
      <c r="AL320" s="7">
        <v>0</v>
      </c>
      <c r="AM320" s="7">
        <v>0</v>
      </c>
      <c r="AN320" s="7">
        <v>0</v>
      </c>
      <c r="AO320" s="7">
        <v>0</v>
      </c>
      <c r="AP320" s="7">
        <v>0</v>
      </c>
      <c r="AQ320" s="7" t="s">
        <v>50</v>
      </c>
      <c r="AR320" s="7" t="s">
        <v>50</v>
      </c>
      <c r="AS320" s="7" t="s">
        <v>50</v>
      </c>
      <c r="AT320" s="7"/>
      <c r="AU320" s="7"/>
    </row>
    <row r="321" spans="1:47" s="106" customFormat="1" hidden="1" x14ac:dyDescent="0.25">
      <c r="A321" s="5">
        <v>320</v>
      </c>
      <c r="B321" s="352" t="s">
        <v>47</v>
      </c>
      <c r="C321" s="47" t="s">
        <v>570</v>
      </c>
      <c r="D321" s="47"/>
      <c r="E321" s="47" t="s">
        <v>368</v>
      </c>
      <c r="F321" s="47"/>
      <c r="G321" s="47"/>
      <c r="H321" s="47"/>
      <c r="I321" s="47"/>
      <c r="J321" s="47"/>
      <c r="K321" s="47"/>
      <c r="L321" s="94">
        <v>45617</v>
      </c>
      <c r="M321" s="47">
        <v>100</v>
      </c>
      <c r="N321" s="104">
        <f t="shared" si="31"/>
        <v>45716</v>
      </c>
      <c r="O321" s="60">
        <f t="shared" ca="1" si="32"/>
        <v>-487</v>
      </c>
      <c r="P321" s="60"/>
      <c r="Q321" s="47"/>
      <c r="R321" s="47"/>
      <c r="S321" s="47"/>
      <c r="T321" s="47"/>
      <c r="U321" s="47"/>
      <c r="V321" s="105"/>
      <c r="W321" s="47"/>
      <c r="X321" s="47"/>
      <c r="Y321" s="47"/>
      <c r="Z321" s="47"/>
      <c r="AA321" s="47"/>
      <c r="AB321" s="47"/>
      <c r="AC321" s="47"/>
      <c r="AD321" s="47"/>
      <c r="AE321" s="47"/>
      <c r="AF321" s="47"/>
      <c r="AG321" s="47"/>
      <c r="AH321" s="47"/>
      <c r="AI321" s="47"/>
      <c r="AJ321" s="47"/>
      <c r="AK321" s="47"/>
      <c r="AL321" s="47"/>
      <c r="AM321" s="47"/>
      <c r="AN321" s="47"/>
      <c r="AO321" s="47"/>
      <c r="AP321" s="47"/>
      <c r="AQ321" s="47"/>
      <c r="AR321" s="47"/>
      <c r="AS321" s="47"/>
      <c r="AT321" s="47"/>
      <c r="AU321" s="47"/>
    </row>
    <row r="322" spans="1:47" hidden="1" x14ac:dyDescent="0.25">
      <c r="A322" s="5">
        <v>321</v>
      </c>
      <c r="B322" s="352" t="s">
        <v>47</v>
      </c>
      <c r="C322" s="63" t="s">
        <v>328</v>
      </c>
      <c r="D322" s="45" t="s">
        <v>571</v>
      </c>
      <c r="E322" s="45" t="s">
        <v>236</v>
      </c>
      <c r="F322" s="45">
        <v>116253.86</v>
      </c>
      <c r="G322" s="45">
        <v>54</v>
      </c>
      <c r="H322" s="45"/>
      <c r="I322" s="45">
        <v>0</v>
      </c>
      <c r="J322" s="45">
        <v>21.78</v>
      </c>
      <c r="K322" s="179">
        <v>45747</v>
      </c>
      <c r="L322" s="8">
        <v>45617</v>
      </c>
      <c r="M322" s="7">
        <f>60+30+28+30</f>
        <v>148</v>
      </c>
      <c r="N322" s="9">
        <f t="shared" si="31"/>
        <v>45764</v>
      </c>
      <c r="O322" s="10">
        <f t="shared" ca="1" si="32"/>
        <v>-439</v>
      </c>
      <c r="P322" s="10"/>
      <c r="Q322" s="7"/>
      <c r="R322" s="7"/>
      <c r="S322" s="7"/>
      <c r="T322" s="7"/>
      <c r="U322" s="7"/>
      <c r="V322" s="15"/>
      <c r="W322" s="7"/>
      <c r="X322" s="7" t="s">
        <v>50</v>
      </c>
      <c r="Y322" s="7"/>
      <c r="Z322" s="7"/>
      <c r="AA322" s="7"/>
      <c r="AB322" s="7"/>
      <c r="AC322" s="7"/>
      <c r="AD322" s="7"/>
      <c r="AE322" s="7"/>
      <c r="AF322" s="7"/>
      <c r="AG322" s="7"/>
      <c r="AH322" s="7"/>
      <c r="AI322" s="7"/>
      <c r="AJ322" s="7"/>
      <c r="AK322" s="7"/>
      <c r="AL322" s="7"/>
      <c r="AM322" s="7"/>
      <c r="AN322" s="7"/>
      <c r="AO322" s="7"/>
      <c r="AP322" s="7"/>
      <c r="AQ322" s="7" t="s">
        <v>50</v>
      </c>
      <c r="AR322" s="7" t="s">
        <v>50</v>
      </c>
      <c r="AS322" s="7" t="s">
        <v>50</v>
      </c>
      <c r="AT322" s="7"/>
      <c r="AU322" s="7"/>
    </row>
    <row r="323" spans="1:47" hidden="1" x14ac:dyDescent="0.25">
      <c r="A323" s="5"/>
      <c r="B323" s="352" t="s">
        <v>47</v>
      </c>
      <c r="C323" s="63" t="s">
        <v>572</v>
      </c>
      <c r="D323" s="45" t="s">
        <v>573</v>
      </c>
      <c r="E323" s="45" t="s">
        <v>574</v>
      </c>
      <c r="F323" s="45"/>
      <c r="G323" s="45"/>
      <c r="H323" s="45"/>
      <c r="I323" s="45">
        <v>0</v>
      </c>
      <c r="J323" s="7"/>
      <c r="K323" s="179">
        <v>45706</v>
      </c>
      <c r="L323" s="8">
        <v>45624</v>
      </c>
      <c r="M323" s="7">
        <f>30+30+30</f>
        <v>90</v>
      </c>
      <c r="N323" s="9">
        <f t="shared" si="31"/>
        <v>45713</v>
      </c>
      <c r="O323" s="10">
        <f t="shared" ca="1" si="32"/>
        <v>-490</v>
      </c>
      <c r="P323" s="10"/>
      <c r="Q323" s="7"/>
      <c r="R323" s="7"/>
      <c r="S323" s="7"/>
      <c r="T323" s="7"/>
      <c r="U323" s="7"/>
      <c r="V323" s="15"/>
      <c r="W323" s="7"/>
      <c r="X323" s="7"/>
      <c r="Y323" s="7"/>
      <c r="Z323" s="7"/>
      <c r="AA323" s="7"/>
      <c r="AB323" s="7"/>
      <c r="AC323" s="7"/>
      <c r="AD323" s="7"/>
      <c r="AE323" s="7"/>
      <c r="AF323" s="7"/>
      <c r="AG323" s="7"/>
      <c r="AH323" s="7"/>
      <c r="AI323" s="7"/>
      <c r="AJ323" s="7"/>
      <c r="AK323" s="7"/>
      <c r="AL323" s="7"/>
      <c r="AM323" s="7"/>
      <c r="AN323" s="7"/>
      <c r="AO323" s="7"/>
      <c r="AP323" s="7"/>
      <c r="AQ323" s="7" t="s">
        <v>50</v>
      </c>
      <c r="AR323" s="7" t="s">
        <v>50</v>
      </c>
      <c r="AS323" s="7" t="s">
        <v>50</v>
      </c>
      <c r="AT323" s="7"/>
      <c r="AU323" s="7"/>
    </row>
    <row r="324" spans="1:47" hidden="1" x14ac:dyDescent="0.25">
      <c r="A324" s="5"/>
      <c r="B324" s="352" t="s">
        <v>47</v>
      </c>
      <c r="C324" s="10"/>
      <c r="D324" s="10"/>
      <c r="E324" s="7"/>
      <c r="F324" s="7"/>
      <c r="G324" s="7"/>
      <c r="H324" s="7"/>
      <c r="I324" s="7"/>
      <c r="J324" s="7"/>
      <c r="K324" s="261"/>
      <c r="L324" s="8"/>
      <c r="M324" s="7"/>
      <c r="N324" s="9" t="str">
        <f t="shared" si="31"/>
        <v/>
      </c>
      <c r="O324" s="10" t="str">
        <f t="shared" ca="1" si="32"/>
        <v/>
      </c>
      <c r="P324" s="10"/>
      <c r="Q324" s="7"/>
      <c r="R324" s="7"/>
      <c r="S324" s="7"/>
      <c r="T324" s="7"/>
      <c r="U324" s="7"/>
      <c r="V324" s="15"/>
      <c r="W324" s="7"/>
      <c r="X324" s="7"/>
      <c r="Y324" s="7"/>
      <c r="Z324" s="7"/>
      <c r="AA324" s="7"/>
      <c r="AB324" s="7"/>
      <c r="AC324" s="7"/>
      <c r="AD324" s="7"/>
      <c r="AE324" s="7"/>
      <c r="AF324" s="7"/>
      <c r="AG324" s="7"/>
      <c r="AH324" s="7"/>
      <c r="AI324" s="7"/>
      <c r="AJ324" s="7"/>
      <c r="AK324" s="7"/>
      <c r="AL324" s="7"/>
      <c r="AM324" s="7"/>
      <c r="AN324" s="7"/>
      <c r="AO324" s="7"/>
      <c r="AP324" s="7"/>
      <c r="AQ324" s="7"/>
      <c r="AR324" s="7"/>
      <c r="AS324" s="7"/>
      <c r="AT324" s="7"/>
      <c r="AU324" s="7"/>
    </row>
    <row r="325" spans="1:47" hidden="1" x14ac:dyDescent="0.25">
      <c r="A325" s="5"/>
      <c r="B325" s="352" t="s">
        <v>47</v>
      </c>
      <c r="C325" s="63" t="s">
        <v>575</v>
      </c>
      <c r="D325" s="45" t="s">
        <v>576</v>
      </c>
      <c r="E325" s="45" t="s">
        <v>574</v>
      </c>
      <c r="F325" s="45"/>
      <c r="G325" s="45">
        <v>44.66</v>
      </c>
      <c r="H325" s="45"/>
      <c r="I325" s="45"/>
      <c r="J325" s="7"/>
      <c r="K325" s="51">
        <v>45747</v>
      </c>
      <c r="L325" s="8">
        <v>45572</v>
      </c>
      <c r="M325" s="7">
        <v>180</v>
      </c>
      <c r="N325" s="9">
        <f t="shared" si="31"/>
        <v>45751</v>
      </c>
      <c r="O325" s="10">
        <f t="shared" ca="1" si="32"/>
        <v>-452</v>
      </c>
      <c r="P325" s="10"/>
      <c r="Q325" s="7"/>
      <c r="R325" s="7"/>
      <c r="S325" s="7"/>
      <c r="T325" s="7"/>
      <c r="U325" s="7"/>
      <c r="V325" s="15"/>
      <c r="W325" s="7"/>
      <c r="X325" s="7"/>
      <c r="Y325" s="7"/>
      <c r="Z325" s="7"/>
      <c r="AA325" s="7"/>
      <c r="AB325" s="7"/>
      <c r="AC325" s="7"/>
      <c r="AD325" s="7"/>
      <c r="AE325" s="7"/>
      <c r="AF325" s="7"/>
      <c r="AG325" s="7"/>
      <c r="AH325" s="7"/>
      <c r="AI325" s="7"/>
      <c r="AJ325" s="7"/>
      <c r="AK325" s="7"/>
      <c r="AL325" s="7"/>
      <c r="AM325" s="7"/>
      <c r="AN325" s="7"/>
      <c r="AO325" s="7"/>
      <c r="AP325" s="7"/>
      <c r="AQ325" s="7" t="s">
        <v>50</v>
      </c>
      <c r="AR325" s="7" t="s">
        <v>50</v>
      </c>
      <c r="AS325" s="7" t="s">
        <v>50</v>
      </c>
      <c r="AT325" s="7"/>
      <c r="AU325" s="7"/>
    </row>
    <row r="326" spans="1:47" hidden="1" x14ac:dyDescent="0.25">
      <c r="A326" s="5"/>
      <c r="B326" s="352" t="s">
        <v>47</v>
      </c>
      <c r="C326" s="7" t="s">
        <v>577</v>
      </c>
      <c r="D326" s="7" t="s">
        <v>578</v>
      </c>
      <c r="E326" s="7" t="s">
        <v>574</v>
      </c>
      <c r="F326" s="7"/>
      <c r="G326" s="7"/>
      <c r="H326" s="7"/>
      <c r="I326" s="7">
        <v>0</v>
      </c>
      <c r="J326" s="7"/>
      <c r="K326" s="7"/>
      <c r="L326" s="8">
        <v>45569</v>
      </c>
      <c r="M326" s="7">
        <f>180+30+30+30+30+30+30+30+30+30+30</f>
        <v>480</v>
      </c>
      <c r="N326" s="9">
        <f t="shared" si="31"/>
        <v>46048</v>
      </c>
      <c r="O326" s="10">
        <f t="shared" ca="1" si="32"/>
        <v>-155</v>
      </c>
      <c r="P326" s="10"/>
      <c r="Q326" s="7"/>
      <c r="R326" s="7"/>
      <c r="S326" s="7"/>
      <c r="T326" s="7"/>
      <c r="U326" s="7"/>
      <c r="V326" s="15"/>
      <c r="W326" s="7"/>
      <c r="X326" s="7"/>
      <c r="Y326" s="7"/>
      <c r="Z326" s="7"/>
      <c r="AA326" s="7"/>
      <c r="AB326" s="7"/>
      <c r="AC326" s="7"/>
      <c r="AD326" s="7"/>
      <c r="AE326" s="7"/>
      <c r="AF326" s="7"/>
      <c r="AG326" s="7"/>
      <c r="AH326" s="7"/>
      <c r="AI326" s="7"/>
      <c r="AJ326" s="7"/>
      <c r="AK326" s="7"/>
      <c r="AL326" s="7"/>
      <c r="AM326" s="7"/>
      <c r="AN326" s="7"/>
      <c r="AO326" s="7"/>
      <c r="AP326" s="7"/>
      <c r="AQ326" s="7"/>
      <c r="AR326" s="7"/>
      <c r="AS326" s="7"/>
      <c r="AT326" s="7"/>
      <c r="AU326" s="7"/>
    </row>
    <row r="327" spans="1:47" hidden="1" x14ac:dyDescent="0.25">
      <c r="A327" s="5">
        <v>322</v>
      </c>
      <c r="B327" s="352" t="s">
        <v>47</v>
      </c>
      <c r="C327" s="63" t="s">
        <v>579</v>
      </c>
      <c r="D327" s="45" t="s">
        <v>580</v>
      </c>
      <c r="E327" s="45" t="s">
        <v>345</v>
      </c>
      <c r="F327" s="53">
        <v>55987.59</v>
      </c>
      <c r="G327" s="45">
        <v>730.89</v>
      </c>
      <c r="H327" s="45"/>
      <c r="I327" s="45">
        <v>0</v>
      </c>
      <c r="J327" s="7"/>
      <c r="K327" s="179">
        <v>45776</v>
      </c>
      <c r="L327" s="8">
        <v>45623</v>
      </c>
      <c r="M327" s="7">
        <f>70+30+30+30+30</f>
        <v>190</v>
      </c>
      <c r="N327" s="9">
        <f t="shared" si="31"/>
        <v>45812</v>
      </c>
      <c r="O327" s="10">
        <f t="shared" ca="1" si="32"/>
        <v>-391</v>
      </c>
      <c r="P327" s="10"/>
      <c r="Q327" s="7"/>
      <c r="R327" s="7" t="s">
        <v>50</v>
      </c>
      <c r="S327" s="7"/>
      <c r="T327" s="7" t="s">
        <v>50</v>
      </c>
      <c r="U327" s="7"/>
      <c r="V327" s="15"/>
      <c r="W327" s="7"/>
      <c r="X327" s="7" t="s">
        <v>50</v>
      </c>
      <c r="Y327" s="7">
        <v>0</v>
      </c>
      <c r="Z327" s="7" t="s">
        <v>50</v>
      </c>
      <c r="AA327" s="7" t="s">
        <v>50</v>
      </c>
      <c r="AB327" s="7">
        <v>0</v>
      </c>
      <c r="AC327" s="7">
        <v>0</v>
      </c>
      <c r="AD327" s="7" t="s">
        <v>50</v>
      </c>
      <c r="AE327" s="7">
        <v>0</v>
      </c>
      <c r="AF327" s="7">
        <v>0</v>
      </c>
      <c r="AG327" s="7">
        <v>0</v>
      </c>
      <c r="AH327" s="7">
        <v>0</v>
      </c>
      <c r="AI327" s="7">
        <v>0</v>
      </c>
      <c r="AJ327" s="7">
        <v>0</v>
      </c>
      <c r="AK327" s="7">
        <v>0</v>
      </c>
      <c r="AL327" s="7">
        <v>0</v>
      </c>
      <c r="AM327" s="7">
        <v>0</v>
      </c>
      <c r="AN327" s="7">
        <v>0</v>
      </c>
      <c r="AO327" s="7">
        <v>0</v>
      </c>
      <c r="AP327" s="7">
        <v>0</v>
      </c>
      <c r="AQ327" s="7" t="s">
        <v>50</v>
      </c>
      <c r="AR327" s="7" t="s">
        <v>50</v>
      </c>
      <c r="AS327" s="7" t="s">
        <v>50</v>
      </c>
      <c r="AT327" s="7"/>
      <c r="AU327" s="7"/>
    </row>
    <row r="328" spans="1:47" hidden="1" x14ac:dyDescent="0.25">
      <c r="A328" s="5">
        <v>323</v>
      </c>
      <c r="B328" s="352" t="s">
        <v>47</v>
      </c>
      <c r="C328" s="63" t="s">
        <v>581</v>
      </c>
      <c r="D328" s="45" t="s">
        <v>582</v>
      </c>
      <c r="E328" s="45" t="s">
        <v>117</v>
      </c>
      <c r="F328" s="474">
        <v>150000</v>
      </c>
      <c r="G328" s="45">
        <v>6603.56</v>
      </c>
      <c r="H328" s="45"/>
      <c r="I328" s="45">
        <v>210</v>
      </c>
      <c r="J328" s="7"/>
      <c r="K328" s="179">
        <v>45847</v>
      </c>
      <c r="L328" s="8">
        <v>45629</v>
      </c>
      <c r="M328" s="7">
        <f>125+30+30+30+14</f>
        <v>229</v>
      </c>
      <c r="N328" s="9">
        <f t="shared" si="31"/>
        <v>45857</v>
      </c>
      <c r="O328" s="10">
        <f t="shared" ca="1" si="32"/>
        <v>-346</v>
      </c>
      <c r="P328" s="10"/>
      <c r="Q328" s="7" t="s">
        <v>50</v>
      </c>
      <c r="R328" s="7" t="s">
        <v>50</v>
      </c>
      <c r="S328" s="7" t="s">
        <v>50</v>
      </c>
      <c r="T328" s="7" t="s">
        <v>50</v>
      </c>
      <c r="U328" s="7"/>
      <c r="V328" s="15"/>
      <c r="W328" s="7"/>
      <c r="X328" s="7" t="s">
        <v>50</v>
      </c>
      <c r="Y328" s="7"/>
      <c r="Z328" s="7" t="s">
        <v>50</v>
      </c>
      <c r="AA328" s="7" t="s">
        <v>50</v>
      </c>
      <c r="AB328" s="7">
        <v>0</v>
      </c>
      <c r="AC328" s="7">
        <v>0</v>
      </c>
      <c r="AD328" s="247" t="s">
        <v>50</v>
      </c>
      <c r="AE328" s="7">
        <v>0</v>
      </c>
      <c r="AF328" s="67">
        <v>1</v>
      </c>
      <c r="AG328" s="7"/>
      <c r="AH328" s="7"/>
      <c r="AI328" s="7">
        <v>0</v>
      </c>
      <c r="AJ328" s="7" t="s">
        <v>50</v>
      </c>
      <c r="AK328" s="7">
        <v>0</v>
      </c>
      <c r="AL328" s="7">
        <v>0</v>
      </c>
      <c r="AM328" s="7">
        <v>0</v>
      </c>
      <c r="AN328" s="7">
        <v>0</v>
      </c>
      <c r="AO328" s="7">
        <v>0</v>
      </c>
      <c r="AP328" s="7">
        <v>0</v>
      </c>
      <c r="AQ328" s="7" t="s">
        <v>50</v>
      </c>
      <c r="AR328" s="7" t="s">
        <v>50</v>
      </c>
      <c r="AS328" s="7" t="s">
        <v>50</v>
      </c>
      <c r="AT328" s="7" t="s">
        <v>50</v>
      </c>
      <c r="AU328" s="7"/>
    </row>
    <row r="329" spans="1:47" hidden="1" x14ac:dyDescent="0.25">
      <c r="A329" s="5">
        <v>324</v>
      </c>
      <c r="B329" s="352" t="s">
        <v>47</v>
      </c>
      <c r="C329" s="45" t="s">
        <v>583</v>
      </c>
      <c r="D329" s="45" t="s">
        <v>584</v>
      </c>
      <c r="E329" s="45" t="s">
        <v>236</v>
      </c>
      <c r="F329" s="45">
        <v>58126.28</v>
      </c>
      <c r="G329" s="45">
        <v>3881.78</v>
      </c>
      <c r="H329" s="45"/>
      <c r="I329" s="45">
        <v>300</v>
      </c>
      <c r="J329" s="7"/>
      <c r="K329" s="434">
        <v>45728</v>
      </c>
      <c r="L329" s="8">
        <v>45629</v>
      </c>
      <c r="M329" s="7">
        <v>125</v>
      </c>
      <c r="N329" s="9">
        <f t="shared" ref="N329:N360" si="33">IF(OR(ISBLANK(L329),ISBLANK(M329)),"",L329+M329-1)</f>
        <v>45753</v>
      </c>
      <c r="O329" s="10">
        <f t="shared" ca="1" si="32"/>
        <v>-450</v>
      </c>
      <c r="P329" s="10" t="s">
        <v>50</v>
      </c>
      <c r="Q329" s="7" t="s">
        <v>50</v>
      </c>
      <c r="R329" s="7" t="s">
        <v>50</v>
      </c>
      <c r="S329" s="7" t="s">
        <v>50</v>
      </c>
      <c r="T329" s="7" t="s">
        <v>50</v>
      </c>
      <c r="U329" s="7" t="s">
        <v>50</v>
      </c>
      <c r="V329" s="7" t="s">
        <v>50</v>
      </c>
      <c r="W329" s="7">
        <v>0</v>
      </c>
      <c r="X329" s="7">
        <v>0</v>
      </c>
      <c r="Y329" s="7" t="s">
        <v>50</v>
      </c>
      <c r="Z329" s="7">
        <v>0</v>
      </c>
      <c r="AA329" s="7">
        <v>0</v>
      </c>
      <c r="AB329" s="7">
        <v>0</v>
      </c>
      <c r="AC329" s="7">
        <v>0</v>
      </c>
      <c r="AD329" s="7" t="s">
        <v>50</v>
      </c>
      <c r="AE329" s="7">
        <v>0</v>
      </c>
      <c r="AF329" s="7">
        <v>0</v>
      </c>
      <c r="AG329" s="7" t="s">
        <v>50</v>
      </c>
      <c r="AH329" s="7" t="s">
        <v>50</v>
      </c>
      <c r="AI329" s="7">
        <v>0</v>
      </c>
      <c r="AJ329" s="7">
        <v>0</v>
      </c>
      <c r="AK329" s="7">
        <v>0</v>
      </c>
      <c r="AL329" s="7">
        <v>0</v>
      </c>
      <c r="AM329" s="7"/>
      <c r="AN329" s="7">
        <v>0</v>
      </c>
      <c r="AO329" s="7">
        <v>0</v>
      </c>
      <c r="AP329" s="7">
        <v>0</v>
      </c>
      <c r="AQ329" s="7" t="s">
        <v>50</v>
      </c>
      <c r="AR329" s="7" t="s">
        <v>50</v>
      </c>
      <c r="AS329" s="7" t="s">
        <v>50</v>
      </c>
      <c r="AT329" s="7"/>
      <c r="AU329" s="7"/>
    </row>
    <row r="330" spans="1:47" hidden="1" x14ac:dyDescent="0.25">
      <c r="A330" s="5">
        <v>325</v>
      </c>
      <c r="B330" s="352" t="s">
        <v>47</v>
      </c>
      <c r="C330" s="63" t="s">
        <v>585</v>
      </c>
      <c r="D330" s="45" t="s">
        <v>586</v>
      </c>
      <c r="E330" s="45" t="s">
        <v>236</v>
      </c>
      <c r="F330" s="45">
        <v>60260.57</v>
      </c>
      <c r="G330" s="45">
        <v>3881.78</v>
      </c>
      <c r="H330" s="45"/>
      <c r="I330" s="45">
        <v>250</v>
      </c>
      <c r="J330" s="7"/>
      <c r="K330" s="179">
        <v>45735</v>
      </c>
      <c r="L330" s="8">
        <v>45629</v>
      </c>
      <c r="M330" s="7">
        <v>125</v>
      </c>
      <c r="N330" s="9">
        <f t="shared" si="33"/>
        <v>45753</v>
      </c>
      <c r="O330" s="10">
        <f t="shared" ca="1" si="32"/>
        <v>-450</v>
      </c>
      <c r="P330" s="10" t="s">
        <v>50</v>
      </c>
      <c r="Q330" s="7" t="s">
        <v>50</v>
      </c>
      <c r="R330" s="7" t="s">
        <v>50</v>
      </c>
      <c r="S330" s="7">
        <v>0</v>
      </c>
      <c r="T330" s="7" t="s">
        <v>50</v>
      </c>
      <c r="U330" s="7" t="s">
        <v>50</v>
      </c>
      <c r="V330" s="7" t="s">
        <v>50</v>
      </c>
      <c r="W330" s="7">
        <v>0</v>
      </c>
      <c r="X330" s="7">
        <v>0</v>
      </c>
      <c r="Y330" s="7" t="s">
        <v>50</v>
      </c>
      <c r="Z330" s="7">
        <v>0</v>
      </c>
      <c r="AA330" s="7">
        <v>0</v>
      </c>
      <c r="AB330" s="7">
        <v>0</v>
      </c>
      <c r="AC330" s="7">
        <v>0</v>
      </c>
      <c r="AD330" s="7" t="s">
        <v>50</v>
      </c>
      <c r="AE330" s="7">
        <v>0</v>
      </c>
      <c r="AF330" s="7">
        <v>0</v>
      </c>
      <c r="AG330" s="7" t="s">
        <v>50</v>
      </c>
      <c r="AH330" s="7" t="s">
        <v>50</v>
      </c>
      <c r="AI330" s="7">
        <v>0</v>
      </c>
      <c r="AJ330" s="7">
        <v>0</v>
      </c>
      <c r="AK330" s="7">
        <v>0</v>
      </c>
      <c r="AL330" s="7">
        <v>0</v>
      </c>
      <c r="AM330" s="7" t="s">
        <v>50</v>
      </c>
      <c r="AN330" s="7">
        <v>0</v>
      </c>
      <c r="AO330" s="7">
        <v>0</v>
      </c>
      <c r="AP330" s="7">
        <v>0</v>
      </c>
      <c r="AQ330" s="7" t="s">
        <v>50</v>
      </c>
      <c r="AR330" s="7" t="s">
        <v>50</v>
      </c>
      <c r="AS330" s="7" t="s">
        <v>50</v>
      </c>
      <c r="AT330" s="7"/>
      <c r="AU330" s="7"/>
    </row>
    <row r="331" spans="1:47" hidden="1" x14ac:dyDescent="0.25">
      <c r="A331" s="5">
        <v>326</v>
      </c>
      <c r="B331" s="352" t="s">
        <v>47</v>
      </c>
      <c r="C331" s="63" t="s">
        <v>587</v>
      </c>
      <c r="D331" s="45" t="s">
        <v>588</v>
      </c>
      <c r="E331" s="45" t="s">
        <v>117</v>
      </c>
      <c r="F331" s="474">
        <v>221738.52</v>
      </c>
      <c r="G331" s="45">
        <v>10065.34</v>
      </c>
      <c r="H331" s="45"/>
      <c r="I331" s="45">
        <v>0</v>
      </c>
      <c r="J331" s="7"/>
      <c r="K331" s="207" t="s">
        <v>512</v>
      </c>
      <c r="L331" s="8">
        <v>45630</v>
      </c>
      <c r="M331" s="7">
        <f>100+30+30+30+30+30</f>
        <v>250</v>
      </c>
      <c r="N331" s="9">
        <f t="shared" si="33"/>
        <v>45879</v>
      </c>
      <c r="O331" s="10">
        <f t="shared" ca="1" si="32"/>
        <v>-324</v>
      </c>
      <c r="P331" s="10"/>
      <c r="Q331" s="7" t="s">
        <v>50</v>
      </c>
      <c r="R331" s="7" t="s">
        <v>50</v>
      </c>
      <c r="S331" s="7" t="s">
        <v>50</v>
      </c>
      <c r="T331" s="7"/>
      <c r="U331" s="7"/>
      <c r="V331" s="15"/>
      <c r="W331" s="7"/>
      <c r="X331" s="7" t="s">
        <v>50</v>
      </c>
      <c r="Y331" s="7"/>
      <c r="Z331" s="7" t="s">
        <v>50</v>
      </c>
      <c r="AA331" s="7" t="s">
        <v>50</v>
      </c>
      <c r="AB331" s="7">
        <v>0</v>
      </c>
      <c r="AC331" s="7">
        <v>0</v>
      </c>
      <c r="AD331" s="247" t="s">
        <v>56</v>
      </c>
      <c r="AE331" s="7">
        <v>0</v>
      </c>
      <c r="AF331" s="7"/>
      <c r="AG331" s="7"/>
      <c r="AH331" s="7"/>
      <c r="AI331" s="7">
        <v>0</v>
      </c>
      <c r="AJ331" s="7" t="s">
        <v>50</v>
      </c>
      <c r="AK331" s="7" t="s">
        <v>50</v>
      </c>
      <c r="AL331" s="7">
        <v>0</v>
      </c>
      <c r="AM331" s="7" t="s">
        <v>50</v>
      </c>
      <c r="AN331" s="7">
        <v>0</v>
      </c>
      <c r="AO331" s="7" t="s">
        <v>50</v>
      </c>
      <c r="AP331" s="7">
        <v>0</v>
      </c>
      <c r="AQ331" s="7" t="s">
        <v>50</v>
      </c>
      <c r="AR331" s="7" t="s">
        <v>50</v>
      </c>
      <c r="AS331" s="7" t="s">
        <v>50</v>
      </c>
      <c r="AT331" s="7" t="s">
        <v>50</v>
      </c>
      <c r="AU331" s="7"/>
    </row>
    <row r="332" spans="1:47" hidden="1" x14ac:dyDescent="0.25">
      <c r="A332" s="458">
        <v>327</v>
      </c>
      <c r="B332" s="459" t="s">
        <v>47</v>
      </c>
      <c r="C332" s="71" t="s">
        <v>589</v>
      </c>
      <c r="D332" s="45" t="s">
        <v>590</v>
      </c>
      <c r="E332" s="45" t="s">
        <v>236</v>
      </c>
      <c r="F332" s="45">
        <v>207935.53</v>
      </c>
      <c r="G332" s="45">
        <v>11647.12</v>
      </c>
      <c r="H332" s="45"/>
      <c r="I332" s="45">
        <v>290</v>
      </c>
      <c r="J332" s="7"/>
      <c r="K332" s="179">
        <v>45783</v>
      </c>
      <c r="L332" s="8">
        <v>45636</v>
      </c>
      <c r="M332" s="7">
        <f>125+30</f>
        <v>155</v>
      </c>
      <c r="N332" s="9">
        <f t="shared" si="33"/>
        <v>45790</v>
      </c>
      <c r="O332" s="10">
        <f t="shared" ca="1" si="32"/>
        <v>-413</v>
      </c>
      <c r="P332" s="10" t="s">
        <v>50</v>
      </c>
      <c r="Q332" s="7" t="s">
        <v>50</v>
      </c>
      <c r="R332" s="7" t="s">
        <v>50</v>
      </c>
      <c r="S332" s="7">
        <v>0</v>
      </c>
      <c r="T332" s="7" t="s">
        <v>50</v>
      </c>
      <c r="U332" s="7" t="s">
        <v>50</v>
      </c>
      <c r="V332" s="7" t="s">
        <v>50</v>
      </c>
      <c r="W332" s="7">
        <v>0</v>
      </c>
      <c r="X332" s="7" t="s">
        <v>50</v>
      </c>
      <c r="Y332" s="7" t="s">
        <v>50</v>
      </c>
      <c r="Z332">
        <v>0</v>
      </c>
      <c r="AA332">
        <v>0</v>
      </c>
      <c r="AB332" s="7">
        <v>0</v>
      </c>
      <c r="AC332">
        <v>0</v>
      </c>
      <c r="AD332" s="7" t="s">
        <v>50</v>
      </c>
      <c r="AE332" s="7">
        <v>0</v>
      </c>
      <c r="AF332" s="7">
        <v>0</v>
      </c>
      <c r="AG332" s="7" t="s">
        <v>50</v>
      </c>
      <c r="AH332" s="7" t="s">
        <v>50</v>
      </c>
      <c r="AI332" s="7">
        <v>0</v>
      </c>
      <c r="AJ332" s="7">
        <v>0</v>
      </c>
      <c r="AK332" s="7">
        <v>0</v>
      </c>
      <c r="AL332" s="7" t="s">
        <v>50</v>
      </c>
      <c r="AM332" s="7">
        <v>0</v>
      </c>
      <c r="AN332" s="7">
        <v>0</v>
      </c>
      <c r="AO332" s="7" t="s">
        <v>50</v>
      </c>
      <c r="AP332" s="7">
        <v>0</v>
      </c>
      <c r="AQ332" s="7" t="s">
        <v>50</v>
      </c>
      <c r="AR332" s="7" t="s">
        <v>50</v>
      </c>
      <c r="AS332" s="7" t="s">
        <v>50</v>
      </c>
      <c r="AT332" s="7"/>
      <c r="AU332" s="7"/>
    </row>
    <row r="333" spans="1:47" hidden="1" x14ac:dyDescent="0.25">
      <c r="A333" s="50">
        <v>328</v>
      </c>
      <c r="B333" s="367" t="s">
        <v>47</v>
      </c>
      <c r="C333" s="107" t="s">
        <v>591</v>
      </c>
      <c r="D333" s="107" t="s">
        <v>592</v>
      </c>
      <c r="E333" s="45" t="s">
        <v>117</v>
      </c>
      <c r="F333" s="45">
        <v>132743.64000000001</v>
      </c>
      <c r="G333" s="45">
        <v>5087.12</v>
      </c>
      <c r="H333" s="45"/>
      <c r="I333" s="45">
        <v>0</v>
      </c>
      <c r="J333" s="45"/>
      <c r="K333" s="179">
        <v>45807</v>
      </c>
      <c r="L333" s="51">
        <v>45635</v>
      </c>
      <c r="M333" s="45">
        <f>125+30+30</f>
        <v>185</v>
      </c>
      <c r="N333" s="52">
        <f t="shared" si="33"/>
        <v>45819</v>
      </c>
      <c r="O333" s="46">
        <f t="shared" ca="1" si="32"/>
        <v>-384</v>
      </c>
      <c r="P333" s="10"/>
      <c r="Q333" s="7" t="s">
        <v>50</v>
      </c>
      <c r="R333" s="7" t="s">
        <v>50</v>
      </c>
      <c r="S333" s="7" t="s">
        <v>50</v>
      </c>
      <c r="T333" s="7"/>
      <c r="U333" s="7"/>
      <c r="V333" s="15"/>
      <c r="W333" s="7" t="s">
        <v>50</v>
      </c>
      <c r="X333" s="7" t="s">
        <v>50</v>
      </c>
      <c r="Y333" s="7"/>
      <c r="Z333" s="7" t="s">
        <v>50</v>
      </c>
      <c r="AA333" s="7" t="s">
        <v>50</v>
      </c>
      <c r="AB333" s="7">
        <v>0</v>
      </c>
      <c r="AC333" s="7">
        <v>0</v>
      </c>
      <c r="AD333" s="7" t="s">
        <v>50</v>
      </c>
      <c r="AE333" s="7">
        <v>0</v>
      </c>
      <c r="AF333" s="7"/>
      <c r="AG333" s="7"/>
      <c r="AH333" s="7"/>
      <c r="AI333" s="7">
        <v>0</v>
      </c>
      <c r="AJ333" s="7">
        <v>0</v>
      </c>
      <c r="AK333" s="7">
        <v>0</v>
      </c>
      <c r="AL333" s="7">
        <v>0</v>
      </c>
      <c r="AM333" s="7">
        <v>0</v>
      </c>
      <c r="AN333" s="7">
        <v>0</v>
      </c>
      <c r="AO333" s="7">
        <v>0</v>
      </c>
      <c r="AP333" s="7" t="s">
        <v>50</v>
      </c>
      <c r="AQ333" s="7" t="s">
        <v>50</v>
      </c>
      <c r="AR333" s="7" t="s">
        <v>50</v>
      </c>
      <c r="AS333" s="7" t="s">
        <v>50</v>
      </c>
      <c r="AT333" s="7"/>
      <c r="AU333" s="7"/>
    </row>
    <row r="334" spans="1:47" hidden="1" x14ac:dyDescent="0.25">
      <c r="A334" s="458">
        <v>329</v>
      </c>
      <c r="B334" s="459" t="s">
        <v>47</v>
      </c>
      <c r="C334" s="63" t="s">
        <v>593</v>
      </c>
      <c r="D334" s="45" t="s">
        <v>594</v>
      </c>
      <c r="E334" s="45" t="s">
        <v>341</v>
      </c>
      <c r="F334" s="45">
        <v>152778.07</v>
      </c>
      <c r="G334" s="45">
        <v>4231.9799999999996</v>
      </c>
      <c r="H334" s="45"/>
      <c r="I334" s="45">
        <v>0</v>
      </c>
      <c r="J334" s="7"/>
      <c r="K334" s="179">
        <v>45765</v>
      </c>
      <c r="L334" s="8">
        <v>45635</v>
      </c>
      <c r="M334" s="7">
        <f>95+30+30</f>
        <v>155</v>
      </c>
      <c r="N334" s="9">
        <f t="shared" si="33"/>
        <v>45789</v>
      </c>
      <c r="O334" s="10">
        <f t="shared" ca="1" si="32"/>
        <v>-414</v>
      </c>
      <c r="P334" s="10"/>
      <c r="Q334" s="7" t="s">
        <v>50</v>
      </c>
      <c r="R334" s="7" t="s">
        <v>50</v>
      </c>
      <c r="S334" s="7">
        <v>0</v>
      </c>
      <c r="T334" s="7" t="s">
        <v>50</v>
      </c>
      <c r="U334" s="7" t="s">
        <v>50</v>
      </c>
      <c r="V334" s="15" t="s">
        <v>50</v>
      </c>
      <c r="W334" s="7">
        <v>0</v>
      </c>
      <c r="X334" s="7" t="s">
        <v>50</v>
      </c>
      <c r="Y334" s="7" t="s">
        <v>50</v>
      </c>
      <c r="Z334" s="7">
        <v>0</v>
      </c>
      <c r="AA334" s="7">
        <v>0</v>
      </c>
      <c r="AB334" s="7">
        <v>0</v>
      </c>
      <c r="AC334" s="7">
        <v>0</v>
      </c>
      <c r="AD334" s="7" t="s">
        <v>50</v>
      </c>
      <c r="AE334" s="7">
        <v>0</v>
      </c>
      <c r="AF334" s="7">
        <v>0</v>
      </c>
      <c r="AG334" s="7">
        <v>0</v>
      </c>
      <c r="AH334" s="7">
        <v>0</v>
      </c>
      <c r="AI334" s="7">
        <v>0</v>
      </c>
      <c r="AJ334" s="7" t="s">
        <v>50</v>
      </c>
      <c r="AK334" s="7">
        <v>0</v>
      </c>
      <c r="AL334" s="7">
        <v>0</v>
      </c>
      <c r="AM334" s="7"/>
      <c r="AN334" s="7" t="s">
        <v>50</v>
      </c>
      <c r="AO334" s="7">
        <v>0</v>
      </c>
      <c r="AP334" s="7">
        <v>0</v>
      </c>
      <c r="AQ334" s="7" t="s">
        <v>50</v>
      </c>
      <c r="AR334" s="7" t="s">
        <v>50</v>
      </c>
      <c r="AS334" s="7" t="s">
        <v>50</v>
      </c>
      <c r="AT334" s="7"/>
      <c r="AU334" s="7"/>
    </row>
    <row r="335" spans="1:47" hidden="1" x14ac:dyDescent="0.25">
      <c r="A335" s="5">
        <v>330</v>
      </c>
      <c r="B335" s="352" t="s">
        <v>47</v>
      </c>
      <c r="C335" s="63" t="s">
        <v>595</v>
      </c>
      <c r="D335" s="45" t="s">
        <v>596</v>
      </c>
      <c r="E335" s="45" t="s">
        <v>406</v>
      </c>
      <c r="F335" s="474">
        <v>189975.87</v>
      </c>
      <c r="G335" s="45">
        <v>1581.78</v>
      </c>
      <c r="H335" s="45"/>
      <c r="I335" s="45">
        <v>400</v>
      </c>
      <c r="J335" s="7"/>
      <c r="K335" s="207" t="s">
        <v>597</v>
      </c>
      <c r="L335" s="8">
        <v>45636</v>
      </c>
      <c r="M335" s="7">
        <f>100+30+30+30+30+30+30+30+30</f>
        <v>340</v>
      </c>
      <c r="N335" s="9">
        <f t="shared" si="33"/>
        <v>45975</v>
      </c>
      <c r="O335" s="92">
        <f t="shared" ca="1" si="32"/>
        <v>-228</v>
      </c>
      <c r="P335" s="10" t="s">
        <v>50</v>
      </c>
      <c r="Q335" s="7" t="s">
        <v>50</v>
      </c>
      <c r="R335" s="7">
        <v>0</v>
      </c>
      <c r="S335" s="7" t="s">
        <v>50</v>
      </c>
      <c r="T335" s="7" t="s">
        <v>50</v>
      </c>
      <c r="U335" s="7" t="s">
        <v>50</v>
      </c>
      <c r="V335" s="15" t="s">
        <v>50</v>
      </c>
      <c r="W335" s="7" t="s">
        <v>50</v>
      </c>
      <c r="X335" s="7" t="s">
        <v>50</v>
      </c>
      <c r="Y335" s="7" t="s">
        <v>50</v>
      </c>
      <c r="Z335" s="7">
        <v>0</v>
      </c>
      <c r="AA335" s="7" t="s">
        <v>50</v>
      </c>
      <c r="AB335" s="7">
        <v>0</v>
      </c>
      <c r="AC335" s="7">
        <v>0</v>
      </c>
      <c r="AD335" s="7" t="s">
        <v>50</v>
      </c>
      <c r="AE335" s="7">
        <v>0</v>
      </c>
      <c r="AF335" s="7">
        <v>0</v>
      </c>
      <c r="AG335" s="7">
        <v>0</v>
      </c>
      <c r="AH335" s="7" t="s">
        <v>50</v>
      </c>
      <c r="AI335" s="7">
        <v>0</v>
      </c>
      <c r="AJ335" s="7">
        <v>0</v>
      </c>
      <c r="AK335" s="7">
        <v>0</v>
      </c>
      <c r="AL335" s="7">
        <v>0</v>
      </c>
      <c r="AM335" s="7">
        <v>0</v>
      </c>
      <c r="AN335" s="7">
        <v>0</v>
      </c>
      <c r="AO335" s="7">
        <v>0</v>
      </c>
      <c r="AP335" s="7">
        <v>0</v>
      </c>
      <c r="AQ335" s="7" t="s">
        <v>50</v>
      </c>
      <c r="AR335" s="7" t="s">
        <v>50</v>
      </c>
      <c r="AS335" s="7" t="s">
        <v>50</v>
      </c>
      <c r="AT335" s="7" t="s">
        <v>50</v>
      </c>
      <c r="AU335" s="7"/>
    </row>
    <row r="336" spans="1:47" s="106" customFormat="1" hidden="1" x14ac:dyDescent="0.25">
      <c r="A336" s="102">
        <v>331</v>
      </c>
      <c r="B336" s="330" t="s">
        <v>47</v>
      </c>
      <c r="C336" s="47" t="s">
        <v>598</v>
      </c>
      <c r="D336" s="47"/>
      <c r="E336" s="47" t="s">
        <v>368</v>
      </c>
      <c r="F336" s="47"/>
      <c r="G336" s="47"/>
      <c r="H336" s="47"/>
      <c r="I336" s="47"/>
      <c r="J336" s="47"/>
      <c r="K336" s="47"/>
      <c r="L336" s="94">
        <v>45642</v>
      </c>
      <c r="M336" s="47">
        <v>125</v>
      </c>
      <c r="N336" s="104">
        <f t="shared" si="33"/>
        <v>45766</v>
      </c>
      <c r="O336" s="60">
        <f t="shared" ca="1" si="32"/>
        <v>-437</v>
      </c>
      <c r="P336" s="60"/>
      <c r="Q336" s="47"/>
      <c r="R336" s="47"/>
      <c r="S336" s="47"/>
      <c r="T336" s="47"/>
      <c r="U336" s="47"/>
      <c r="V336" s="105"/>
      <c r="W336" s="47"/>
      <c r="X336" s="47"/>
      <c r="Y336" s="47"/>
      <c r="Z336" s="47"/>
      <c r="AA336" s="47"/>
      <c r="AB336" s="47"/>
      <c r="AC336" s="47"/>
      <c r="AD336" s="47"/>
      <c r="AE336" s="47"/>
      <c r="AF336" s="47"/>
      <c r="AG336" s="47"/>
      <c r="AH336" s="47"/>
      <c r="AI336" s="47"/>
      <c r="AJ336" s="47"/>
      <c r="AK336" s="47"/>
      <c r="AL336" s="47"/>
      <c r="AM336" s="47"/>
      <c r="AN336" s="47"/>
      <c r="AO336" s="47"/>
      <c r="AP336" s="47"/>
      <c r="AQ336" s="47"/>
      <c r="AR336" s="47"/>
      <c r="AS336" s="47"/>
      <c r="AT336" s="47"/>
      <c r="AU336" s="47"/>
    </row>
    <row r="337" spans="1:47" hidden="1" x14ac:dyDescent="0.25">
      <c r="A337" s="50">
        <v>332</v>
      </c>
      <c r="B337" s="367" t="s">
        <v>47</v>
      </c>
      <c r="C337" s="45" t="s">
        <v>599</v>
      </c>
      <c r="D337" s="45" t="s">
        <v>600</v>
      </c>
      <c r="E337" s="45" t="s">
        <v>601</v>
      </c>
      <c r="F337" s="45">
        <v>203035.75</v>
      </c>
      <c r="G337" s="45">
        <v>10087.120000000001</v>
      </c>
      <c r="H337" s="45"/>
      <c r="I337" s="45">
        <v>0</v>
      </c>
      <c r="J337" s="45"/>
      <c r="K337" s="179">
        <v>45751</v>
      </c>
      <c r="L337" s="51">
        <v>45653</v>
      </c>
      <c r="M337" s="45">
        <v>125</v>
      </c>
      <c r="N337" s="52">
        <f t="shared" si="33"/>
        <v>45777</v>
      </c>
      <c r="O337" s="46">
        <f t="shared" ca="1" si="32"/>
        <v>-426</v>
      </c>
      <c r="P337" s="10"/>
      <c r="Q337" s="7" t="s">
        <v>50</v>
      </c>
      <c r="R337" s="7" t="s">
        <v>50</v>
      </c>
      <c r="S337" s="7">
        <v>0</v>
      </c>
      <c r="T337" s="7" t="s">
        <v>50</v>
      </c>
      <c r="U337" s="7" t="s">
        <v>50</v>
      </c>
      <c r="V337" s="15" t="s">
        <v>50</v>
      </c>
      <c r="W337" s="7">
        <v>0</v>
      </c>
      <c r="X337" s="7">
        <v>0</v>
      </c>
      <c r="Y337" s="7" t="s">
        <v>50</v>
      </c>
      <c r="Z337" s="7">
        <v>0</v>
      </c>
      <c r="AA337" s="7" t="s">
        <v>50</v>
      </c>
      <c r="AB337" s="7">
        <v>0</v>
      </c>
      <c r="AC337" s="7"/>
      <c r="AD337" s="7" t="s">
        <v>50</v>
      </c>
      <c r="AE337" s="7">
        <v>0</v>
      </c>
      <c r="AF337" s="7">
        <v>0</v>
      </c>
      <c r="AG337" s="7">
        <v>0</v>
      </c>
      <c r="AH337" s="7">
        <v>0</v>
      </c>
      <c r="AI337" s="7">
        <v>0</v>
      </c>
      <c r="AJ337" s="7">
        <v>0</v>
      </c>
      <c r="AK337" s="7">
        <v>0</v>
      </c>
      <c r="AL337" s="7">
        <v>0</v>
      </c>
      <c r="AM337" s="7">
        <v>0</v>
      </c>
      <c r="AN337" s="7">
        <v>0</v>
      </c>
      <c r="AO337" s="7">
        <v>0</v>
      </c>
      <c r="AP337" s="7">
        <v>0</v>
      </c>
      <c r="AQ337" s="7" t="s">
        <v>50</v>
      </c>
      <c r="AR337" s="7" t="s">
        <v>50</v>
      </c>
      <c r="AS337" s="7" t="s">
        <v>50</v>
      </c>
      <c r="AT337" s="7"/>
      <c r="AU337" s="7"/>
    </row>
    <row r="338" spans="1:47" hidden="1" x14ac:dyDescent="0.25">
      <c r="A338" s="5">
        <v>333</v>
      </c>
      <c r="B338" s="352" t="s">
        <v>47</v>
      </c>
      <c r="C338" s="63" t="s">
        <v>602</v>
      </c>
      <c r="D338" s="45" t="s">
        <v>603</v>
      </c>
      <c r="E338" s="45" t="s">
        <v>345</v>
      </c>
      <c r="F338" s="475">
        <v>255676.11</v>
      </c>
      <c r="G338" s="45">
        <v>10108.9</v>
      </c>
      <c r="H338" s="45"/>
      <c r="I338" s="45">
        <v>0</v>
      </c>
      <c r="J338" s="7"/>
      <c r="K338" s="179">
        <v>45847</v>
      </c>
      <c r="L338" s="8">
        <v>45653</v>
      </c>
      <c r="M338" s="7">
        <f>125+30+30+8</f>
        <v>193</v>
      </c>
      <c r="N338" s="9">
        <f t="shared" si="33"/>
        <v>45845</v>
      </c>
      <c r="O338" s="472">
        <f t="shared" ca="1" si="32"/>
        <v>-358</v>
      </c>
      <c r="P338" s="10"/>
      <c r="Q338" s="7" t="s">
        <v>50</v>
      </c>
      <c r="R338" s="7" t="s">
        <v>50</v>
      </c>
      <c r="S338" s="7"/>
      <c r="T338" s="7" t="s">
        <v>50</v>
      </c>
      <c r="U338" s="7"/>
      <c r="V338" s="15" t="s">
        <v>50</v>
      </c>
      <c r="W338" s="7" t="s">
        <v>50</v>
      </c>
      <c r="X338" s="7" t="s">
        <v>56</v>
      </c>
      <c r="Y338" s="7" t="s">
        <v>56</v>
      </c>
      <c r="Z338" s="7"/>
      <c r="AA338" s="7" t="s">
        <v>50</v>
      </c>
      <c r="AB338" s="7">
        <v>0</v>
      </c>
      <c r="AC338" s="7">
        <v>0</v>
      </c>
      <c r="AD338" s="7" t="s">
        <v>56</v>
      </c>
      <c r="AE338" s="7">
        <v>0</v>
      </c>
      <c r="AF338" s="7">
        <v>0</v>
      </c>
      <c r="AG338" s="7">
        <v>0</v>
      </c>
      <c r="AH338" s="7">
        <v>0</v>
      </c>
      <c r="AI338" s="7">
        <v>0</v>
      </c>
      <c r="AJ338" s="7">
        <v>0</v>
      </c>
      <c r="AK338" s="7">
        <v>0</v>
      </c>
      <c r="AL338" s="7">
        <v>0</v>
      </c>
      <c r="AM338" s="7" t="s">
        <v>50</v>
      </c>
      <c r="AN338" s="7">
        <v>0</v>
      </c>
      <c r="AO338" s="7">
        <v>0</v>
      </c>
      <c r="AP338" s="7">
        <v>0</v>
      </c>
      <c r="AQ338" s="7" t="s">
        <v>50</v>
      </c>
      <c r="AR338" s="7" t="s">
        <v>50</v>
      </c>
      <c r="AS338" s="7" t="s">
        <v>50</v>
      </c>
      <c r="AT338" s="7" t="s">
        <v>50</v>
      </c>
      <c r="AU338" s="7"/>
    </row>
    <row r="339" spans="1:47" s="106" customFormat="1" hidden="1" x14ac:dyDescent="0.25">
      <c r="A339" s="102">
        <v>334</v>
      </c>
      <c r="B339" s="330" t="s">
        <v>47</v>
      </c>
      <c r="C339" s="47" t="s">
        <v>604</v>
      </c>
      <c r="D339" s="47"/>
      <c r="E339" s="47" t="s">
        <v>368</v>
      </c>
      <c r="F339" s="47"/>
      <c r="G339" s="47"/>
      <c r="H339" s="47"/>
      <c r="I339" s="47"/>
      <c r="J339" s="47"/>
      <c r="K339" s="47"/>
      <c r="L339" s="94">
        <v>45653</v>
      </c>
      <c r="M339" s="47">
        <v>125</v>
      </c>
      <c r="N339" s="104">
        <f t="shared" si="33"/>
        <v>45777</v>
      </c>
      <c r="O339" s="60">
        <f t="shared" ca="1" si="32"/>
        <v>-426</v>
      </c>
      <c r="P339" s="60"/>
      <c r="Q339" s="47"/>
      <c r="R339" s="47"/>
      <c r="S339" s="47"/>
      <c r="T339" s="47"/>
      <c r="U339" s="47"/>
      <c r="V339" s="105"/>
      <c r="W339" s="47"/>
      <c r="X339" s="47"/>
      <c r="Y339" s="47"/>
      <c r="Z339" s="47"/>
      <c r="AA339" s="47"/>
      <c r="AB339" s="47"/>
      <c r="AC339" s="47"/>
      <c r="AD339" s="47"/>
      <c r="AE339" s="47"/>
      <c r="AF339" s="47"/>
      <c r="AG339" s="47"/>
      <c r="AH339" s="47"/>
      <c r="AI339" s="47"/>
      <c r="AJ339" s="47"/>
      <c r="AK339" s="47"/>
      <c r="AL339" s="47"/>
      <c r="AM339" s="47"/>
      <c r="AN339" s="47"/>
      <c r="AO339" s="47"/>
      <c r="AP339" s="47"/>
      <c r="AQ339" s="47"/>
      <c r="AR339" s="47"/>
      <c r="AS339" s="47"/>
      <c r="AT339" s="47"/>
      <c r="AU339" s="47"/>
    </row>
    <row r="340" spans="1:47" hidden="1" x14ac:dyDescent="0.25">
      <c r="A340" s="50">
        <v>335</v>
      </c>
      <c r="B340" s="367" t="s">
        <v>47</v>
      </c>
      <c r="C340" s="45" t="s">
        <v>604</v>
      </c>
      <c r="D340" s="45" t="s">
        <v>605</v>
      </c>
      <c r="E340" s="45" t="s">
        <v>345</v>
      </c>
      <c r="F340" s="45">
        <v>223535.23</v>
      </c>
      <c r="G340" s="45">
        <v>12523.82</v>
      </c>
      <c r="H340" s="45"/>
      <c r="I340" s="45">
        <v>250</v>
      </c>
      <c r="J340" s="45"/>
      <c r="K340" s="179">
        <v>45807</v>
      </c>
      <c r="L340" s="51">
        <v>45653</v>
      </c>
      <c r="M340" s="45">
        <f>125+30</f>
        <v>155</v>
      </c>
      <c r="N340" s="52">
        <f t="shared" si="33"/>
        <v>45807</v>
      </c>
      <c r="O340" s="46">
        <f t="shared" ca="1" si="32"/>
        <v>-396</v>
      </c>
      <c r="P340" s="10"/>
      <c r="Q340" s="7"/>
      <c r="R340" s="7"/>
      <c r="S340" s="7"/>
      <c r="T340" s="7" t="s">
        <v>50</v>
      </c>
      <c r="U340" s="7"/>
      <c r="V340" s="15"/>
      <c r="W340" s="7"/>
      <c r="X340" s="7" t="s">
        <v>50</v>
      </c>
      <c r="Y340" s="7" t="s">
        <v>56</v>
      </c>
      <c r="Z340" s="7">
        <v>0</v>
      </c>
      <c r="AA340" s="7" t="s">
        <v>50</v>
      </c>
      <c r="AB340" s="7">
        <v>0</v>
      </c>
      <c r="AC340" s="7">
        <v>0</v>
      </c>
      <c r="AD340" s="7" t="s">
        <v>50</v>
      </c>
      <c r="AE340" s="7" t="s">
        <v>56</v>
      </c>
      <c r="AF340" s="7">
        <v>0</v>
      </c>
      <c r="AG340" s="7" t="s">
        <v>50</v>
      </c>
      <c r="AH340" s="7" t="s">
        <v>50</v>
      </c>
      <c r="AI340" s="7">
        <v>0</v>
      </c>
      <c r="AJ340" s="7">
        <v>0</v>
      </c>
      <c r="AK340" s="7">
        <v>0</v>
      </c>
      <c r="AL340" s="7">
        <v>0</v>
      </c>
      <c r="AM340" s="7" t="s">
        <v>50</v>
      </c>
      <c r="AN340" s="7" t="s">
        <v>50</v>
      </c>
      <c r="AO340" s="7">
        <v>0</v>
      </c>
      <c r="AP340" s="7">
        <v>0</v>
      </c>
      <c r="AQ340" s="7" t="s">
        <v>50</v>
      </c>
      <c r="AR340" s="7" t="s">
        <v>50</v>
      </c>
      <c r="AS340" s="7" t="s">
        <v>50</v>
      </c>
      <c r="AT340" s="7"/>
      <c r="AU340" s="7"/>
    </row>
    <row r="341" spans="1:47" hidden="1" x14ac:dyDescent="0.25">
      <c r="A341" s="50">
        <v>336</v>
      </c>
      <c r="B341" s="367" t="s">
        <v>47</v>
      </c>
      <c r="C341" s="45" t="s">
        <v>606</v>
      </c>
      <c r="D341" s="45" t="s">
        <v>607</v>
      </c>
      <c r="E341" s="45" t="s">
        <v>345</v>
      </c>
      <c r="F341" s="45">
        <v>200680.13</v>
      </c>
      <c r="G341" s="45">
        <v>10043.56</v>
      </c>
      <c r="H341" s="45"/>
      <c r="I341" s="45">
        <v>0</v>
      </c>
      <c r="J341" s="45"/>
      <c r="K341" s="179">
        <v>45758</v>
      </c>
      <c r="L341" s="51">
        <v>45653</v>
      </c>
      <c r="M341" s="45">
        <v>125</v>
      </c>
      <c r="N341" s="52">
        <f t="shared" si="33"/>
        <v>45777</v>
      </c>
      <c r="O341" s="46">
        <f t="shared" ca="1" si="32"/>
        <v>-426</v>
      </c>
      <c r="P341" s="10"/>
      <c r="Q341" s="7"/>
      <c r="R341" s="7"/>
      <c r="S341" s="7"/>
      <c r="T341" s="7" t="s">
        <v>50</v>
      </c>
      <c r="U341" s="7"/>
      <c r="V341" s="15"/>
      <c r="W341" s="7"/>
      <c r="X341" s="7" t="s">
        <v>50</v>
      </c>
      <c r="Y341" s="7" t="s">
        <v>50</v>
      </c>
      <c r="Z341" s="7"/>
      <c r="AA341" s="7"/>
      <c r="AB341" s="7"/>
      <c r="AC341" s="7"/>
      <c r="AD341" s="7" t="s">
        <v>50</v>
      </c>
      <c r="AE341" s="7">
        <v>0</v>
      </c>
      <c r="AF341" s="7">
        <v>0</v>
      </c>
      <c r="AG341" s="7">
        <v>0</v>
      </c>
      <c r="AH341" s="7">
        <v>0</v>
      </c>
      <c r="AI341" s="7">
        <v>0</v>
      </c>
      <c r="AJ341" s="7">
        <v>0</v>
      </c>
      <c r="AK341" s="7">
        <v>0</v>
      </c>
      <c r="AL341" s="7">
        <v>0</v>
      </c>
      <c r="AM341" s="7">
        <v>0</v>
      </c>
      <c r="AN341" s="7" t="s">
        <v>50</v>
      </c>
      <c r="AO341" s="7"/>
      <c r="AP341" s="7"/>
      <c r="AQ341" s="7" t="s">
        <v>50</v>
      </c>
      <c r="AR341" s="7" t="s">
        <v>50</v>
      </c>
      <c r="AS341" s="7" t="s">
        <v>50</v>
      </c>
      <c r="AT341" s="7"/>
      <c r="AU341" s="7"/>
    </row>
    <row r="342" spans="1:47" hidden="1" x14ac:dyDescent="0.25">
      <c r="A342" s="5">
        <v>337</v>
      </c>
      <c r="B342" s="380" t="s">
        <v>47</v>
      </c>
      <c r="C342" s="63" t="s">
        <v>608</v>
      </c>
      <c r="D342" s="45" t="s">
        <v>609</v>
      </c>
      <c r="E342" s="45" t="s">
        <v>515</v>
      </c>
      <c r="F342" s="45">
        <v>106000</v>
      </c>
      <c r="G342" s="45">
        <v>6560</v>
      </c>
      <c r="H342" s="45"/>
      <c r="I342" s="45">
        <v>350</v>
      </c>
      <c r="J342" s="7"/>
      <c r="K342" s="434">
        <v>45733</v>
      </c>
      <c r="L342" s="8">
        <v>45656</v>
      </c>
      <c r="M342" s="7">
        <v>125</v>
      </c>
      <c r="N342" s="9">
        <f t="shared" si="33"/>
        <v>45780</v>
      </c>
      <c r="O342" s="10">
        <f t="shared" ca="1" si="32"/>
        <v>-423</v>
      </c>
      <c r="P342" s="10"/>
      <c r="Q342" s="7" t="s">
        <v>50</v>
      </c>
      <c r="R342" s="7" t="s">
        <v>50</v>
      </c>
      <c r="S342" s="7">
        <v>0</v>
      </c>
      <c r="T342" s="7" t="s">
        <v>50</v>
      </c>
      <c r="U342" s="7" t="s">
        <v>50</v>
      </c>
      <c r="V342" s="15" t="s">
        <v>56</v>
      </c>
      <c r="W342" s="7">
        <v>0</v>
      </c>
      <c r="X342" s="7">
        <v>0</v>
      </c>
      <c r="Y342" s="7" t="s">
        <v>50</v>
      </c>
      <c r="Z342" s="7" t="s">
        <v>56</v>
      </c>
      <c r="AA342" s="7" t="s">
        <v>50</v>
      </c>
      <c r="AB342" s="7">
        <v>0</v>
      </c>
      <c r="AC342" s="7">
        <v>0</v>
      </c>
      <c r="AD342" s="7" t="s">
        <v>50</v>
      </c>
      <c r="AE342" s="7">
        <v>0</v>
      </c>
      <c r="AF342" s="7">
        <v>0</v>
      </c>
      <c r="AG342" s="7" t="s">
        <v>50</v>
      </c>
      <c r="AH342" s="7" t="s">
        <v>50</v>
      </c>
      <c r="AI342" s="7">
        <v>0</v>
      </c>
      <c r="AJ342" s="7">
        <v>0</v>
      </c>
      <c r="AK342" s="7">
        <v>0</v>
      </c>
      <c r="AL342" s="7">
        <v>0</v>
      </c>
      <c r="AM342" s="7">
        <v>0</v>
      </c>
      <c r="AN342" s="7">
        <v>0</v>
      </c>
      <c r="AO342" s="7">
        <v>0</v>
      </c>
      <c r="AP342" s="7">
        <v>0</v>
      </c>
      <c r="AQ342" s="7" t="s">
        <v>50</v>
      </c>
      <c r="AR342" s="7" t="s">
        <v>50</v>
      </c>
      <c r="AS342" s="7" t="s">
        <v>50</v>
      </c>
      <c r="AT342" s="7"/>
      <c r="AU342" s="7"/>
    </row>
    <row r="343" spans="1:47" ht="14.25" hidden="1" customHeight="1" x14ac:dyDescent="0.25">
      <c r="A343" s="458">
        <v>338</v>
      </c>
      <c r="B343" s="459" t="s">
        <v>47</v>
      </c>
      <c r="C343" s="63" t="s">
        <v>610</v>
      </c>
      <c r="D343" s="45" t="s">
        <v>611</v>
      </c>
      <c r="E343" s="45" t="s">
        <v>341</v>
      </c>
      <c r="F343" s="45">
        <v>51858.81</v>
      </c>
      <c r="G343" s="45">
        <v>3903.56</v>
      </c>
      <c r="H343" s="45"/>
      <c r="I343" s="45">
        <v>250</v>
      </c>
      <c r="J343" s="7"/>
      <c r="K343" s="179">
        <v>45807</v>
      </c>
      <c r="L343" s="8">
        <v>45656</v>
      </c>
      <c r="M343" s="7">
        <f>100+30+30</f>
        <v>160</v>
      </c>
      <c r="N343" s="9">
        <f t="shared" si="33"/>
        <v>45815</v>
      </c>
      <c r="O343" s="10">
        <f t="shared" ca="1" si="32"/>
        <v>-388</v>
      </c>
      <c r="P343" s="10"/>
      <c r="Q343" s="7" t="s">
        <v>50</v>
      </c>
      <c r="R343" s="7" t="s">
        <v>50</v>
      </c>
      <c r="S343" s="7">
        <v>0</v>
      </c>
      <c r="T343" s="7" t="s">
        <v>50</v>
      </c>
      <c r="U343" s="7" t="s">
        <v>50</v>
      </c>
      <c r="V343" s="15" t="s">
        <v>50</v>
      </c>
      <c r="W343" s="7">
        <v>0</v>
      </c>
      <c r="X343" s="7" t="s">
        <v>50</v>
      </c>
      <c r="Y343" s="7" t="s">
        <v>50</v>
      </c>
      <c r="Z343" s="7">
        <v>0</v>
      </c>
      <c r="AA343" s="7">
        <v>0</v>
      </c>
      <c r="AB343" s="7">
        <v>0</v>
      </c>
      <c r="AC343" s="7">
        <v>0</v>
      </c>
      <c r="AD343" s="7" t="s">
        <v>50</v>
      </c>
      <c r="AE343" s="7">
        <v>0</v>
      </c>
      <c r="AF343" s="7">
        <v>0</v>
      </c>
      <c r="AG343" s="7" t="s">
        <v>50</v>
      </c>
      <c r="AH343" s="7" t="s">
        <v>50</v>
      </c>
      <c r="AI343" s="7">
        <v>0</v>
      </c>
      <c r="AJ343" s="7">
        <v>0</v>
      </c>
      <c r="AK343" s="7">
        <v>0</v>
      </c>
      <c r="AL343" s="7">
        <v>0</v>
      </c>
      <c r="AM343" s="7">
        <v>0</v>
      </c>
      <c r="AN343" s="7">
        <v>0</v>
      </c>
      <c r="AO343" s="7">
        <v>0</v>
      </c>
      <c r="AP343" s="7">
        <v>0</v>
      </c>
      <c r="AQ343" s="7" t="s">
        <v>50</v>
      </c>
      <c r="AR343" s="7" t="s">
        <v>50</v>
      </c>
      <c r="AS343" s="7" t="s">
        <v>50</v>
      </c>
      <c r="AT343" s="7"/>
      <c r="AU343" s="7"/>
    </row>
    <row r="344" spans="1:47" hidden="1" x14ac:dyDescent="0.25">
      <c r="A344" s="5">
        <v>339</v>
      </c>
      <c r="B344" s="352" t="s">
        <v>47</v>
      </c>
      <c r="C344" s="63" t="s">
        <v>612</v>
      </c>
      <c r="D344" s="45" t="s">
        <v>613</v>
      </c>
      <c r="E344" s="45" t="s">
        <v>91</v>
      </c>
      <c r="F344" s="45">
        <v>156140.1</v>
      </c>
      <c r="G344" s="45">
        <v>5043.5600000000004</v>
      </c>
      <c r="H344" s="45"/>
      <c r="I344" s="45">
        <v>0</v>
      </c>
      <c r="J344" s="7"/>
      <c r="K344" s="179">
        <v>45834</v>
      </c>
      <c r="L344" s="8">
        <v>45656</v>
      </c>
      <c r="M344" s="7">
        <f>125+30+30</f>
        <v>185</v>
      </c>
      <c r="N344" s="9">
        <f t="shared" si="33"/>
        <v>45840</v>
      </c>
      <c r="O344" s="10">
        <f t="shared" ca="1" si="32"/>
        <v>-363</v>
      </c>
      <c r="P344" s="10"/>
      <c r="Q344" s="7" t="s">
        <v>50</v>
      </c>
      <c r="R344" s="7" t="s">
        <v>50</v>
      </c>
      <c r="S344" s="7" t="s">
        <v>50</v>
      </c>
      <c r="T344" s="7" t="s">
        <v>50</v>
      </c>
      <c r="U344" s="7" t="s">
        <v>50</v>
      </c>
      <c r="V344" s="15" t="s">
        <v>50</v>
      </c>
      <c r="W344" s="7">
        <v>0</v>
      </c>
      <c r="X344" s="7" t="s">
        <v>50</v>
      </c>
      <c r="Y344" s="7" t="s">
        <v>50</v>
      </c>
      <c r="Z344" s="7">
        <v>0</v>
      </c>
      <c r="AA344" s="7">
        <v>0</v>
      </c>
      <c r="AB344" s="7">
        <v>0</v>
      </c>
      <c r="AC344" s="7">
        <v>0</v>
      </c>
      <c r="AD344" s="7" t="s">
        <v>56</v>
      </c>
      <c r="AE344" s="7">
        <v>0</v>
      </c>
      <c r="AF344" s="7">
        <v>0</v>
      </c>
      <c r="AG344" s="7">
        <v>0</v>
      </c>
      <c r="AH344" s="7">
        <v>0</v>
      </c>
      <c r="AI344" s="7">
        <v>0</v>
      </c>
      <c r="AJ344" s="7" t="s">
        <v>50</v>
      </c>
      <c r="AK344" s="7">
        <v>0</v>
      </c>
      <c r="AL344" s="7">
        <v>0</v>
      </c>
      <c r="AM344" s="7">
        <v>0</v>
      </c>
      <c r="AN344" s="7">
        <v>0</v>
      </c>
      <c r="AO344" s="7">
        <v>0</v>
      </c>
      <c r="AP344" s="7">
        <v>0</v>
      </c>
      <c r="AQ344" s="7" t="s">
        <v>50</v>
      </c>
      <c r="AR344" s="7" t="s">
        <v>50</v>
      </c>
      <c r="AS344" s="7" t="s">
        <v>50</v>
      </c>
      <c r="AT344" s="7" t="s">
        <v>50</v>
      </c>
      <c r="AU344" s="7"/>
    </row>
    <row r="345" spans="1:47" hidden="1" x14ac:dyDescent="0.25">
      <c r="A345" s="5">
        <v>340</v>
      </c>
      <c r="B345" s="352" t="s">
        <v>47</v>
      </c>
      <c r="C345" s="63" t="s">
        <v>614</v>
      </c>
      <c r="D345" s="45" t="s">
        <v>615</v>
      </c>
      <c r="E345" s="45" t="s">
        <v>345</v>
      </c>
      <c r="F345" s="45">
        <v>352434</v>
      </c>
      <c r="G345" s="45">
        <v>12647.12</v>
      </c>
      <c r="H345" s="45"/>
      <c r="I345" s="45">
        <v>290</v>
      </c>
      <c r="J345" s="45">
        <v>87.12</v>
      </c>
      <c r="K345" s="179">
        <v>45751</v>
      </c>
      <c r="L345" s="8">
        <v>45656</v>
      </c>
      <c r="M345" s="7">
        <v>125</v>
      </c>
      <c r="N345" s="9">
        <f t="shared" si="33"/>
        <v>45780</v>
      </c>
      <c r="O345" s="10">
        <f t="shared" ca="1" si="32"/>
        <v>-423</v>
      </c>
      <c r="P345" s="10"/>
      <c r="Q345" s="7"/>
      <c r="R345" s="7"/>
      <c r="S345" s="7"/>
      <c r="T345" s="7" t="s">
        <v>50</v>
      </c>
      <c r="U345" s="7"/>
      <c r="V345" s="15"/>
      <c r="W345" s="7">
        <v>0</v>
      </c>
      <c r="X345" s="7" t="s">
        <v>56</v>
      </c>
      <c r="Y345" s="7" t="s">
        <v>56</v>
      </c>
      <c r="Z345" s="7">
        <v>0</v>
      </c>
      <c r="AA345" s="7" t="s">
        <v>50</v>
      </c>
      <c r="AB345" s="7">
        <v>0</v>
      </c>
      <c r="AC345" s="7">
        <v>0</v>
      </c>
      <c r="AD345" s="7" t="s">
        <v>50</v>
      </c>
      <c r="AE345" s="7">
        <v>0</v>
      </c>
      <c r="AF345" s="7">
        <v>0</v>
      </c>
      <c r="AG345" s="7" t="s">
        <v>50</v>
      </c>
      <c r="AH345" s="7" t="s">
        <v>50</v>
      </c>
      <c r="AI345" s="7" t="s">
        <v>50</v>
      </c>
      <c r="AJ345" s="7" t="s">
        <v>50</v>
      </c>
      <c r="AK345" s="7">
        <v>0</v>
      </c>
      <c r="AL345" s="7">
        <v>0</v>
      </c>
      <c r="AM345" s="7" t="s">
        <v>50</v>
      </c>
      <c r="AN345" s="7" t="s">
        <v>50</v>
      </c>
      <c r="AO345" s="7" t="s">
        <v>50</v>
      </c>
      <c r="AP345" s="7">
        <v>0</v>
      </c>
      <c r="AQ345" s="7" t="s">
        <v>50</v>
      </c>
      <c r="AR345" s="7" t="s">
        <v>50</v>
      </c>
      <c r="AS345" s="7" t="s">
        <v>50</v>
      </c>
      <c r="AT345" s="7"/>
      <c r="AU345" s="7"/>
    </row>
    <row r="346" spans="1:47" ht="14.25" hidden="1" customHeight="1" x14ac:dyDescent="0.25">
      <c r="A346" s="5">
        <v>341</v>
      </c>
      <c r="B346" s="352" t="s">
        <v>47</v>
      </c>
      <c r="C346" s="63" t="s">
        <v>616</v>
      </c>
      <c r="D346" s="45" t="s">
        <v>617</v>
      </c>
      <c r="E346" s="45" t="s">
        <v>341</v>
      </c>
      <c r="F346" s="45">
        <v>113689.42</v>
      </c>
      <c r="G346" s="45">
        <v>6603.56</v>
      </c>
      <c r="H346" s="45"/>
      <c r="I346" s="45">
        <v>290</v>
      </c>
      <c r="J346" s="7"/>
      <c r="K346" s="179">
        <v>45741</v>
      </c>
      <c r="L346" s="8">
        <v>45656</v>
      </c>
      <c r="M346" s="7">
        <v>125</v>
      </c>
      <c r="N346" s="9">
        <f t="shared" si="33"/>
        <v>45780</v>
      </c>
      <c r="O346" s="10">
        <f t="shared" ca="1" si="32"/>
        <v>-423</v>
      </c>
      <c r="P346" s="10"/>
      <c r="Q346" s="7" t="s">
        <v>50</v>
      </c>
      <c r="R346" s="7" t="s">
        <v>50</v>
      </c>
      <c r="S346" s="7" t="s">
        <v>50</v>
      </c>
      <c r="T346" s="7" t="s">
        <v>50</v>
      </c>
      <c r="U346" s="7" t="s">
        <v>50</v>
      </c>
      <c r="V346" s="15" t="s">
        <v>50</v>
      </c>
      <c r="W346" s="7">
        <v>0</v>
      </c>
      <c r="X346" s="7" t="s">
        <v>50</v>
      </c>
      <c r="Y346" s="7" t="s">
        <v>50</v>
      </c>
      <c r="Z346" s="7">
        <v>0</v>
      </c>
      <c r="AA346" s="7">
        <v>0</v>
      </c>
      <c r="AB346" s="7">
        <v>0</v>
      </c>
      <c r="AC346" s="7">
        <v>0</v>
      </c>
      <c r="AD346" s="7" t="s">
        <v>50</v>
      </c>
      <c r="AE346" s="7">
        <v>0</v>
      </c>
      <c r="AF346" s="7">
        <v>0</v>
      </c>
      <c r="AG346" s="7" t="s">
        <v>50</v>
      </c>
      <c r="AH346" s="7" t="s">
        <v>50</v>
      </c>
      <c r="AI346" s="7">
        <v>0</v>
      </c>
      <c r="AJ346" s="7">
        <v>0</v>
      </c>
      <c r="AK346" s="7">
        <v>0</v>
      </c>
      <c r="AL346" s="7">
        <v>0</v>
      </c>
      <c r="AM346" s="7">
        <v>0</v>
      </c>
      <c r="AN346" s="7">
        <v>0</v>
      </c>
      <c r="AO346" s="7">
        <v>0</v>
      </c>
      <c r="AP346" s="7">
        <v>0</v>
      </c>
      <c r="AQ346" s="7" t="s">
        <v>50</v>
      </c>
      <c r="AR346" s="7" t="s">
        <v>50</v>
      </c>
      <c r="AS346" s="7" t="s">
        <v>50</v>
      </c>
      <c r="AT346" s="7"/>
      <c r="AU346" s="7"/>
    </row>
    <row r="347" spans="1:47" s="53" customFormat="1" hidden="1" x14ac:dyDescent="0.25">
      <c r="A347" s="5">
        <v>342</v>
      </c>
      <c r="B347" s="352" t="s">
        <v>47</v>
      </c>
      <c r="C347" s="45" t="s">
        <v>618</v>
      </c>
      <c r="D347" s="45" t="s">
        <v>619</v>
      </c>
      <c r="E347" s="45" t="s">
        <v>236</v>
      </c>
      <c r="F347" s="45">
        <v>351778.19</v>
      </c>
      <c r="G347" s="45">
        <v>12690.68</v>
      </c>
      <c r="H347" s="45"/>
      <c r="I347" s="45">
        <v>330</v>
      </c>
      <c r="J347" s="45"/>
      <c r="K347" s="179">
        <v>45782</v>
      </c>
      <c r="L347" s="51">
        <v>45656</v>
      </c>
      <c r="M347" s="45">
        <f>125+30</f>
        <v>155</v>
      </c>
      <c r="N347" s="52">
        <f t="shared" si="33"/>
        <v>45810</v>
      </c>
      <c r="O347" s="46">
        <f t="shared" ca="1" si="32"/>
        <v>-393</v>
      </c>
      <c r="P347" s="46" t="s">
        <v>50</v>
      </c>
      <c r="Q347" s="46" t="s">
        <v>50</v>
      </c>
      <c r="R347" s="46" t="s">
        <v>50</v>
      </c>
      <c r="S347" s="45">
        <v>0</v>
      </c>
      <c r="T347" s="56" t="s">
        <v>50</v>
      </c>
      <c r="U347" s="56" t="s">
        <v>50</v>
      </c>
      <c r="V347" s="56" t="s">
        <v>50</v>
      </c>
      <c r="W347" s="46" t="s">
        <v>50</v>
      </c>
      <c r="X347" s="45" t="s">
        <v>50</v>
      </c>
      <c r="Y347" s="45" t="s">
        <v>50</v>
      </c>
      <c r="Z347" s="45">
        <v>0</v>
      </c>
      <c r="AA347" s="45" t="s">
        <v>50</v>
      </c>
      <c r="AB347" s="45">
        <v>0</v>
      </c>
      <c r="AC347" s="45">
        <v>0</v>
      </c>
      <c r="AD347" s="45" t="s">
        <v>50</v>
      </c>
      <c r="AE347" s="45">
        <v>0</v>
      </c>
      <c r="AF347" s="45">
        <v>0</v>
      </c>
      <c r="AG347" s="45" t="s">
        <v>50</v>
      </c>
      <c r="AH347" s="45" t="s">
        <v>50</v>
      </c>
      <c r="AI347" s="45">
        <v>0</v>
      </c>
      <c r="AJ347" s="45" t="s">
        <v>50</v>
      </c>
      <c r="AK347" s="45" t="s">
        <v>50</v>
      </c>
      <c r="AL347" s="45" t="s">
        <v>50</v>
      </c>
      <c r="AM347" s="45">
        <v>0</v>
      </c>
      <c r="AN347" s="45">
        <v>0</v>
      </c>
      <c r="AO347" s="45">
        <v>0</v>
      </c>
      <c r="AP347" s="45" t="s">
        <v>50</v>
      </c>
      <c r="AQ347" s="45" t="s">
        <v>50</v>
      </c>
      <c r="AR347" s="45" t="s">
        <v>50</v>
      </c>
      <c r="AS347" s="45" t="s">
        <v>50</v>
      </c>
      <c r="AT347" s="45"/>
      <c r="AU347" s="45"/>
    </row>
    <row r="348" spans="1:47" hidden="1" x14ac:dyDescent="0.25">
      <c r="A348" s="5">
        <v>343</v>
      </c>
      <c r="B348" s="352" t="s">
        <v>47</v>
      </c>
      <c r="C348" s="45" t="s">
        <v>620</v>
      </c>
      <c r="D348" s="45" t="s">
        <v>621</v>
      </c>
      <c r="E348" s="45" t="s">
        <v>362</v>
      </c>
      <c r="F348" s="45">
        <v>124438.46</v>
      </c>
      <c r="G348" s="45">
        <v>5885.57</v>
      </c>
      <c r="H348" s="45"/>
      <c r="I348" s="45">
        <v>130</v>
      </c>
      <c r="J348" s="45"/>
      <c r="K348" s="179">
        <v>45750</v>
      </c>
      <c r="L348" s="51">
        <v>45656</v>
      </c>
      <c r="M348" s="45">
        <v>125</v>
      </c>
      <c r="N348" s="52">
        <f t="shared" si="33"/>
        <v>45780</v>
      </c>
      <c r="O348" s="46">
        <f t="shared" ca="1" si="32"/>
        <v>-423</v>
      </c>
      <c r="P348" s="10"/>
      <c r="Q348" s="7" t="s">
        <v>50</v>
      </c>
      <c r="R348" s="7" t="s">
        <v>50</v>
      </c>
      <c r="S348" s="7"/>
      <c r="T348" s="7"/>
      <c r="U348" s="7" t="s">
        <v>50</v>
      </c>
      <c r="V348" s="15" t="s">
        <v>50</v>
      </c>
      <c r="W348" s="7"/>
      <c r="X348" s="7" t="s">
        <v>50</v>
      </c>
      <c r="Y348" s="7"/>
      <c r="Z348" s="7"/>
      <c r="AA348" s="7"/>
      <c r="AB348" s="7"/>
      <c r="AC348" s="7"/>
      <c r="AD348" s="7" t="s">
        <v>50</v>
      </c>
      <c r="AE348" s="7"/>
      <c r="AF348" s="7"/>
      <c r="AG348" s="7" t="s">
        <v>50</v>
      </c>
      <c r="AH348" s="7" t="s">
        <v>50</v>
      </c>
      <c r="AI348" s="7"/>
      <c r="AJ348" s="7"/>
      <c r="AK348" s="7"/>
      <c r="AL348" s="7"/>
      <c r="AM348" s="7"/>
      <c r="AN348" s="7"/>
      <c r="AO348" s="7"/>
      <c r="AP348" s="7"/>
      <c r="AQ348" s="7" t="s">
        <v>50</v>
      </c>
      <c r="AR348" s="7" t="s">
        <v>50</v>
      </c>
      <c r="AS348" s="7" t="s">
        <v>50</v>
      </c>
      <c r="AT348" s="7"/>
      <c r="AU348" s="7"/>
    </row>
    <row r="349" spans="1:47" hidden="1" x14ac:dyDescent="0.25">
      <c r="A349" s="50">
        <v>344</v>
      </c>
      <c r="B349" s="367" t="s">
        <v>47</v>
      </c>
      <c r="C349" s="45" t="s">
        <v>622</v>
      </c>
      <c r="D349" s="45" t="s">
        <v>623</v>
      </c>
      <c r="E349" s="45" t="s">
        <v>624</v>
      </c>
      <c r="F349" s="483"/>
      <c r="G349" s="7"/>
      <c r="H349" s="45"/>
      <c r="I349" s="45" t="s">
        <v>555</v>
      </c>
      <c r="J349" s="7"/>
      <c r="K349" s="180"/>
      <c r="L349" s="51">
        <v>45758</v>
      </c>
      <c r="M349" s="45">
        <f>125+30+30</f>
        <v>185</v>
      </c>
      <c r="N349" s="52">
        <f t="shared" si="33"/>
        <v>45942</v>
      </c>
      <c r="O349" s="10">
        <f t="shared" ca="1" si="32"/>
        <v>-261</v>
      </c>
      <c r="P349" s="10"/>
      <c r="Q349" s="7" t="s">
        <v>50</v>
      </c>
      <c r="R349" s="7" t="s">
        <v>50</v>
      </c>
      <c r="S349" s="7">
        <v>0</v>
      </c>
      <c r="T349" s="67"/>
      <c r="U349" s="67" t="s">
        <v>50</v>
      </c>
      <c r="V349" s="485" t="s">
        <v>50</v>
      </c>
      <c r="W349" s="67"/>
      <c r="X349" s="67" t="s">
        <v>50</v>
      </c>
      <c r="Y349" s="67" t="s">
        <v>50</v>
      </c>
      <c r="Z349" s="484" t="s">
        <v>50</v>
      </c>
      <c r="AA349" s="67" t="s">
        <v>50</v>
      </c>
      <c r="AB349" s="67" t="s">
        <v>50</v>
      </c>
      <c r="AC349" s="67"/>
      <c r="AD349" s="512" t="s">
        <v>50</v>
      </c>
      <c r="AE349" s="7">
        <v>0</v>
      </c>
      <c r="AF349" s="517" t="s">
        <v>625</v>
      </c>
      <c r="AG349" s="7" t="s">
        <v>50</v>
      </c>
      <c r="AH349" s="7" t="s">
        <v>50</v>
      </c>
      <c r="AI349" s="67" t="s">
        <v>50</v>
      </c>
      <c r="AJ349" s="67" t="s">
        <v>50</v>
      </c>
      <c r="AK349" s="7">
        <v>0</v>
      </c>
      <c r="AL349" s="7"/>
      <c r="AM349" s="67" t="s">
        <v>50</v>
      </c>
      <c r="AN349" s="67" t="s">
        <v>50</v>
      </c>
      <c r="AO349" s="67" t="s">
        <v>50</v>
      </c>
      <c r="AP349" s="7"/>
      <c r="AQ349" s="7" t="s">
        <v>50</v>
      </c>
      <c r="AR349" s="7" t="s">
        <v>50</v>
      </c>
      <c r="AS349" s="7" t="s">
        <v>50</v>
      </c>
      <c r="AT349" s="7" t="s">
        <v>50</v>
      </c>
      <c r="AU349" s="7"/>
    </row>
    <row r="350" spans="1:47" hidden="1" x14ac:dyDescent="0.25">
      <c r="A350" s="151">
        <v>345</v>
      </c>
      <c r="B350" s="352" t="s">
        <v>47</v>
      </c>
      <c r="C350" s="45" t="s">
        <v>626</v>
      </c>
      <c r="D350" s="45" t="s">
        <v>627</v>
      </c>
      <c r="E350" s="45" t="s">
        <v>345</v>
      </c>
      <c r="F350" s="45">
        <v>122838.84</v>
      </c>
      <c r="G350" s="45">
        <v>4231.9799999999996</v>
      </c>
      <c r="H350" s="45"/>
      <c r="I350" s="45">
        <v>210</v>
      </c>
      <c r="J350" s="45"/>
      <c r="K350" s="179">
        <v>45761</v>
      </c>
      <c r="L350" s="51">
        <v>45660</v>
      </c>
      <c r="M350" s="45">
        <v>125</v>
      </c>
      <c r="N350" s="52">
        <f t="shared" si="33"/>
        <v>45784</v>
      </c>
      <c r="O350" s="46">
        <f t="shared" ca="1" si="32"/>
        <v>-419</v>
      </c>
      <c r="P350" s="10"/>
      <c r="Q350" s="7" t="s">
        <v>50</v>
      </c>
      <c r="R350" s="7" t="s">
        <v>50</v>
      </c>
      <c r="S350" s="7"/>
      <c r="T350" s="7" t="s">
        <v>56</v>
      </c>
      <c r="U350" s="7" t="s">
        <v>50</v>
      </c>
      <c r="V350" s="15" t="s">
        <v>56</v>
      </c>
      <c r="W350" s="7"/>
      <c r="X350" s="7" t="s">
        <v>50</v>
      </c>
      <c r="Y350" s="7" t="s">
        <v>50</v>
      </c>
      <c r="Z350" s="7"/>
      <c r="AA350" s="7"/>
      <c r="AB350" s="7"/>
      <c r="AC350" s="7"/>
      <c r="AD350" s="7" t="s">
        <v>50</v>
      </c>
      <c r="AE350" s="7"/>
      <c r="AF350" s="7"/>
      <c r="AG350" s="7"/>
      <c r="AH350" s="7" t="s">
        <v>50</v>
      </c>
      <c r="AI350" s="7"/>
      <c r="AJ350" s="7"/>
      <c r="AK350" s="7"/>
      <c r="AL350" s="7"/>
      <c r="AM350" s="7"/>
      <c r="AN350" s="7"/>
      <c r="AO350" s="7"/>
      <c r="AP350" s="7"/>
      <c r="AQ350" s="7" t="s">
        <v>50</v>
      </c>
      <c r="AR350" s="7" t="s">
        <v>50</v>
      </c>
      <c r="AS350" s="7" t="s">
        <v>50</v>
      </c>
      <c r="AT350" s="7"/>
      <c r="AU350" s="7"/>
    </row>
    <row r="351" spans="1:47" s="106" customFormat="1" hidden="1" x14ac:dyDescent="0.25">
      <c r="A351" s="151">
        <v>346</v>
      </c>
      <c r="B351" s="352" t="s">
        <v>47</v>
      </c>
      <c r="C351" s="47" t="s">
        <v>628</v>
      </c>
      <c r="D351" s="47" t="s">
        <v>629</v>
      </c>
      <c r="E351" s="47" t="s">
        <v>478</v>
      </c>
      <c r="F351" s="47"/>
      <c r="G351" s="47"/>
      <c r="H351" s="47"/>
      <c r="I351" s="47"/>
      <c r="J351" s="47"/>
      <c r="K351" s="258"/>
      <c r="L351" s="94">
        <v>45663</v>
      </c>
      <c r="M351" s="47">
        <v>125</v>
      </c>
      <c r="N351" s="104">
        <f t="shared" si="33"/>
        <v>45787</v>
      </c>
      <c r="O351" s="60">
        <f t="shared" ca="1" si="32"/>
        <v>-416</v>
      </c>
      <c r="P351" s="60"/>
      <c r="Q351" s="47"/>
      <c r="R351" s="47"/>
      <c r="S351" s="47"/>
      <c r="T351" s="47"/>
      <c r="U351" s="47"/>
      <c r="V351" s="105"/>
      <c r="W351" s="47"/>
      <c r="X351" s="47"/>
      <c r="Y351" s="47"/>
      <c r="Z351" s="47"/>
      <c r="AA351" s="47"/>
      <c r="AB351" s="47"/>
      <c r="AC351" s="47"/>
      <c r="AD351" s="47"/>
      <c r="AE351" s="47"/>
      <c r="AF351" s="47"/>
      <c r="AG351" s="47"/>
      <c r="AH351" s="47"/>
      <c r="AI351" s="47"/>
      <c r="AJ351" s="47"/>
      <c r="AK351" s="47"/>
      <c r="AL351" s="47"/>
      <c r="AM351" s="47"/>
      <c r="AN351" s="47"/>
      <c r="AO351" s="47"/>
      <c r="AP351" s="47"/>
      <c r="AQ351" s="47"/>
      <c r="AR351" s="47"/>
      <c r="AS351" s="47"/>
      <c r="AT351" s="47"/>
      <c r="AU351" s="47"/>
    </row>
    <row r="352" spans="1:47" s="106" customFormat="1" hidden="1" x14ac:dyDescent="0.25">
      <c r="A352" s="151">
        <v>347</v>
      </c>
      <c r="B352" s="352" t="s">
        <v>47</v>
      </c>
      <c r="C352" s="47" t="s">
        <v>630</v>
      </c>
      <c r="D352" s="47" t="s">
        <v>631</v>
      </c>
      <c r="E352" s="47" t="s">
        <v>478</v>
      </c>
      <c r="F352" s="47"/>
      <c r="G352" s="47"/>
      <c r="H352" s="47"/>
      <c r="I352" s="47"/>
      <c r="J352" s="47"/>
      <c r="K352" s="258"/>
      <c r="L352" s="94">
        <v>45663</v>
      </c>
      <c r="M352" s="47">
        <v>125</v>
      </c>
      <c r="N352" s="104">
        <f t="shared" si="33"/>
        <v>45787</v>
      </c>
      <c r="O352" s="60">
        <f t="shared" ca="1" si="32"/>
        <v>-416</v>
      </c>
      <c r="P352" s="60"/>
      <c r="Q352" s="47"/>
      <c r="R352" s="47"/>
      <c r="S352" s="47"/>
      <c r="T352" s="47"/>
      <c r="U352" s="47"/>
      <c r="V352" s="105"/>
      <c r="W352" s="47"/>
      <c r="X352" s="47"/>
      <c r="Y352" s="47"/>
      <c r="Z352" s="47"/>
      <c r="AA352" s="47"/>
      <c r="AB352" s="47"/>
      <c r="AC352" s="47"/>
      <c r="AD352" s="47"/>
      <c r="AE352" s="47"/>
      <c r="AF352" s="47"/>
      <c r="AG352" s="47"/>
      <c r="AH352" s="47"/>
      <c r="AI352" s="47"/>
      <c r="AJ352" s="47"/>
      <c r="AK352" s="47"/>
      <c r="AL352" s="47"/>
      <c r="AM352" s="47"/>
      <c r="AN352" s="47"/>
      <c r="AO352" s="47"/>
      <c r="AP352" s="47"/>
      <c r="AQ352" s="47"/>
      <c r="AR352" s="47"/>
      <c r="AS352" s="47"/>
      <c r="AT352" s="47"/>
      <c r="AU352" s="47"/>
    </row>
    <row r="353" spans="1:47" s="106" customFormat="1" hidden="1" x14ac:dyDescent="0.25">
      <c r="A353" s="151">
        <v>348</v>
      </c>
      <c r="B353" s="352" t="s">
        <v>47</v>
      </c>
      <c r="C353" s="47" t="s">
        <v>632</v>
      </c>
      <c r="D353" s="47" t="s">
        <v>633</v>
      </c>
      <c r="E353" s="47" t="s">
        <v>478</v>
      </c>
      <c r="F353" s="47"/>
      <c r="G353" s="47"/>
      <c r="H353" s="47"/>
      <c r="I353" s="47"/>
      <c r="J353" s="47"/>
      <c r="K353" s="258"/>
      <c r="L353" s="94">
        <v>45663</v>
      </c>
      <c r="M353" s="47">
        <v>125</v>
      </c>
      <c r="N353" s="104">
        <f t="shared" si="33"/>
        <v>45787</v>
      </c>
      <c r="O353" s="60">
        <f t="shared" ca="1" si="32"/>
        <v>-416</v>
      </c>
      <c r="P353" s="60"/>
      <c r="Q353" s="47"/>
      <c r="R353" s="47"/>
      <c r="S353" s="47"/>
      <c r="T353" s="47"/>
      <c r="U353" s="47"/>
      <c r="V353" s="105"/>
      <c r="W353" s="47"/>
      <c r="X353" s="47"/>
      <c r="Y353" s="47"/>
      <c r="Z353" s="47"/>
      <c r="AA353" s="47"/>
      <c r="AB353" s="47"/>
      <c r="AC353" s="47"/>
      <c r="AD353" s="47"/>
      <c r="AE353" s="47"/>
      <c r="AF353" s="47"/>
      <c r="AG353" s="47"/>
      <c r="AH353" s="47"/>
      <c r="AI353" s="47"/>
      <c r="AJ353" s="47"/>
      <c r="AK353" s="47"/>
      <c r="AL353" s="47"/>
      <c r="AM353" s="47"/>
      <c r="AN353" s="47"/>
      <c r="AO353" s="47"/>
      <c r="AP353" s="47"/>
      <c r="AQ353" s="47"/>
      <c r="AR353" s="47"/>
      <c r="AS353" s="47"/>
      <c r="AT353" s="47"/>
      <c r="AU353" s="47"/>
    </row>
    <row r="354" spans="1:47" s="106" customFormat="1" hidden="1" x14ac:dyDescent="0.25">
      <c r="A354" s="151">
        <v>349</v>
      </c>
      <c r="B354" s="352" t="s">
        <v>47</v>
      </c>
      <c r="C354" s="47" t="s">
        <v>634</v>
      </c>
      <c r="D354" s="47"/>
      <c r="E354" s="47" t="s">
        <v>368</v>
      </c>
      <c r="F354" s="47"/>
      <c r="G354" s="47"/>
      <c r="H354" s="47"/>
      <c r="I354" s="47"/>
      <c r="J354" s="47"/>
      <c r="K354" s="47"/>
      <c r="L354" s="94">
        <v>45664</v>
      </c>
      <c r="M354" s="47">
        <v>125</v>
      </c>
      <c r="N354" s="104">
        <f t="shared" si="33"/>
        <v>45788</v>
      </c>
      <c r="O354" s="60">
        <f t="shared" ca="1" si="32"/>
        <v>-415</v>
      </c>
      <c r="P354" s="60"/>
      <c r="Q354" s="47"/>
      <c r="R354" s="47"/>
      <c r="S354" s="47"/>
      <c r="T354" s="47"/>
      <c r="U354" s="47"/>
      <c r="V354" s="105"/>
      <c r="W354" s="47"/>
      <c r="X354" s="47"/>
      <c r="Y354" s="47"/>
      <c r="Z354" s="47"/>
      <c r="AA354" s="47"/>
      <c r="AB354" s="47"/>
      <c r="AC354" s="47"/>
      <c r="AD354" s="47"/>
      <c r="AE354" s="47"/>
      <c r="AF354" s="47"/>
      <c r="AG354" s="47"/>
      <c r="AH354" s="47"/>
      <c r="AI354" s="47"/>
      <c r="AJ354" s="47"/>
      <c r="AK354" s="47"/>
      <c r="AL354" s="47"/>
      <c r="AM354" s="47"/>
      <c r="AN354" s="47"/>
      <c r="AO354" s="47"/>
      <c r="AP354" s="47"/>
      <c r="AQ354" s="47"/>
      <c r="AR354" s="47"/>
      <c r="AS354" s="47"/>
      <c r="AT354" s="47"/>
      <c r="AU354" s="47"/>
    </row>
    <row r="355" spans="1:47" hidden="1" x14ac:dyDescent="0.25">
      <c r="A355" s="151">
        <v>350</v>
      </c>
      <c r="B355" s="352" t="s">
        <v>47</v>
      </c>
      <c r="C355" s="71" t="s">
        <v>635</v>
      </c>
      <c r="D355" s="45" t="s">
        <v>636</v>
      </c>
      <c r="E355" s="45" t="s">
        <v>601</v>
      </c>
      <c r="F355" s="45">
        <v>77929.759999999995</v>
      </c>
      <c r="G355" s="45">
        <v>2243.56</v>
      </c>
      <c r="H355" s="45"/>
      <c r="I355" s="45">
        <v>0</v>
      </c>
      <c r="J355" s="7"/>
      <c r="K355" s="179">
        <v>45751</v>
      </c>
      <c r="L355" s="8">
        <v>45663</v>
      </c>
      <c r="M355" s="7">
        <f>95+30</f>
        <v>125</v>
      </c>
      <c r="N355" s="9">
        <f t="shared" si="33"/>
        <v>45787</v>
      </c>
      <c r="O355" s="10">
        <f t="shared" ca="1" si="32"/>
        <v>-416</v>
      </c>
      <c r="P355" s="10"/>
      <c r="Q355" s="7" t="s">
        <v>50</v>
      </c>
      <c r="R355" s="7" t="s">
        <v>50</v>
      </c>
      <c r="S355" s="7">
        <v>0</v>
      </c>
      <c r="T355" s="7" t="s">
        <v>50</v>
      </c>
      <c r="U355" s="7" t="s">
        <v>50</v>
      </c>
      <c r="V355" s="15" t="s">
        <v>50</v>
      </c>
      <c r="W355" s="7">
        <v>0</v>
      </c>
      <c r="X355" s="7">
        <v>0</v>
      </c>
      <c r="Y355" s="7" t="s">
        <v>50</v>
      </c>
      <c r="Z355" s="7">
        <v>0</v>
      </c>
      <c r="AA355" s="7" t="s">
        <v>50</v>
      </c>
      <c r="AB355" s="7">
        <v>0</v>
      </c>
      <c r="AC355" s="7">
        <v>0</v>
      </c>
      <c r="AD355" s="7" t="s">
        <v>50</v>
      </c>
      <c r="AE355" s="7">
        <v>0</v>
      </c>
      <c r="AF355" s="7">
        <v>0</v>
      </c>
      <c r="AG355" s="7">
        <v>0</v>
      </c>
      <c r="AH355" s="7">
        <v>0</v>
      </c>
      <c r="AI355" s="7">
        <v>0</v>
      </c>
      <c r="AJ355" s="7">
        <v>0</v>
      </c>
      <c r="AK355" s="7">
        <v>0</v>
      </c>
      <c r="AL355" s="7">
        <v>0</v>
      </c>
      <c r="AM355" s="7">
        <v>0</v>
      </c>
      <c r="AN355" s="7">
        <v>0</v>
      </c>
      <c r="AO355" s="7">
        <v>0</v>
      </c>
      <c r="AP355" s="7">
        <v>0</v>
      </c>
      <c r="AQ355" s="7" t="s">
        <v>50</v>
      </c>
      <c r="AR355" s="7" t="s">
        <v>50</v>
      </c>
      <c r="AS355" s="7" t="s">
        <v>50</v>
      </c>
      <c r="AT355" s="7"/>
      <c r="AU355" s="7"/>
    </row>
    <row r="356" spans="1:47" hidden="1" x14ac:dyDescent="0.25">
      <c r="A356" s="245">
        <v>351</v>
      </c>
      <c r="B356" s="352" t="s">
        <v>47</v>
      </c>
      <c r="C356" s="45" t="s">
        <v>637</v>
      </c>
      <c r="D356" s="45" t="s">
        <v>638</v>
      </c>
      <c r="E356" s="45" t="s">
        <v>345</v>
      </c>
      <c r="F356" s="45">
        <v>119924.3</v>
      </c>
      <c r="G356" s="45">
        <v>4210.2</v>
      </c>
      <c r="H356" s="45"/>
      <c r="I356" s="45">
        <v>0</v>
      </c>
      <c r="J356" s="45"/>
      <c r="K356" s="179">
        <v>45807</v>
      </c>
      <c r="L356" s="51">
        <v>45667</v>
      </c>
      <c r="M356" s="45">
        <f>125+30</f>
        <v>155</v>
      </c>
      <c r="N356" s="52">
        <f t="shared" si="33"/>
        <v>45821</v>
      </c>
      <c r="O356" s="46">
        <f t="shared" ca="1" si="32"/>
        <v>-382</v>
      </c>
      <c r="P356" s="10"/>
      <c r="Q356" s="7" t="s">
        <v>50</v>
      </c>
      <c r="R356" s="7" t="s">
        <v>50</v>
      </c>
      <c r="S356" s="7">
        <v>0</v>
      </c>
      <c r="T356" s="7">
        <v>0</v>
      </c>
      <c r="U356" s="7"/>
      <c r="V356" s="15"/>
      <c r="W356" s="7"/>
      <c r="X356" s="7" t="s">
        <v>50</v>
      </c>
      <c r="Y356" s="7">
        <v>0</v>
      </c>
      <c r="Z356" s="7"/>
      <c r="AA356" s="7">
        <v>0</v>
      </c>
      <c r="AB356" s="7" t="s">
        <v>50</v>
      </c>
      <c r="AC356" s="7">
        <v>0</v>
      </c>
      <c r="AD356" s="7" t="s">
        <v>56</v>
      </c>
      <c r="AE356" s="7">
        <v>0</v>
      </c>
      <c r="AF356" s="7">
        <v>0</v>
      </c>
      <c r="AG356" s="7">
        <v>0</v>
      </c>
      <c r="AH356" s="7">
        <v>0</v>
      </c>
      <c r="AI356" s="7">
        <v>0</v>
      </c>
      <c r="AJ356" s="7">
        <v>0</v>
      </c>
      <c r="AK356" s="7">
        <v>0</v>
      </c>
      <c r="AL356" s="7">
        <v>0</v>
      </c>
      <c r="AM356" s="7">
        <v>0</v>
      </c>
      <c r="AN356" s="7">
        <v>0</v>
      </c>
      <c r="AO356" s="7">
        <v>0</v>
      </c>
      <c r="AP356" s="7">
        <v>0</v>
      </c>
      <c r="AQ356" s="7" t="s">
        <v>50</v>
      </c>
      <c r="AR356" s="7" t="s">
        <v>50</v>
      </c>
      <c r="AS356" s="7" t="s">
        <v>50</v>
      </c>
      <c r="AT356" s="7"/>
      <c r="AU356" s="7"/>
    </row>
    <row r="357" spans="1:47" hidden="1" x14ac:dyDescent="0.25">
      <c r="A357" s="245">
        <v>352</v>
      </c>
      <c r="B357" s="352" t="s">
        <v>47</v>
      </c>
      <c r="C357" s="63" t="s">
        <v>639</v>
      </c>
      <c r="D357" s="45" t="s">
        <v>640</v>
      </c>
      <c r="E357" s="45" t="s">
        <v>566</v>
      </c>
      <c r="F357" s="45">
        <v>82896.509999999995</v>
      </c>
      <c r="G357" s="45">
        <v>3781.78</v>
      </c>
      <c r="H357" s="45"/>
      <c r="I357" s="45">
        <v>210</v>
      </c>
      <c r="J357" s="7"/>
      <c r="K357" s="179">
        <v>45755</v>
      </c>
      <c r="L357" s="8">
        <v>45673</v>
      </c>
      <c r="M357" s="7">
        <v>125</v>
      </c>
      <c r="N357" s="9">
        <f t="shared" si="33"/>
        <v>45797</v>
      </c>
      <c r="O357" s="10">
        <f t="shared" ca="1" si="32"/>
        <v>-406</v>
      </c>
      <c r="P357" s="10"/>
      <c r="Q357" s="7" t="s">
        <v>50</v>
      </c>
      <c r="R357" s="7" t="s">
        <v>50</v>
      </c>
      <c r="S357" s="7" t="s">
        <v>50</v>
      </c>
      <c r="T357" s="7" t="s">
        <v>50</v>
      </c>
      <c r="U357" s="7" t="s">
        <v>50</v>
      </c>
      <c r="V357" s="7" t="s">
        <v>50</v>
      </c>
      <c r="W357" s="7">
        <v>0</v>
      </c>
      <c r="X357" s="7" t="s">
        <v>50</v>
      </c>
      <c r="Y357" s="7" t="s">
        <v>50</v>
      </c>
      <c r="Z357" s="7">
        <v>0</v>
      </c>
      <c r="AA357" s="7">
        <v>0</v>
      </c>
      <c r="AB357" s="7">
        <v>0</v>
      </c>
      <c r="AC357" s="7">
        <v>0</v>
      </c>
      <c r="AD357" s="15" t="s">
        <v>50</v>
      </c>
      <c r="AE357" s="7">
        <v>0</v>
      </c>
      <c r="AF357" s="7">
        <v>0</v>
      </c>
      <c r="AG357" s="7"/>
      <c r="AH357" s="7" t="s">
        <v>50</v>
      </c>
      <c r="AI357" s="7">
        <v>0</v>
      </c>
      <c r="AJ357" s="7">
        <v>0</v>
      </c>
      <c r="AK357" s="7">
        <v>0</v>
      </c>
      <c r="AL357" s="7">
        <v>0</v>
      </c>
      <c r="AM357" s="7"/>
      <c r="AN357" s="7" t="s">
        <v>50</v>
      </c>
      <c r="AO357" s="7">
        <v>0</v>
      </c>
      <c r="AP357" s="7">
        <v>0</v>
      </c>
      <c r="AQ357" s="7" t="s">
        <v>50</v>
      </c>
      <c r="AR357" s="7" t="s">
        <v>50</v>
      </c>
      <c r="AS357" s="7" t="s">
        <v>50</v>
      </c>
      <c r="AT357" s="7"/>
      <c r="AU357" s="7"/>
    </row>
    <row r="358" spans="1:47" hidden="1" x14ac:dyDescent="0.25">
      <c r="A358" s="245">
        <v>353</v>
      </c>
      <c r="B358" s="352" t="s">
        <v>47</v>
      </c>
      <c r="C358" s="63" t="s">
        <v>641</v>
      </c>
      <c r="D358" s="45" t="s">
        <v>642</v>
      </c>
      <c r="E358" s="45" t="s">
        <v>515</v>
      </c>
      <c r="F358" s="45">
        <v>212820</v>
      </c>
      <c r="G358" s="45">
        <v>10065.34</v>
      </c>
      <c r="H358" s="45"/>
      <c r="I358" s="45">
        <v>0</v>
      </c>
      <c r="J358" s="7"/>
      <c r="K358" s="179">
        <v>45743</v>
      </c>
      <c r="L358" s="8">
        <v>45664</v>
      </c>
      <c r="M358" s="7">
        <v>125</v>
      </c>
      <c r="N358" s="9">
        <f t="shared" si="33"/>
        <v>45788</v>
      </c>
      <c r="O358" s="10">
        <f t="shared" ca="1" si="32"/>
        <v>-415</v>
      </c>
      <c r="P358" s="10"/>
      <c r="Q358" s="7" t="s">
        <v>50</v>
      </c>
      <c r="R358" s="7" t="s">
        <v>50</v>
      </c>
      <c r="S358" s="7">
        <v>0</v>
      </c>
      <c r="T358" s="7" t="s">
        <v>56</v>
      </c>
      <c r="U358" s="7" t="s">
        <v>50</v>
      </c>
      <c r="V358" s="15" t="s">
        <v>50</v>
      </c>
      <c r="W358" s="7">
        <v>0</v>
      </c>
      <c r="X358" s="7" t="s">
        <v>50</v>
      </c>
      <c r="Y358" s="7" t="s">
        <v>50</v>
      </c>
      <c r="Z358" s="7" t="s">
        <v>50</v>
      </c>
      <c r="AA358" s="7">
        <v>0</v>
      </c>
      <c r="AB358" s="7">
        <v>0</v>
      </c>
      <c r="AC358" s="7">
        <v>0</v>
      </c>
      <c r="AD358" s="7" t="s">
        <v>50</v>
      </c>
      <c r="AE358" s="7">
        <v>0</v>
      </c>
      <c r="AF358" s="7">
        <v>0</v>
      </c>
      <c r="AG358" s="7">
        <v>0</v>
      </c>
      <c r="AH358" s="7">
        <v>0</v>
      </c>
      <c r="AI358" s="7">
        <v>0</v>
      </c>
      <c r="AJ358" s="7">
        <v>0</v>
      </c>
      <c r="AK358" s="7">
        <v>0</v>
      </c>
      <c r="AL358" s="7">
        <v>0</v>
      </c>
      <c r="AM358" s="7">
        <v>0</v>
      </c>
      <c r="AN358" s="7">
        <v>0</v>
      </c>
      <c r="AO358" s="7">
        <v>0</v>
      </c>
      <c r="AP358" s="7">
        <v>0</v>
      </c>
      <c r="AQ358" s="7" t="s">
        <v>50</v>
      </c>
      <c r="AR358" s="7" t="s">
        <v>50</v>
      </c>
      <c r="AS358" s="7" t="s">
        <v>50</v>
      </c>
      <c r="AT358" s="7"/>
      <c r="AU358" s="7"/>
    </row>
    <row r="359" spans="1:47" hidden="1" x14ac:dyDescent="0.25">
      <c r="A359" s="245">
        <v>354</v>
      </c>
      <c r="B359" s="432" t="s">
        <v>47</v>
      </c>
      <c r="C359" s="45" t="s">
        <v>643</v>
      </c>
      <c r="D359" s="45" t="s">
        <v>644</v>
      </c>
      <c r="E359" s="45" t="s">
        <v>236</v>
      </c>
      <c r="F359" s="45">
        <v>145683.15</v>
      </c>
      <c r="G359" s="45">
        <v>5065.34</v>
      </c>
      <c r="H359" s="45"/>
      <c r="I359" s="45">
        <v>0</v>
      </c>
      <c r="J359" s="45">
        <v>65.34</v>
      </c>
      <c r="K359" s="179">
        <v>45755</v>
      </c>
      <c r="L359" s="51">
        <v>45664</v>
      </c>
      <c r="M359" s="45">
        <v>125</v>
      </c>
      <c r="N359" s="52">
        <f t="shared" si="33"/>
        <v>45788</v>
      </c>
      <c r="O359" s="46">
        <f t="shared" ca="1" si="32"/>
        <v>-415</v>
      </c>
      <c r="P359" s="10" t="s">
        <v>50</v>
      </c>
      <c r="Q359" s="7" t="s">
        <v>50</v>
      </c>
      <c r="R359" s="7" t="s">
        <v>50</v>
      </c>
      <c r="S359" s="7">
        <v>0</v>
      </c>
      <c r="T359" s="7" t="s">
        <v>50</v>
      </c>
      <c r="U359" s="7" t="s">
        <v>50</v>
      </c>
      <c r="V359" s="15" t="s">
        <v>50</v>
      </c>
      <c r="W359" s="7">
        <v>0</v>
      </c>
      <c r="X359" s="7" t="s">
        <v>50</v>
      </c>
      <c r="Y359" s="7" t="s">
        <v>56</v>
      </c>
      <c r="Z359" s="7">
        <v>0</v>
      </c>
      <c r="AA359" s="7">
        <v>0</v>
      </c>
      <c r="AB359" s="7">
        <v>0</v>
      </c>
      <c r="AC359" s="7">
        <v>0</v>
      </c>
      <c r="AD359" s="7" t="s">
        <v>50</v>
      </c>
      <c r="AE359" s="7">
        <v>0</v>
      </c>
      <c r="AF359" s="7">
        <v>0</v>
      </c>
      <c r="AG359" s="7">
        <v>0</v>
      </c>
      <c r="AH359" s="7">
        <v>0</v>
      </c>
      <c r="AI359" s="7">
        <v>0</v>
      </c>
      <c r="AJ359" s="7">
        <v>0</v>
      </c>
      <c r="AK359" s="7">
        <v>0</v>
      </c>
      <c r="AL359" s="7">
        <v>0</v>
      </c>
      <c r="AM359" s="7">
        <v>0</v>
      </c>
      <c r="AN359" s="7">
        <v>0</v>
      </c>
      <c r="AO359" s="7">
        <v>0</v>
      </c>
      <c r="AP359" s="7">
        <v>0</v>
      </c>
      <c r="AQ359" s="7" t="s">
        <v>50</v>
      </c>
      <c r="AR359" s="7" t="s">
        <v>50</v>
      </c>
      <c r="AS359" s="7" t="s">
        <v>50</v>
      </c>
      <c r="AT359" s="7"/>
      <c r="AU359" s="7"/>
    </row>
    <row r="360" spans="1:47" hidden="1" x14ac:dyDescent="0.25">
      <c r="A360" s="245">
        <v>355</v>
      </c>
      <c r="B360" s="432" t="s">
        <v>47</v>
      </c>
      <c r="C360" s="63" t="s">
        <v>645</v>
      </c>
      <c r="D360" s="45" t="s">
        <v>646</v>
      </c>
      <c r="E360" s="45" t="s">
        <v>91</v>
      </c>
      <c r="F360" s="474">
        <v>173855.71</v>
      </c>
      <c r="G360" s="45">
        <v>6603.56</v>
      </c>
      <c r="H360" s="45"/>
      <c r="I360" s="45">
        <v>290</v>
      </c>
      <c r="J360" s="7"/>
      <c r="K360" s="179">
        <v>45838</v>
      </c>
      <c r="L360" s="8">
        <v>45664</v>
      </c>
      <c r="M360" s="7">
        <f>125+30+30+11</f>
        <v>196</v>
      </c>
      <c r="N360" s="9">
        <f t="shared" si="33"/>
        <v>45859</v>
      </c>
      <c r="O360" s="10">
        <f t="shared" ca="1" si="32"/>
        <v>-344</v>
      </c>
      <c r="P360" s="10"/>
      <c r="Q360" s="7" t="s">
        <v>50</v>
      </c>
      <c r="R360" s="7" t="s">
        <v>50</v>
      </c>
      <c r="S360" s="7" t="s">
        <v>50</v>
      </c>
      <c r="T360" s="7" t="s">
        <v>50</v>
      </c>
      <c r="U360" s="7" t="s">
        <v>50</v>
      </c>
      <c r="V360" s="15" t="s">
        <v>50</v>
      </c>
      <c r="W360" s="7">
        <v>0</v>
      </c>
      <c r="X360" s="7" t="s">
        <v>50</v>
      </c>
      <c r="Y360" s="7" t="s">
        <v>50</v>
      </c>
      <c r="Z360" s="7">
        <v>0</v>
      </c>
      <c r="AA360" s="7">
        <v>0</v>
      </c>
      <c r="AB360" s="7">
        <v>0</v>
      </c>
      <c r="AC360" s="7">
        <v>0</v>
      </c>
      <c r="AD360" s="7" t="s">
        <v>50</v>
      </c>
      <c r="AE360" s="7">
        <v>0</v>
      </c>
      <c r="AF360" s="7">
        <v>0</v>
      </c>
      <c r="AG360" s="7">
        <v>0</v>
      </c>
      <c r="AH360" s="7">
        <v>0</v>
      </c>
      <c r="AI360" s="7">
        <v>0</v>
      </c>
      <c r="AJ360" s="7">
        <v>0</v>
      </c>
      <c r="AK360" s="7">
        <v>0</v>
      </c>
      <c r="AL360" s="7">
        <v>0</v>
      </c>
      <c r="AM360" s="7" t="s">
        <v>50</v>
      </c>
      <c r="AN360" s="7" t="s">
        <v>50</v>
      </c>
      <c r="AO360" s="7">
        <v>0</v>
      </c>
      <c r="AP360" s="7">
        <v>0</v>
      </c>
      <c r="AQ360" s="7" t="s">
        <v>50</v>
      </c>
      <c r="AR360" s="7" t="s">
        <v>50</v>
      </c>
      <c r="AS360" s="7" t="s">
        <v>50</v>
      </c>
      <c r="AT360" s="7" t="s">
        <v>50</v>
      </c>
      <c r="AU360" s="7"/>
    </row>
    <row r="361" spans="1:47" hidden="1" x14ac:dyDescent="0.25">
      <c r="A361" s="461">
        <v>356</v>
      </c>
      <c r="B361" s="460" t="s">
        <v>47</v>
      </c>
      <c r="C361" s="63" t="s">
        <v>647</v>
      </c>
      <c r="D361" s="45" t="s">
        <v>648</v>
      </c>
      <c r="E361" s="45" t="s">
        <v>91</v>
      </c>
      <c r="F361" s="45">
        <v>172440.49</v>
      </c>
      <c r="G361" s="45">
        <v>5043.5600000000004</v>
      </c>
      <c r="H361" s="45"/>
      <c r="I361" s="45">
        <v>0</v>
      </c>
      <c r="J361" s="7"/>
      <c r="K361" s="179">
        <v>45807</v>
      </c>
      <c r="L361" s="8">
        <v>45664</v>
      </c>
      <c r="M361" s="7">
        <f>125+30</f>
        <v>155</v>
      </c>
      <c r="N361" s="9">
        <f t="shared" ref="N361:N392" si="34">IF(OR(ISBLANK(L361),ISBLANK(M361)),"",L361+M361-1)</f>
        <v>45818</v>
      </c>
      <c r="O361" s="10">
        <f t="shared" ca="1" si="32"/>
        <v>-385</v>
      </c>
      <c r="P361" s="10"/>
      <c r="Q361" s="7" t="s">
        <v>50</v>
      </c>
      <c r="R361" s="7" t="s">
        <v>50</v>
      </c>
      <c r="S361" s="7" t="s">
        <v>50</v>
      </c>
      <c r="T361" s="7" t="s">
        <v>50</v>
      </c>
      <c r="U361" s="7" t="s">
        <v>50</v>
      </c>
      <c r="V361" s="15" t="s">
        <v>50</v>
      </c>
      <c r="W361" s="7">
        <v>0</v>
      </c>
      <c r="X361" s="7" t="s">
        <v>50</v>
      </c>
      <c r="Y361" s="7" t="s">
        <v>50</v>
      </c>
      <c r="Z361" s="7">
        <v>0</v>
      </c>
      <c r="AA361" s="7">
        <v>0</v>
      </c>
      <c r="AB361" s="7">
        <v>0</v>
      </c>
      <c r="AC361" s="7">
        <v>0</v>
      </c>
      <c r="AD361" s="7" t="s">
        <v>56</v>
      </c>
      <c r="AE361" s="7">
        <v>0</v>
      </c>
      <c r="AF361" s="7">
        <v>0</v>
      </c>
      <c r="AG361" s="7"/>
      <c r="AH361" s="7">
        <v>0</v>
      </c>
      <c r="AI361" s="7">
        <v>0</v>
      </c>
      <c r="AJ361" s="7">
        <v>0</v>
      </c>
      <c r="AK361" s="7">
        <v>0</v>
      </c>
      <c r="AL361" s="7">
        <v>0</v>
      </c>
      <c r="AM361" s="7" t="s">
        <v>50</v>
      </c>
      <c r="AN361" s="7" t="s">
        <v>50</v>
      </c>
      <c r="AO361" s="7">
        <v>0</v>
      </c>
      <c r="AP361" s="7">
        <v>0</v>
      </c>
      <c r="AQ361" s="7" t="s">
        <v>50</v>
      </c>
      <c r="AR361" s="7" t="s">
        <v>50</v>
      </c>
      <c r="AS361" s="7" t="s">
        <v>50</v>
      </c>
      <c r="AT361" s="7" t="s">
        <v>50</v>
      </c>
      <c r="AU361" s="7"/>
    </row>
    <row r="362" spans="1:47" hidden="1" x14ac:dyDescent="0.25">
      <c r="A362" s="245">
        <v>357</v>
      </c>
      <c r="B362" s="382" t="s">
        <v>47</v>
      </c>
      <c r="C362" s="63" t="s">
        <v>649</v>
      </c>
      <c r="D362" s="45" t="s">
        <v>650</v>
      </c>
      <c r="E362" s="45" t="s">
        <v>406</v>
      </c>
      <c r="F362" s="45">
        <v>112038.67</v>
      </c>
      <c r="G362" s="45">
        <v>5021.78</v>
      </c>
      <c r="H362" s="45"/>
      <c r="I362" s="45">
        <v>0</v>
      </c>
      <c r="J362" s="7"/>
      <c r="K362" s="179">
        <v>45743</v>
      </c>
      <c r="L362" s="8">
        <v>45673</v>
      </c>
      <c r="M362" s="7">
        <v>95</v>
      </c>
      <c r="N362" s="9">
        <f t="shared" si="34"/>
        <v>45767</v>
      </c>
      <c r="O362" s="10">
        <f t="shared" ca="1" si="32"/>
        <v>-436</v>
      </c>
      <c r="P362" s="10" t="s">
        <v>50</v>
      </c>
      <c r="Q362" s="7" t="s">
        <v>50</v>
      </c>
      <c r="R362" s="7" t="s">
        <v>50</v>
      </c>
      <c r="S362" s="7" t="s">
        <v>50</v>
      </c>
      <c r="T362" s="7" t="s">
        <v>50</v>
      </c>
      <c r="U362" s="7" t="s">
        <v>50</v>
      </c>
      <c r="V362" s="15" t="s">
        <v>50</v>
      </c>
      <c r="W362" s="7"/>
      <c r="X362" s="7" t="s">
        <v>50</v>
      </c>
      <c r="Y362" s="7" t="s">
        <v>50</v>
      </c>
      <c r="Z362" s="7">
        <v>0</v>
      </c>
      <c r="AA362" s="7">
        <v>0</v>
      </c>
      <c r="AB362" s="7">
        <v>0</v>
      </c>
      <c r="AC362" s="7">
        <v>0</v>
      </c>
      <c r="AD362" s="7" t="s">
        <v>50</v>
      </c>
      <c r="AE362" s="7">
        <v>0</v>
      </c>
      <c r="AF362" s="7">
        <v>0</v>
      </c>
      <c r="AG362" s="7" t="s">
        <v>50</v>
      </c>
      <c r="AH362" s="7">
        <v>0</v>
      </c>
      <c r="AI362" s="7" t="s">
        <v>50</v>
      </c>
      <c r="AJ362" s="7">
        <v>0</v>
      </c>
      <c r="AK362" s="7">
        <v>0</v>
      </c>
      <c r="AL362" s="7">
        <v>0</v>
      </c>
      <c r="AM362" s="7" t="s">
        <v>50</v>
      </c>
      <c r="AN362" s="7">
        <v>0</v>
      </c>
      <c r="AO362" s="7">
        <v>0</v>
      </c>
      <c r="AP362" s="7">
        <v>0</v>
      </c>
      <c r="AQ362" s="7" t="s">
        <v>50</v>
      </c>
      <c r="AR362" s="7" t="s">
        <v>50</v>
      </c>
      <c r="AS362" s="7" t="s">
        <v>50</v>
      </c>
      <c r="AT362" s="7"/>
      <c r="AU362" s="7"/>
    </row>
    <row r="363" spans="1:47" hidden="1" x14ac:dyDescent="0.25">
      <c r="A363" s="5">
        <v>358</v>
      </c>
      <c r="B363" s="432" t="s">
        <v>47</v>
      </c>
      <c r="C363" s="63" t="s">
        <v>651</v>
      </c>
      <c r="D363" s="45" t="s">
        <v>652</v>
      </c>
      <c r="E363" s="45" t="s">
        <v>406</v>
      </c>
      <c r="F363" s="45">
        <v>88482.57</v>
      </c>
      <c r="G363" s="45">
        <v>2321.7800000000002</v>
      </c>
      <c r="H363" s="45"/>
      <c r="I363" s="45">
        <v>0</v>
      </c>
      <c r="J363" s="7"/>
      <c r="K363" s="179">
        <v>45747</v>
      </c>
      <c r="L363" s="8">
        <v>45678</v>
      </c>
      <c r="M363" s="7">
        <v>125</v>
      </c>
      <c r="N363" s="9">
        <f t="shared" si="34"/>
        <v>45802</v>
      </c>
      <c r="O363" s="10">
        <f t="shared" ca="1" si="32"/>
        <v>-401</v>
      </c>
      <c r="P363" s="10"/>
      <c r="Q363" s="7" t="s">
        <v>50</v>
      </c>
      <c r="R363" s="7" t="s">
        <v>50</v>
      </c>
      <c r="S363" s="7" t="s">
        <v>50</v>
      </c>
      <c r="T363" s="7" t="s">
        <v>50</v>
      </c>
      <c r="U363" s="7" t="s">
        <v>50</v>
      </c>
      <c r="V363" s="15" t="s">
        <v>50</v>
      </c>
      <c r="X363" s="7" t="s">
        <v>50</v>
      </c>
      <c r="Y363" s="7" t="s">
        <v>50</v>
      </c>
      <c r="Z363">
        <v>0</v>
      </c>
      <c r="AA363" s="7">
        <v>0</v>
      </c>
      <c r="AB363" s="7">
        <v>0</v>
      </c>
      <c r="AC363" s="7">
        <v>0</v>
      </c>
      <c r="AD363" s="7" t="s">
        <v>50</v>
      </c>
      <c r="AE363" s="7">
        <v>0</v>
      </c>
      <c r="AF363" s="7">
        <v>0</v>
      </c>
      <c r="AG363" s="7">
        <v>0</v>
      </c>
      <c r="AH363" s="7">
        <v>0</v>
      </c>
      <c r="AI363" s="7">
        <v>0</v>
      </c>
      <c r="AJ363" s="7">
        <v>0</v>
      </c>
      <c r="AK363" s="7">
        <v>0</v>
      </c>
      <c r="AL363" s="7">
        <v>0</v>
      </c>
      <c r="AM363" s="7">
        <v>0</v>
      </c>
      <c r="AN363" s="7">
        <v>0</v>
      </c>
      <c r="AO363" s="7">
        <v>0</v>
      </c>
      <c r="AP363" s="7">
        <v>0</v>
      </c>
      <c r="AQ363" s="7" t="s">
        <v>50</v>
      </c>
      <c r="AR363" s="7" t="s">
        <v>50</v>
      </c>
      <c r="AS363" s="7" t="s">
        <v>50</v>
      </c>
      <c r="AT363" s="7"/>
      <c r="AU363" s="7"/>
    </row>
    <row r="364" spans="1:47" hidden="1" x14ac:dyDescent="0.25">
      <c r="A364" s="458">
        <v>359</v>
      </c>
      <c r="B364" s="460" t="s">
        <v>47</v>
      </c>
      <c r="C364" s="63" t="s">
        <v>653</v>
      </c>
      <c r="D364" s="45" t="s">
        <v>654</v>
      </c>
      <c r="E364" s="45" t="s">
        <v>406</v>
      </c>
      <c r="F364" s="45">
        <v>67167.03</v>
      </c>
      <c r="G364" s="45">
        <v>3903.56</v>
      </c>
      <c r="H364" s="45"/>
      <c r="I364" s="45" t="s">
        <v>655</v>
      </c>
      <c r="J364" s="7"/>
      <c r="K364" s="179">
        <v>45755</v>
      </c>
      <c r="L364" s="8">
        <v>45678</v>
      </c>
      <c r="M364" s="7">
        <v>125</v>
      </c>
      <c r="N364" s="9">
        <f t="shared" si="34"/>
        <v>45802</v>
      </c>
      <c r="O364" s="10">
        <f t="shared" ca="1" si="32"/>
        <v>-401</v>
      </c>
      <c r="P364" s="10"/>
      <c r="Q364" s="7" t="s">
        <v>50</v>
      </c>
      <c r="R364" s="7" t="s">
        <v>50</v>
      </c>
      <c r="S364" s="7" t="s">
        <v>50</v>
      </c>
      <c r="T364" s="7" t="s">
        <v>50</v>
      </c>
      <c r="U364" s="7" t="s">
        <v>50</v>
      </c>
      <c r="V364" s="15" t="s">
        <v>50</v>
      </c>
      <c r="W364" s="7"/>
      <c r="X364" s="7" t="s">
        <v>50</v>
      </c>
      <c r="Y364" s="7" t="s">
        <v>50</v>
      </c>
      <c r="Z364" s="7">
        <v>0</v>
      </c>
      <c r="AA364" s="7">
        <v>0</v>
      </c>
      <c r="AB364" s="7">
        <v>0</v>
      </c>
      <c r="AC364" s="7">
        <v>0</v>
      </c>
      <c r="AD364" s="7" t="s">
        <v>50</v>
      </c>
      <c r="AE364" s="7">
        <v>0</v>
      </c>
      <c r="AF364" s="7">
        <v>0</v>
      </c>
      <c r="AG364">
        <v>0</v>
      </c>
      <c r="AH364" s="7" t="s">
        <v>50</v>
      </c>
      <c r="AI364" s="7">
        <v>0</v>
      </c>
      <c r="AJ364" s="7">
        <v>0</v>
      </c>
      <c r="AK364" s="7">
        <v>0</v>
      </c>
      <c r="AL364" s="7">
        <v>0</v>
      </c>
      <c r="AM364" s="7">
        <v>0</v>
      </c>
      <c r="AN364" s="7">
        <v>0</v>
      </c>
      <c r="AO364" s="7">
        <v>0</v>
      </c>
      <c r="AP364" s="7">
        <v>0</v>
      </c>
      <c r="AQ364" s="7" t="s">
        <v>50</v>
      </c>
      <c r="AR364" s="7" t="s">
        <v>50</v>
      </c>
      <c r="AS364" s="7" t="s">
        <v>50</v>
      </c>
      <c r="AT364" s="7"/>
      <c r="AU364" s="7"/>
    </row>
    <row r="365" spans="1:47" hidden="1" x14ac:dyDescent="0.25">
      <c r="A365" s="458">
        <v>360</v>
      </c>
      <c r="B365" s="460" t="s">
        <v>47</v>
      </c>
      <c r="C365" s="63" t="s">
        <v>656</v>
      </c>
      <c r="D365" s="45" t="s">
        <v>657</v>
      </c>
      <c r="E365" s="45" t="s">
        <v>406</v>
      </c>
      <c r="F365" s="45">
        <v>239592.74</v>
      </c>
      <c r="G365" s="45">
        <v>10043.56</v>
      </c>
      <c r="H365" s="45"/>
      <c r="I365" s="45">
        <v>0</v>
      </c>
      <c r="J365" s="7"/>
      <c r="K365" s="179">
        <v>45765</v>
      </c>
      <c r="L365" s="51">
        <v>45679</v>
      </c>
      <c r="M365" s="7">
        <v>125</v>
      </c>
      <c r="N365" s="9">
        <f t="shared" si="34"/>
        <v>45803</v>
      </c>
      <c r="O365" s="10">
        <f t="shared" ca="1" si="32"/>
        <v>-400</v>
      </c>
      <c r="P365" s="10"/>
      <c r="Q365" s="7" t="s">
        <v>50</v>
      </c>
      <c r="R365" s="7" t="s">
        <v>50</v>
      </c>
      <c r="S365" s="7" t="s">
        <v>50</v>
      </c>
      <c r="T365" s="7" t="s">
        <v>50</v>
      </c>
      <c r="U365" s="7" t="s">
        <v>50</v>
      </c>
      <c r="V365" s="15" t="s">
        <v>50</v>
      </c>
      <c r="W365" s="7"/>
      <c r="X365" s="7" t="s">
        <v>50</v>
      </c>
      <c r="Y365" s="7" t="s">
        <v>50</v>
      </c>
      <c r="Z365" s="7">
        <v>0</v>
      </c>
      <c r="AA365" s="7">
        <v>0</v>
      </c>
      <c r="AB365" s="7">
        <v>0</v>
      </c>
      <c r="AC365" s="7">
        <v>0</v>
      </c>
      <c r="AD365" s="7" t="s">
        <v>50</v>
      </c>
      <c r="AE365" s="7">
        <v>0</v>
      </c>
      <c r="AF365" s="7">
        <v>0</v>
      </c>
      <c r="AG365" s="7">
        <v>0</v>
      </c>
      <c r="AH365" s="7">
        <v>0</v>
      </c>
      <c r="AI365" s="7">
        <v>0</v>
      </c>
      <c r="AJ365" s="7">
        <v>0</v>
      </c>
      <c r="AK365" s="7">
        <v>0</v>
      </c>
      <c r="AL365" s="7">
        <v>0</v>
      </c>
      <c r="AM365" s="7" t="s">
        <v>50</v>
      </c>
      <c r="AN365" s="7" t="s">
        <v>50</v>
      </c>
      <c r="AO365" s="7" t="s">
        <v>50</v>
      </c>
      <c r="AP365" s="7">
        <v>0</v>
      </c>
      <c r="AQ365" s="7" t="s">
        <v>50</v>
      </c>
      <c r="AR365" s="7" t="s">
        <v>50</v>
      </c>
      <c r="AS365" s="7" t="s">
        <v>50</v>
      </c>
      <c r="AT365" s="7"/>
      <c r="AU365" s="7"/>
    </row>
    <row r="366" spans="1:47" hidden="1" x14ac:dyDescent="0.25">
      <c r="A366" s="151">
        <v>361</v>
      </c>
      <c r="B366" s="352" t="s">
        <v>47</v>
      </c>
      <c r="C366" s="63" t="s">
        <v>658</v>
      </c>
      <c r="D366" s="45" t="s">
        <v>659</v>
      </c>
      <c r="E366" s="45" t="s">
        <v>456</v>
      </c>
      <c r="F366" s="45">
        <v>50573.55</v>
      </c>
      <c r="G366" s="45">
        <v>3881.78</v>
      </c>
      <c r="H366" s="45"/>
      <c r="I366" s="45">
        <v>210</v>
      </c>
      <c r="J366" s="7"/>
      <c r="K366" s="179">
        <v>45838</v>
      </c>
      <c r="L366" s="8">
        <v>45699</v>
      </c>
      <c r="M366" s="7">
        <f>95+30</f>
        <v>125</v>
      </c>
      <c r="N366" s="9">
        <f t="shared" si="34"/>
        <v>45823</v>
      </c>
      <c r="O366" s="10">
        <f t="shared" ca="1" si="32"/>
        <v>-380</v>
      </c>
      <c r="P366" s="10" t="s">
        <v>50</v>
      </c>
      <c r="Q366" s="7" t="s">
        <v>50</v>
      </c>
      <c r="R366" s="7" t="s">
        <v>50</v>
      </c>
      <c r="S366" s="7" t="s">
        <v>50</v>
      </c>
      <c r="T366" s="7" t="s">
        <v>50</v>
      </c>
      <c r="U366" s="7" t="s">
        <v>50</v>
      </c>
      <c r="V366" s="15" t="s">
        <v>50</v>
      </c>
      <c r="W366" s="7" t="s">
        <v>50</v>
      </c>
      <c r="X366" s="7" t="s">
        <v>50</v>
      </c>
      <c r="Y366" s="7" t="s">
        <v>50</v>
      </c>
      <c r="Z366" s="7">
        <v>0</v>
      </c>
      <c r="AA366" s="7">
        <v>0</v>
      </c>
      <c r="AB366" s="7">
        <v>0</v>
      </c>
      <c r="AC366" s="7">
        <v>0</v>
      </c>
      <c r="AD366" s="7" t="s">
        <v>50</v>
      </c>
      <c r="AE366" s="7">
        <v>0</v>
      </c>
      <c r="AF366" s="7">
        <v>0</v>
      </c>
      <c r="AG366" s="7">
        <v>0</v>
      </c>
      <c r="AH366" s="7">
        <v>0</v>
      </c>
      <c r="AI366" s="7">
        <v>0</v>
      </c>
      <c r="AJ366" s="7">
        <v>0</v>
      </c>
      <c r="AK366" s="7">
        <v>0</v>
      </c>
      <c r="AL366" s="7">
        <v>0</v>
      </c>
      <c r="AM366" s="7">
        <v>0</v>
      </c>
      <c r="AN366" s="7">
        <v>0</v>
      </c>
      <c r="AO366" s="7">
        <v>0</v>
      </c>
      <c r="AP366" s="7">
        <v>0</v>
      </c>
      <c r="AQ366" s="7" t="s">
        <v>50</v>
      </c>
      <c r="AR366" s="7" t="s">
        <v>50</v>
      </c>
      <c r="AS366" s="7" t="s">
        <v>50</v>
      </c>
      <c r="AT366" s="7" t="s">
        <v>50</v>
      </c>
      <c r="AU366" s="7"/>
    </row>
    <row r="367" spans="1:47" hidden="1" x14ac:dyDescent="0.25">
      <c r="A367" s="151">
        <v>362</v>
      </c>
      <c r="B367" s="323" t="s">
        <v>47</v>
      </c>
      <c r="C367" s="63" t="s">
        <v>660</v>
      </c>
      <c r="D367" s="45" t="s">
        <v>661</v>
      </c>
      <c r="E367" s="45" t="s">
        <v>236</v>
      </c>
      <c r="F367" s="45">
        <v>132148.5</v>
      </c>
      <c r="G367" s="45">
        <v>6581.78</v>
      </c>
      <c r="H367" s="45"/>
      <c r="I367" s="45" t="s">
        <v>662</v>
      </c>
      <c r="J367" s="7"/>
      <c r="K367" s="179">
        <v>45896</v>
      </c>
      <c r="L367" s="8">
        <v>45705</v>
      </c>
      <c r="M367" s="7">
        <f>125+30+30+30</f>
        <v>215</v>
      </c>
      <c r="N367" s="9">
        <f t="shared" si="34"/>
        <v>45919</v>
      </c>
      <c r="O367" s="10">
        <f t="shared" ref="O367:O430" ca="1" si="35">IF(OR(ISBLANK(L367),ISBLANK(M367)),"",N367-TODAY())</f>
        <v>-284</v>
      </c>
      <c r="P367" s="10" t="s">
        <v>50</v>
      </c>
      <c r="Q367" s="7" t="s">
        <v>50</v>
      </c>
      <c r="R367" s="7" t="s">
        <v>50</v>
      </c>
      <c r="S367" s="15" t="s">
        <v>50</v>
      </c>
      <c r="T367" s="15" t="s">
        <v>50</v>
      </c>
      <c r="U367" s="15" t="s">
        <v>50</v>
      </c>
      <c r="V367" s="15" t="s">
        <v>50</v>
      </c>
      <c r="W367" s="7" t="s">
        <v>50</v>
      </c>
      <c r="X367" s="7" t="s">
        <v>50</v>
      </c>
      <c r="Y367" s="7" t="s">
        <v>50</v>
      </c>
      <c r="Z367" s="7" t="s">
        <v>50</v>
      </c>
      <c r="AA367" s="7" t="s">
        <v>50</v>
      </c>
      <c r="AB367" s="7">
        <v>0</v>
      </c>
      <c r="AC367" s="7">
        <v>0</v>
      </c>
      <c r="AD367" s="7" t="s">
        <v>56</v>
      </c>
      <c r="AE367" s="7" t="s">
        <v>50</v>
      </c>
      <c r="AF367" s="7">
        <v>0</v>
      </c>
      <c r="AG367" s="7" t="s">
        <v>56</v>
      </c>
      <c r="AH367" s="7" t="s">
        <v>56</v>
      </c>
      <c r="AI367" s="7">
        <v>0</v>
      </c>
      <c r="AJ367" s="7" t="s">
        <v>50</v>
      </c>
      <c r="AK367" s="7">
        <v>0</v>
      </c>
      <c r="AL367" s="7">
        <v>0</v>
      </c>
      <c r="AM367" s="7">
        <v>0</v>
      </c>
      <c r="AN367" s="7">
        <v>0</v>
      </c>
      <c r="AO367" s="7">
        <v>0</v>
      </c>
      <c r="AP367" s="7">
        <v>0</v>
      </c>
      <c r="AQ367" s="7" t="s">
        <v>50</v>
      </c>
      <c r="AR367" s="7" t="s">
        <v>50</v>
      </c>
      <c r="AS367" s="7" t="s">
        <v>50</v>
      </c>
      <c r="AT367" s="7" t="s">
        <v>50</v>
      </c>
      <c r="AU367" s="7"/>
    </row>
    <row r="368" spans="1:47" s="53" customFormat="1" x14ac:dyDescent="0.25">
      <c r="A368" s="180">
        <v>363</v>
      </c>
      <c r="B368" s="367" t="s">
        <v>663</v>
      </c>
      <c r="C368" s="45" t="s">
        <v>664</v>
      </c>
      <c r="D368" s="45" t="s">
        <v>665</v>
      </c>
      <c r="E368" s="45" t="s">
        <v>462</v>
      </c>
      <c r="F368" s="45">
        <v>3800</v>
      </c>
      <c r="G368" s="45"/>
      <c r="H368" s="45"/>
      <c r="I368" s="45"/>
      <c r="J368" s="45"/>
      <c r="K368" s="180"/>
      <c r="L368" s="51">
        <v>45702</v>
      </c>
      <c r="M368" s="45">
        <v>125</v>
      </c>
      <c r="N368" s="52">
        <f t="shared" si="34"/>
        <v>45826</v>
      </c>
      <c r="O368" s="46">
        <f t="shared" ca="1" si="35"/>
        <v>-377</v>
      </c>
      <c r="P368" s="46"/>
      <c r="Q368" s="45"/>
      <c r="R368" s="45"/>
      <c r="S368" s="45"/>
      <c r="T368" s="45"/>
      <c r="U368" s="45"/>
      <c r="V368" s="56"/>
      <c r="W368" s="45"/>
      <c r="X368" s="45"/>
      <c r="Y368" s="45"/>
      <c r="Z368" s="45"/>
      <c r="AA368" s="45"/>
      <c r="AB368" s="45"/>
      <c r="AC368" s="45"/>
      <c r="AD368" s="45"/>
      <c r="AE368" s="45"/>
      <c r="AF368" s="45"/>
      <c r="AG368" s="45"/>
      <c r="AH368" s="45"/>
      <c r="AI368" s="45"/>
      <c r="AJ368" s="45"/>
      <c r="AK368" s="45"/>
      <c r="AL368" s="45"/>
      <c r="AM368" s="45"/>
      <c r="AN368" s="45"/>
      <c r="AO368" s="45"/>
      <c r="AP368" s="45"/>
      <c r="AQ368" s="45" t="s">
        <v>50</v>
      </c>
      <c r="AR368" s="45"/>
      <c r="AS368" s="45"/>
      <c r="AT368" s="45"/>
      <c r="AU368" s="45"/>
    </row>
    <row r="369" spans="1:47" s="106" customFormat="1" hidden="1" x14ac:dyDescent="0.25">
      <c r="A369" s="273">
        <v>364</v>
      </c>
      <c r="B369" s="459" t="s">
        <v>47</v>
      </c>
      <c r="C369" s="67" t="s">
        <v>666</v>
      </c>
      <c r="D369" s="67" t="s">
        <v>667</v>
      </c>
      <c r="E369" s="67" t="s">
        <v>161</v>
      </c>
      <c r="F369" s="47"/>
      <c r="G369" s="47"/>
      <c r="H369" s="47"/>
      <c r="I369" s="47"/>
      <c r="J369" s="47"/>
      <c r="K369" s="47"/>
      <c r="L369" s="94">
        <v>45701</v>
      </c>
      <c r="M369" s="47">
        <v>125</v>
      </c>
      <c r="N369" s="104">
        <f t="shared" si="34"/>
        <v>45825</v>
      </c>
      <c r="O369" s="60">
        <f t="shared" ca="1" si="35"/>
        <v>-378</v>
      </c>
      <c r="P369" s="60"/>
      <c r="Q369" s="47"/>
      <c r="R369" s="47"/>
      <c r="S369" s="47"/>
      <c r="T369" s="47"/>
      <c r="U369" s="47"/>
      <c r="V369" s="105"/>
      <c r="W369" s="47"/>
      <c r="X369" s="47"/>
      <c r="Y369" s="47"/>
      <c r="Z369" s="47"/>
      <c r="AA369" s="47"/>
      <c r="AB369" s="47"/>
      <c r="AC369" s="47"/>
      <c r="AD369" s="47"/>
      <c r="AE369" s="47"/>
      <c r="AF369" s="47"/>
      <c r="AG369" s="47"/>
      <c r="AH369" s="47"/>
      <c r="AI369" s="47"/>
      <c r="AJ369" s="47"/>
      <c r="AK369" s="47"/>
      <c r="AL369" s="47"/>
      <c r="AM369" s="47"/>
      <c r="AN369" s="47"/>
      <c r="AO369" s="47"/>
      <c r="AP369" s="47"/>
      <c r="AQ369" s="47"/>
      <c r="AR369" s="47"/>
      <c r="AS369" s="47"/>
      <c r="AT369" s="47"/>
      <c r="AU369" s="47"/>
    </row>
    <row r="370" spans="1:47" s="106" customFormat="1" hidden="1" x14ac:dyDescent="0.25">
      <c r="A370" s="273">
        <v>365</v>
      </c>
      <c r="B370" s="459" t="s">
        <v>47</v>
      </c>
      <c r="C370" s="67" t="s">
        <v>666</v>
      </c>
      <c r="D370" s="67" t="s">
        <v>668</v>
      </c>
      <c r="E370" s="67" t="s">
        <v>161</v>
      </c>
      <c r="F370" s="47"/>
      <c r="G370" s="47"/>
      <c r="H370" s="47"/>
      <c r="I370" s="47"/>
      <c r="J370" s="47"/>
      <c r="K370" s="47"/>
      <c r="L370" s="94">
        <v>45701</v>
      </c>
      <c r="M370" s="47">
        <v>125</v>
      </c>
      <c r="N370" s="104">
        <f t="shared" si="34"/>
        <v>45825</v>
      </c>
      <c r="O370" s="60">
        <f t="shared" ca="1" si="35"/>
        <v>-378</v>
      </c>
      <c r="P370" s="60"/>
      <c r="Q370" s="47"/>
      <c r="R370" s="47"/>
      <c r="S370" s="47"/>
      <c r="T370" s="47"/>
      <c r="U370" s="47"/>
      <c r="V370" s="105"/>
      <c r="W370" s="47"/>
      <c r="X370" s="47"/>
      <c r="Y370" s="47"/>
      <c r="Z370" s="47"/>
      <c r="AA370" s="47"/>
      <c r="AB370" s="47"/>
      <c r="AC370" s="47"/>
      <c r="AD370" s="47"/>
      <c r="AE370" s="47"/>
      <c r="AF370" s="47"/>
      <c r="AG370" s="47"/>
      <c r="AH370" s="47"/>
      <c r="AI370" s="47"/>
      <c r="AJ370" s="47"/>
      <c r="AK370" s="47"/>
      <c r="AL370" s="47"/>
      <c r="AM370" s="47"/>
      <c r="AN370" s="47"/>
      <c r="AO370" s="47"/>
      <c r="AP370" s="47"/>
      <c r="AQ370" s="47"/>
      <c r="AR370" s="47"/>
      <c r="AS370" s="47"/>
      <c r="AT370" s="47"/>
      <c r="AU370" s="47"/>
    </row>
    <row r="371" spans="1:47" s="53" customFormat="1" hidden="1" x14ac:dyDescent="0.25">
      <c r="A371" s="273"/>
      <c r="B371" s="479" t="s">
        <v>47</v>
      </c>
      <c r="C371" s="67" t="s">
        <v>669</v>
      </c>
      <c r="D371" s="67" t="s">
        <v>670</v>
      </c>
      <c r="E371" s="67" t="s">
        <v>671</v>
      </c>
      <c r="F371" s="45"/>
      <c r="G371" s="45"/>
      <c r="H371" s="45"/>
      <c r="I371" s="45"/>
      <c r="J371" s="45"/>
      <c r="K371" s="45"/>
      <c r="L371" s="51">
        <v>45707</v>
      </c>
      <c r="M371" s="45">
        <f>30+30+30</f>
        <v>90</v>
      </c>
      <c r="N371" s="52">
        <f t="shared" si="34"/>
        <v>45796</v>
      </c>
      <c r="O371" s="46">
        <f t="shared" ca="1" si="35"/>
        <v>-407</v>
      </c>
      <c r="P371" s="46"/>
      <c r="Q371" s="45"/>
      <c r="R371" s="45"/>
      <c r="S371" s="45"/>
      <c r="T371" s="45"/>
      <c r="U371" s="45"/>
      <c r="V371" s="56"/>
      <c r="W371" s="45"/>
      <c r="X371" s="45"/>
      <c r="Y371" s="45"/>
      <c r="Z371" s="45"/>
      <c r="AA371" s="45"/>
      <c r="AB371" s="45"/>
      <c r="AC371" s="45"/>
      <c r="AD371" s="45"/>
      <c r="AE371" s="45"/>
      <c r="AF371" s="45"/>
      <c r="AG371" s="45"/>
      <c r="AH371" s="45"/>
      <c r="AI371" s="45"/>
      <c r="AJ371" s="45"/>
      <c r="AK371" s="45"/>
      <c r="AL371" s="45"/>
      <c r="AM371" s="45"/>
      <c r="AN371" s="45"/>
      <c r="AO371" s="45"/>
      <c r="AP371" s="45"/>
      <c r="AQ371" s="45"/>
      <c r="AR371" s="45"/>
      <c r="AS371" s="45"/>
      <c r="AT371" s="45"/>
      <c r="AU371" s="45"/>
    </row>
    <row r="372" spans="1:47" s="106" customFormat="1" hidden="1" x14ac:dyDescent="0.25">
      <c r="A372" s="273">
        <v>366</v>
      </c>
      <c r="B372" s="459" t="s">
        <v>47</v>
      </c>
      <c r="C372" s="67" t="s">
        <v>672</v>
      </c>
      <c r="D372" s="67" t="s">
        <v>673</v>
      </c>
      <c r="E372" s="67" t="s">
        <v>161</v>
      </c>
      <c r="F372" s="47"/>
      <c r="G372" s="47"/>
      <c r="H372" s="47"/>
      <c r="I372" s="47"/>
      <c r="J372" s="47"/>
      <c r="K372" s="47"/>
      <c r="L372" s="94">
        <v>45716</v>
      </c>
      <c r="M372" s="47">
        <v>125</v>
      </c>
      <c r="N372" s="104">
        <f t="shared" si="34"/>
        <v>45840</v>
      </c>
      <c r="O372" s="60">
        <f t="shared" ca="1" si="35"/>
        <v>-363</v>
      </c>
      <c r="P372" s="60"/>
      <c r="Q372" s="47"/>
      <c r="R372" s="47"/>
      <c r="S372" s="47"/>
      <c r="T372" s="47"/>
      <c r="U372" s="47"/>
      <c r="V372" s="105"/>
      <c r="W372" s="47"/>
      <c r="X372" s="47"/>
      <c r="Y372" s="47"/>
      <c r="Z372" s="47"/>
      <c r="AA372" s="47"/>
      <c r="AB372" s="47"/>
      <c r="AC372" s="47"/>
      <c r="AD372" s="47"/>
      <c r="AE372" s="47"/>
      <c r="AF372" s="47"/>
      <c r="AG372" s="47"/>
      <c r="AH372" s="47"/>
      <c r="AI372" s="47"/>
      <c r="AJ372" s="47"/>
      <c r="AK372" s="47"/>
      <c r="AL372" s="47"/>
      <c r="AM372" s="47"/>
      <c r="AN372" s="47"/>
      <c r="AO372" s="47"/>
      <c r="AP372" s="47"/>
      <c r="AQ372" s="47"/>
      <c r="AR372" s="47"/>
      <c r="AS372" s="47"/>
      <c r="AT372" s="47"/>
      <c r="AU372" s="47"/>
    </row>
    <row r="373" spans="1:47" hidden="1" x14ac:dyDescent="0.25">
      <c r="A373" s="273"/>
      <c r="B373" s="459" t="s">
        <v>47</v>
      </c>
      <c r="C373" s="244" t="s">
        <v>674</v>
      </c>
      <c r="D373" s="67" t="s">
        <v>675</v>
      </c>
      <c r="E373" s="67" t="s">
        <v>341</v>
      </c>
      <c r="F373" s="45"/>
      <c r="G373" s="45"/>
      <c r="H373" s="45"/>
      <c r="I373" s="45"/>
      <c r="J373" s="7"/>
      <c r="K373" s="179">
        <v>45750</v>
      </c>
      <c r="L373" s="8">
        <v>45715</v>
      </c>
      <c r="M373" s="7">
        <v>60</v>
      </c>
      <c r="N373" s="9">
        <f t="shared" si="34"/>
        <v>45774</v>
      </c>
      <c r="O373" s="250">
        <f t="shared" ca="1" si="35"/>
        <v>-429</v>
      </c>
      <c r="P373" s="10"/>
      <c r="Q373" s="7"/>
      <c r="R373" s="7"/>
      <c r="S373" s="7"/>
      <c r="T373" s="7"/>
      <c r="U373" s="7"/>
      <c r="V373" s="15"/>
      <c r="W373" s="7"/>
      <c r="X373" s="7"/>
      <c r="Y373" s="7"/>
      <c r="Z373" s="7"/>
      <c r="AA373" s="7"/>
      <c r="AB373" s="7"/>
      <c r="AC373" s="7"/>
      <c r="AD373" s="7"/>
      <c r="AE373" s="7"/>
      <c r="AF373" s="7"/>
      <c r="AG373" s="7"/>
      <c r="AH373" s="7"/>
      <c r="AI373" s="7"/>
      <c r="AJ373" s="7"/>
      <c r="AK373" s="7"/>
      <c r="AL373" s="7"/>
      <c r="AM373" s="7"/>
      <c r="AN373" s="7"/>
      <c r="AO373" s="7"/>
      <c r="AP373" s="7"/>
      <c r="AQ373" s="7" t="s">
        <v>50</v>
      </c>
      <c r="AR373" s="7" t="s">
        <v>50</v>
      </c>
      <c r="AS373" s="7" t="s">
        <v>50</v>
      </c>
      <c r="AT373" s="7"/>
      <c r="AU373" s="7"/>
    </row>
    <row r="374" spans="1:47" hidden="1" x14ac:dyDescent="0.25">
      <c r="A374" s="273">
        <v>367</v>
      </c>
      <c r="B374" s="459" t="s">
        <v>47</v>
      </c>
      <c r="C374" s="67" t="s">
        <v>676</v>
      </c>
      <c r="D374" s="67" t="s">
        <v>677</v>
      </c>
      <c r="E374" s="67" t="s">
        <v>406</v>
      </c>
      <c r="F374" s="7"/>
      <c r="G374" s="7">
        <v>4000</v>
      </c>
      <c r="H374" s="7"/>
      <c r="I374" s="7"/>
      <c r="J374" s="7"/>
      <c r="K374" s="171">
        <v>45838</v>
      </c>
      <c r="L374" s="8">
        <v>45728</v>
      </c>
      <c r="M374" s="7">
        <v>90</v>
      </c>
      <c r="N374" s="9">
        <f t="shared" si="34"/>
        <v>45817</v>
      </c>
      <c r="O374" s="10">
        <f t="shared" ca="1" si="35"/>
        <v>-386</v>
      </c>
      <c r="P374" s="10" t="s">
        <v>50</v>
      </c>
      <c r="Q374" s="7" t="s">
        <v>50</v>
      </c>
      <c r="R374" s="7" t="s">
        <v>50</v>
      </c>
      <c r="S374" s="7">
        <v>0</v>
      </c>
      <c r="T374" s="7" t="s">
        <v>50</v>
      </c>
      <c r="U374" s="7" t="s">
        <v>50</v>
      </c>
      <c r="V374" s="470" t="s">
        <v>56</v>
      </c>
      <c r="W374" s="7" t="s">
        <v>50</v>
      </c>
      <c r="X374" s="7" t="s">
        <v>50</v>
      </c>
      <c r="Y374" s="7" t="s">
        <v>50</v>
      </c>
      <c r="Z374" s="7">
        <v>0</v>
      </c>
      <c r="AA374" s="7">
        <v>0</v>
      </c>
      <c r="AB374" s="7">
        <v>0</v>
      </c>
      <c r="AC374" s="7">
        <v>0</v>
      </c>
      <c r="AD374" s="7" t="s">
        <v>50</v>
      </c>
      <c r="AE374" s="7">
        <v>0</v>
      </c>
      <c r="AF374" s="7">
        <v>0</v>
      </c>
      <c r="AG374" s="7" t="s">
        <v>50</v>
      </c>
      <c r="AH374" s="7">
        <v>0</v>
      </c>
      <c r="AI374" s="7">
        <v>0</v>
      </c>
      <c r="AJ374" s="7">
        <v>0</v>
      </c>
      <c r="AK374" s="7">
        <v>0</v>
      </c>
      <c r="AL374" s="7">
        <v>0</v>
      </c>
      <c r="AM374" s="7">
        <v>0</v>
      </c>
      <c r="AN374" s="7">
        <v>0</v>
      </c>
      <c r="AO374" s="7">
        <v>0</v>
      </c>
      <c r="AP374" s="7">
        <v>0</v>
      </c>
      <c r="AQ374" s="7" t="s">
        <v>56</v>
      </c>
      <c r="AR374" s="7" t="s">
        <v>50</v>
      </c>
      <c r="AS374" s="7" t="s">
        <v>56</v>
      </c>
      <c r="AT374" s="7" t="s">
        <v>56</v>
      </c>
      <c r="AU374" s="7"/>
    </row>
    <row r="375" spans="1:47" hidden="1" x14ac:dyDescent="0.25">
      <c r="A375" s="273">
        <v>368</v>
      </c>
      <c r="B375" s="459" t="s">
        <v>47</v>
      </c>
      <c r="C375" s="67" t="s">
        <v>678</v>
      </c>
      <c r="D375" s="67" t="s">
        <v>679</v>
      </c>
      <c r="E375" s="67" t="s">
        <v>406</v>
      </c>
      <c r="F375" s="7"/>
      <c r="G375" s="7">
        <v>3000</v>
      </c>
      <c r="H375" s="7"/>
      <c r="I375" s="45"/>
      <c r="J375" s="7"/>
      <c r="K375" s="179">
        <v>45833</v>
      </c>
      <c r="L375" s="8">
        <v>45720</v>
      </c>
      <c r="M375" s="7">
        <v>90</v>
      </c>
      <c r="N375" s="9">
        <f t="shared" si="34"/>
        <v>45809</v>
      </c>
      <c r="O375" s="10">
        <f t="shared" ca="1" si="35"/>
        <v>-394</v>
      </c>
      <c r="P375" s="10" t="s">
        <v>50</v>
      </c>
      <c r="Q375" s="7" t="s">
        <v>50</v>
      </c>
      <c r="R375" s="7" t="s">
        <v>50</v>
      </c>
      <c r="S375" s="7">
        <v>0</v>
      </c>
      <c r="T375" s="7" t="s">
        <v>50</v>
      </c>
      <c r="U375" s="7" t="s">
        <v>50</v>
      </c>
      <c r="V375" s="470">
        <v>0</v>
      </c>
      <c r="W375" s="7">
        <v>0</v>
      </c>
      <c r="X375" s="7" t="s">
        <v>50</v>
      </c>
      <c r="Y375" s="7" t="s">
        <v>50</v>
      </c>
      <c r="Z375" s="7">
        <v>0</v>
      </c>
      <c r="AA375" s="7">
        <v>0</v>
      </c>
      <c r="AB375" s="7">
        <v>0</v>
      </c>
      <c r="AC375" s="7">
        <v>0</v>
      </c>
      <c r="AD375" s="7" t="s">
        <v>50</v>
      </c>
      <c r="AE375" s="7">
        <v>0</v>
      </c>
      <c r="AF375" s="7">
        <v>0</v>
      </c>
      <c r="AG375" s="7" t="s">
        <v>50</v>
      </c>
      <c r="AH375" s="7">
        <v>0</v>
      </c>
      <c r="AI375" s="7">
        <v>0</v>
      </c>
      <c r="AJ375" s="7">
        <v>0</v>
      </c>
      <c r="AK375" s="7" t="s">
        <v>50</v>
      </c>
      <c r="AL375" s="7">
        <v>0</v>
      </c>
      <c r="AM375" s="7">
        <v>0</v>
      </c>
      <c r="AN375" s="7">
        <v>0</v>
      </c>
      <c r="AO375" s="7">
        <v>0</v>
      </c>
      <c r="AP375" s="7">
        <v>0</v>
      </c>
      <c r="AQ375" s="7" t="s">
        <v>56</v>
      </c>
      <c r="AR375" s="7" t="s">
        <v>50</v>
      </c>
      <c r="AS375" s="7" t="s">
        <v>50</v>
      </c>
      <c r="AT375" s="7" t="s">
        <v>50</v>
      </c>
      <c r="AU375" s="7"/>
    </row>
    <row r="376" spans="1:47" hidden="1" x14ac:dyDescent="0.25">
      <c r="A376" s="273">
        <v>369</v>
      </c>
      <c r="B376" s="459" t="s">
        <v>47</v>
      </c>
      <c r="C376" s="67" t="s">
        <v>680</v>
      </c>
      <c r="D376" s="67" t="s">
        <v>681</v>
      </c>
      <c r="E376" s="67" t="s">
        <v>406</v>
      </c>
      <c r="F376" s="7"/>
      <c r="G376" s="7">
        <v>3000</v>
      </c>
      <c r="H376" s="7"/>
      <c r="I376" s="45"/>
      <c r="J376" s="7"/>
      <c r="K376" s="179">
        <v>45842</v>
      </c>
      <c r="L376" s="8">
        <v>45712</v>
      </c>
      <c r="M376" s="7">
        <v>90</v>
      </c>
      <c r="N376" s="9">
        <f t="shared" si="34"/>
        <v>45801</v>
      </c>
      <c r="O376" s="10">
        <f t="shared" ca="1" si="35"/>
        <v>-402</v>
      </c>
      <c r="P376" s="10" t="s">
        <v>50</v>
      </c>
      <c r="Q376" s="7" t="s">
        <v>50</v>
      </c>
      <c r="R376" s="7" t="s">
        <v>50</v>
      </c>
      <c r="S376" s="7">
        <v>0</v>
      </c>
      <c r="T376" s="7" t="s">
        <v>50</v>
      </c>
      <c r="U376" s="7" t="s">
        <v>50</v>
      </c>
      <c r="V376" s="470" t="s">
        <v>56</v>
      </c>
      <c r="W376" s="7" t="s">
        <v>50</v>
      </c>
      <c r="X376" s="7" t="s">
        <v>50</v>
      </c>
      <c r="Y376" s="7" t="s">
        <v>50</v>
      </c>
      <c r="Z376" s="7">
        <v>0</v>
      </c>
      <c r="AA376" s="7">
        <v>0</v>
      </c>
      <c r="AB376" s="7">
        <v>0</v>
      </c>
      <c r="AC376" s="7">
        <v>0</v>
      </c>
      <c r="AD376" s="7" t="s">
        <v>50</v>
      </c>
      <c r="AE376" s="7">
        <v>0</v>
      </c>
      <c r="AF376" s="7">
        <v>0</v>
      </c>
      <c r="AG376" s="7" t="s">
        <v>50</v>
      </c>
      <c r="AH376" s="7">
        <v>0</v>
      </c>
      <c r="AI376" s="7">
        <v>0</v>
      </c>
      <c r="AJ376" s="7">
        <v>0</v>
      </c>
      <c r="AK376" s="7">
        <v>0</v>
      </c>
      <c r="AL376" s="7">
        <v>0</v>
      </c>
      <c r="AM376" s="7">
        <v>0</v>
      </c>
      <c r="AN376" s="7">
        <v>0</v>
      </c>
      <c r="AO376" s="7">
        <v>0</v>
      </c>
      <c r="AP376" s="7">
        <v>0</v>
      </c>
      <c r="AQ376" s="7" t="s">
        <v>50</v>
      </c>
      <c r="AR376" s="7" t="s">
        <v>50</v>
      </c>
      <c r="AS376" s="7" t="s">
        <v>50</v>
      </c>
      <c r="AT376" s="7" t="s">
        <v>50</v>
      </c>
      <c r="AU376" s="7"/>
    </row>
    <row r="377" spans="1:47" x14ac:dyDescent="0.25">
      <c r="A377" s="151">
        <v>370</v>
      </c>
      <c r="B377" s="352" t="s">
        <v>682</v>
      </c>
      <c r="C377" s="63" t="s">
        <v>683</v>
      </c>
      <c r="D377" s="7" t="s">
        <v>684</v>
      </c>
      <c r="E377" s="7" t="s">
        <v>462</v>
      </c>
      <c r="F377" s="7">
        <v>121376.85</v>
      </c>
      <c r="G377" s="7"/>
      <c r="H377" s="7"/>
      <c r="I377" s="7">
        <v>0</v>
      </c>
      <c r="J377" s="7"/>
      <c r="K377" s="151"/>
      <c r="L377" s="8">
        <v>45749</v>
      </c>
      <c r="M377" s="7">
        <f>100+30</f>
        <v>130</v>
      </c>
      <c r="N377" s="9">
        <f t="shared" si="34"/>
        <v>45878</v>
      </c>
      <c r="O377" s="10">
        <f t="shared" ca="1" si="35"/>
        <v>-325</v>
      </c>
      <c r="P377" s="10"/>
      <c r="Q377" s="7"/>
      <c r="R377" s="7"/>
      <c r="S377" s="7"/>
      <c r="T377" s="7"/>
      <c r="U377" s="7"/>
      <c r="V377" s="15"/>
      <c r="W377" s="7"/>
      <c r="Z377" s="7"/>
      <c r="AA377" s="7"/>
      <c r="AB377" s="7"/>
      <c r="AC377" s="7"/>
      <c r="AD377" s="7"/>
      <c r="AE377" s="7"/>
      <c r="AF377" s="7"/>
      <c r="AG377" s="7"/>
      <c r="AH377" s="7"/>
      <c r="AI377" s="7"/>
      <c r="AJ377" s="7"/>
      <c r="AK377" s="7"/>
      <c r="AL377" s="7"/>
      <c r="AM377" s="7"/>
      <c r="AN377" s="7"/>
      <c r="AO377" s="7"/>
      <c r="AP377" s="7"/>
      <c r="AQ377" s="7"/>
      <c r="AR377" s="7"/>
      <c r="AS377" s="7"/>
      <c r="AT377" s="7"/>
      <c r="AU377" s="7"/>
    </row>
    <row r="378" spans="1:47" hidden="1" x14ac:dyDescent="0.25">
      <c r="A378" s="151">
        <v>371</v>
      </c>
      <c r="B378" s="352" t="s">
        <v>47</v>
      </c>
      <c r="C378" s="63" t="s">
        <v>685</v>
      </c>
      <c r="D378" s="45" t="s">
        <v>686</v>
      </c>
      <c r="E378" s="45" t="s">
        <v>515</v>
      </c>
      <c r="F378" s="45">
        <v>119642.34</v>
      </c>
      <c r="G378" s="53">
        <v>6581.78</v>
      </c>
      <c r="H378" s="45"/>
      <c r="I378" s="45">
        <v>300</v>
      </c>
      <c r="J378" s="7"/>
      <c r="K378" s="180"/>
      <c r="L378" s="8">
        <v>45762</v>
      </c>
      <c r="M378" s="7">
        <f>125+30+30+30</f>
        <v>215</v>
      </c>
      <c r="N378" s="9">
        <f t="shared" si="34"/>
        <v>45976</v>
      </c>
      <c r="O378" s="10">
        <f t="shared" ca="1" si="35"/>
        <v>-227</v>
      </c>
      <c r="P378" s="10">
        <v>0</v>
      </c>
      <c r="Q378" s="7" t="s">
        <v>50</v>
      </c>
      <c r="R378" s="7" t="s">
        <v>50</v>
      </c>
      <c r="S378" s="7" t="s">
        <v>50</v>
      </c>
      <c r="T378" s="7" t="s">
        <v>50</v>
      </c>
      <c r="U378" s="7" t="s">
        <v>50</v>
      </c>
      <c r="V378" s="15" t="s">
        <v>56</v>
      </c>
      <c r="W378" s="7">
        <v>0</v>
      </c>
      <c r="X378" s="67" t="s">
        <v>50</v>
      </c>
      <c r="Y378" s="67" t="s">
        <v>50</v>
      </c>
      <c r="Z378" s="67" t="s">
        <v>56</v>
      </c>
      <c r="AA378" s="67" t="s">
        <v>50</v>
      </c>
      <c r="AB378" s="7">
        <v>0</v>
      </c>
      <c r="AC378" s="7">
        <v>0</v>
      </c>
      <c r="AD378" s="67" t="s">
        <v>50</v>
      </c>
      <c r="AE378" s="7">
        <v>0</v>
      </c>
      <c r="AF378" s="7">
        <v>0</v>
      </c>
      <c r="AG378" s="88"/>
      <c r="AH378" s="67"/>
      <c r="AI378" s="67" t="s">
        <v>50</v>
      </c>
      <c r="AJ378" s="67" t="s">
        <v>50</v>
      </c>
      <c r="AK378" s="7">
        <v>0</v>
      </c>
      <c r="AL378" s="7">
        <v>0</v>
      </c>
      <c r="AM378" s="7">
        <v>0</v>
      </c>
      <c r="AN378" s="7">
        <v>0</v>
      </c>
      <c r="AO378" s="7">
        <v>0</v>
      </c>
      <c r="AP378" s="7">
        <v>0</v>
      </c>
      <c r="AQ378" s="7" t="s">
        <v>50</v>
      </c>
      <c r="AR378" s="7" t="s">
        <v>50</v>
      </c>
      <c r="AS378" s="7" t="s">
        <v>50</v>
      </c>
      <c r="AT378" s="7" t="s">
        <v>50</v>
      </c>
      <c r="AU378" s="7"/>
    </row>
    <row r="379" spans="1:47" s="106" customFormat="1" hidden="1" x14ac:dyDescent="0.25">
      <c r="A379" s="258">
        <v>372</v>
      </c>
      <c r="B379" s="330" t="s">
        <v>47</v>
      </c>
      <c r="C379" s="47" t="s">
        <v>687</v>
      </c>
      <c r="D379" s="47" t="s">
        <v>688</v>
      </c>
      <c r="E379" s="47" t="s">
        <v>689</v>
      </c>
      <c r="F379" s="47"/>
      <c r="G379" s="47"/>
      <c r="H379" s="47"/>
      <c r="I379" s="47"/>
      <c r="J379" s="47"/>
      <c r="K379" s="47"/>
      <c r="L379" s="466">
        <v>45776</v>
      </c>
      <c r="M379" s="467">
        <v>90</v>
      </c>
      <c r="N379" s="104">
        <f t="shared" si="34"/>
        <v>45865</v>
      </c>
      <c r="O379" s="60">
        <f t="shared" ca="1" si="35"/>
        <v>-338</v>
      </c>
      <c r="P379" s="60"/>
      <c r="Q379" s="47"/>
      <c r="R379" s="47"/>
      <c r="S379" s="47"/>
      <c r="T379" s="47"/>
      <c r="U379" s="47"/>
      <c r="V379" s="105"/>
      <c r="W379" s="47"/>
      <c r="X379" s="47"/>
      <c r="Y379" s="47"/>
      <c r="Z379" s="47"/>
      <c r="AA379" s="47"/>
      <c r="AB379" s="47"/>
      <c r="AC379" s="47"/>
      <c r="AD379" s="47"/>
      <c r="AE379" s="47"/>
      <c r="AF379" s="47"/>
      <c r="AG379" s="47"/>
      <c r="AH379" s="47"/>
      <c r="AI379" s="47"/>
      <c r="AJ379" s="47"/>
      <c r="AK379" s="47"/>
      <c r="AL379" s="47"/>
      <c r="AM379" s="47"/>
      <c r="AN379" s="47"/>
      <c r="AO379" s="47"/>
      <c r="AP379" s="47"/>
      <c r="AQ379" s="47"/>
      <c r="AR379" s="47"/>
      <c r="AS379" s="47"/>
      <c r="AT379" s="47"/>
      <c r="AU379" s="47"/>
    </row>
    <row r="380" spans="1:47" hidden="1" x14ac:dyDescent="0.25">
      <c r="A380" s="151">
        <v>373</v>
      </c>
      <c r="B380" s="323" t="s">
        <v>47</v>
      </c>
      <c r="C380" s="49" t="s">
        <v>690</v>
      </c>
      <c r="D380" s="7" t="s">
        <v>688</v>
      </c>
      <c r="E380" s="7" t="s">
        <v>406</v>
      </c>
      <c r="F380" s="7"/>
      <c r="G380" s="7">
        <v>4000</v>
      </c>
      <c r="H380" s="7"/>
      <c r="I380" s="7"/>
      <c r="J380" s="7"/>
      <c r="K380" s="171">
        <v>45930</v>
      </c>
      <c r="L380" s="111">
        <v>45783</v>
      </c>
      <c r="M380" s="110">
        <v>83</v>
      </c>
      <c r="N380" s="112">
        <f t="shared" si="34"/>
        <v>45865</v>
      </c>
      <c r="O380" s="10">
        <f t="shared" ca="1" si="35"/>
        <v>-338</v>
      </c>
      <c r="P380" s="10" t="s">
        <v>50</v>
      </c>
      <c r="Q380" s="7" t="s">
        <v>50</v>
      </c>
      <c r="R380" s="7" t="s">
        <v>50</v>
      </c>
      <c r="S380" s="7" t="s">
        <v>50</v>
      </c>
      <c r="T380" s="7" t="s">
        <v>50</v>
      </c>
      <c r="U380" s="7" t="s">
        <v>50</v>
      </c>
      <c r="V380" s="15">
        <v>0</v>
      </c>
      <c r="W380" s="7" t="s">
        <v>50</v>
      </c>
      <c r="X380" s="7" t="s">
        <v>50</v>
      </c>
      <c r="Y380" s="7" t="s">
        <v>50</v>
      </c>
      <c r="Z380" s="7">
        <v>0</v>
      </c>
      <c r="AA380" s="7" t="s">
        <v>50</v>
      </c>
      <c r="AB380" s="7">
        <v>0</v>
      </c>
      <c r="AC380" s="7">
        <v>0</v>
      </c>
      <c r="AD380" s="7" t="s">
        <v>50</v>
      </c>
      <c r="AE380" s="7">
        <v>0</v>
      </c>
      <c r="AF380" s="7" t="s">
        <v>56</v>
      </c>
      <c r="AG380" s="7" t="s">
        <v>50</v>
      </c>
      <c r="AH380" s="7">
        <v>0</v>
      </c>
      <c r="AI380" s="7">
        <v>0</v>
      </c>
      <c r="AJ380" s="7" t="s">
        <v>50</v>
      </c>
      <c r="AK380" s="7" t="s">
        <v>50</v>
      </c>
      <c r="AL380" s="7">
        <v>0</v>
      </c>
      <c r="AM380" s="7">
        <v>0</v>
      </c>
      <c r="AN380" s="7">
        <v>0</v>
      </c>
      <c r="AO380" s="7">
        <v>0</v>
      </c>
      <c r="AP380" s="7" t="s">
        <v>50</v>
      </c>
      <c r="AQ380" s="7" t="s">
        <v>50</v>
      </c>
      <c r="AR380" s="7" t="s">
        <v>50</v>
      </c>
      <c r="AS380" s="7" t="s">
        <v>50</v>
      </c>
      <c r="AT380" s="7" t="s">
        <v>50</v>
      </c>
      <c r="AU380" s="7"/>
    </row>
    <row r="381" spans="1:47" hidden="1" x14ac:dyDescent="0.25">
      <c r="A381" s="151">
        <v>374</v>
      </c>
      <c r="B381" s="323" t="s">
        <v>47</v>
      </c>
      <c r="C381" s="63" t="s">
        <v>691</v>
      </c>
      <c r="D381" s="45" t="s">
        <v>692</v>
      </c>
      <c r="E381" s="45" t="s">
        <v>446</v>
      </c>
      <c r="F381" s="45">
        <v>359120.79</v>
      </c>
      <c r="G381" s="45">
        <v>12570.89</v>
      </c>
      <c r="H381" s="45"/>
      <c r="I381" s="45">
        <v>460</v>
      </c>
      <c r="J381" s="7"/>
      <c r="K381" s="180"/>
      <c r="L381" s="8">
        <v>45785</v>
      </c>
      <c r="M381" s="7">
        <f>125+30+30+30+30</f>
        <v>245</v>
      </c>
      <c r="N381" s="9">
        <f t="shared" si="34"/>
        <v>46029</v>
      </c>
      <c r="O381" s="10">
        <f t="shared" ca="1" si="35"/>
        <v>-174</v>
      </c>
      <c r="P381" s="10"/>
      <c r="Q381" s="67" t="s">
        <v>50</v>
      </c>
      <c r="R381" s="67" t="s">
        <v>50</v>
      </c>
      <c r="S381" s="7" t="s">
        <v>50</v>
      </c>
      <c r="T381" s="67" t="s">
        <v>50</v>
      </c>
      <c r="U381" s="67" t="s">
        <v>50</v>
      </c>
      <c r="V381" s="485" t="s">
        <v>50</v>
      </c>
      <c r="W381" s="67" t="s">
        <v>50</v>
      </c>
      <c r="X381" s="7" t="s">
        <v>50</v>
      </c>
      <c r="Y381" s="67" t="s">
        <v>50</v>
      </c>
      <c r="Z381" s="7">
        <v>0</v>
      </c>
      <c r="AA381" s="7" t="s">
        <v>50</v>
      </c>
      <c r="AB381" s="7">
        <v>0</v>
      </c>
      <c r="AC381" s="7">
        <v>0</v>
      </c>
      <c r="AD381" s="67" t="s">
        <v>50</v>
      </c>
      <c r="AE381" s="67" t="s">
        <v>50</v>
      </c>
      <c r="AF381" s="7"/>
      <c r="AG381" s="67" t="s">
        <v>50</v>
      </c>
      <c r="AH381" s="67" t="s">
        <v>50</v>
      </c>
      <c r="AI381" s="7">
        <v>0</v>
      </c>
      <c r="AJ381" s="67" t="s">
        <v>50</v>
      </c>
      <c r="AK381" s="7">
        <v>0</v>
      </c>
      <c r="AL381" s="7"/>
      <c r="AM381" s="7">
        <v>0</v>
      </c>
      <c r="AN381" s="7">
        <v>0</v>
      </c>
      <c r="AO381" s="7"/>
      <c r="AP381" s="7"/>
      <c r="AQ381" s="7" t="s">
        <v>50</v>
      </c>
      <c r="AR381" s="7" t="s">
        <v>50</v>
      </c>
      <c r="AS381" s="7" t="s">
        <v>50</v>
      </c>
      <c r="AT381" s="7" t="s">
        <v>50</v>
      </c>
      <c r="AU381" s="7"/>
    </row>
    <row r="382" spans="1:47" hidden="1" x14ac:dyDescent="0.25">
      <c r="A382" s="151">
        <v>375</v>
      </c>
      <c r="B382" s="323" t="s">
        <v>47</v>
      </c>
      <c r="C382" s="63" t="s">
        <v>693</v>
      </c>
      <c r="D382" s="45" t="s">
        <v>694</v>
      </c>
      <c r="E382" s="45" t="s">
        <v>345</v>
      </c>
      <c r="F382" s="45">
        <v>101000</v>
      </c>
      <c r="G382" s="45">
        <v>5065.34</v>
      </c>
      <c r="H382" s="45"/>
      <c r="I382" s="45"/>
      <c r="J382" s="7"/>
      <c r="K382" s="179">
        <v>45898</v>
      </c>
      <c r="L382" s="8">
        <v>45789</v>
      </c>
      <c r="M382" s="7">
        <v>125</v>
      </c>
      <c r="N382" s="9">
        <f t="shared" si="34"/>
        <v>45913</v>
      </c>
      <c r="O382" s="10">
        <f t="shared" ca="1" si="35"/>
        <v>-290</v>
      </c>
      <c r="P382" s="10" t="s">
        <v>50</v>
      </c>
      <c r="Q382" s="7" t="s">
        <v>50</v>
      </c>
      <c r="R382" s="7" t="s">
        <v>50</v>
      </c>
      <c r="S382" s="7"/>
      <c r="T382" s="7" t="s">
        <v>50</v>
      </c>
      <c r="U382" s="7"/>
      <c r="V382" s="15"/>
      <c r="W382" s="7"/>
      <c r="X382" s="7" t="s">
        <v>50</v>
      </c>
      <c r="Y382" s="7"/>
      <c r="Z382" s="7">
        <v>0</v>
      </c>
      <c r="AA382" s="7" t="s">
        <v>50</v>
      </c>
      <c r="AB382" s="7">
        <v>0</v>
      </c>
      <c r="AC382" s="7">
        <v>0</v>
      </c>
      <c r="AD382" s="7" t="s">
        <v>50</v>
      </c>
      <c r="AE382" s="7">
        <v>0</v>
      </c>
      <c r="AF382" s="7">
        <v>0</v>
      </c>
      <c r="AG382" s="7">
        <v>0</v>
      </c>
      <c r="AH382" s="7">
        <v>0</v>
      </c>
      <c r="AI382" s="7">
        <v>0</v>
      </c>
      <c r="AJ382" s="7">
        <v>0</v>
      </c>
      <c r="AK382" s="7">
        <v>0</v>
      </c>
      <c r="AL382" s="7">
        <v>0</v>
      </c>
      <c r="AM382" s="7">
        <v>0</v>
      </c>
      <c r="AN382" s="7">
        <v>0</v>
      </c>
      <c r="AO382" s="7">
        <v>0</v>
      </c>
      <c r="AP382" s="7">
        <v>0</v>
      </c>
      <c r="AQ382" s="7" t="s">
        <v>50</v>
      </c>
      <c r="AR382" s="7" t="s">
        <v>50</v>
      </c>
      <c r="AS382" s="7" t="s">
        <v>50</v>
      </c>
      <c r="AT382" s="7" t="s">
        <v>50</v>
      </c>
      <c r="AU382" s="7"/>
    </row>
    <row r="383" spans="1:47" hidden="1" x14ac:dyDescent="0.25">
      <c r="A383" s="151">
        <v>376</v>
      </c>
      <c r="B383" s="459" t="s">
        <v>47</v>
      </c>
      <c r="C383" s="7" t="s">
        <v>695</v>
      </c>
      <c r="D383" s="7" t="s">
        <v>696</v>
      </c>
      <c r="E383" s="7" t="s">
        <v>697</v>
      </c>
      <c r="G383" s="7"/>
      <c r="H383" s="7"/>
      <c r="I383" s="7">
        <v>0</v>
      </c>
      <c r="J383" s="7"/>
      <c r="K383" s="151"/>
      <c r="L383" s="8">
        <v>45818</v>
      </c>
      <c r="M383" s="7">
        <f>125+17+30+30+30+30+30+21</f>
        <v>313</v>
      </c>
      <c r="N383" s="9">
        <f t="shared" si="34"/>
        <v>46130</v>
      </c>
      <c r="O383" s="10">
        <f t="shared" ca="1" si="35"/>
        <v>-73</v>
      </c>
      <c r="P383" s="10" t="s">
        <v>50</v>
      </c>
      <c r="Q383" s="7" t="s">
        <v>56</v>
      </c>
      <c r="R383" s="7" t="s">
        <v>50</v>
      </c>
      <c r="S383" s="7">
        <v>0</v>
      </c>
      <c r="T383" s="15" t="s">
        <v>56</v>
      </c>
      <c r="U383" s="15" t="s">
        <v>56</v>
      </c>
      <c r="V383" s="15" t="s">
        <v>56</v>
      </c>
      <c r="W383" s="7" t="s">
        <v>56</v>
      </c>
      <c r="X383" s="7" t="s">
        <v>50</v>
      </c>
      <c r="Y383" s="7" t="s">
        <v>50</v>
      </c>
      <c r="Z383" s="7" t="s">
        <v>50</v>
      </c>
      <c r="AA383" s="7" t="s">
        <v>50</v>
      </c>
      <c r="AB383" s="7" t="s">
        <v>50</v>
      </c>
      <c r="AC383" s="7">
        <v>0</v>
      </c>
      <c r="AD383" s="67"/>
      <c r="AE383" s="7">
        <v>0</v>
      </c>
      <c r="AF383" s="7" t="s">
        <v>56</v>
      </c>
      <c r="AG383" s="7"/>
      <c r="AH383" s="7"/>
      <c r="AI383" s="7" t="s">
        <v>50</v>
      </c>
      <c r="AJ383" s="7" t="s">
        <v>56</v>
      </c>
      <c r="AK383" s="7">
        <v>0</v>
      </c>
      <c r="AL383" s="7" t="s">
        <v>50</v>
      </c>
      <c r="AM383" s="7" t="s">
        <v>50</v>
      </c>
      <c r="AN383" s="7" t="s">
        <v>50</v>
      </c>
      <c r="AO383" s="7" t="s">
        <v>50</v>
      </c>
      <c r="AP383" s="7" t="s">
        <v>50</v>
      </c>
      <c r="AQ383" s="7"/>
      <c r="AR383" s="7"/>
      <c r="AS383" s="7" t="s">
        <v>50</v>
      </c>
      <c r="AT383" s="7" t="s">
        <v>50</v>
      </c>
      <c r="AU383" s="7"/>
    </row>
    <row r="384" spans="1:47" hidden="1" x14ac:dyDescent="0.25">
      <c r="A384" s="151">
        <v>377</v>
      </c>
      <c r="B384" s="459" t="s">
        <v>47</v>
      </c>
      <c r="C384" s="7" t="s">
        <v>695</v>
      </c>
      <c r="D384" s="7" t="s">
        <v>698</v>
      </c>
      <c r="E384" s="7" t="s">
        <v>697</v>
      </c>
      <c r="G384" s="7"/>
      <c r="H384" s="7"/>
      <c r="I384" s="7">
        <v>0</v>
      </c>
      <c r="J384" s="7"/>
      <c r="K384" s="151"/>
      <c r="L384" s="8">
        <v>45818</v>
      </c>
      <c r="M384" s="7">
        <f>100+17+30+30+30+30+30+30+16</f>
        <v>313</v>
      </c>
      <c r="N384" s="9">
        <f t="shared" si="34"/>
        <v>46130</v>
      </c>
      <c r="O384" s="10">
        <f t="shared" ca="1" si="35"/>
        <v>-73</v>
      </c>
      <c r="P384" s="10"/>
      <c r="Q384" s="7" t="s">
        <v>56</v>
      </c>
      <c r="R384" s="7" t="s">
        <v>50</v>
      </c>
      <c r="S384" s="7"/>
      <c r="T384" s="7"/>
      <c r="U384" s="67"/>
      <c r="V384" s="485"/>
      <c r="W384" s="67"/>
      <c r="X384" s="67" t="s">
        <v>50</v>
      </c>
      <c r="Y384" s="67" t="s">
        <v>50</v>
      </c>
      <c r="Z384" s="7" t="s">
        <v>50</v>
      </c>
      <c r="AA384" s="7" t="s">
        <v>50</v>
      </c>
      <c r="AB384" s="67" t="s">
        <v>56</v>
      </c>
      <c r="AC384" s="7"/>
      <c r="AD384" s="7"/>
      <c r="AE384" s="7"/>
      <c r="AF384" s="7">
        <v>1</v>
      </c>
      <c r="AG384" s="7"/>
      <c r="AH384" s="7"/>
      <c r="AI384" s="7">
        <v>0</v>
      </c>
      <c r="AJ384" s="7">
        <v>0</v>
      </c>
      <c r="AK384" s="7"/>
      <c r="AL384" s="7"/>
      <c r="AM384" s="7">
        <v>0</v>
      </c>
      <c r="AN384" s="7">
        <v>0</v>
      </c>
      <c r="AO384" s="7">
        <v>0</v>
      </c>
      <c r="AP384" s="7">
        <v>0</v>
      </c>
      <c r="AQ384" s="7"/>
      <c r="AR384" s="7"/>
      <c r="AS384" s="7" t="s">
        <v>50</v>
      </c>
      <c r="AT384" s="7" t="s">
        <v>50</v>
      </c>
      <c r="AU384" s="7"/>
    </row>
    <row r="385" spans="1:47" x14ac:dyDescent="0.25">
      <c r="A385" s="151">
        <v>388</v>
      </c>
      <c r="B385" s="323" t="s">
        <v>699</v>
      </c>
      <c r="C385" s="49" t="s">
        <v>666</v>
      </c>
      <c r="D385" s="63" t="s">
        <v>668</v>
      </c>
      <c r="E385" s="67" t="s">
        <v>700</v>
      </c>
      <c r="F385" s="45"/>
      <c r="G385" s="45">
        <v>8000</v>
      </c>
      <c r="H385" s="45"/>
      <c r="I385" s="45">
        <v>0</v>
      </c>
      <c r="J385" s="7"/>
      <c r="K385" s="179">
        <v>45899</v>
      </c>
      <c r="L385" s="51">
        <v>45833</v>
      </c>
      <c r="M385" s="45">
        <v>79</v>
      </c>
      <c r="N385" s="52">
        <f t="shared" si="34"/>
        <v>45911</v>
      </c>
      <c r="O385" s="46">
        <f t="shared" ca="1" si="35"/>
        <v>-292</v>
      </c>
      <c r="P385" s="46" t="s">
        <v>50</v>
      </c>
      <c r="Q385" s="45" t="s">
        <v>50</v>
      </c>
      <c r="R385" s="45" t="s">
        <v>50</v>
      </c>
      <c r="S385" s="45">
        <v>0</v>
      </c>
      <c r="T385" s="45">
        <v>0</v>
      </c>
      <c r="U385" s="7" t="s">
        <v>56</v>
      </c>
      <c r="V385" s="15" t="s">
        <v>56</v>
      </c>
      <c r="W385" s="7" t="s">
        <v>56</v>
      </c>
      <c r="X385" s="7" t="s">
        <v>50</v>
      </c>
      <c r="Y385" s="7" t="s">
        <v>50</v>
      </c>
      <c r="Z385" s="7" t="s">
        <v>50</v>
      </c>
      <c r="AA385" s="7" t="s">
        <v>50</v>
      </c>
      <c r="AB385" s="7">
        <v>0</v>
      </c>
      <c r="AC385" s="7">
        <v>0</v>
      </c>
      <c r="AD385" s="7"/>
      <c r="AE385" s="7">
        <v>0</v>
      </c>
      <c r="AF385" s="7" t="s">
        <v>56</v>
      </c>
      <c r="AG385" s="7" t="s">
        <v>50</v>
      </c>
      <c r="AH385" s="7">
        <v>0</v>
      </c>
      <c r="AI385" s="7">
        <v>0</v>
      </c>
      <c r="AJ385" s="7">
        <v>0</v>
      </c>
      <c r="AK385" s="7">
        <v>0</v>
      </c>
      <c r="AL385" s="7">
        <v>0</v>
      </c>
      <c r="AM385" s="7">
        <v>0</v>
      </c>
      <c r="AN385" s="7">
        <v>0</v>
      </c>
      <c r="AO385" s="7">
        <v>0</v>
      </c>
      <c r="AP385" s="7">
        <v>0</v>
      </c>
      <c r="AQ385" s="7"/>
      <c r="AR385" s="7"/>
      <c r="AS385" s="7"/>
      <c r="AT385" s="7"/>
      <c r="AU385" s="7"/>
    </row>
    <row r="386" spans="1:47" hidden="1" x14ac:dyDescent="0.25">
      <c r="A386" s="151">
        <v>389</v>
      </c>
      <c r="B386" s="323" t="s">
        <v>47</v>
      </c>
      <c r="C386" s="63" t="s">
        <v>701</v>
      </c>
      <c r="D386" s="45" t="s">
        <v>702</v>
      </c>
      <c r="E386" s="45" t="s">
        <v>515</v>
      </c>
      <c r="F386" s="45">
        <v>593713.87</v>
      </c>
      <c r="G386" s="45">
        <v>11000</v>
      </c>
      <c r="H386" s="45"/>
      <c r="I386" s="45">
        <v>0</v>
      </c>
      <c r="J386" s="7"/>
      <c r="K386" s="179">
        <v>45952</v>
      </c>
      <c r="L386" s="8">
        <v>45841</v>
      </c>
      <c r="M386" s="7">
        <v>125</v>
      </c>
      <c r="N386" s="9">
        <f t="shared" si="34"/>
        <v>45965</v>
      </c>
      <c r="O386" s="10">
        <f t="shared" ca="1" si="35"/>
        <v>-238</v>
      </c>
      <c r="P386" s="10">
        <v>0</v>
      </c>
      <c r="Q386" s="7" t="s">
        <v>50</v>
      </c>
      <c r="R386" s="7" t="s">
        <v>50</v>
      </c>
      <c r="S386" s="7" t="s">
        <v>50</v>
      </c>
      <c r="T386" s="67" t="s">
        <v>50</v>
      </c>
      <c r="U386" s="7" t="s">
        <v>50</v>
      </c>
      <c r="V386" s="15" t="s">
        <v>50</v>
      </c>
      <c r="W386" s="7">
        <v>0</v>
      </c>
      <c r="X386" s="67" t="s">
        <v>50</v>
      </c>
      <c r="Y386" s="67" t="s">
        <v>50</v>
      </c>
      <c r="Z386" s="67" t="s">
        <v>50</v>
      </c>
      <c r="AA386" s="67" t="s">
        <v>50</v>
      </c>
      <c r="AB386" s="7">
        <v>0</v>
      </c>
      <c r="AC386" s="7">
        <v>0</v>
      </c>
      <c r="AD386" s="67" t="s">
        <v>50</v>
      </c>
      <c r="AE386" s="7">
        <v>0</v>
      </c>
      <c r="AF386" s="7">
        <v>0</v>
      </c>
      <c r="AG386" s="7">
        <v>0</v>
      </c>
      <c r="AH386" s="7">
        <v>0</v>
      </c>
      <c r="AI386" s="67" t="s">
        <v>50</v>
      </c>
      <c r="AJ386" s="67" t="s">
        <v>50</v>
      </c>
      <c r="AK386" s="7">
        <v>0</v>
      </c>
      <c r="AL386" s="7">
        <v>0</v>
      </c>
      <c r="AM386" s="7" t="s">
        <v>50</v>
      </c>
      <c r="AN386" s="7">
        <v>0</v>
      </c>
      <c r="AO386" s="67" t="s">
        <v>50</v>
      </c>
      <c r="AP386" s="7">
        <v>0</v>
      </c>
      <c r="AQ386" s="7" t="s">
        <v>50</v>
      </c>
      <c r="AR386" s="7" t="s">
        <v>50</v>
      </c>
      <c r="AS386" s="7" t="s">
        <v>50</v>
      </c>
      <c r="AT386" s="7" t="s">
        <v>50</v>
      </c>
      <c r="AU386" s="7"/>
    </row>
    <row r="387" spans="1:47" hidden="1" x14ac:dyDescent="0.25">
      <c r="A387" s="151">
        <v>390</v>
      </c>
      <c r="B387" s="323" t="s">
        <v>47</v>
      </c>
      <c r="C387" s="49" t="s">
        <v>703</v>
      </c>
      <c r="D387" s="45" t="s">
        <v>704</v>
      </c>
      <c r="E387" s="7" t="s">
        <v>515</v>
      </c>
      <c r="F387" s="45"/>
      <c r="G387" s="45">
        <v>3500</v>
      </c>
      <c r="H387" s="45"/>
      <c r="I387" s="45">
        <v>0</v>
      </c>
      <c r="J387" s="7"/>
      <c r="K387" s="179">
        <v>45930</v>
      </c>
      <c r="L387" s="8">
        <v>45855</v>
      </c>
      <c r="M387" s="7">
        <v>90</v>
      </c>
      <c r="N387" s="9">
        <f t="shared" si="34"/>
        <v>45944</v>
      </c>
      <c r="O387" s="10">
        <f t="shared" ca="1" si="35"/>
        <v>-259</v>
      </c>
      <c r="P387" s="10">
        <v>0</v>
      </c>
      <c r="Q387" s="7" t="s">
        <v>50</v>
      </c>
      <c r="R387" s="7" t="s">
        <v>50</v>
      </c>
      <c r="S387" s="7" t="s">
        <v>50</v>
      </c>
      <c r="T387" s="67" t="s">
        <v>50</v>
      </c>
      <c r="U387" s="7" t="s">
        <v>50</v>
      </c>
      <c r="V387" s="15" t="s">
        <v>50</v>
      </c>
      <c r="W387" s="67" t="s">
        <v>50</v>
      </c>
      <c r="X387" s="67" t="s">
        <v>50</v>
      </c>
      <c r="Y387" s="67" t="s">
        <v>50</v>
      </c>
      <c r="Z387" s="67" t="s">
        <v>50</v>
      </c>
      <c r="AA387" s="67" t="s">
        <v>50</v>
      </c>
      <c r="AB387" s="7">
        <v>0</v>
      </c>
      <c r="AC387" s="7">
        <v>0</v>
      </c>
      <c r="AD387" s="67" t="s">
        <v>50</v>
      </c>
      <c r="AE387" s="7">
        <v>0</v>
      </c>
      <c r="AF387" s="7">
        <v>0</v>
      </c>
      <c r="AG387" s="7">
        <v>0</v>
      </c>
      <c r="AH387" s="7">
        <v>0</v>
      </c>
      <c r="AI387" s="7">
        <v>0</v>
      </c>
      <c r="AJ387" s="7">
        <v>0</v>
      </c>
      <c r="AK387" s="7">
        <v>0</v>
      </c>
      <c r="AL387" s="7">
        <v>0</v>
      </c>
      <c r="AM387" s="67" t="s">
        <v>50</v>
      </c>
      <c r="AN387" s="67" t="s">
        <v>50</v>
      </c>
      <c r="AO387" s="7">
        <v>0</v>
      </c>
      <c r="AP387" s="7">
        <v>0</v>
      </c>
      <c r="AQ387" s="7" t="s">
        <v>56</v>
      </c>
      <c r="AR387" s="7" t="s">
        <v>50</v>
      </c>
      <c r="AS387" s="7" t="s">
        <v>50</v>
      </c>
      <c r="AT387" s="7" t="s">
        <v>56</v>
      </c>
      <c r="AU387" s="7"/>
    </row>
    <row r="388" spans="1:47" hidden="1" x14ac:dyDescent="0.25">
      <c r="A388" s="151">
        <v>391</v>
      </c>
      <c r="B388" s="323" t="s">
        <v>47</v>
      </c>
      <c r="C388" s="53" t="s">
        <v>705</v>
      </c>
      <c r="D388" s="45" t="s">
        <v>706</v>
      </c>
      <c r="E388" s="45" t="s">
        <v>236</v>
      </c>
      <c r="F388" s="45">
        <v>142939.76</v>
      </c>
      <c r="G388" s="45">
        <v>5000</v>
      </c>
      <c r="H388" s="45"/>
      <c r="I388" s="45"/>
      <c r="J388" s="7"/>
      <c r="K388" s="179">
        <v>45958</v>
      </c>
      <c r="L388" s="8">
        <v>45863</v>
      </c>
      <c r="M388" s="7">
        <v>125</v>
      </c>
      <c r="N388" s="9">
        <f t="shared" si="34"/>
        <v>45987</v>
      </c>
      <c r="O388" s="10">
        <f t="shared" ca="1" si="35"/>
        <v>-216</v>
      </c>
      <c r="P388" s="10">
        <v>0</v>
      </c>
      <c r="Q388" s="7" t="s">
        <v>50</v>
      </c>
      <c r="R388" s="7" t="s">
        <v>50</v>
      </c>
      <c r="S388" s="7">
        <v>0</v>
      </c>
      <c r="T388" s="7">
        <v>0</v>
      </c>
      <c r="U388" s="7" t="s">
        <v>50</v>
      </c>
      <c r="V388" s="15" t="s">
        <v>50</v>
      </c>
      <c r="W388" s="7">
        <v>0</v>
      </c>
      <c r="X388" s="7" t="s">
        <v>50</v>
      </c>
      <c r="Y388" s="7" t="s">
        <v>50</v>
      </c>
      <c r="Z388" s="7" t="s">
        <v>50</v>
      </c>
      <c r="AA388" s="7" t="s">
        <v>50</v>
      </c>
      <c r="AB388" s="7" t="s">
        <v>50</v>
      </c>
      <c r="AC388" s="7">
        <v>0</v>
      </c>
      <c r="AD388" s="7" t="s">
        <v>50</v>
      </c>
      <c r="AE388" s="7">
        <v>0</v>
      </c>
      <c r="AF388" s="7">
        <v>0</v>
      </c>
      <c r="AG388" s="7">
        <v>0</v>
      </c>
      <c r="AH388" s="7">
        <v>0</v>
      </c>
      <c r="AI388" s="7">
        <v>0</v>
      </c>
      <c r="AJ388" s="7">
        <v>0</v>
      </c>
      <c r="AK388" s="7">
        <v>0</v>
      </c>
      <c r="AL388" s="7">
        <v>0</v>
      </c>
      <c r="AM388" s="7">
        <v>0</v>
      </c>
      <c r="AN388" s="7">
        <v>0</v>
      </c>
      <c r="AO388" s="7">
        <v>0</v>
      </c>
      <c r="AP388" s="7">
        <v>0</v>
      </c>
      <c r="AQ388" s="7" t="s">
        <v>50</v>
      </c>
      <c r="AR388" s="7" t="s">
        <v>50</v>
      </c>
      <c r="AS388" s="7" t="s">
        <v>50</v>
      </c>
      <c r="AT388" s="7" t="s">
        <v>50</v>
      </c>
      <c r="AU388" s="7"/>
    </row>
    <row r="389" spans="1:47" hidden="1" x14ac:dyDescent="0.25">
      <c r="A389" s="151">
        <v>392</v>
      </c>
      <c r="B389" s="323" t="s">
        <v>47</v>
      </c>
      <c r="C389" s="63" t="s">
        <v>707</v>
      </c>
      <c r="D389" s="45" t="s">
        <v>708</v>
      </c>
      <c r="E389" s="45" t="s">
        <v>709</v>
      </c>
      <c r="F389" s="45">
        <v>489279.32</v>
      </c>
      <c r="G389" s="45">
        <v>11000</v>
      </c>
      <c r="H389" s="45"/>
      <c r="I389" s="45">
        <v>0</v>
      </c>
      <c r="J389" s="7"/>
      <c r="K389" s="180"/>
      <c r="L389" s="8">
        <v>45867</v>
      </c>
      <c r="M389" s="7">
        <f>125+30+30</f>
        <v>185</v>
      </c>
      <c r="N389" s="9">
        <f t="shared" si="34"/>
        <v>46051</v>
      </c>
      <c r="O389" s="10">
        <f t="shared" ca="1" si="35"/>
        <v>-152</v>
      </c>
      <c r="P389" s="10">
        <v>0</v>
      </c>
      <c r="Q389" s="7" t="s">
        <v>50</v>
      </c>
      <c r="R389" s="7" t="s">
        <v>50</v>
      </c>
      <c r="S389" s="7" t="s">
        <v>50</v>
      </c>
      <c r="T389" s="7" t="s">
        <v>50</v>
      </c>
      <c r="U389" s="7" t="s">
        <v>50</v>
      </c>
      <c r="V389" s="15" t="s">
        <v>50</v>
      </c>
      <c r="W389" s="7">
        <v>0</v>
      </c>
      <c r="X389" s="7" t="s">
        <v>50</v>
      </c>
      <c r="Y389" s="7">
        <v>0</v>
      </c>
      <c r="Z389" s="7" t="s">
        <v>50</v>
      </c>
      <c r="AA389" s="7" t="s">
        <v>50</v>
      </c>
      <c r="AB389" s="7">
        <v>0</v>
      </c>
      <c r="AC389" s="7">
        <v>0</v>
      </c>
      <c r="AD389" s="67" t="s">
        <v>56</v>
      </c>
      <c r="AE389" s="7">
        <v>0</v>
      </c>
      <c r="AF389" s="7">
        <v>0</v>
      </c>
      <c r="AG389" s="7">
        <v>0</v>
      </c>
      <c r="AH389" s="7">
        <v>0</v>
      </c>
      <c r="AI389" s="7" t="s">
        <v>50</v>
      </c>
      <c r="AJ389" s="67" t="s">
        <v>50</v>
      </c>
      <c r="AK389" s="7">
        <v>0</v>
      </c>
      <c r="AL389" s="67" t="s">
        <v>50</v>
      </c>
      <c r="AM389" s="7">
        <v>0</v>
      </c>
      <c r="AN389" s="7">
        <v>0</v>
      </c>
      <c r="AO389" s="7" t="s">
        <v>50</v>
      </c>
      <c r="AP389" s="7">
        <v>0</v>
      </c>
      <c r="AQ389" s="7" t="s">
        <v>50</v>
      </c>
      <c r="AR389" s="7" t="s">
        <v>50</v>
      </c>
      <c r="AS389" s="7" t="s">
        <v>50</v>
      </c>
      <c r="AT389" s="7" t="s">
        <v>50</v>
      </c>
      <c r="AU389" s="7"/>
    </row>
    <row r="390" spans="1:47" hidden="1" x14ac:dyDescent="0.25">
      <c r="A390" s="180">
        <v>393</v>
      </c>
      <c r="B390" s="367" t="s">
        <v>47</v>
      </c>
      <c r="C390" s="45" t="s">
        <v>710</v>
      </c>
      <c r="D390" s="45" t="s">
        <v>711</v>
      </c>
      <c r="E390" s="45" t="s">
        <v>712</v>
      </c>
      <c r="F390" s="7">
        <v>552352.89</v>
      </c>
      <c r="G390" s="45">
        <v>12560</v>
      </c>
      <c r="H390" s="45"/>
      <c r="I390" s="45">
        <v>500</v>
      </c>
      <c r="J390" s="7"/>
      <c r="K390" s="180"/>
      <c r="L390" s="8">
        <v>45867</v>
      </c>
      <c r="M390" s="7">
        <f>125+30+30+30+30</f>
        <v>245</v>
      </c>
      <c r="N390" s="9">
        <f t="shared" si="34"/>
        <v>46111</v>
      </c>
      <c r="O390" s="10">
        <f t="shared" ca="1" si="35"/>
        <v>-92</v>
      </c>
      <c r="P390" s="10" t="s">
        <v>50</v>
      </c>
      <c r="Q390" s="7" t="s">
        <v>50</v>
      </c>
      <c r="R390" s="7" t="s">
        <v>50</v>
      </c>
      <c r="S390" s="7" t="s">
        <v>50</v>
      </c>
      <c r="T390" s="7" t="s">
        <v>50</v>
      </c>
      <c r="U390" s="7" t="s">
        <v>50</v>
      </c>
      <c r="V390" s="15" t="s">
        <v>50</v>
      </c>
      <c r="W390" s="7" t="s">
        <v>56</v>
      </c>
      <c r="X390" s="7" t="s">
        <v>50</v>
      </c>
      <c r="Y390" s="7" t="s">
        <v>50</v>
      </c>
      <c r="Z390" s="7" t="s">
        <v>50</v>
      </c>
      <c r="AA390" s="7" t="s">
        <v>50</v>
      </c>
      <c r="AB390" s="7">
        <v>0</v>
      </c>
      <c r="AC390" s="7">
        <v>0</v>
      </c>
      <c r="AD390" s="67" t="s">
        <v>50</v>
      </c>
      <c r="AE390" s="7">
        <v>0</v>
      </c>
      <c r="AF390" s="7">
        <v>0</v>
      </c>
      <c r="AG390" s="7" t="s">
        <v>50</v>
      </c>
      <c r="AH390" s="7"/>
      <c r="AI390" s="7">
        <v>0</v>
      </c>
      <c r="AJ390" s="7" t="s">
        <v>50</v>
      </c>
      <c r="AK390" s="7">
        <v>0</v>
      </c>
      <c r="AL390" s="7" t="s">
        <v>50</v>
      </c>
      <c r="AM390" s="7">
        <v>0</v>
      </c>
      <c r="AN390" s="7">
        <v>0</v>
      </c>
      <c r="AO390" s="7" t="s">
        <v>50</v>
      </c>
      <c r="AP390" s="7" t="s">
        <v>50</v>
      </c>
      <c r="AQ390" s="7" t="s">
        <v>50</v>
      </c>
      <c r="AR390" s="7" t="s">
        <v>50</v>
      </c>
      <c r="AS390" s="7" t="s">
        <v>50</v>
      </c>
      <c r="AT390" s="7" t="s">
        <v>50</v>
      </c>
      <c r="AU390" s="7"/>
    </row>
    <row r="391" spans="1:47" hidden="1" x14ac:dyDescent="0.25">
      <c r="A391" s="151">
        <v>394</v>
      </c>
      <c r="B391" s="323" t="s">
        <v>47</v>
      </c>
      <c r="C391" s="63" t="s">
        <v>713</v>
      </c>
      <c r="D391" s="45" t="s">
        <v>714</v>
      </c>
      <c r="E391" s="45" t="s">
        <v>456</v>
      </c>
      <c r="F391" s="45">
        <v>154459.26</v>
      </c>
      <c r="G391" s="45">
        <v>5000</v>
      </c>
      <c r="H391" s="45"/>
      <c r="I391" s="45">
        <v>0</v>
      </c>
      <c r="J391" s="7"/>
      <c r="K391" s="179">
        <v>45991</v>
      </c>
      <c r="L391" s="8">
        <v>45857</v>
      </c>
      <c r="M391" s="7">
        <v>125</v>
      </c>
      <c r="N391" s="9">
        <f t="shared" si="34"/>
        <v>45981</v>
      </c>
      <c r="O391" s="10">
        <f t="shared" ca="1" si="35"/>
        <v>-222</v>
      </c>
      <c r="P391" s="10" t="s">
        <v>50</v>
      </c>
      <c r="Q391" s="7" t="s">
        <v>50</v>
      </c>
      <c r="R391" s="7" t="s">
        <v>50</v>
      </c>
      <c r="S391" s="7" t="s">
        <v>50</v>
      </c>
      <c r="T391" s="7" t="s">
        <v>50</v>
      </c>
      <c r="U391" s="7" t="s">
        <v>50</v>
      </c>
      <c r="V391" s="15" t="s">
        <v>50</v>
      </c>
      <c r="W391" s="7">
        <v>0</v>
      </c>
      <c r="X391" s="7" t="s">
        <v>50</v>
      </c>
      <c r="Y391" s="7" t="s">
        <v>50</v>
      </c>
      <c r="Z391" s="7" t="s">
        <v>50</v>
      </c>
      <c r="AA391" s="7" t="s">
        <v>50</v>
      </c>
      <c r="AB391" s="7">
        <v>0</v>
      </c>
      <c r="AC391" s="7">
        <v>0</v>
      </c>
      <c r="AD391" s="7" t="s">
        <v>50</v>
      </c>
      <c r="AE391" s="7">
        <v>0</v>
      </c>
      <c r="AF391" s="7">
        <v>0</v>
      </c>
      <c r="AG391" s="7">
        <v>0</v>
      </c>
      <c r="AH391" s="7">
        <v>0</v>
      </c>
      <c r="AI391" s="7">
        <v>0</v>
      </c>
      <c r="AJ391" s="7">
        <v>0</v>
      </c>
      <c r="AK391" s="7">
        <v>0</v>
      </c>
      <c r="AL391" s="7">
        <v>0</v>
      </c>
      <c r="AM391" s="7">
        <v>0</v>
      </c>
      <c r="AN391" s="7">
        <v>0</v>
      </c>
      <c r="AO391" s="7" t="s">
        <v>50</v>
      </c>
      <c r="AP391" s="7">
        <v>0</v>
      </c>
      <c r="AQ391" s="7" t="s">
        <v>50</v>
      </c>
      <c r="AR391" s="7" t="s">
        <v>50</v>
      </c>
      <c r="AS391" s="7" t="s">
        <v>50</v>
      </c>
      <c r="AT391" s="7" t="s">
        <v>50</v>
      </c>
      <c r="AU391" s="7"/>
    </row>
    <row r="392" spans="1:47" hidden="1" x14ac:dyDescent="0.25">
      <c r="A392" s="180">
        <v>395</v>
      </c>
      <c r="B392" s="367" t="s">
        <v>47</v>
      </c>
      <c r="C392" s="45" t="s">
        <v>715</v>
      </c>
      <c r="D392" s="45" t="s">
        <v>716</v>
      </c>
      <c r="E392" s="45" t="s">
        <v>515</v>
      </c>
      <c r="F392" s="45">
        <v>285218.65999999997</v>
      </c>
      <c r="G392" s="45">
        <v>10647.12</v>
      </c>
      <c r="H392" s="45"/>
      <c r="I392" s="45">
        <v>460</v>
      </c>
      <c r="J392" s="7"/>
      <c r="K392" s="180"/>
      <c r="L392" s="8">
        <v>45867</v>
      </c>
      <c r="M392" s="7">
        <f>125+30+30</f>
        <v>185</v>
      </c>
      <c r="N392" s="9">
        <f t="shared" si="34"/>
        <v>46051</v>
      </c>
      <c r="O392" s="10">
        <f t="shared" ca="1" si="35"/>
        <v>-152</v>
      </c>
      <c r="P392" s="10" t="s">
        <v>50</v>
      </c>
      <c r="Q392" s="7" t="s">
        <v>50</v>
      </c>
      <c r="R392" s="7" t="s">
        <v>50</v>
      </c>
      <c r="S392" s="7" t="s">
        <v>50</v>
      </c>
      <c r="T392" s="7" t="s">
        <v>50</v>
      </c>
      <c r="U392" s="7" t="s">
        <v>50</v>
      </c>
      <c r="V392" s="15" t="s">
        <v>50</v>
      </c>
      <c r="W392" s="7">
        <v>0</v>
      </c>
      <c r="X392" s="7" t="s">
        <v>50</v>
      </c>
      <c r="Y392" s="7" t="s">
        <v>50</v>
      </c>
      <c r="Z392" s="7" t="s">
        <v>50</v>
      </c>
      <c r="AA392" s="7" t="s">
        <v>50</v>
      </c>
      <c r="AB392" s="7">
        <v>0</v>
      </c>
      <c r="AC392" s="7">
        <v>0</v>
      </c>
      <c r="AD392" s="67" t="s">
        <v>56</v>
      </c>
      <c r="AE392" s="7">
        <v>0</v>
      </c>
      <c r="AF392" s="7">
        <v>0</v>
      </c>
      <c r="AG392" s="67" t="s">
        <v>50</v>
      </c>
      <c r="AH392" s="67" t="s">
        <v>50</v>
      </c>
      <c r="AI392" s="7" t="s">
        <v>50</v>
      </c>
      <c r="AJ392" s="7">
        <v>0</v>
      </c>
      <c r="AK392" s="7">
        <v>0</v>
      </c>
      <c r="AL392" s="7">
        <v>0</v>
      </c>
      <c r="AM392" s="67" t="s">
        <v>50</v>
      </c>
      <c r="AN392" s="7">
        <v>0</v>
      </c>
      <c r="AO392" s="7">
        <v>0</v>
      </c>
      <c r="AP392" s="7">
        <v>0</v>
      </c>
      <c r="AQ392" s="7" t="s">
        <v>50</v>
      </c>
      <c r="AR392" s="7" t="s">
        <v>50</v>
      </c>
      <c r="AS392" s="7" t="s">
        <v>50</v>
      </c>
      <c r="AT392" s="7" t="s">
        <v>50</v>
      </c>
      <c r="AU392" s="7"/>
    </row>
    <row r="393" spans="1:47" hidden="1" x14ac:dyDescent="0.25">
      <c r="A393" s="151">
        <v>396</v>
      </c>
      <c r="B393" s="323" t="s">
        <v>47</v>
      </c>
      <c r="C393" s="63" t="s">
        <v>717</v>
      </c>
      <c r="D393" s="45" t="s">
        <v>718</v>
      </c>
      <c r="E393" s="45" t="s">
        <v>515</v>
      </c>
      <c r="F393" s="45">
        <v>426599</v>
      </c>
      <c r="G393" s="45">
        <v>13114.45</v>
      </c>
      <c r="H393" s="45"/>
      <c r="I393" s="45">
        <v>460</v>
      </c>
      <c r="J393" s="7"/>
      <c r="K393" s="180"/>
      <c r="L393" s="8">
        <v>45867</v>
      </c>
      <c r="M393" s="7">
        <f>125+30+30+30</f>
        <v>215</v>
      </c>
      <c r="N393" s="9">
        <f t="shared" ref="N393:N424" si="36">IF(OR(ISBLANK(L393),ISBLANK(M393)),"",L393+M393-1)</f>
        <v>46081</v>
      </c>
      <c r="O393" s="10">
        <f t="shared" ca="1" si="35"/>
        <v>-122</v>
      </c>
      <c r="P393" s="10" t="s">
        <v>50</v>
      </c>
      <c r="Q393" s="7" t="s">
        <v>50</v>
      </c>
      <c r="R393" s="7" t="s">
        <v>50</v>
      </c>
      <c r="S393" s="7" t="s">
        <v>50</v>
      </c>
      <c r="T393" s="7" t="s">
        <v>50</v>
      </c>
      <c r="U393" s="7" t="s">
        <v>56</v>
      </c>
      <c r="V393" s="15" t="s">
        <v>56</v>
      </c>
      <c r="W393" s="7">
        <v>0</v>
      </c>
      <c r="X393" s="67" t="s">
        <v>50</v>
      </c>
      <c r="Y393" s="67" t="s">
        <v>50</v>
      </c>
      <c r="Z393" s="67" t="s">
        <v>50</v>
      </c>
      <c r="AA393" s="67" t="s">
        <v>50</v>
      </c>
      <c r="AB393" s="7">
        <v>0</v>
      </c>
      <c r="AC393" s="7">
        <v>0</v>
      </c>
      <c r="AD393" s="67" t="s">
        <v>56</v>
      </c>
      <c r="AE393" s="7">
        <v>0</v>
      </c>
      <c r="AF393" s="7">
        <v>0</v>
      </c>
      <c r="AG393" s="67" t="s">
        <v>50</v>
      </c>
      <c r="AH393" s="67" t="s">
        <v>50</v>
      </c>
      <c r="AI393" s="67" t="s">
        <v>50</v>
      </c>
      <c r="AJ393" s="67" t="s">
        <v>50</v>
      </c>
      <c r="AK393" s="7">
        <v>0</v>
      </c>
      <c r="AL393" s="7">
        <v>0</v>
      </c>
      <c r="AM393" s="67" t="s">
        <v>50</v>
      </c>
      <c r="AN393" s="7">
        <v>0</v>
      </c>
      <c r="AO393" s="7">
        <v>0</v>
      </c>
      <c r="AP393" s="7">
        <v>0</v>
      </c>
      <c r="AQ393" s="7" t="s">
        <v>56</v>
      </c>
      <c r="AR393" s="7" t="s">
        <v>50</v>
      </c>
      <c r="AS393" s="7" t="s">
        <v>56</v>
      </c>
      <c r="AT393" s="7" t="s">
        <v>56</v>
      </c>
      <c r="AU393" s="7"/>
    </row>
    <row r="394" spans="1:47" hidden="1" x14ac:dyDescent="0.25">
      <c r="A394" s="151">
        <v>397</v>
      </c>
      <c r="B394" s="323" t="s">
        <v>47</v>
      </c>
      <c r="C394" s="63" t="s">
        <v>719</v>
      </c>
      <c r="D394" s="45" t="s">
        <v>720</v>
      </c>
      <c r="E394" s="45" t="s">
        <v>515</v>
      </c>
      <c r="F394" s="45">
        <v>353702.23</v>
      </c>
      <c r="G394" s="45">
        <v>1565.34</v>
      </c>
      <c r="H394" s="45"/>
      <c r="I394" s="45">
        <v>0</v>
      </c>
      <c r="J394" s="7"/>
      <c r="K394" s="179">
        <v>45932</v>
      </c>
      <c r="L394" s="51">
        <v>45874</v>
      </c>
      <c r="M394" s="7">
        <v>125</v>
      </c>
      <c r="N394" s="9">
        <f t="shared" si="36"/>
        <v>45998</v>
      </c>
      <c r="O394" s="10">
        <f t="shared" ca="1" si="35"/>
        <v>-205</v>
      </c>
      <c r="P394" s="10"/>
      <c r="Q394" s="7" t="s">
        <v>50</v>
      </c>
      <c r="R394" s="7" t="s">
        <v>50</v>
      </c>
      <c r="S394" s="7">
        <v>0</v>
      </c>
      <c r="T394" s="67" t="s">
        <v>50</v>
      </c>
      <c r="U394" s="7" t="s">
        <v>50</v>
      </c>
      <c r="V394" s="15"/>
      <c r="W394" s="7">
        <v>0</v>
      </c>
      <c r="X394" s="7" t="s">
        <v>50</v>
      </c>
      <c r="Y394" s="7" t="s">
        <v>50</v>
      </c>
      <c r="Z394" s="7" t="s">
        <v>50</v>
      </c>
      <c r="AA394" s="7" t="s">
        <v>50</v>
      </c>
      <c r="AB394" s="7">
        <v>0</v>
      </c>
      <c r="AC394" s="7">
        <v>0</v>
      </c>
      <c r="AD394" s="67" t="s">
        <v>50</v>
      </c>
      <c r="AE394" s="7">
        <v>0</v>
      </c>
      <c r="AF394" s="7">
        <v>0</v>
      </c>
      <c r="AG394" s="7">
        <v>0</v>
      </c>
      <c r="AH394" s="7">
        <v>0</v>
      </c>
      <c r="AI394" s="7">
        <v>0</v>
      </c>
      <c r="AJ394" s="7">
        <v>0</v>
      </c>
      <c r="AK394" s="7">
        <v>0</v>
      </c>
      <c r="AL394" s="7">
        <v>0</v>
      </c>
      <c r="AM394" s="7">
        <v>0</v>
      </c>
      <c r="AN394" s="7" t="s">
        <v>50</v>
      </c>
      <c r="AO394" s="7">
        <v>0</v>
      </c>
      <c r="AP394" s="7">
        <v>0</v>
      </c>
      <c r="AQ394" s="7" t="s">
        <v>50</v>
      </c>
      <c r="AR394" s="7" t="s">
        <v>50</v>
      </c>
      <c r="AS394" s="7" t="s">
        <v>50</v>
      </c>
      <c r="AT394" s="7" t="s">
        <v>50</v>
      </c>
      <c r="AU394" s="7"/>
    </row>
    <row r="395" spans="1:47" hidden="1" x14ac:dyDescent="0.25">
      <c r="A395" s="151">
        <v>398</v>
      </c>
      <c r="B395" s="323" t="s">
        <v>47</v>
      </c>
      <c r="C395" s="63" t="s">
        <v>721</v>
      </c>
      <c r="D395" s="45" t="s">
        <v>722</v>
      </c>
      <c r="E395" s="45" t="s">
        <v>406</v>
      </c>
      <c r="F395" s="45">
        <v>287352.09999999998</v>
      </c>
      <c r="G395" s="45">
        <v>10636.23</v>
      </c>
      <c r="H395" s="45"/>
      <c r="I395" s="45">
        <v>460</v>
      </c>
      <c r="J395" s="7"/>
      <c r="K395" s="179">
        <v>45991</v>
      </c>
      <c r="L395" s="8">
        <v>45874</v>
      </c>
      <c r="M395" s="7">
        <f>125+30</f>
        <v>155</v>
      </c>
      <c r="N395" s="9">
        <f t="shared" si="36"/>
        <v>46028</v>
      </c>
      <c r="O395" s="10">
        <f t="shared" ca="1" si="35"/>
        <v>-175</v>
      </c>
      <c r="P395" s="10">
        <v>0</v>
      </c>
      <c r="Q395" s="7" t="s">
        <v>50</v>
      </c>
      <c r="R395" s="7" t="s">
        <v>50</v>
      </c>
      <c r="S395" s="7" t="s">
        <v>50</v>
      </c>
      <c r="T395" s="7" t="s">
        <v>50</v>
      </c>
      <c r="U395" s="7" t="s">
        <v>50</v>
      </c>
      <c r="V395" s="15" t="s">
        <v>50</v>
      </c>
      <c r="W395" s="7">
        <v>0</v>
      </c>
      <c r="X395" s="7" t="s">
        <v>50</v>
      </c>
      <c r="Y395" s="7" t="s">
        <v>50</v>
      </c>
      <c r="Z395" s="7">
        <v>0</v>
      </c>
      <c r="AA395" s="7" t="s">
        <v>50</v>
      </c>
      <c r="AB395" s="7">
        <v>0</v>
      </c>
      <c r="AC395" s="7">
        <v>0</v>
      </c>
      <c r="AD395" s="7" t="s">
        <v>56</v>
      </c>
      <c r="AE395" s="7">
        <v>0</v>
      </c>
      <c r="AF395" s="7">
        <v>0</v>
      </c>
      <c r="AG395" s="7">
        <v>0</v>
      </c>
      <c r="AH395" s="7" t="s">
        <v>50</v>
      </c>
      <c r="AI395" s="7">
        <v>0</v>
      </c>
      <c r="AJ395" s="7" t="s">
        <v>50</v>
      </c>
      <c r="AK395" s="7">
        <v>0</v>
      </c>
      <c r="AL395" s="7">
        <v>0</v>
      </c>
      <c r="AM395" s="7">
        <v>0</v>
      </c>
      <c r="AN395" s="7">
        <v>0</v>
      </c>
      <c r="AO395" s="7">
        <v>0</v>
      </c>
      <c r="AP395" s="7">
        <v>0</v>
      </c>
      <c r="AQ395" s="7" t="s">
        <v>50</v>
      </c>
      <c r="AR395" s="7" t="s">
        <v>50</v>
      </c>
      <c r="AS395" s="7" t="s">
        <v>50</v>
      </c>
      <c r="AT395" s="7" t="s">
        <v>50</v>
      </c>
      <c r="AU395" s="7"/>
    </row>
    <row r="396" spans="1:47" hidden="1" x14ac:dyDescent="0.25">
      <c r="A396" s="151">
        <v>399</v>
      </c>
      <c r="B396" s="323" t="s">
        <v>47</v>
      </c>
      <c r="C396" s="63" t="s">
        <v>723</v>
      </c>
      <c r="D396" s="45" t="s">
        <v>724</v>
      </c>
      <c r="E396" s="45" t="s">
        <v>345</v>
      </c>
      <c r="F396" s="45">
        <v>126816</v>
      </c>
      <c r="G396" s="45">
        <v>6303.56</v>
      </c>
      <c r="H396" s="45"/>
      <c r="I396" s="45">
        <v>400</v>
      </c>
      <c r="J396" s="7"/>
      <c r="K396" s="180"/>
      <c r="L396" s="8">
        <v>45874</v>
      </c>
      <c r="M396" s="7">
        <f>125+30</f>
        <v>155</v>
      </c>
      <c r="N396" s="9">
        <f t="shared" si="36"/>
        <v>46028</v>
      </c>
      <c r="O396" s="10">
        <f t="shared" ca="1" si="35"/>
        <v>-175</v>
      </c>
      <c r="P396" s="10"/>
      <c r="Q396" s="7" t="s">
        <v>50</v>
      </c>
      <c r="R396" s="7" t="s">
        <v>50</v>
      </c>
      <c r="S396" s="7" t="s">
        <v>50</v>
      </c>
      <c r="T396" s="7" t="s">
        <v>50</v>
      </c>
      <c r="U396" s="7" t="s">
        <v>50</v>
      </c>
      <c r="V396" s="15" t="s">
        <v>50</v>
      </c>
      <c r="W396" s="7">
        <v>0</v>
      </c>
      <c r="X396" s="7" t="s">
        <v>56</v>
      </c>
      <c r="Y396" s="7" t="s">
        <v>56</v>
      </c>
      <c r="Z396" s="7">
        <v>0</v>
      </c>
      <c r="AA396" s="7" t="s">
        <v>50</v>
      </c>
      <c r="AB396" s="7">
        <v>0</v>
      </c>
      <c r="AC396" s="7">
        <v>0</v>
      </c>
      <c r="AD396" s="7" t="s">
        <v>56</v>
      </c>
      <c r="AE396" s="7">
        <v>0</v>
      </c>
      <c r="AF396" s="7">
        <v>0</v>
      </c>
      <c r="AG396" s="7" t="s">
        <v>50</v>
      </c>
      <c r="AH396" s="7" t="s">
        <v>50</v>
      </c>
      <c r="AI396" s="7">
        <v>0</v>
      </c>
      <c r="AJ396" s="7" t="s">
        <v>50</v>
      </c>
      <c r="AK396" s="7">
        <v>0</v>
      </c>
      <c r="AL396" s="7" t="s">
        <v>50</v>
      </c>
      <c r="AM396" s="7" t="s">
        <v>50</v>
      </c>
      <c r="AN396" s="7">
        <v>0</v>
      </c>
      <c r="AO396" s="7">
        <v>0</v>
      </c>
      <c r="AP396" s="7">
        <v>0</v>
      </c>
      <c r="AQ396" s="7" t="s">
        <v>50</v>
      </c>
      <c r="AR396" s="7" t="s">
        <v>50</v>
      </c>
      <c r="AS396" s="7" t="s">
        <v>50</v>
      </c>
      <c r="AT396" s="7" t="s">
        <v>50</v>
      </c>
      <c r="AU396" s="7"/>
    </row>
    <row r="397" spans="1:47" hidden="1" x14ac:dyDescent="0.25">
      <c r="A397" s="151">
        <v>400</v>
      </c>
      <c r="B397" s="323" t="s">
        <v>47</v>
      </c>
      <c r="C397" s="63" t="s">
        <v>725</v>
      </c>
      <c r="D397" s="45" t="s">
        <v>726</v>
      </c>
      <c r="E397" s="45" t="s">
        <v>406</v>
      </c>
      <c r="F397" s="45">
        <v>279239.40000000002</v>
      </c>
      <c r="G397" s="45">
        <v>11560</v>
      </c>
      <c r="H397" s="45"/>
      <c r="I397" s="45">
        <v>400</v>
      </c>
      <c r="J397" s="7"/>
      <c r="K397" s="180"/>
      <c r="L397" s="51">
        <v>45875</v>
      </c>
      <c r="M397" s="45">
        <v>125</v>
      </c>
      <c r="N397" s="52">
        <f t="shared" si="36"/>
        <v>45999</v>
      </c>
      <c r="O397" s="46">
        <f t="shared" ca="1" si="35"/>
        <v>-204</v>
      </c>
      <c r="P397" s="46">
        <v>0</v>
      </c>
      <c r="Q397" s="7" t="s">
        <v>50</v>
      </c>
      <c r="R397" s="7" t="s">
        <v>50</v>
      </c>
      <c r="S397" s="7" t="s">
        <v>50</v>
      </c>
      <c r="T397" s="7" t="s">
        <v>50</v>
      </c>
      <c r="U397" s="7" t="s">
        <v>50</v>
      </c>
      <c r="V397" s="15" t="s">
        <v>50</v>
      </c>
      <c r="W397" s="7">
        <v>0</v>
      </c>
      <c r="X397" s="7" t="s">
        <v>50</v>
      </c>
      <c r="Y397" s="7" t="s">
        <v>50</v>
      </c>
      <c r="Z397" s="7">
        <v>0</v>
      </c>
      <c r="AA397" s="7" t="s">
        <v>50</v>
      </c>
      <c r="AB397" s="7">
        <v>0</v>
      </c>
      <c r="AC397" s="7">
        <v>0</v>
      </c>
      <c r="AD397" s="7" t="s">
        <v>50</v>
      </c>
      <c r="AE397" s="7">
        <v>0</v>
      </c>
      <c r="AF397" s="7">
        <v>0</v>
      </c>
      <c r="AG397" s="7">
        <v>0</v>
      </c>
      <c r="AH397" s="7" t="s">
        <v>50</v>
      </c>
      <c r="AI397" s="7">
        <v>0</v>
      </c>
      <c r="AJ397" s="7" t="s">
        <v>50</v>
      </c>
      <c r="AK397" s="7">
        <v>0</v>
      </c>
      <c r="AL397" s="7">
        <v>0</v>
      </c>
      <c r="AM397" s="7">
        <v>0</v>
      </c>
      <c r="AN397" s="7" t="s">
        <v>50</v>
      </c>
      <c r="AO397" s="7">
        <v>0</v>
      </c>
      <c r="AP397" s="7">
        <v>0</v>
      </c>
      <c r="AQ397" s="7" t="s">
        <v>50</v>
      </c>
      <c r="AR397" s="7" t="s">
        <v>50</v>
      </c>
      <c r="AS397" s="7" t="s">
        <v>50</v>
      </c>
      <c r="AT397" s="7" t="s">
        <v>50</v>
      </c>
      <c r="AU397" s="7"/>
    </row>
    <row r="398" spans="1:47" hidden="1" x14ac:dyDescent="0.25">
      <c r="A398" s="151">
        <v>401</v>
      </c>
      <c r="B398" s="323" t="s">
        <v>47</v>
      </c>
      <c r="C398" s="63" t="s">
        <v>727</v>
      </c>
      <c r="D398" s="45" t="s">
        <v>728</v>
      </c>
      <c r="E398" s="45" t="s">
        <v>729</v>
      </c>
      <c r="F398" s="45">
        <v>353390.13</v>
      </c>
      <c r="G398" s="45">
        <v>12625.34</v>
      </c>
      <c r="H398" s="45"/>
      <c r="I398" s="45">
        <v>460</v>
      </c>
      <c r="J398" s="7"/>
      <c r="K398" s="180"/>
      <c r="L398" s="8">
        <v>45875</v>
      </c>
      <c r="M398" s="7">
        <f>125+30</f>
        <v>155</v>
      </c>
      <c r="N398" s="9">
        <f t="shared" si="36"/>
        <v>46029</v>
      </c>
      <c r="O398" s="10">
        <f t="shared" ca="1" si="35"/>
        <v>-174</v>
      </c>
      <c r="P398" s="10"/>
      <c r="Q398" s="7" t="s">
        <v>50</v>
      </c>
      <c r="R398" s="7" t="s">
        <v>50</v>
      </c>
      <c r="S398" s="7" t="s">
        <v>50</v>
      </c>
      <c r="T398" s="7" t="s">
        <v>50</v>
      </c>
      <c r="U398" s="7" t="s">
        <v>50</v>
      </c>
      <c r="V398" s="15" t="s">
        <v>50</v>
      </c>
      <c r="W398" s="7">
        <v>0</v>
      </c>
      <c r="X398" s="7" t="s">
        <v>50</v>
      </c>
      <c r="Y398" s="7" t="s">
        <v>50</v>
      </c>
      <c r="Z398" s="7" t="s">
        <v>50</v>
      </c>
      <c r="AA398" s="7" t="s">
        <v>50</v>
      </c>
      <c r="AB398" s="7">
        <v>0</v>
      </c>
      <c r="AC398" s="7">
        <v>0</v>
      </c>
      <c r="AD398" s="7" t="s">
        <v>56</v>
      </c>
      <c r="AE398" s="7">
        <v>0</v>
      </c>
      <c r="AF398" s="7">
        <v>0</v>
      </c>
      <c r="AG398" s="7" t="s">
        <v>50</v>
      </c>
      <c r="AH398" s="7" t="s">
        <v>50</v>
      </c>
      <c r="AI398" s="7">
        <v>0</v>
      </c>
      <c r="AJ398" s="7" t="s">
        <v>50</v>
      </c>
      <c r="AK398" s="7">
        <v>0</v>
      </c>
      <c r="AL398" s="7">
        <v>0</v>
      </c>
      <c r="AM398" s="7">
        <v>0</v>
      </c>
      <c r="AN398" s="7" t="s">
        <v>50</v>
      </c>
      <c r="AO398" s="7">
        <v>0</v>
      </c>
      <c r="AP398" s="7">
        <v>0</v>
      </c>
      <c r="AQ398" s="7" t="s">
        <v>50</v>
      </c>
      <c r="AR398" s="7" t="s">
        <v>50</v>
      </c>
      <c r="AS398" s="7" t="s">
        <v>50</v>
      </c>
      <c r="AT398" s="7" t="s">
        <v>50</v>
      </c>
      <c r="AU398" s="7"/>
    </row>
    <row r="399" spans="1:47" hidden="1" x14ac:dyDescent="0.25">
      <c r="A399" s="151">
        <v>402</v>
      </c>
      <c r="B399" s="323" t="s">
        <v>47</v>
      </c>
      <c r="C399" s="63" t="s">
        <v>730</v>
      </c>
      <c r="D399" s="45" t="s">
        <v>731</v>
      </c>
      <c r="E399" s="45" t="s">
        <v>515</v>
      </c>
      <c r="F399" s="45">
        <v>122233.07</v>
      </c>
      <c r="G399" s="45">
        <v>4743.5600000000004</v>
      </c>
      <c r="H399" s="45"/>
      <c r="I399" s="45">
        <v>0</v>
      </c>
      <c r="J399" s="7"/>
      <c r="K399" s="180"/>
      <c r="L399" s="51">
        <v>45880</v>
      </c>
      <c r="M399" s="45">
        <v>95</v>
      </c>
      <c r="N399" s="52">
        <f t="shared" si="36"/>
        <v>45974</v>
      </c>
      <c r="O399" s="46">
        <f t="shared" ca="1" si="35"/>
        <v>-229</v>
      </c>
      <c r="P399" s="46"/>
      <c r="Q399" s="7" t="s">
        <v>50</v>
      </c>
      <c r="R399" s="7" t="s">
        <v>50</v>
      </c>
      <c r="S399" s="7">
        <v>0</v>
      </c>
      <c r="T399" s="7" t="s">
        <v>50</v>
      </c>
      <c r="U399" s="7" t="s">
        <v>50</v>
      </c>
      <c r="V399" s="15"/>
      <c r="W399" s="7">
        <v>0</v>
      </c>
      <c r="X399" s="7" t="s">
        <v>50</v>
      </c>
      <c r="Y399" s="7" t="s">
        <v>50</v>
      </c>
      <c r="Z399" s="7" t="s">
        <v>50</v>
      </c>
      <c r="AA399" s="7" t="s">
        <v>50</v>
      </c>
      <c r="AB399" s="7">
        <v>0</v>
      </c>
      <c r="AC399" s="7">
        <v>0</v>
      </c>
      <c r="AD399" s="67" t="s">
        <v>50</v>
      </c>
      <c r="AE399" s="7">
        <v>0</v>
      </c>
      <c r="AF399" s="7">
        <v>0</v>
      </c>
      <c r="AG399" s="7">
        <v>0</v>
      </c>
      <c r="AH399" s="7">
        <v>0</v>
      </c>
      <c r="AI399" s="7">
        <v>0</v>
      </c>
      <c r="AJ399" s="7">
        <v>0</v>
      </c>
      <c r="AK399" s="7">
        <v>0</v>
      </c>
      <c r="AL399" s="7">
        <v>0</v>
      </c>
      <c r="AM399" s="7">
        <v>0</v>
      </c>
      <c r="AN399" s="7">
        <v>0</v>
      </c>
      <c r="AO399" s="7">
        <v>0</v>
      </c>
      <c r="AP399" s="7">
        <v>0</v>
      </c>
      <c r="AQ399" s="7" t="s">
        <v>50</v>
      </c>
      <c r="AR399" s="7" t="s">
        <v>50</v>
      </c>
      <c r="AS399" s="7" t="s">
        <v>56</v>
      </c>
      <c r="AT399" s="7" t="s">
        <v>56</v>
      </c>
      <c r="AU399" s="7"/>
    </row>
    <row r="400" spans="1:47" hidden="1" x14ac:dyDescent="0.25">
      <c r="A400" s="151">
        <v>403</v>
      </c>
      <c r="B400" s="323" t="s">
        <v>47</v>
      </c>
      <c r="C400" s="49" t="s">
        <v>732</v>
      </c>
      <c r="D400" s="63" t="s">
        <v>733</v>
      </c>
      <c r="E400" s="67" t="s">
        <v>236</v>
      </c>
      <c r="F400" s="7"/>
      <c r="G400" s="7">
        <v>1833</v>
      </c>
      <c r="H400" s="45"/>
      <c r="I400" s="45"/>
      <c r="J400" s="7"/>
      <c r="K400" s="180"/>
      <c r="L400" s="8">
        <v>45881</v>
      </c>
      <c r="M400" s="7">
        <v>90</v>
      </c>
      <c r="N400" s="9">
        <f t="shared" si="36"/>
        <v>45970</v>
      </c>
      <c r="O400" s="10">
        <f t="shared" ca="1" si="35"/>
        <v>-233</v>
      </c>
      <c r="P400" s="10">
        <v>0</v>
      </c>
      <c r="Q400" s="7" t="s">
        <v>50</v>
      </c>
      <c r="R400" s="7" t="s">
        <v>50</v>
      </c>
      <c r="S400" s="7">
        <v>0</v>
      </c>
      <c r="T400" s="15" t="s">
        <v>50</v>
      </c>
      <c r="U400" s="7" t="s">
        <v>50</v>
      </c>
      <c r="V400" s="7">
        <v>0</v>
      </c>
      <c r="W400" s="7">
        <v>0</v>
      </c>
      <c r="X400" s="7" t="s">
        <v>50</v>
      </c>
      <c r="Y400" s="7" t="s">
        <v>50</v>
      </c>
      <c r="Z400" s="7">
        <v>0</v>
      </c>
      <c r="AA400" s="7" t="s">
        <v>50</v>
      </c>
      <c r="AB400" s="7">
        <v>0</v>
      </c>
      <c r="AC400" s="7">
        <v>0</v>
      </c>
      <c r="AD400" s="7" t="s">
        <v>50</v>
      </c>
      <c r="AE400" s="7">
        <v>0</v>
      </c>
      <c r="AF400" s="7">
        <v>0</v>
      </c>
      <c r="AG400" s="7">
        <v>0</v>
      </c>
      <c r="AH400" s="7">
        <v>0</v>
      </c>
      <c r="AI400" s="7">
        <v>0</v>
      </c>
      <c r="AJ400" s="7" t="s">
        <v>50</v>
      </c>
      <c r="AK400" s="7">
        <v>0</v>
      </c>
      <c r="AL400" s="7">
        <v>0</v>
      </c>
      <c r="AM400" s="7">
        <v>0</v>
      </c>
      <c r="AN400" s="7">
        <v>0</v>
      </c>
      <c r="AO400" s="7">
        <v>0</v>
      </c>
      <c r="AP400" s="7">
        <v>0</v>
      </c>
      <c r="AQ400" s="7" t="s">
        <v>50</v>
      </c>
      <c r="AR400" s="7" t="s">
        <v>50</v>
      </c>
      <c r="AS400" s="7" t="s">
        <v>50</v>
      </c>
      <c r="AT400" s="7" t="s">
        <v>50</v>
      </c>
      <c r="AU400" s="7"/>
    </row>
    <row r="401" spans="1:47" hidden="1" x14ac:dyDescent="0.25">
      <c r="A401" s="151">
        <v>404</v>
      </c>
      <c r="B401" s="323" t="s">
        <v>47</v>
      </c>
      <c r="C401" s="49" t="s">
        <v>734</v>
      </c>
      <c r="D401" s="45" t="s">
        <v>735</v>
      </c>
      <c r="E401" s="45" t="s">
        <v>236</v>
      </c>
      <c r="F401" s="45"/>
      <c r="G401" s="45">
        <v>1833</v>
      </c>
      <c r="H401" s="45"/>
      <c r="I401" s="45"/>
      <c r="J401" s="7"/>
      <c r="K401" s="179">
        <v>45974</v>
      </c>
      <c r="L401" s="8">
        <v>45881</v>
      </c>
      <c r="M401" s="7">
        <v>90</v>
      </c>
      <c r="N401" s="9">
        <f t="shared" si="36"/>
        <v>45970</v>
      </c>
      <c r="O401" s="10">
        <f t="shared" ca="1" si="35"/>
        <v>-233</v>
      </c>
      <c r="P401" s="10">
        <v>0</v>
      </c>
      <c r="Q401" s="7" t="s">
        <v>50</v>
      </c>
      <c r="R401" s="7" t="s">
        <v>50</v>
      </c>
      <c r="S401" s="7">
        <v>0</v>
      </c>
      <c r="T401" s="15" t="s">
        <v>50</v>
      </c>
      <c r="U401" s="15" t="s">
        <v>50</v>
      </c>
      <c r="V401" s="7">
        <v>0</v>
      </c>
      <c r="W401" s="7">
        <v>0</v>
      </c>
      <c r="X401" s="7" t="s">
        <v>50</v>
      </c>
      <c r="Y401" s="7" t="s">
        <v>50</v>
      </c>
      <c r="Z401" s="7">
        <v>0</v>
      </c>
      <c r="AA401" s="7">
        <v>0</v>
      </c>
      <c r="AB401" s="7">
        <v>0</v>
      </c>
      <c r="AC401" s="7">
        <v>0</v>
      </c>
      <c r="AD401" s="7" t="s">
        <v>50</v>
      </c>
      <c r="AE401" s="7">
        <v>0</v>
      </c>
      <c r="AF401" s="7">
        <v>0</v>
      </c>
      <c r="AG401" s="7">
        <v>0</v>
      </c>
      <c r="AH401" s="7">
        <v>0</v>
      </c>
      <c r="AI401" s="7">
        <v>0</v>
      </c>
      <c r="AJ401" s="7">
        <v>0</v>
      </c>
      <c r="AK401" s="7">
        <v>0</v>
      </c>
      <c r="AL401" s="7">
        <v>0</v>
      </c>
      <c r="AM401" s="7">
        <v>0</v>
      </c>
      <c r="AN401" s="7">
        <v>0</v>
      </c>
      <c r="AO401" s="7">
        <v>0</v>
      </c>
      <c r="AP401" s="7">
        <v>0</v>
      </c>
      <c r="AQ401" s="7" t="s">
        <v>50</v>
      </c>
      <c r="AR401" s="7" t="s">
        <v>50</v>
      </c>
      <c r="AS401" s="7" t="s">
        <v>50</v>
      </c>
      <c r="AT401" s="7" t="s">
        <v>50</v>
      </c>
      <c r="AU401" s="7"/>
    </row>
    <row r="402" spans="1:47" hidden="1" x14ac:dyDescent="0.25">
      <c r="A402" s="151">
        <v>405</v>
      </c>
      <c r="B402" s="323" t="s">
        <v>47</v>
      </c>
      <c r="C402" s="49" t="s">
        <v>736</v>
      </c>
      <c r="D402" s="45" t="s">
        <v>737</v>
      </c>
      <c r="E402" s="45" t="s">
        <v>236</v>
      </c>
      <c r="F402" s="45"/>
      <c r="G402" s="45">
        <v>1833</v>
      </c>
      <c r="H402" s="45"/>
      <c r="I402" s="45"/>
      <c r="J402" s="7"/>
      <c r="K402" s="180"/>
      <c r="L402" s="8">
        <v>45881</v>
      </c>
      <c r="M402" s="7">
        <v>90</v>
      </c>
      <c r="N402" s="9">
        <f t="shared" si="36"/>
        <v>45970</v>
      </c>
      <c r="O402" s="10">
        <f t="shared" ca="1" si="35"/>
        <v>-233</v>
      </c>
      <c r="P402" s="10">
        <v>0</v>
      </c>
      <c r="Q402" s="7" t="s">
        <v>50</v>
      </c>
      <c r="R402" s="7" t="s">
        <v>50</v>
      </c>
      <c r="S402" s="7">
        <v>0</v>
      </c>
      <c r="T402" s="15" t="s">
        <v>50</v>
      </c>
      <c r="U402" s="15" t="s">
        <v>50</v>
      </c>
      <c r="V402" s="7">
        <v>0</v>
      </c>
      <c r="W402" s="7">
        <v>0</v>
      </c>
      <c r="X402" s="7" t="s">
        <v>50</v>
      </c>
      <c r="Y402" s="7">
        <v>0</v>
      </c>
      <c r="Z402" s="7">
        <v>0</v>
      </c>
      <c r="AA402" s="7">
        <v>0</v>
      </c>
      <c r="AB402" s="7">
        <v>0</v>
      </c>
      <c r="AC402" s="7">
        <v>0</v>
      </c>
      <c r="AD402" s="7" t="s">
        <v>50</v>
      </c>
      <c r="AE402" s="7">
        <v>0</v>
      </c>
      <c r="AF402" s="7">
        <v>0</v>
      </c>
      <c r="AG402" s="7">
        <v>0</v>
      </c>
      <c r="AH402" s="7">
        <v>0</v>
      </c>
      <c r="AI402" s="7">
        <v>0</v>
      </c>
      <c r="AJ402" s="7">
        <v>0</v>
      </c>
      <c r="AK402" s="7">
        <v>0</v>
      </c>
      <c r="AL402" s="7">
        <v>0</v>
      </c>
      <c r="AM402" s="7">
        <v>0</v>
      </c>
      <c r="AN402" s="7">
        <v>0</v>
      </c>
      <c r="AO402" s="7">
        <v>0</v>
      </c>
      <c r="AP402" s="7">
        <v>0</v>
      </c>
      <c r="AQ402" s="7" t="s">
        <v>56</v>
      </c>
      <c r="AR402" s="7" t="s">
        <v>50</v>
      </c>
      <c r="AS402" s="7" t="s">
        <v>56</v>
      </c>
      <c r="AT402" s="7" t="s">
        <v>56</v>
      </c>
      <c r="AU402" s="7"/>
    </row>
    <row r="403" spans="1:47" hidden="1" x14ac:dyDescent="0.25">
      <c r="A403" s="151">
        <v>406</v>
      </c>
      <c r="B403" s="323" t="s">
        <v>47</v>
      </c>
      <c r="C403" s="49" t="s">
        <v>738</v>
      </c>
      <c r="D403" s="45" t="s">
        <v>739</v>
      </c>
      <c r="E403" s="45" t="s">
        <v>236</v>
      </c>
      <c r="F403" s="45"/>
      <c r="G403" s="45">
        <v>1833</v>
      </c>
      <c r="H403" s="45"/>
      <c r="I403" s="45"/>
      <c r="J403" s="7"/>
      <c r="K403" s="180"/>
      <c r="L403" s="8">
        <v>45881</v>
      </c>
      <c r="M403" s="7">
        <v>90</v>
      </c>
      <c r="N403" s="9">
        <f t="shared" si="36"/>
        <v>45970</v>
      </c>
      <c r="O403" s="10">
        <f t="shared" ca="1" si="35"/>
        <v>-233</v>
      </c>
      <c r="P403" s="10">
        <v>0</v>
      </c>
      <c r="Q403" s="7" t="s">
        <v>50</v>
      </c>
      <c r="R403" s="7" t="s">
        <v>50</v>
      </c>
      <c r="S403" s="7">
        <v>0</v>
      </c>
      <c r="T403" s="15" t="s">
        <v>50</v>
      </c>
      <c r="U403" s="15" t="s">
        <v>50</v>
      </c>
      <c r="V403" s="7">
        <v>0</v>
      </c>
      <c r="W403" s="7">
        <v>0</v>
      </c>
      <c r="X403" s="7" t="s">
        <v>50</v>
      </c>
      <c r="Y403" s="7">
        <v>0</v>
      </c>
      <c r="Z403" s="7">
        <v>0</v>
      </c>
      <c r="AA403" s="7">
        <v>0</v>
      </c>
      <c r="AB403" s="7">
        <v>0</v>
      </c>
      <c r="AC403" s="7">
        <v>0</v>
      </c>
      <c r="AD403" s="7" t="s">
        <v>56</v>
      </c>
      <c r="AE403" s="7">
        <v>0</v>
      </c>
      <c r="AF403" s="7">
        <v>0</v>
      </c>
      <c r="AG403" s="7">
        <v>0</v>
      </c>
      <c r="AH403" s="7">
        <v>0</v>
      </c>
      <c r="AI403" s="7">
        <v>0</v>
      </c>
      <c r="AJ403" s="7" t="s">
        <v>50</v>
      </c>
      <c r="AK403" s="7">
        <v>0</v>
      </c>
      <c r="AL403" s="7">
        <v>0</v>
      </c>
      <c r="AM403" s="7">
        <v>0</v>
      </c>
      <c r="AN403" s="7">
        <v>0</v>
      </c>
      <c r="AO403" s="7">
        <v>0</v>
      </c>
      <c r="AP403" s="7">
        <v>0</v>
      </c>
      <c r="AQ403" s="7" t="s">
        <v>50</v>
      </c>
      <c r="AR403" s="7" t="s">
        <v>50</v>
      </c>
      <c r="AS403" s="7" t="s">
        <v>56</v>
      </c>
      <c r="AT403" s="7" t="s">
        <v>56</v>
      </c>
      <c r="AU403" s="7"/>
    </row>
    <row r="404" spans="1:47" hidden="1" x14ac:dyDescent="0.25">
      <c r="A404" s="151">
        <v>407</v>
      </c>
      <c r="B404" s="323" t="s">
        <v>47</v>
      </c>
      <c r="C404" s="49" t="s">
        <v>740</v>
      </c>
      <c r="D404" s="45" t="s">
        <v>741</v>
      </c>
      <c r="E404" s="45" t="s">
        <v>236</v>
      </c>
      <c r="F404" s="45"/>
      <c r="G404" s="45">
        <v>1833</v>
      </c>
      <c r="H404" s="45"/>
      <c r="I404" s="45"/>
      <c r="J404" s="7"/>
      <c r="K404" s="179">
        <v>45932</v>
      </c>
      <c r="L404" s="8">
        <v>45881</v>
      </c>
      <c r="M404" s="7">
        <v>90</v>
      </c>
      <c r="N404" s="9">
        <f t="shared" si="36"/>
        <v>45970</v>
      </c>
      <c r="O404" s="10">
        <f t="shared" ca="1" si="35"/>
        <v>-233</v>
      </c>
      <c r="P404" s="10">
        <v>0</v>
      </c>
      <c r="Q404" s="7" t="s">
        <v>50</v>
      </c>
      <c r="R404" s="7" t="s">
        <v>50</v>
      </c>
      <c r="S404" s="7">
        <v>0</v>
      </c>
      <c r="T404" s="15" t="s">
        <v>50</v>
      </c>
      <c r="U404" s="15" t="s">
        <v>50</v>
      </c>
      <c r="V404" s="7">
        <v>0</v>
      </c>
      <c r="W404" s="7">
        <v>0</v>
      </c>
      <c r="X404" s="7" t="s">
        <v>50</v>
      </c>
      <c r="Y404" s="7">
        <v>0</v>
      </c>
      <c r="Z404" s="7">
        <v>0</v>
      </c>
      <c r="AA404" s="7">
        <v>0</v>
      </c>
      <c r="AB404" s="7">
        <v>0</v>
      </c>
      <c r="AC404" s="7">
        <v>0</v>
      </c>
      <c r="AD404" s="7" t="s">
        <v>50</v>
      </c>
      <c r="AE404" s="7">
        <v>0</v>
      </c>
      <c r="AF404" s="7">
        <v>0</v>
      </c>
      <c r="AG404" s="7">
        <v>0</v>
      </c>
      <c r="AH404" s="7">
        <v>0</v>
      </c>
      <c r="AI404" s="7">
        <v>0</v>
      </c>
      <c r="AJ404" s="7">
        <v>0</v>
      </c>
      <c r="AK404" s="7">
        <v>0</v>
      </c>
      <c r="AL404" s="7">
        <v>0</v>
      </c>
      <c r="AM404" s="7">
        <v>0</v>
      </c>
      <c r="AN404" s="7">
        <v>0</v>
      </c>
      <c r="AO404" s="7">
        <v>0</v>
      </c>
      <c r="AP404" s="7">
        <v>0</v>
      </c>
      <c r="AQ404" s="7" t="s">
        <v>50</v>
      </c>
      <c r="AR404" s="7" t="s">
        <v>50</v>
      </c>
      <c r="AS404" s="7" t="s">
        <v>50</v>
      </c>
      <c r="AT404" s="7" t="s">
        <v>56</v>
      </c>
      <c r="AU404" s="7"/>
    </row>
    <row r="405" spans="1:47" hidden="1" x14ac:dyDescent="0.25">
      <c r="A405" s="151">
        <v>408</v>
      </c>
      <c r="B405" s="323" t="s">
        <v>47</v>
      </c>
      <c r="C405" s="49" t="s">
        <v>742</v>
      </c>
      <c r="D405" s="45" t="s">
        <v>743</v>
      </c>
      <c r="E405" s="45" t="s">
        <v>236</v>
      </c>
      <c r="F405" s="45"/>
      <c r="G405" s="45">
        <v>1833</v>
      </c>
      <c r="H405" s="45"/>
      <c r="I405" s="45"/>
      <c r="J405" s="7"/>
      <c r="K405" s="180"/>
      <c r="L405" s="8">
        <v>45881</v>
      </c>
      <c r="M405" s="7">
        <v>90</v>
      </c>
      <c r="N405" s="9">
        <f t="shared" si="36"/>
        <v>45970</v>
      </c>
      <c r="O405" s="10">
        <f t="shared" ca="1" si="35"/>
        <v>-233</v>
      </c>
      <c r="P405" s="10" t="s">
        <v>50</v>
      </c>
      <c r="Q405" s="7" t="s">
        <v>50</v>
      </c>
      <c r="R405" s="7" t="s">
        <v>50</v>
      </c>
      <c r="S405" s="7">
        <v>0</v>
      </c>
      <c r="T405" s="7">
        <v>0</v>
      </c>
      <c r="U405" s="15" t="s">
        <v>50</v>
      </c>
      <c r="V405" s="7">
        <v>0</v>
      </c>
      <c r="W405" s="7">
        <v>0</v>
      </c>
      <c r="X405" s="7">
        <v>0</v>
      </c>
      <c r="Y405" s="7">
        <v>0</v>
      </c>
      <c r="Z405" s="7">
        <v>0</v>
      </c>
      <c r="AA405" s="7">
        <v>0</v>
      </c>
      <c r="AB405" s="7">
        <v>0</v>
      </c>
      <c r="AC405" s="7">
        <v>0</v>
      </c>
      <c r="AD405" s="7">
        <v>0</v>
      </c>
      <c r="AE405" s="7">
        <v>0</v>
      </c>
      <c r="AF405" s="7">
        <v>0</v>
      </c>
      <c r="AG405" s="7">
        <v>0</v>
      </c>
      <c r="AH405" s="7">
        <v>0</v>
      </c>
      <c r="AI405" s="7">
        <v>0</v>
      </c>
      <c r="AJ405" s="7">
        <v>0</v>
      </c>
      <c r="AK405" s="7">
        <v>0</v>
      </c>
      <c r="AL405" s="7">
        <v>0</v>
      </c>
      <c r="AM405" s="7">
        <v>0</v>
      </c>
      <c r="AN405" s="7">
        <v>0</v>
      </c>
      <c r="AO405" s="7">
        <v>0</v>
      </c>
      <c r="AP405" s="7">
        <v>0</v>
      </c>
      <c r="AQ405" s="7" t="s">
        <v>56</v>
      </c>
      <c r="AR405" s="7" t="s">
        <v>50</v>
      </c>
      <c r="AS405" s="7" t="s">
        <v>50</v>
      </c>
      <c r="AT405" s="7" t="s">
        <v>56</v>
      </c>
      <c r="AU405" s="7"/>
    </row>
    <row r="406" spans="1:47" hidden="1" x14ac:dyDescent="0.25">
      <c r="A406" s="180">
        <v>409</v>
      </c>
      <c r="B406" s="367" t="s">
        <v>47</v>
      </c>
      <c r="C406" s="45" t="s">
        <v>744</v>
      </c>
      <c r="D406" s="45" t="s">
        <v>745</v>
      </c>
      <c r="E406" s="45" t="s">
        <v>345</v>
      </c>
      <c r="F406" s="45">
        <v>531213.80000000005</v>
      </c>
      <c r="G406" s="45">
        <v>11000</v>
      </c>
      <c r="H406" s="45"/>
      <c r="I406" s="45">
        <v>0</v>
      </c>
      <c r="J406" s="7"/>
      <c r="K406" s="180"/>
      <c r="L406" s="51">
        <v>45889</v>
      </c>
      <c r="M406" s="45">
        <f>100+30+30+30+30</f>
        <v>220</v>
      </c>
      <c r="N406" s="52">
        <f t="shared" si="36"/>
        <v>46108</v>
      </c>
      <c r="O406" s="46">
        <f t="shared" ca="1" si="35"/>
        <v>-95</v>
      </c>
      <c r="P406" s="46"/>
      <c r="Q406" s="45" t="s">
        <v>50</v>
      </c>
      <c r="R406" s="7" t="s">
        <v>50</v>
      </c>
      <c r="S406" s="7">
        <v>0</v>
      </c>
      <c r="T406" s="7">
        <v>0</v>
      </c>
      <c r="U406" s="7" t="s">
        <v>56</v>
      </c>
      <c r="V406" s="15" t="s">
        <v>56</v>
      </c>
      <c r="W406" s="7">
        <v>0</v>
      </c>
      <c r="X406" s="7" t="s">
        <v>50</v>
      </c>
      <c r="Y406" s="7" t="s">
        <v>50</v>
      </c>
      <c r="Z406" s="7" t="s">
        <v>50</v>
      </c>
      <c r="AA406" s="7" t="s">
        <v>50</v>
      </c>
      <c r="AB406" s="7">
        <v>0</v>
      </c>
      <c r="AC406" s="7">
        <v>0</v>
      </c>
      <c r="AD406" s="7">
        <v>0</v>
      </c>
      <c r="AE406" s="7">
        <v>0</v>
      </c>
      <c r="AF406" s="67">
        <v>3</v>
      </c>
      <c r="AG406" s="7">
        <v>0</v>
      </c>
      <c r="AH406" s="7">
        <v>0</v>
      </c>
      <c r="AI406" s="7">
        <v>0</v>
      </c>
      <c r="AJ406" s="7">
        <v>0</v>
      </c>
      <c r="AK406" s="7">
        <v>0</v>
      </c>
      <c r="AL406" s="7">
        <v>0</v>
      </c>
      <c r="AM406" s="7">
        <v>0</v>
      </c>
      <c r="AN406" s="7">
        <v>0</v>
      </c>
      <c r="AO406" s="7">
        <v>0</v>
      </c>
      <c r="AP406" s="7">
        <v>0</v>
      </c>
      <c r="AQ406" s="7" t="s">
        <v>50</v>
      </c>
      <c r="AR406" s="7" t="s">
        <v>50</v>
      </c>
      <c r="AS406" s="7" t="s">
        <v>50</v>
      </c>
      <c r="AT406" s="7" t="s">
        <v>50</v>
      </c>
      <c r="AU406" s="7"/>
    </row>
    <row r="407" spans="1:47" x14ac:dyDescent="0.25">
      <c r="A407" s="151">
        <v>410</v>
      </c>
      <c r="B407" s="352" t="s">
        <v>746</v>
      </c>
      <c r="C407" s="63" t="s">
        <v>747</v>
      </c>
      <c r="D407" s="7" t="s">
        <v>748</v>
      </c>
      <c r="E407" s="7" t="s">
        <v>345</v>
      </c>
      <c r="F407" s="7"/>
      <c r="G407" s="7">
        <v>9000</v>
      </c>
      <c r="H407" s="7"/>
      <c r="I407" s="7">
        <v>0</v>
      </c>
      <c r="J407" s="7"/>
      <c r="K407" s="151"/>
      <c r="L407" s="8">
        <v>46126</v>
      </c>
      <c r="M407" s="7">
        <f>125</f>
        <v>125</v>
      </c>
      <c r="N407" s="9">
        <f t="shared" si="36"/>
        <v>46250</v>
      </c>
      <c r="O407" s="10">
        <f t="shared" ca="1" si="35"/>
        <v>47</v>
      </c>
      <c r="P407" s="10"/>
      <c r="Q407" s="7" t="s">
        <v>50</v>
      </c>
      <c r="R407" s="7" t="s">
        <v>50</v>
      </c>
      <c r="S407" s="7">
        <v>0</v>
      </c>
      <c r="T407" s="7">
        <v>0</v>
      </c>
      <c r="U407" s="7" t="s">
        <v>50</v>
      </c>
      <c r="V407" s="15" t="s">
        <v>50</v>
      </c>
      <c r="W407" s="7">
        <v>0</v>
      </c>
      <c r="X407" s="7" t="s">
        <v>50</v>
      </c>
      <c r="Y407" s="7" t="s">
        <v>50</v>
      </c>
      <c r="Z407" s="7" t="s">
        <v>50</v>
      </c>
      <c r="AA407" s="7" t="s">
        <v>50</v>
      </c>
      <c r="AB407" s="7" t="s">
        <v>50</v>
      </c>
      <c r="AC407" s="7">
        <v>0</v>
      </c>
      <c r="AD407" s="7" t="s">
        <v>56</v>
      </c>
      <c r="AE407" s="7">
        <v>0</v>
      </c>
      <c r="AF407" s="7" t="s">
        <v>56</v>
      </c>
      <c r="AG407" s="7">
        <v>0</v>
      </c>
      <c r="AH407" s="7">
        <v>0</v>
      </c>
      <c r="AI407" s="7" t="s">
        <v>50</v>
      </c>
      <c r="AJ407" s="7" t="s">
        <v>56</v>
      </c>
      <c r="AK407" s="7">
        <v>0</v>
      </c>
      <c r="AL407" s="7">
        <v>0</v>
      </c>
      <c r="AM407" s="7"/>
      <c r="AN407" s="7">
        <v>0</v>
      </c>
      <c r="AO407" s="7">
        <v>0</v>
      </c>
      <c r="AP407" s="7">
        <v>0</v>
      </c>
      <c r="AQ407" s="7"/>
      <c r="AR407" s="7"/>
      <c r="AS407" s="7"/>
      <c r="AT407" s="7"/>
      <c r="AU407" s="7"/>
    </row>
    <row r="408" spans="1:47" x14ac:dyDescent="0.25">
      <c r="A408" s="151">
        <v>411</v>
      </c>
      <c r="B408" s="352" t="s">
        <v>749</v>
      </c>
      <c r="C408" s="87" t="s">
        <v>750</v>
      </c>
      <c r="D408" s="7" t="s">
        <v>751</v>
      </c>
      <c r="E408" t="s">
        <v>406</v>
      </c>
      <c r="F408" s="7">
        <v>674328.69</v>
      </c>
      <c r="G408" s="7">
        <v>11000</v>
      </c>
      <c r="H408" s="7"/>
      <c r="I408" s="7">
        <v>0</v>
      </c>
      <c r="J408" s="7"/>
      <c r="K408" s="151"/>
      <c r="L408" s="8">
        <v>46128</v>
      </c>
      <c r="M408" s="7">
        <v>125</v>
      </c>
      <c r="N408" s="9">
        <f t="shared" si="36"/>
        <v>46252</v>
      </c>
      <c r="O408" s="10">
        <f t="shared" ca="1" si="35"/>
        <v>49</v>
      </c>
      <c r="P408" s="10">
        <v>0</v>
      </c>
      <c r="Q408" s="7" t="s">
        <v>50</v>
      </c>
      <c r="R408" s="7" t="s">
        <v>50</v>
      </c>
      <c r="S408" s="7">
        <v>0</v>
      </c>
      <c r="T408" s="7"/>
      <c r="U408" s="7"/>
      <c r="V408" s="15"/>
      <c r="W408" s="7">
        <v>0</v>
      </c>
      <c r="X408" s="7" t="s">
        <v>50</v>
      </c>
      <c r="Y408" s="7" t="s">
        <v>50</v>
      </c>
      <c r="Z408" s="7" t="s">
        <v>50</v>
      </c>
      <c r="AA408" s="7" t="s">
        <v>50</v>
      </c>
      <c r="AB408" s="7" t="s">
        <v>50</v>
      </c>
      <c r="AC408" s="7">
        <v>0</v>
      </c>
      <c r="AD408" s="7" t="s">
        <v>56</v>
      </c>
      <c r="AE408" s="7">
        <v>0</v>
      </c>
      <c r="AF408" s="7" t="s">
        <v>56</v>
      </c>
      <c r="AG408" s="7"/>
      <c r="AH408" s="7">
        <v>0</v>
      </c>
      <c r="AI408" s="7">
        <v>0</v>
      </c>
      <c r="AJ408" s="7" t="s">
        <v>50</v>
      </c>
      <c r="AK408" s="7">
        <v>0</v>
      </c>
      <c r="AL408" s="7">
        <v>0</v>
      </c>
      <c r="AM408" s="7">
        <v>0</v>
      </c>
      <c r="AN408" s="7">
        <v>0</v>
      </c>
      <c r="AO408" s="7" t="s">
        <v>50</v>
      </c>
      <c r="AP408" s="7" t="s">
        <v>50</v>
      </c>
      <c r="AQ408" s="7"/>
      <c r="AR408" s="7"/>
      <c r="AS408" s="7"/>
      <c r="AT408" s="7"/>
      <c r="AU408" s="7"/>
    </row>
    <row r="409" spans="1:47" x14ac:dyDescent="0.25">
      <c r="A409" s="151">
        <v>412</v>
      </c>
      <c r="B409" s="323" t="s">
        <v>752</v>
      </c>
      <c r="C409" s="63" t="s">
        <v>753</v>
      </c>
      <c r="D409" s="45" t="s">
        <v>754</v>
      </c>
      <c r="E409" s="45" t="s">
        <v>446</v>
      </c>
      <c r="F409" s="45"/>
      <c r="G409" s="45"/>
      <c r="H409" s="45"/>
      <c r="I409" s="45">
        <v>0</v>
      </c>
      <c r="J409" s="7"/>
      <c r="K409" s="180"/>
      <c r="L409" s="51">
        <v>45974</v>
      </c>
      <c r="M409" s="45">
        <f>125+30+30+30+30</f>
        <v>245</v>
      </c>
      <c r="N409" s="52">
        <f t="shared" si="36"/>
        <v>46218</v>
      </c>
      <c r="O409" s="46">
        <f t="shared" ca="1" si="35"/>
        <v>15</v>
      </c>
      <c r="P409" s="46"/>
      <c r="Q409" s="45" t="s">
        <v>50</v>
      </c>
      <c r="R409" s="45" t="s">
        <v>50</v>
      </c>
      <c r="S409" s="45">
        <v>0</v>
      </c>
      <c r="T409" s="45"/>
      <c r="U409" s="67" t="s">
        <v>50</v>
      </c>
      <c r="V409" s="485" t="s">
        <v>50</v>
      </c>
      <c r="W409" s="67"/>
      <c r="X409" s="67" t="s">
        <v>50</v>
      </c>
      <c r="Y409" s="67" t="s">
        <v>50</v>
      </c>
      <c r="Z409" s="67" t="s">
        <v>50</v>
      </c>
      <c r="AA409" s="67" t="s">
        <v>50</v>
      </c>
      <c r="AB409" s="67" t="s">
        <v>50</v>
      </c>
      <c r="AC409" s="7"/>
      <c r="AD409" s="67" t="s">
        <v>50</v>
      </c>
      <c r="AE409" s="7">
        <v>0</v>
      </c>
      <c r="AF409" s="67">
        <v>1</v>
      </c>
      <c r="AG409" s="7">
        <v>0</v>
      </c>
      <c r="AH409" s="7">
        <v>0</v>
      </c>
      <c r="AI409" s="7"/>
      <c r="AJ409" s="7"/>
      <c r="AK409" s="7"/>
      <c r="AL409" s="7"/>
      <c r="AM409" s="7"/>
      <c r="AN409" s="7"/>
      <c r="AO409" s="7"/>
      <c r="AP409" s="7"/>
      <c r="AQ409" s="7" t="s">
        <v>50</v>
      </c>
      <c r="AR409" s="7" t="s">
        <v>50</v>
      </c>
      <c r="AS409" s="7" t="s">
        <v>56</v>
      </c>
      <c r="AT409" s="7" t="s">
        <v>56</v>
      </c>
      <c r="AU409" s="7"/>
    </row>
    <row r="410" spans="1:47" hidden="1" x14ac:dyDescent="0.25">
      <c r="A410" s="151">
        <v>413</v>
      </c>
      <c r="B410" s="323" t="s">
        <v>47</v>
      </c>
      <c r="C410" s="63" t="s">
        <v>755</v>
      </c>
      <c r="D410" s="45" t="s">
        <v>756</v>
      </c>
      <c r="E410" s="45" t="s">
        <v>406</v>
      </c>
      <c r="F410" s="45">
        <v>135651.07</v>
      </c>
      <c r="G410" s="45">
        <v>6303.56</v>
      </c>
      <c r="H410" s="45"/>
      <c r="I410" s="45">
        <v>400</v>
      </c>
      <c r="J410" s="7"/>
      <c r="K410" s="180"/>
      <c r="L410" s="8">
        <v>45974</v>
      </c>
      <c r="M410" s="7">
        <v>125</v>
      </c>
      <c r="N410" s="9">
        <f t="shared" si="36"/>
        <v>46098</v>
      </c>
      <c r="O410" s="10">
        <f t="shared" ca="1" si="35"/>
        <v>-105</v>
      </c>
      <c r="P410" s="10" t="s">
        <v>50</v>
      </c>
      <c r="Q410" s="7" t="s">
        <v>50</v>
      </c>
      <c r="R410" s="7" t="s">
        <v>50</v>
      </c>
      <c r="S410" s="7" t="s">
        <v>50</v>
      </c>
      <c r="T410" s="7" t="s">
        <v>50</v>
      </c>
      <c r="U410" s="7" t="s">
        <v>50</v>
      </c>
      <c r="V410" s="15" t="s">
        <v>50</v>
      </c>
      <c r="W410" s="7" t="s">
        <v>50</v>
      </c>
      <c r="X410" s="7" t="s">
        <v>50</v>
      </c>
      <c r="Y410" s="7" t="s">
        <v>50</v>
      </c>
      <c r="Z410" s="7">
        <v>0</v>
      </c>
      <c r="AA410" s="7" t="s">
        <v>50</v>
      </c>
      <c r="AB410" s="7">
        <v>0</v>
      </c>
      <c r="AC410" s="7">
        <v>0</v>
      </c>
      <c r="AD410" s="7" t="s">
        <v>56</v>
      </c>
      <c r="AE410" s="7">
        <v>0</v>
      </c>
      <c r="AF410" s="7">
        <v>0</v>
      </c>
      <c r="AG410" s="7">
        <v>0</v>
      </c>
      <c r="AH410" s="7" t="s">
        <v>50</v>
      </c>
      <c r="AI410" s="7">
        <v>0</v>
      </c>
      <c r="AJ410" s="7">
        <v>0</v>
      </c>
      <c r="AK410" s="7">
        <v>0</v>
      </c>
      <c r="AL410" s="7">
        <v>0</v>
      </c>
      <c r="AM410" s="7">
        <v>0</v>
      </c>
      <c r="AN410" s="7">
        <v>0</v>
      </c>
      <c r="AO410" s="7">
        <v>0</v>
      </c>
      <c r="AP410" s="7">
        <v>0</v>
      </c>
      <c r="AQ410" s="7" t="s">
        <v>56</v>
      </c>
      <c r="AR410" s="7" t="s">
        <v>50</v>
      </c>
      <c r="AS410" s="7" t="s">
        <v>56</v>
      </c>
      <c r="AT410" s="7" t="s">
        <v>56</v>
      </c>
      <c r="AU410" s="7"/>
    </row>
    <row r="411" spans="1:47" hidden="1" x14ac:dyDescent="0.25">
      <c r="A411" s="180">
        <v>414</v>
      </c>
      <c r="B411" s="367" t="s">
        <v>47</v>
      </c>
      <c r="C411" s="45" t="s">
        <v>757</v>
      </c>
      <c r="D411" s="45" t="s">
        <v>758</v>
      </c>
      <c r="E411" s="45" t="s">
        <v>345</v>
      </c>
      <c r="F411" s="45">
        <v>149016.82999999999</v>
      </c>
      <c r="G411" s="45">
        <v>4721.78</v>
      </c>
      <c r="H411" s="45"/>
      <c r="I411" s="45">
        <v>0</v>
      </c>
      <c r="J411" s="45"/>
      <c r="K411" s="180"/>
      <c r="L411" s="51">
        <v>45974</v>
      </c>
      <c r="M411" s="45">
        <v>95</v>
      </c>
      <c r="N411" s="52">
        <f t="shared" si="36"/>
        <v>46068</v>
      </c>
      <c r="O411" s="46">
        <f t="shared" ca="1" si="35"/>
        <v>-135</v>
      </c>
      <c r="P411" s="10" t="s">
        <v>50</v>
      </c>
      <c r="Q411" s="7" t="s">
        <v>50</v>
      </c>
      <c r="R411" s="7" t="s">
        <v>50</v>
      </c>
      <c r="S411" s="7" t="s">
        <v>50</v>
      </c>
      <c r="T411" s="7" t="s">
        <v>50</v>
      </c>
      <c r="U411" s="7" t="s">
        <v>50</v>
      </c>
      <c r="V411" s="15" t="s">
        <v>56</v>
      </c>
      <c r="W411" s="7">
        <v>0</v>
      </c>
      <c r="X411" s="7" t="s">
        <v>50</v>
      </c>
      <c r="Y411" s="7" t="s">
        <v>56</v>
      </c>
      <c r="Z411" s="7">
        <v>0</v>
      </c>
      <c r="AA411" s="7" t="s">
        <v>50</v>
      </c>
      <c r="AB411" s="7">
        <v>0</v>
      </c>
      <c r="AC411" s="7">
        <v>0</v>
      </c>
      <c r="AD411" s="7" t="s">
        <v>56</v>
      </c>
      <c r="AE411" s="7">
        <v>0</v>
      </c>
      <c r="AF411" s="7">
        <v>0</v>
      </c>
      <c r="AG411" s="7" t="s">
        <v>50</v>
      </c>
      <c r="AH411" s="7"/>
      <c r="AI411" s="7">
        <v>0</v>
      </c>
      <c r="AJ411" s="7">
        <v>0</v>
      </c>
      <c r="AK411" s="7">
        <v>0</v>
      </c>
      <c r="AL411" s="7">
        <v>0</v>
      </c>
      <c r="AM411" s="7">
        <v>0</v>
      </c>
      <c r="AN411" s="7" t="s">
        <v>50</v>
      </c>
      <c r="AO411" s="7">
        <v>0</v>
      </c>
      <c r="AP411" s="7">
        <v>0</v>
      </c>
      <c r="AQ411" s="7"/>
      <c r="AR411" s="7"/>
      <c r="AS411" s="7"/>
      <c r="AT411" s="7"/>
      <c r="AU411" s="7"/>
    </row>
    <row r="412" spans="1:47" hidden="1" x14ac:dyDescent="0.25">
      <c r="A412" s="180">
        <v>415</v>
      </c>
      <c r="B412" s="367" t="s">
        <v>47</v>
      </c>
      <c r="C412" s="45" t="s">
        <v>759</v>
      </c>
      <c r="D412" s="45" t="s">
        <v>760</v>
      </c>
      <c r="E412" s="45" t="s">
        <v>446</v>
      </c>
      <c r="F412" s="7">
        <v>160436.51</v>
      </c>
      <c r="G412" s="45">
        <v>4700</v>
      </c>
      <c r="H412" s="45"/>
      <c r="I412" s="45">
        <v>0</v>
      </c>
      <c r="J412" s="7"/>
      <c r="K412" s="180"/>
      <c r="L412" s="51">
        <v>45974</v>
      </c>
      <c r="M412" s="45">
        <v>125</v>
      </c>
      <c r="N412" s="52">
        <f t="shared" si="36"/>
        <v>46098</v>
      </c>
      <c r="O412" s="46">
        <f t="shared" ca="1" si="35"/>
        <v>-105</v>
      </c>
      <c r="P412" s="46">
        <v>0</v>
      </c>
      <c r="Q412" s="45" t="s">
        <v>50</v>
      </c>
      <c r="R412" s="7" t="s">
        <v>50</v>
      </c>
      <c r="S412" s="67" t="s">
        <v>50</v>
      </c>
      <c r="T412" s="67" t="s">
        <v>50</v>
      </c>
      <c r="U412" s="67" t="s">
        <v>50</v>
      </c>
      <c r="V412" s="485" t="s">
        <v>50</v>
      </c>
      <c r="W412" s="67" t="s">
        <v>50</v>
      </c>
      <c r="X412" s="67" t="s">
        <v>50</v>
      </c>
      <c r="Y412" s="67" t="s">
        <v>50</v>
      </c>
      <c r="Z412" s="7">
        <v>0</v>
      </c>
      <c r="AA412" s="7">
        <v>0</v>
      </c>
      <c r="AB412" s="7">
        <v>0</v>
      </c>
      <c r="AC412" s="7">
        <v>0</v>
      </c>
      <c r="AD412" s="67" t="s">
        <v>50</v>
      </c>
      <c r="AE412" s="7">
        <v>0</v>
      </c>
      <c r="AF412" s="7">
        <v>0</v>
      </c>
      <c r="AG412" s="7">
        <v>0</v>
      </c>
      <c r="AH412" s="7">
        <v>0</v>
      </c>
      <c r="AI412" s="7">
        <v>0</v>
      </c>
      <c r="AJ412" s="7">
        <v>0</v>
      </c>
      <c r="AK412" s="7">
        <v>0</v>
      </c>
      <c r="AL412" s="7">
        <v>0</v>
      </c>
      <c r="AM412" s="7">
        <v>0</v>
      </c>
      <c r="AN412" s="7">
        <v>0</v>
      </c>
      <c r="AO412" s="7">
        <v>0</v>
      </c>
      <c r="AP412" s="7">
        <v>0</v>
      </c>
      <c r="AQ412" s="7" t="s">
        <v>50</v>
      </c>
      <c r="AR412" s="7" t="s">
        <v>50</v>
      </c>
      <c r="AS412" s="7" t="s">
        <v>50</v>
      </c>
      <c r="AT412" s="7" t="s">
        <v>50</v>
      </c>
      <c r="AU412" s="7"/>
    </row>
    <row r="413" spans="1:47" hidden="1" x14ac:dyDescent="0.25">
      <c r="A413" s="180">
        <v>416</v>
      </c>
      <c r="B413" s="367" t="s">
        <v>47</v>
      </c>
      <c r="C413" s="45" t="s">
        <v>761</v>
      </c>
      <c r="D413" s="45" t="s">
        <v>762</v>
      </c>
      <c r="E413" s="45" t="s">
        <v>729</v>
      </c>
      <c r="F413" s="7">
        <v>165123.18</v>
      </c>
      <c r="G413" s="45">
        <v>6260</v>
      </c>
      <c r="H413" s="45"/>
      <c r="I413" s="45" t="s">
        <v>763</v>
      </c>
      <c r="J413" s="7"/>
      <c r="K413" s="180"/>
      <c r="L413" s="51">
        <v>45975</v>
      </c>
      <c r="M413" s="45">
        <f>95+30</f>
        <v>125</v>
      </c>
      <c r="N413" s="52">
        <f t="shared" si="36"/>
        <v>46099</v>
      </c>
      <c r="O413" s="46">
        <f t="shared" ca="1" si="35"/>
        <v>-104</v>
      </c>
      <c r="P413" s="46" t="s">
        <v>50</v>
      </c>
      <c r="Q413" s="7" t="s">
        <v>50</v>
      </c>
      <c r="R413" s="7" t="s">
        <v>50</v>
      </c>
      <c r="S413" s="7" t="s">
        <v>50</v>
      </c>
      <c r="T413" s="7" t="s">
        <v>50</v>
      </c>
      <c r="U413" s="7" t="s">
        <v>50</v>
      </c>
      <c r="V413" s="15" t="s">
        <v>50</v>
      </c>
      <c r="W413" s="7">
        <v>0</v>
      </c>
      <c r="X413" s="7" t="s">
        <v>50</v>
      </c>
      <c r="Y413" s="7" t="s">
        <v>50</v>
      </c>
      <c r="Z413" s="7" t="s">
        <v>50</v>
      </c>
      <c r="AA413" s="7" t="s">
        <v>50</v>
      </c>
      <c r="AB413" s="7">
        <v>0</v>
      </c>
      <c r="AC413" s="7">
        <v>0</v>
      </c>
      <c r="AD413" s="7" t="s">
        <v>50</v>
      </c>
      <c r="AE413" s="7" t="s">
        <v>50</v>
      </c>
      <c r="AF413" s="7">
        <v>0</v>
      </c>
      <c r="AG413" s="7" t="s">
        <v>50</v>
      </c>
      <c r="AH413" s="7" t="s">
        <v>50</v>
      </c>
      <c r="AI413" s="7">
        <v>0</v>
      </c>
      <c r="AJ413" s="7" t="s">
        <v>50</v>
      </c>
      <c r="AK413" s="7">
        <v>0</v>
      </c>
      <c r="AL413" s="7">
        <v>0</v>
      </c>
      <c r="AM413" s="7">
        <v>0</v>
      </c>
      <c r="AN413" s="7">
        <v>0</v>
      </c>
      <c r="AO413" s="7">
        <v>0</v>
      </c>
      <c r="AP413" s="7">
        <v>0</v>
      </c>
      <c r="AQ413" s="7" t="s">
        <v>56</v>
      </c>
      <c r="AR413" s="7" t="s">
        <v>50</v>
      </c>
      <c r="AS413" s="7" t="s">
        <v>56</v>
      </c>
      <c r="AT413" s="7" t="s">
        <v>56</v>
      </c>
      <c r="AU413" s="7"/>
    </row>
    <row r="414" spans="1:47" x14ac:dyDescent="0.25">
      <c r="A414" s="151">
        <v>417</v>
      </c>
      <c r="B414" s="352" t="s">
        <v>764</v>
      </c>
      <c r="C414" s="7" t="s">
        <v>765</v>
      </c>
      <c r="D414" s="7" t="s">
        <v>766</v>
      </c>
      <c r="E414" s="110" t="s">
        <v>767</v>
      </c>
      <c r="F414" s="7"/>
      <c r="G414" s="7"/>
      <c r="H414" s="7"/>
      <c r="I414" s="7">
        <v>0</v>
      </c>
      <c r="J414" s="7"/>
      <c r="K414" s="151"/>
      <c r="L414" s="8">
        <v>45987</v>
      </c>
      <c r="M414" s="7">
        <v>247</v>
      </c>
      <c r="N414" s="9">
        <f t="shared" si="36"/>
        <v>46233</v>
      </c>
      <c r="O414" s="10">
        <f t="shared" ca="1" si="35"/>
        <v>30</v>
      </c>
      <c r="P414" s="10"/>
      <c r="Q414" s="7"/>
      <c r="R414" s="7"/>
      <c r="S414" s="7"/>
      <c r="T414" s="7" t="s">
        <v>50</v>
      </c>
      <c r="U414" s="7"/>
      <c r="V414" s="15"/>
      <c r="W414" s="7"/>
      <c r="X414" s="7" t="s">
        <v>50</v>
      </c>
      <c r="Y414" s="7" t="s">
        <v>50</v>
      </c>
      <c r="Z414" s="7" t="s">
        <v>50</v>
      </c>
      <c r="AA414" s="7" t="s">
        <v>50</v>
      </c>
      <c r="AB414" s="7">
        <v>0</v>
      </c>
      <c r="AC414" s="7" t="s">
        <v>56</v>
      </c>
      <c r="AD414" s="7" t="s">
        <v>56</v>
      </c>
      <c r="AE414" s="7"/>
      <c r="AF414" s="7"/>
      <c r="AG414" s="7">
        <v>0</v>
      </c>
      <c r="AH414" s="7">
        <v>0</v>
      </c>
      <c r="AI414" s="7" t="s">
        <v>50</v>
      </c>
      <c r="AJ414" s="7" t="s">
        <v>56</v>
      </c>
      <c r="AK414" s="7">
        <v>0</v>
      </c>
      <c r="AL414" s="7">
        <v>0</v>
      </c>
      <c r="AM414" s="7">
        <v>0</v>
      </c>
      <c r="AN414" s="7">
        <v>0</v>
      </c>
      <c r="AO414" s="7">
        <v>0</v>
      </c>
      <c r="AP414" s="7">
        <v>0</v>
      </c>
      <c r="AQ414" s="7"/>
      <c r="AR414" s="7"/>
      <c r="AS414" s="7"/>
      <c r="AT414" s="7"/>
      <c r="AU414" s="7"/>
    </row>
    <row r="415" spans="1:47" x14ac:dyDescent="0.25">
      <c r="A415" s="151">
        <v>418</v>
      </c>
      <c r="B415" s="323" t="s">
        <v>768</v>
      </c>
      <c r="C415" s="63" t="s">
        <v>769</v>
      </c>
      <c r="D415" s="7" t="s">
        <v>770</v>
      </c>
      <c r="E415" s="7" t="s">
        <v>91</v>
      </c>
      <c r="F415" s="7">
        <v>239279.04</v>
      </c>
      <c r="G415" s="7">
        <v>9000</v>
      </c>
      <c r="H415" s="7"/>
      <c r="I415" s="7">
        <v>0</v>
      </c>
      <c r="J415" s="7"/>
      <c r="K415" s="151"/>
      <c r="L415" s="8">
        <v>46003</v>
      </c>
      <c r="M415" s="7">
        <f>100+30+30+30+30</f>
        <v>220</v>
      </c>
      <c r="N415" s="9">
        <f t="shared" si="36"/>
        <v>46222</v>
      </c>
      <c r="O415" s="10">
        <f t="shared" ca="1" si="35"/>
        <v>19</v>
      </c>
      <c r="P415" s="10"/>
      <c r="Q415" s="7"/>
      <c r="R415" s="7"/>
      <c r="S415" s="7"/>
      <c r="T415" s="7"/>
      <c r="U415" s="7"/>
      <c r="V415" s="15"/>
      <c r="W415" s="7"/>
      <c r="X415" s="7" t="s">
        <v>50</v>
      </c>
      <c r="Y415" s="7" t="s">
        <v>50</v>
      </c>
      <c r="Z415" s="7">
        <v>0</v>
      </c>
      <c r="AA415" s="7">
        <v>0</v>
      </c>
      <c r="AB415" s="7">
        <v>0</v>
      </c>
      <c r="AC415" s="7"/>
      <c r="AD415" s="7">
        <v>0</v>
      </c>
      <c r="AE415" s="7">
        <v>0</v>
      </c>
      <c r="AF415" s="7" t="s">
        <v>56</v>
      </c>
      <c r="AG415" s="7" t="s">
        <v>50</v>
      </c>
      <c r="AH415" s="7">
        <v>0</v>
      </c>
      <c r="AI415" s="7">
        <v>0</v>
      </c>
      <c r="AJ415" s="7">
        <v>0</v>
      </c>
      <c r="AK415" s="7">
        <v>0</v>
      </c>
      <c r="AL415" s="7">
        <v>0</v>
      </c>
      <c r="AM415" s="7">
        <v>0</v>
      </c>
      <c r="AN415" s="7">
        <v>0</v>
      </c>
      <c r="AO415" s="7">
        <v>0</v>
      </c>
      <c r="AP415" s="7">
        <v>0</v>
      </c>
      <c r="AQ415" s="7"/>
      <c r="AR415" s="7"/>
      <c r="AS415" s="7"/>
      <c r="AT415" s="7"/>
      <c r="AU415" s="7"/>
    </row>
    <row r="416" spans="1:47" s="53" customFormat="1" hidden="1" x14ac:dyDescent="0.25">
      <c r="A416" s="206">
        <v>419</v>
      </c>
      <c r="B416" s="367" t="s">
        <v>47</v>
      </c>
      <c r="C416" s="379" t="s">
        <v>771</v>
      </c>
      <c r="D416" s="45" t="s">
        <v>646</v>
      </c>
      <c r="E416" s="45" t="s">
        <v>75</v>
      </c>
      <c r="F416" s="45"/>
      <c r="G416" s="45"/>
      <c r="H416" s="45"/>
      <c r="I416" s="45"/>
      <c r="J416" s="45"/>
      <c r="K416" s="180"/>
      <c r="L416" s="51">
        <v>46122</v>
      </c>
      <c r="M416" s="45">
        <f>30+30</f>
        <v>60</v>
      </c>
      <c r="N416" s="52">
        <f t="shared" si="36"/>
        <v>46181</v>
      </c>
      <c r="O416" s="46">
        <f t="shared" ca="1" si="35"/>
        <v>-22</v>
      </c>
      <c r="P416" s="46"/>
      <c r="Q416" s="45"/>
      <c r="R416" s="45"/>
      <c r="S416" s="45"/>
      <c r="T416" s="45"/>
      <c r="U416" s="45"/>
      <c r="V416" s="56"/>
      <c r="W416" s="45"/>
      <c r="X416" s="45"/>
      <c r="Y416" s="45"/>
      <c r="Z416" s="45"/>
      <c r="AA416" s="45"/>
      <c r="AB416" s="45"/>
      <c r="AC416" s="45"/>
      <c r="AD416" s="45"/>
      <c r="AE416" s="45"/>
      <c r="AF416" s="45"/>
      <c r="AG416" s="45"/>
      <c r="AH416" s="45"/>
      <c r="AI416" s="45"/>
      <c r="AJ416" s="45"/>
      <c r="AK416" s="45"/>
      <c r="AL416" s="45"/>
      <c r="AM416" s="45"/>
      <c r="AN416" s="45"/>
      <c r="AO416" s="45"/>
      <c r="AP416" s="45"/>
      <c r="AQ416" s="45"/>
      <c r="AR416" s="45"/>
      <c r="AS416" s="45"/>
      <c r="AT416" s="45"/>
      <c r="AU416" s="45"/>
    </row>
    <row r="417" spans="1:47" s="53" customFormat="1" hidden="1" x14ac:dyDescent="0.25">
      <c r="A417" s="180">
        <v>420</v>
      </c>
      <c r="B417" s="367" t="s">
        <v>47</v>
      </c>
      <c r="C417" s="45" t="s">
        <v>772</v>
      </c>
      <c r="D417" s="45" t="s">
        <v>648</v>
      </c>
      <c r="E417" s="45" t="s">
        <v>773</v>
      </c>
      <c r="F417" s="45"/>
      <c r="G417" s="45"/>
      <c r="H417" s="45"/>
      <c r="I417" s="45"/>
      <c r="J417" s="45"/>
      <c r="K417" s="180"/>
      <c r="L417" s="51">
        <v>46122</v>
      </c>
      <c r="M417" s="45">
        <f>30+30</f>
        <v>60</v>
      </c>
      <c r="N417" s="52">
        <f t="shared" si="36"/>
        <v>46181</v>
      </c>
      <c r="O417" s="46">
        <f t="shared" ca="1" si="35"/>
        <v>-22</v>
      </c>
      <c r="P417" s="46"/>
      <c r="Q417" s="45"/>
      <c r="R417" s="45"/>
      <c r="S417" s="45"/>
      <c r="T417" s="45"/>
      <c r="U417" s="45"/>
      <c r="V417" s="56"/>
      <c r="W417" s="45"/>
      <c r="X417" s="45"/>
      <c r="Y417" s="45"/>
      <c r="Z417" s="45"/>
      <c r="AA417" s="45"/>
      <c r="AB417" s="45"/>
      <c r="AC417" s="45"/>
      <c r="AD417" s="45"/>
      <c r="AE417" s="45"/>
      <c r="AF417" s="45"/>
      <c r="AG417" s="45"/>
      <c r="AH417" s="45"/>
      <c r="AI417" s="45"/>
      <c r="AJ417" s="45"/>
      <c r="AK417" s="45"/>
      <c r="AL417" s="45"/>
      <c r="AM417" s="45"/>
      <c r="AN417" s="45"/>
      <c r="AO417" s="45"/>
      <c r="AP417" s="45"/>
      <c r="AQ417" s="45"/>
      <c r="AR417" s="45"/>
      <c r="AS417" s="45"/>
      <c r="AT417" s="45"/>
      <c r="AU417" s="45"/>
    </row>
    <row r="418" spans="1:47" s="53" customFormat="1" hidden="1" x14ac:dyDescent="0.25">
      <c r="A418" s="180">
        <v>421</v>
      </c>
      <c r="B418" s="367" t="s">
        <v>47</v>
      </c>
      <c r="C418" s="45" t="s">
        <v>774</v>
      </c>
      <c r="D418" s="45" t="s">
        <v>760</v>
      </c>
      <c r="E418" s="45" t="s">
        <v>775</v>
      </c>
      <c r="F418" s="45"/>
      <c r="G418" s="45"/>
      <c r="H418" s="45"/>
      <c r="I418" s="45"/>
      <c r="J418" s="45"/>
      <c r="K418" s="180"/>
      <c r="L418" s="51">
        <v>46122</v>
      </c>
      <c r="M418" s="45">
        <f>30+30</f>
        <v>60</v>
      </c>
      <c r="N418" s="52">
        <f t="shared" si="36"/>
        <v>46181</v>
      </c>
      <c r="O418" s="46">
        <f t="shared" ca="1" si="35"/>
        <v>-22</v>
      </c>
      <c r="P418" s="46"/>
      <c r="Q418" s="45"/>
      <c r="R418" s="45"/>
      <c r="S418" s="45"/>
      <c r="T418" s="45"/>
      <c r="U418" s="45"/>
      <c r="V418" s="56"/>
      <c r="W418" s="45"/>
      <c r="X418" s="45"/>
      <c r="Y418" s="45"/>
      <c r="Z418" s="45"/>
      <c r="AA418" s="45"/>
      <c r="AB418" s="45"/>
      <c r="AC418" s="45"/>
      <c r="AD418" s="45"/>
      <c r="AE418" s="45"/>
      <c r="AF418" s="45"/>
      <c r="AG418" s="45"/>
      <c r="AH418" s="45"/>
      <c r="AI418" s="45"/>
      <c r="AJ418" s="45"/>
      <c r="AK418" s="45"/>
      <c r="AL418" s="45"/>
      <c r="AM418" s="45"/>
      <c r="AN418" s="45"/>
      <c r="AO418" s="45"/>
      <c r="AP418" s="45"/>
      <c r="AQ418" s="45"/>
      <c r="AR418" s="45"/>
      <c r="AS418" s="45"/>
      <c r="AT418" s="45"/>
      <c r="AU418" s="45"/>
    </row>
    <row r="419" spans="1:47" s="53" customFormat="1" hidden="1" x14ac:dyDescent="0.25">
      <c r="A419" s="180">
        <v>422</v>
      </c>
      <c r="B419" s="367" t="s">
        <v>47</v>
      </c>
      <c r="C419" s="45" t="s">
        <v>701</v>
      </c>
      <c r="D419" s="45" t="s">
        <v>702</v>
      </c>
      <c r="E419" s="45" t="s">
        <v>173</v>
      </c>
      <c r="F419" s="45"/>
      <c r="G419" s="45"/>
      <c r="H419" s="45"/>
      <c r="I419" s="45"/>
      <c r="J419" s="45"/>
      <c r="K419" s="180"/>
      <c r="L419" s="51">
        <v>46122</v>
      </c>
      <c r="M419" s="45">
        <f>30+30</f>
        <v>60</v>
      </c>
      <c r="N419" s="52">
        <f t="shared" si="36"/>
        <v>46181</v>
      </c>
      <c r="O419" s="46">
        <f t="shared" ca="1" si="35"/>
        <v>-22</v>
      </c>
      <c r="P419" s="46"/>
      <c r="Q419" s="45"/>
      <c r="R419" s="45"/>
      <c r="S419" s="45"/>
      <c r="T419" s="45"/>
      <c r="U419" s="45"/>
      <c r="V419" s="56"/>
      <c r="W419" s="45"/>
      <c r="X419" s="45"/>
      <c r="Y419" s="45"/>
      <c r="Z419" s="45"/>
      <c r="AA419" s="45"/>
      <c r="AB419" s="45"/>
      <c r="AC419" s="45"/>
      <c r="AD419" s="45"/>
      <c r="AE419" s="45"/>
      <c r="AF419" s="45"/>
      <c r="AG419" s="45"/>
      <c r="AH419" s="45"/>
      <c r="AI419" s="45"/>
      <c r="AJ419" s="45"/>
      <c r="AK419" s="45"/>
      <c r="AL419" s="45"/>
      <c r="AM419" s="45"/>
      <c r="AN419" s="45"/>
      <c r="AO419" s="45"/>
      <c r="AP419" s="45"/>
      <c r="AQ419" s="45"/>
      <c r="AR419" s="45"/>
      <c r="AS419" s="45"/>
      <c r="AT419" s="45"/>
      <c r="AU419" s="45"/>
    </row>
    <row r="420" spans="1:47" hidden="1" x14ac:dyDescent="0.25">
      <c r="A420" s="180">
        <v>423</v>
      </c>
      <c r="B420" s="367" t="s">
        <v>47</v>
      </c>
      <c r="C420" s="45" t="s">
        <v>707</v>
      </c>
      <c r="D420" s="45" t="s">
        <v>708</v>
      </c>
      <c r="E420" s="45" t="s">
        <v>117</v>
      </c>
      <c r="F420" s="45"/>
      <c r="G420" s="45"/>
      <c r="H420" s="45"/>
      <c r="I420" s="45"/>
      <c r="J420" s="7"/>
      <c r="K420" s="180"/>
      <c r="L420" s="51">
        <v>46122</v>
      </c>
      <c r="M420" s="45">
        <f>30+30</f>
        <v>60</v>
      </c>
      <c r="N420" s="52">
        <f t="shared" si="36"/>
        <v>46181</v>
      </c>
      <c r="O420" s="46">
        <f t="shared" ca="1" si="35"/>
        <v>-22</v>
      </c>
      <c r="P420" s="46"/>
      <c r="Q420" s="45"/>
      <c r="R420" s="45"/>
      <c r="S420" s="45"/>
      <c r="T420" s="45"/>
      <c r="U420" s="45"/>
      <c r="V420" s="56"/>
      <c r="W420" s="45"/>
      <c r="X420" s="45"/>
      <c r="Y420" s="45"/>
      <c r="Z420" s="45"/>
      <c r="AA420" s="45"/>
      <c r="AB420" s="45"/>
      <c r="AC420" s="45"/>
      <c r="AD420" s="45"/>
      <c r="AE420" s="45"/>
      <c r="AF420" s="45"/>
      <c r="AG420" s="45"/>
      <c r="AH420" s="45"/>
      <c r="AI420" s="45"/>
      <c r="AJ420" s="45"/>
      <c r="AK420" s="45"/>
      <c r="AL420" s="45"/>
      <c r="AM420" s="45"/>
      <c r="AN420" s="45"/>
      <c r="AO420" s="45"/>
      <c r="AP420" s="45"/>
      <c r="AQ420" s="45"/>
      <c r="AR420" s="7" t="s">
        <v>50</v>
      </c>
      <c r="AS420" s="45"/>
      <c r="AT420" s="45"/>
      <c r="AU420" s="45"/>
    </row>
    <row r="421" spans="1:47" x14ac:dyDescent="0.25">
      <c r="A421" s="151">
        <v>424</v>
      </c>
      <c r="B421" s="323" t="s">
        <v>776</v>
      </c>
      <c r="C421" s="7" t="s">
        <v>777</v>
      </c>
      <c r="D421" s="7" t="s">
        <v>778</v>
      </c>
      <c r="E421" s="7" t="s">
        <v>779</v>
      </c>
      <c r="F421" s="7"/>
      <c r="G421" s="7">
        <v>11500</v>
      </c>
      <c r="H421" s="7"/>
      <c r="I421" s="7"/>
      <c r="J421" s="7"/>
      <c r="K421" s="151"/>
      <c r="L421" s="8">
        <v>46129</v>
      </c>
      <c r="M421" s="7">
        <v>180</v>
      </c>
      <c r="N421" s="9">
        <f t="shared" si="36"/>
        <v>46308</v>
      </c>
      <c r="O421" s="10">
        <f t="shared" ca="1" si="35"/>
        <v>105</v>
      </c>
      <c r="P421" s="10"/>
      <c r="Q421" s="7"/>
      <c r="R421" s="7"/>
      <c r="S421" s="7"/>
      <c r="T421" s="7" t="s">
        <v>56</v>
      </c>
      <c r="U421" s="7"/>
      <c r="V421" s="15"/>
      <c r="W421" s="7">
        <v>0</v>
      </c>
      <c r="X421" s="7" t="s">
        <v>56</v>
      </c>
      <c r="Y421" s="7" t="s">
        <v>56</v>
      </c>
      <c r="Z421" s="7" t="s">
        <v>56</v>
      </c>
      <c r="AA421" s="7" t="s">
        <v>50</v>
      </c>
      <c r="AB421" s="7" t="s">
        <v>56</v>
      </c>
      <c r="AC421" s="7" t="s">
        <v>56</v>
      </c>
      <c r="AD421" s="7" t="s">
        <v>56</v>
      </c>
      <c r="AE421" s="7" t="s">
        <v>50</v>
      </c>
      <c r="AF421" s="7" t="s">
        <v>56</v>
      </c>
      <c r="AG421" s="7">
        <v>0</v>
      </c>
      <c r="AH421" s="7">
        <v>0</v>
      </c>
      <c r="AI421" s="7" t="s">
        <v>50</v>
      </c>
      <c r="AJ421" s="7">
        <v>0</v>
      </c>
      <c r="AK421" s="7">
        <v>0</v>
      </c>
      <c r="AL421" s="7">
        <v>0</v>
      </c>
      <c r="AM421" s="7">
        <v>0</v>
      </c>
      <c r="AN421" s="7">
        <v>0</v>
      </c>
      <c r="AO421" s="7">
        <v>0</v>
      </c>
      <c r="AP421" s="7" t="s">
        <v>56</v>
      </c>
      <c r="AQ421" s="7"/>
      <c r="AR421" s="7"/>
      <c r="AS421" s="7"/>
      <c r="AT421" s="7"/>
      <c r="AU421" s="7"/>
    </row>
    <row r="422" spans="1:47" hidden="1" x14ac:dyDescent="0.25">
      <c r="A422" s="180">
        <v>425</v>
      </c>
      <c r="B422" s="367" t="s">
        <v>47</v>
      </c>
      <c r="C422" s="45" t="s">
        <v>780</v>
      </c>
      <c r="D422" s="45" t="s">
        <v>758</v>
      </c>
      <c r="E422" s="45" t="s">
        <v>775</v>
      </c>
      <c r="F422" s="45"/>
      <c r="G422" s="45"/>
      <c r="H422" s="45"/>
      <c r="I422" s="45"/>
      <c r="J422" s="7"/>
      <c r="K422" s="180"/>
      <c r="L422" s="51">
        <v>46140</v>
      </c>
      <c r="M422" s="45">
        <v>30</v>
      </c>
      <c r="N422" s="52">
        <f t="shared" si="36"/>
        <v>46169</v>
      </c>
      <c r="O422" s="46">
        <f t="shared" ca="1" si="35"/>
        <v>-34</v>
      </c>
      <c r="P422" s="46"/>
      <c r="Q422" s="45"/>
      <c r="R422" s="45"/>
      <c r="S422" s="45"/>
      <c r="T422" s="45"/>
      <c r="U422" s="45"/>
      <c r="V422" s="56"/>
      <c r="W422" s="45"/>
      <c r="X422" s="45"/>
      <c r="Y422" s="45"/>
      <c r="Z422" s="45"/>
      <c r="AA422" s="45"/>
      <c r="AB422" s="45"/>
      <c r="AC422" s="45"/>
      <c r="AD422" s="45"/>
      <c r="AE422" s="45"/>
      <c r="AF422" s="45"/>
      <c r="AG422" s="45"/>
      <c r="AH422" s="45"/>
      <c r="AI422" s="45"/>
      <c r="AJ422" s="45"/>
      <c r="AK422" s="45"/>
      <c r="AL422" s="45"/>
      <c r="AM422" s="45"/>
      <c r="AN422" s="45"/>
      <c r="AO422" s="45"/>
      <c r="AP422" s="45"/>
      <c r="AQ422" s="45">
        <v>0</v>
      </c>
      <c r="AR422" s="7" t="s">
        <v>50</v>
      </c>
      <c r="AS422" s="7" t="s">
        <v>56</v>
      </c>
      <c r="AT422" s="7" t="s">
        <v>56</v>
      </c>
      <c r="AU422" s="7"/>
    </row>
    <row r="423" spans="1:47" s="53" customFormat="1" hidden="1" x14ac:dyDescent="0.25">
      <c r="A423" s="180">
        <v>426</v>
      </c>
      <c r="B423" s="367" t="s">
        <v>47</v>
      </c>
      <c r="C423" s="45" t="s">
        <v>717</v>
      </c>
      <c r="D423" s="45" t="s">
        <v>718</v>
      </c>
      <c r="E423" s="45" t="s">
        <v>781</v>
      </c>
      <c r="F423" s="45"/>
      <c r="G423" s="45"/>
      <c r="H423" s="45"/>
      <c r="I423" s="45"/>
      <c r="J423" s="45"/>
      <c r="K423" s="180"/>
      <c r="L423" s="51">
        <v>46140</v>
      </c>
      <c r="M423" s="45">
        <f>30+15</f>
        <v>45</v>
      </c>
      <c r="N423" s="52">
        <f t="shared" si="36"/>
        <v>46184</v>
      </c>
      <c r="O423" s="46">
        <f t="shared" ca="1" si="35"/>
        <v>-19</v>
      </c>
      <c r="P423" s="46"/>
      <c r="Q423" s="45"/>
      <c r="R423" s="45"/>
      <c r="S423" s="45"/>
      <c r="T423" s="45"/>
      <c r="U423" s="45"/>
      <c r="V423" s="56"/>
      <c r="W423" s="45"/>
      <c r="X423" s="45"/>
      <c r="Y423" s="45"/>
      <c r="Z423" s="45"/>
      <c r="AA423" s="45"/>
      <c r="AB423" s="45"/>
      <c r="AC423" s="45"/>
      <c r="AD423" s="45"/>
      <c r="AE423" s="45"/>
      <c r="AF423" s="45"/>
      <c r="AG423" s="45"/>
      <c r="AH423" s="45"/>
      <c r="AI423" s="45"/>
      <c r="AJ423" s="45"/>
      <c r="AK423" s="45"/>
      <c r="AL423" s="45"/>
      <c r="AM423" s="45"/>
      <c r="AN423" s="45"/>
      <c r="AO423" s="45"/>
      <c r="AP423" s="45"/>
      <c r="AQ423" s="45"/>
      <c r="AR423" s="45"/>
      <c r="AS423" s="45"/>
      <c r="AT423" s="45"/>
      <c r="AU423" s="45"/>
    </row>
    <row r="424" spans="1:47" s="53" customFormat="1" hidden="1" x14ac:dyDescent="0.25">
      <c r="A424" s="180">
        <v>427</v>
      </c>
      <c r="B424" s="367" t="s">
        <v>47</v>
      </c>
      <c r="C424" s="45" t="s">
        <v>715</v>
      </c>
      <c r="D424" s="45" t="s">
        <v>716</v>
      </c>
      <c r="E424" s="45" t="s">
        <v>446</v>
      </c>
      <c r="F424" s="45"/>
      <c r="G424" s="45"/>
      <c r="H424" s="45"/>
      <c r="I424" s="45"/>
      <c r="J424" s="45"/>
      <c r="K424" s="180"/>
      <c r="L424" s="51">
        <v>46140</v>
      </c>
      <c r="M424" s="45">
        <f>30+15</f>
        <v>45</v>
      </c>
      <c r="N424" s="52">
        <f t="shared" si="36"/>
        <v>46184</v>
      </c>
      <c r="O424" s="46">
        <f t="shared" ca="1" si="35"/>
        <v>-19</v>
      </c>
      <c r="P424" s="46"/>
      <c r="Q424" s="45"/>
      <c r="R424" s="45"/>
      <c r="S424" s="45"/>
      <c r="T424" s="45"/>
      <c r="U424" s="45"/>
      <c r="V424" s="56"/>
      <c r="W424" s="45"/>
      <c r="X424" s="45"/>
      <c r="Y424" s="45"/>
      <c r="Z424" s="45"/>
      <c r="AA424" s="45"/>
      <c r="AB424" s="45"/>
      <c r="AC424" s="45"/>
      <c r="AD424" s="45"/>
      <c r="AE424" s="45"/>
      <c r="AF424" s="45"/>
      <c r="AG424" s="45"/>
      <c r="AH424" s="45"/>
      <c r="AI424" s="45"/>
      <c r="AJ424" s="45"/>
      <c r="AK424" s="45"/>
      <c r="AL424" s="45"/>
      <c r="AM424" s="45"/>
      <c r="AN424" s="45"/>
      <c r="AO424" s="45"/>
      <c r="AP424" s="45"/>
      <c r="AQ424" s="45"/>
      <c r="AR424" s="45"/>
      <c r="AS424" s="45"/>
      <c r="AT424" s="45"/>
      <c r="AU424" s="45"/>
    </row>
    <row r="425" spans="1:47" s="53" customFormat="1" hidden="1" x14ac:dyDescent="0.25">
      <c r="A425" s="180">
        <v>428</v>
      </c>
      <c r="B425" s="367" t="s">
        <v>47</v>
      </c>
      <c r="C425" s="45" t="s">
        <v>719</v>
      </c>
      <c r="D425" s="45" t="s">
        <v>720</v>
      </c>
      <c r="E425" s="45" t="s">
        <v>117</v>
      </c>
      <c r="F425" s="45"/>
      <c r="G425" s="45"/>
      <c r="H425" s="45"/>
      <c r="I425" s="45"/>
      <c r="J425" s="45"/>
      <c r="K425" s="180"/>
      <c r="L425" s="51">
        <v>46140</v>
      </c>
      <c r="M425" s="45">
        <v>30</v>
      </c>
      <c r="N425" s="52">
        <f t="shared" ref="N425:N456" si="37">IF(OR(ISBLANK(L425),ISBLANK(M425)),"",L425+M425-1)</f>
        <v>46169</v>
      </c>
      <c r="O425" s="46">
        <f t="shared" ca="1" si="35"/>
        <v>-34</v>
      </c>
      <c r="P425" s="46"/>
      <c r="Q425" s="45"/>
      <c r="R425" s="45"/>
      <c r="S425" s="45"/>
      <c r="T425" s="45"/>
      <c r="U425" s="45"/>
      <c r="V425" s="56"/>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5"/>
      <c r="AT425" s="45"/>
      <c r="AU425" s="45"/>
    </row>
    <row r="426" spans="1:47" x14ac:dyDescent="0.25">
      <c r="A426" s="151">
        <v>429</v>
      </c>
      <c r="B426" s="323" t="s">
        <v>782</v>
      </c>
      <c r="C426" s="7" t="s">
        <v>783</v>
      </c>
      <c r="D426" s="7" t="s">
        <v>784</v>
      </c>
      <c r="E426" s="7" t="s">
        <v>775</v>
      </c>
      <c r="F426" s="7"/>
      <c r="G426" s="7">
        <v>8980</v>
      </c>
      <c r="H426" s="7"/>
      <c r="I426" s="7"/>
      <c r="J426" s="7"/>
      <c r="K426" s="151"/>
      <c r="L426" s="8">
        <v>46146</v>
      </c>
      <c r="M426" s="7">
        <v>113</v>
      </c>
      <c r="N426" s="9">
        <f t="shared" si="37"/>
        <v>46258</v>
      </c>
      <c r="O426" s="10">
        <f t="shared" ca="1" si="35"/>
        <v>55</v>
      </c>
      <c r="P426" s="10"/>
      <c r="Q426" s="7"/>
      <c r="R426" s="7"/>
      <c r="S426" s="7"/>
      <c r="T426" s="7"/>
      <c r="U426" s="7"/>
      <c r="V426" s="15"/>
      <c r="W426" s="7"/>
      <c r="X426" s="7"/>
      <c r="Y426" s="7"/>
      <c r="Z426" s="7"/>
      <c r="AA426" s="7"/>
      <c r="AB426" s="7"/>
      <c r="AC426" s="7"/>
      <c r="AD426" s="7"/>
      <c r="AE426" s="7"/>
      <c r="AF426" s="7"/>
      <c r="AG426" s="7"/>
      <c r="AH426" s="7"/>
      <c r="AI426" s="7"/>
      <c r="AJ426" s="7"/>
      <c r="AK426" s="7"/>
      <c r="AL426" s="7"/>
      <c r="AM426" s="7"/>
      <c r="AN426" s="7"/>
      <c r="AO426" s="7"/>
      <c r="AP426" s="7"/>
      <c r="AQ426" s="7"/>
      <c r="AR426" s="7"/>
      <c r="AS426" s="7"/>
      <c r="AT426" s="7"/>
      <c r="AU426" s="7"/>
    </row>
    <row r="427" spans="1:47" s="53" customFormat="1" hidden="1" x14ac:dyDescent="0.25">
      <c r="A427" s="180">
        <v>430</v>
      </c>
      <c r="B427" s="367" t="s">
        <v>47</v>
      </c>
      <c r="C427" s="45" t="s">
        <v>785</v>
      </c>
      <c r="D427" s="45" t="s">
        <v>786</v>
      </c>
      <c r="E427" s="45" t="s">
        <v>775</v>
      </c>
      <c r="F427" s="45"/>
      <c r="G427" s="45">
        <v>1</v>
      </c>
      <c r="H427" s="45"/>
      <c r="I427" s="45"/>
      <c r="J427" s="45"/>
      <c r="K427" s="180"/>
      <c r="L427" s="51">
        <v>46139</v>
      </c>
      <c r="M427" s="45">
        <f>30+30</f>
        <v>60</v>
      </c>
      <c r="N427" s="52">
        <f t="shared" si="37"/>
        <v>46198</v>
      </c>
      <c r="O427" s="46">
        <f t="shared" ca="1" si="35"/>
        <v>-5</v>
      </c>
      <c r="P427" s="46"/>
      <c r="Q427" s="45"/>
      <c r="R427" s="45"/>
      <c r="S427" s="45"/>
      <c r="T427" s="45"/>
      <c r="U427" s="45"/>
      <c r="V427" s="56"/>
      <c r="W427" s="45"/>
      <c r="X427" s="45"/>
      <c r="Y427" s="45"/>
      <c r="Z427" s="45"/>
      <c r="AA427" s="45"/>
      <c r="AB427" s="45"/>
      <c r="AC427" s="45"/>
      <c r="AD427" s="45"/>
      <c r="AE427" s="45"/>
      <c r="AF427" s="45"/>
      <c r="AG427" s="45"/>
      <c r="AH427" s="45"/>
      <c r="AI427" s="45"/>
      <c r="AJ427" s="45"/>
      <c r="AK427" s="45"/>
      <c r="AL427" s="45"/>
      <c r="AM427" s="45"/>
      <c r="AN427" s="45"/>
      <c r="AO427" s="45"/>
      <c r="AP427" s="45"/>
      <c r="AQ427" s="45"/>
      <c r="AR427" s="45"/>
      <c r="AS427" s="45"/>
      <c r="AT427" s="45"/>
      <c r="AU427" s="45"/>
    </row>
    <row r="428" spans="1:47" s="53" customFormat="1" hidden="1" x14ac:dyDescent="0.25">
      <c r="A428" s="180">
        <v>431</v>
      </c>
      <c r="B428" s="367" t="s">
        <v>47</v>
      </c>
      <c r="C428" s="45" t="s">
        <v>787</v>
      </c>
      <c r="D428" s="45" t="s">
        <v>788</v>
      </c>
      <c r="E428" s="45" t="s">
        <v>781</v>
      </c>
      <c r="F428" s="45"/>
      <c r="G428" s="45">
        <v>1</v>
      </c>
      <c r="H428" s="45"/>
      <c r="I428" s="45"/>
      <c r="J428" s="45"/>
      <c r="K428" s="180"/>
      <c r="L428" s="51">
        <v>46139</v>
      </c>
      <c r="M428" s="45">
        <f>30+30</f>
        <v>60</v>
      </c>
      <c r="N428" s="52">
        <f t="shared" si="37"/>
        <v>46198</v>
      </c>
      <c r="O428" s="46">
        <f t="shared" ca="1" si="35"/>
        <v>-5</v>
      </c>
      <c r="P428" s="46"/>
      <c r="Q428" s="45"/>
      <c r="R428" s="45"/>
      <c r="S428" s="45"/>
      <c r="T428" s="45"/>
      <c r="U428" s="45"/>
      <c r="V428" s="56"/>
      <c r="W428" s="45"/>
      <c r="X428" s="45"/>
      <c r="Y428" s="45"/>
      <c r="Z428" s="45"/>
      <c r="AA428" s="45"/>
      <c r="AB428" s="45"/>
      <c r="AC428" s="45"/>
      <c r="AD428" s="45"/>
      <c r="AE428" s="45"/>
      <c r="AF428" s="45"/>
      <c r="AG428" s="45"/>
      <c r="AH428" s="45"/>
      <c r="AI428" s="45"/>
      <c r="AJ428" s="45"/>
      <c r="AK428" s="45"/>
      <c r="AL428" s="45"/>
      <c r="AM428" s="45"/>
      <c r="AN428" s="45"/>
      <c r="AO428" s="45"/>
      <c r="AP428" s="45"/>
      <c r="AQ428" s="45"/>
      <c r="AR428" s="45"/>
      <c r="AS428" s="45"/>
      <c r="AT428" s="45"/>
      <c r="AU428" s="45"/>
    </row>
    <row r="429" spans="1:47" s="53" customFormat="1" x14ac:dyDescent="0.25">
      <c r="A429" s="180">
        <v>432</v>
      </c>
      <c r="B429" s="367" t="s">
        <v>789</v>
      </c>
      <c r="C429" s="45" t="s">
        <v>602</v>
      </c>
      <c r="D429" s="45" t="s">
        <v>603</v>
      </c>
      <c r="E429" s="45" t="s">
        <v>574</v>
      </c>
      <c r="F429" s="45"/>
      <c r="G429" s="45">
        <v>1000</v>
      </c>
      <c r="H429" s="45"/>
      <c r="I429" s="45"/>
      <c r="J429" s="45"/>
      <c r="K429" s="180"/>
      <c r="L429" s="51">
        <v>46148</v>
      </c>
      <c r="M429" s="45">
        <f>30+30+30</f>
        <v>90</v>
      </c>
      <c r="N429" s="52">
        <f t="shared" si="37"/>
        <v>46237</v>
      </c>
      <c r="O429" s="46">
        <f t="shared" ca="1" si="35"/>
        <v>34</v>
      </c>
      <c r="P429" s="46"/>
      <c r="Q429" s="45"/>
      <c r="R429" s="45"/>
      <c r="S429" s="45"/>
      <c r="T429" s="45"/>
      <c r="U429" s="45"/>
      <c r="V429" s="56"/>
      <c r="W429" s="45"/>
      <c r="X429" s="45"/>
      <c r="Y429" s="45"/>
      <c r="Z429" s="45"/>
      <c r="AA429" s="45"/>
      <c r="AB429" s="45"/>
      <c r="AC429" s="45"/>
      <c r="AD429" s="45"/>
      <c r="AE429" s="45"/>
      <c r="AF429" s="45"/>
      <c r="AG429" s="45"/>
      <c r="AH429" s="45"/>
      <c r="AI429" s="45"/>
      <c r="AJ429" s="45"/>
      <c r="AK429" s="45"/>
      <c r="AL429" s="45"/>
      <c r="AM429" s="45"/>
      <c r="AN429" s="45"/>
      <c r="AO429" s="45"/>
      <c r="AP429" s="45"/>
      <c r="AQ429" s="45"/>
      <c r="AR429" s="45"/>
      <c r="AS429" s="45"/>
      <c r="AT429" s="45"/>
      <c r="AU429" s="45"/>
    </row>
    <row r="430" spans="1:47" x14ac:dyDescent="0.25">
      <c r="A430" s="151">
        <v>433</v>
      </c>
      <c r="B430" s="323" t="s">
        <v>790</v>
      </c>
      <c r="C430" s="63" t="s">
        <v>744</v>
      </c>
      <c r="D430" s="7" t="s">
        <v>791</v>
      </c>
      <c r="E430" s="7" t="s">
        <v>91</v>
      </c>
      <c r="F430" s="7"/>
      <c r="G430" s="7"/>
      <c r="H430" s="7"/>
      <c r="I430" s="7"/>
      <c r="J430" s="7"/>
      <c r="K430" s="151"/>
      <c r="L430" s="8">
        <v>46170</v>
      </c>
      <c r="M430" s="7">
        <v>30</v>
      </c>
      <c r="N430" s="9">
        <f t="shared" si="37"/>
        <v>46199</v>
      </c>
      <c r="O430" s="10">
        <f t="shared" ca="1" si="35"/>
        <v>-4</v>
      </c>
      <c r="P430" s="10"/>
      <c r="Q430" s="7"/>
      <c r="R430" s="7"/>
      <c r="S430" s="7"/>
      <c r="T430" s="7"/>
      <c r="U430" s="7"/>
      <c r="V430" s="15"/>
      <c r="W430" s="7"/>
      <c r="X430" s="7"/>
      <c r="Y430" s="7"/>
      <c r="Z430" s="7"/>
      <c r="AA430" s="7"/>
      <c r="AB430" s="7"/>
      <c r="AC430" s="7"/>
      <c r="AD430" s="7"/>
      <c r="AE430" s="7"/>
      <c r="AF430" s="7"/>
      <c r="AG430" s="7"/>
      <c r="AH430" s="7"/>
      <c r="AI430" s="7"/>
      <c r="AJ430" s="7"/>
      <c r="AK430" s="7"/>
      <c r="AL430" s="7"/>
      <c r="AM430" s="7"/>
      <c r="AN430" s="7"/>
      <c r="AO430" s="7"/>
      <c r="AP430" s="7"/>
      <c r="AQ430" s="7"/>
      <c r="AR430" s="7"/>
      <c r="AS430" s="7"/>
      <c r="AT430" s="7"/>
      <c r="AU430" s="7"/>
    </row>
    <row r="431" spans="1:47" x14ac:dyDescent="0.25">
      <c r="A431" s="151">
        <v>434</v>
      </c>
      <c r="B431" s="323" t="s">
        <v>792</v>
      </c>
      <c r="C431" s="7" t="s">
        <v>793</v>
      </c>
      <c r="D431" s="7" t="s">
        <v>794</v>
      </c>
      <c r="E431" s="7" t="s">
        <v>795</v>
      </c>
      <c r="F431" s="7"/>
      <c r="G431" s="7"/>
      <c r="H431" s="7"/>
      <c r="I431" s="7"/>
      <c r="J431" s="7"/>
      <c r="K431" s="151"/>
      <c r="L431" s="7"/>
      <c r="M431" s="7"/>
      <c r="N431" s="9" t="str">
        <f t="shared" si="37"/>
        <v/>
      </c>
      <c r="O431" s="10" t="str">
        <f t="shared" ref="O431:O477" ca="1" si="38">IF(OR(ISBLANK(L431),ISBLANK(M431)),"",N431-TODAY())</f>
        <v/>
      </c>
      <c r="P431" s="10"/>
      <c r="Q431" s="7"/>
      <c r="R431" s="7"/>
      <c r="S431" s="7"/>
      <c r="T431" s="7"/>
      <c r="U431" s="7"/>
      <c r="V431" s="15"/>
      <c r="W431" s="7"/>
      <c r="X431" s="7"/>
      <c r="Y431" s="7"/>
      <c r="Z431" s="7"/>
      <c r="AA431" s="7"/>
      <c r="AB431" s="7"/>
      <c r="AC431" s="7"/>
      <c r="AD431" s="7"/>
      <c r="AE431" s="7"/>
      <c r="AF431" s="7"/>
      <c r="AG431" s="7"/>
      <c r="AH431" s="7"/>
      <c r="AI431" s="7"/>
      <c r="AJ431" s="7"/>
      <c r="AK431" s="7"/>
      <c r="AL431" s="7"/>
      <c r="AM431" s="7"/>
      <c r="AN431" s="7"/>
      <c r="AO431" s="7"/>
      <c r="AP431" s="7"/>
      <c r="AQ431" s="7"/>
      <c r="AR431" s="7"/>
      <c r="AS431" s="7"/>
      <c r="AT431" s="7"/>
      <c r="AU431" s="7"/>
    </row>
    <row r="432" spans="1:47" x14ac:dyDescent="0.25">
      <c r="A432" s="151">
        <v>435</v>
      </c>
      <c r="B432" s="323" t="s">
        <v>796</v>
      </c>
      <c r="C432" s="7" t="s">
        <v>797</v>
      </c>
      <c r="D432" s="7" t="s">
        <v>798</v>
      </c>
      <c r="E432" s="7" t="s">
        <v>795</v>
      </c>
      <c r="F432" s="7"/>
      <c r="G432" s="7"/>
      <c r="H432" s="7"/>
      <c r="I432" s="7"/>
      <c r="J432" s="7"/>
      <c r="K432" s="151"/>
      <c r="L432" s="7"/>
      <c r="M432" s="7"/>
      <c r="N432" s="9" t="str">
        <f t="shared" si="37"/>
        <v/>
      </c>
      <c r="O432" s="10" t="str">
        <f t="shared" ca="1" si="38"/>
        <v/>
      </c>
      <c r="P432" s="10"/>
      <c r="Q432" s="7"/>
      <c r="R432" s="7"/>
      <c r="S432" s="7"/>
      <c r="T432" s="7"/>
      <c r="U432" s="7"/>
      <c r="V432" s="15"/>
      <c r="W432" s="7"/>
      <c r="X432" s="7"/>
      <c r="Y432" s="7"/>
      <c r="Z432" s="7"/>
      <c r="AA432" s="7"/>
      <c r="AB432" s="7"/>
      <c r="AC432" s="7"/>
      <c r="AD432" s="7"/>
      <c r="AE432" s="7"/>
      <c r="AF432" s="7"/>
      <c r="AG432" s="7"/>
      <c r="AH432" s="7"/>
      <c r="AI432" s="7"/>
      <c r="AJ432" s="7"/>
      <c r="AK432" s="7"/>
      <c r="AL432" s="7"/>
      <c r="AM432" s="7"/>
      <c r="AN432" s="7"/>
      <c r="AO432" s="7"/>
      <c r="AP432" s="7"/>
      <c r="AQ432" s="7"/>
      <c r="AR432" s="7"/>
      <c r="AS432" s="7"/>
      <c r="AT432" s="7"/>
      <c r="AU432" s="7"/>
    </row>
    <row r="433" spans="1:47" x14ac:dyDescent="0.25">
      <c r="A433" s="151">
        <v>436</v>
      </c>
      <c r="B433" s="323" t="s">
        <v>799</v>
      </c>
      <c r="C433" s="7" t="s">
        <v>800</v>
      </c>
      <c r="D433" s="7" t="s">
        <v>801</v>
      </c>
      <c r="E433" s="67" t="s">
        <v>781</v>
      </c>
      <c r="F433" s="7"/>
      <c r="G433" s="7"/>
      <c r="H433" s="7"/>
      <c r="I433" s="7"/>
      <c r="J433" s="7"/>
      <c r="K433" s="151"/>
      <c r="L433" s="8">
        <v>46177</v>
      </c>
      <c r="M433" s="7">
        <v>113</v>
      </c>
      <c r="N433" s="9">
        <f t="shared" si="37"/>
        <v>46289</v>
      </c>
      <c r="O433" s="10">
        <f t="shared" ca="1" si="38"/>
        <v>86</v>
      </c>
      <c r="P433" s="10"/>
      <c r="Q433" s="7"/>
      <c r="R433" s="7"/>
      <c r="S433" s="7"/>
      <c r="T433" s="7"/>
      <c r="U433" s="7"/>
      <c r="V433" s="15"/>
      <c r="W433" s="7"/>
      <c r="X433" s="7"/>
      <c r="Y433" s="7"/>
      <c r="Z433" s="7"/>
      <c r="AA433" s="7"/>
      <c r="AB433" s="7"/>
      <c r="AC433" s="7"/>
      <c r="AD433" s="7"/>
      <c r="AE433" s="7"/>
      <c r="AF433" s="7"/>
      <c r="AG433" s="7"/>
      <c r="AH433" s="7"/>
      <c r="AI433" s="7"/>
      <c r="AJ433" s="7"/>
      <c r="AK433" s="7"/>
      <c r="AL433" s="7"/>
      <c r="AM433" s="7"/>
      <c r="AN433" s="7"/>
      <c r="AO433" s="7"/>
      <c r="AP433" s="7"/>
      <c r="AQ433" s="7"/>
      <c r="AR433" s="7"/>
      <c r="AS433" s="7"/>
      <c r="AT433" s="7"/>
      <c r="AU433" s="7"/>
    </row>
    <row r="434" spans="1:47" x14ac:dyDescent="0.25">
      <c r="A434" s="151">
        <v>437</v>
      </c>
      <c r="B434" s="323" t="s">
        <v>802</v>
      </c>
      <c r="C434" s="7" t="s">
        <v>803</v>
      </c>
      <c r="D434" s="7" t="s">
        <v>804</v>
      </c>
      <c r="E434" s="67" t="s">
        <v>75</v>
      </c>
      <c r="F434" s="7"/>
      <c r="G434" s="7">
        <v>28200</v>
      </c>
      <c r="H434" s="7"/>
      <c r="I434" s="7"/>
      <c r="J434" s="7"/>
      <c r="K434" s="151"/>
      <c r="L434" s="8">
        <v>46177</v>
      </c>
      <c r="M434" s="7">
        <v>113</v>
      </c>
      <c r="N434" s="9">
        <f t="shared" si="37"/>
        <v>46289</v>
      </c>
      <c r="O434" s="10">
        <f t="shared" ca="1" si="38"/>
        <v>86</v>
      </c>
      <c r="P434" s="10"/>
      <c r="Q434" s="7"/>
      <c r="R434" s="7"/>
      <c r="S434" s="7"/>
      <c r="T434" s="7"/>
      <c r="U434" s="7"/>
      <c r="V434" s="15"/>
      <c r="W434" s="7"/>
      <c r="X434" s="7"/>
      <c r="Y434" s="7"/>
      <c r="Z434" s="7"/>
      <c r="AA434" s="7"/>
      <c r="AB434" s="7"/>
      <c r="AC434" s="7"/>
      <c r="AD434" s="7"/>
      <c r="AE434" s="7"/>
      <c r="AF434" s="7"/>
      <c r="AG434" s="7"/>
      <c r="AH434" s="7"/>
      <c r="AI434" s="7"/>
      <c r="AJ434" s="7"/>
      <c r="AK434" s="7"/>
      <c r="AL434" s="7"/>
      <c r="AM434" s="7"/>
      <c r="AN434" s="7"/>
      <c r="AO434" s="7"/>
      <c r="AP434" s="7"/>
      <c r="AQ434" s="7"/>
      <c r="AR434" s="7"/>
      <c r="AS434" s="7"/>
      <c r="AT434" s="7"/>
      <c r="AU434" s="7"/>
    </row>
    <row r="435" spans="1:47" x14ac:dyDescent="0.25">
      <c r="A435" s="151">
        <v>438</v>
      </c>
      <c r="B435" s="323" t="s">
        <v>805</v>
      </c>
      <c r="C435" s="7" t="s">
        <v>806</v>
      </c>
      <c r="D435" s="7" t="s">
        <v>807</v>
      </c>
      <c r="E435" s="67" t="s">
        <v>775</v>
      </c>
      <c r="F435" s="7"/>
      <c r="G435" s="7">
        <v>33450</v>
      </c>
      <c r="H435" s="7"/>
      <c r="I435" s="7"/>
      <c r="J435" s="7"/>
      <c r="K435" s="151"/>
      <c r="L435" s="8">
        <v>46177</v>
      </c>
      <c r="M435" s="7">
        <v>113</v>
      </c>
      <c r="N435" s="9">
        <f t="shared" si="37"/>
        <v>46289</v>
      </c>
      <c r="O435" s="10">
        <f t="shared" ca="1" si="38"/>
        <v>86</v>
      </c>
      <c r="P435" s="10"/>
      <c r="Q435" s="7"/>
      <c r="R435" s="7"/>
      <c r="S435" s="7"/>
      <c r="T435" s="7"/>
      <c r="U435" s="7"/>
      <c r="V435" s="15"/>
      <c r="W435" s="7"/>
      <c r="X435" s="7"/>
      <c r="Y435" s="7"/>
      <c r="Z435" s="7"/>
      <c r="AA435" s="7"/>
      <c r="AB435" s="7"/>
      <c r="AC435" s="7"/>
      <c r="AD435" s="7"/>
      <c r="AE435" s="7"/>
      <c r="AF435" s="7"/>
      <c r="AG435" s="7"/>
      <c r="AH435" s="7"/>
      <c r="AI435" s="7"/>
      <c r="AJ435" s="7"/>
      <c r="AK435" s="7"/>
      <c r="AL435" s="7"/>
      <c r="AM435" s="7"/>
      <c r="AN435" s="7"/>
      <c r="AO435" s="7"/>
      <c r="AP435" s="7"/>
      <c r="AQ435" s="7"/>
      <c r="AR435" s="7"/>
      <c r="AS435" s="7"/>
      <c r="AT435" s="7"/>
      <c r="AU435" s="7"/>
    </row>
    <row r="436" spans="1:47" hidden="1" x14ac:dyDescent="0.25">
      <c r="A436" s="151"/>
      <c r="B436" s="175" t="s">
        <v>47</v>
      </c>
      <c r="C436" s="7"/>
      <c r="D436" s="7"/>
      <c r="E436" s="7"/>
      <c r="F436" s="7"/>
      <c r="G436" s="7"/>
      <c r="H436" s="7"/>
      <c r="I436" s="7"/>
      <c r="J436" s="7"/>
      <c r="K436" s="151"/>
      <c r="L436" s="7" t="s">
        <v>808</v>
      </c>
      <c r="M436" s="7" t="s">
        <v>808</v>
      </c>
      <c r="N436" s="9" t="e">
        <f t="shared" si="37"/>
        <v>#VALUE!</v>
      </c>
      <c r="O436" s="10" t="e">
        <f t="shared" ca="1" si="38"/>
        <v>#VALUE!</v>
      </c>
      <c r="P436" s="10"/>
      <c r="Q436" s="7"/>
      <c r="R436" s="7"/>
      <c r="S436" s="7"/>
      <c r="T436" s="7"/>
      <c r="U436" s="7"/>
      <c r="V436" s="15"/>
      <c r="W436" s="7"/>
      <c r="X436" s="7"/>
      <c r="Y436" s="7"/>
      <c r="Z436" s="7"/>
      <c r="AA436" s="7"/>
      <c r="AB436" s="7"/>
      <c r="AC436" s="7"/>
      <c r="AD436" s="7"/>
      <c r="AE436" s="7"/>
      <c r="AF436" s="7"/>
      <c r="AG436" s="7"/>
      <c r="AH436" s="7"/>
      <c r="AI436" s="7"/>
      <c r="AJ436" s="7"/>
      <c r="AK436" s="7"/>
      <c r="AL436" s="7"/>
      <c r="AM436" s="7"/>
      <c r="AN436" s="7"/>
      <c r="AO436" s="7"/>
      <c r="AP436" s="7"/>
      <c r="AQ436" s="7"/>
      <c r="AR436" s="7"/>
      <c r="AS436" s="7"/>
      <c r="AT436" s="7"/>
      <c r="AU436" s="7"/>
    </row>
    <row r="437" spans="1:47" x14ac:dyDescent="0.25">
      <c r="A437" s="151">
        <v>440</v>
      </c>
      <c r="B437" s="323" t="s">
        <v>809</v>
      </c>
      <c r="C437" s="7" t="s">
        <v>810</v>
      </c>
      <c r="D437" s="7" t="s">
        <v>811</v>
      </c>
      <c r="E437" s="67" t="s">
        <v>446</v>
      </c>
      <c r="F437" s="7"/>
      <c r="G437" s="7">
        <v>32435</v>
      </c>
      <c r="H437" s="7"/>
      <c r="I437" s="7"/>
      <c r="J437" s="7"/>
      <c r="K437" s="151"/>
      <c r="L437" s="8">
        <v>46176</v>
      </c>
      <c r="M437" s="7">
        <v>113</v>
      </c>
      <c r="N437" s="9">
        <f t="shared" si="37"/>
        <v>46288</v>
      </c>
      <c r="O437" s="10">
        <f t="shared" ca="1" si="38"/>
        <v>85</v>
      </c>
      <c r="P437" s="10"/>
      <c r="Q437" s="7" t="s">
        <v>56</v>
      </c>
      <c r="R437" s="67" t="s">
        <v>56</v>
      </c>
      <c r="S437" s="67"/>
      <c r="T437" s="67"/>
      <c r="U437" s="67"/>
      <c r="V437" s="485"/>
      <c r="W437" s="67"/>
      <c r="X437" s="67"/>
      <c r="Y437" s="67"/>
      <c r="Z437" s="7"/>
      <c r="AA437" s="67"/>
      <c r="AB437" s="7"/>
      <c r="AC437" s="7"/>
      <c r="AD437" s="7"/>
      <c r="AE437" s="7">
        <v>0</v>
      </c>
      <c r="AF437" s="7"/>
      <c r="AG437" s="7"/>
      <c r="AH437" s="7"/>
      <c r="AI437" s="7"/>
      <c r="AJ437" s="67"/>
      <c r="AK437" s="7"/>
      <c r="AL437" s="7"/>
      <c r="AM437" s="7"/>
      <c r="AN437" s="7"/>
      <c r="AO437" s="7"/>
      <c r="AP437" s="7"/>
      <c r="AQ437" s="7"/>
      <c r="AR437" s="7"/>
      <c r="AS437" s="7"/>
      <c r="AT437" s="7"/>
      <c r="AU437" s="7"/>
    </row>
    <row r="438" spans="1:47" x14ac:dyDescent="0.25">
      <c r="A438" s="151">
        <v>441</v>
      </c>
      <c r="B438" s="323" t="s">
        <v>812</v>
      </c>
      <c r="C438" s="7" t="s">
        <v>813</v>
      </c>
      <c r="D438" s="7" t="s">
        <v>814</v>
      </c>
      <c r="E438" s="67" t="s">
        <v>2008</v>
      </c>
      <c r="F438" s="7"/>
      <c r="G438" s="7">
        <v>26450</v>
      </c>
      <c r="H438" s="7"/>
      <c r="I438" s="7"/>
      <c r="J438" s="7"/>
      <c r="K438" s="151"/>
      <c r="L438" s="8">
        <v>46176</v>
      </c>
      <c r="M438" s="7">
        <v>113</v>
      </c>
      <c r="N438" s="9">
        <f t="shared" si="37"/>
        <v>46288</v>
      </c>
      <c r="O438" s="10">
        <f t="shared" ca="1" si="38"/>
        <v>85</v>
      </c>
      <c r="P438" s="10"/>
      <c r="Q438" s="7"/>
      <c r="R438" s="7"/>
      <c r="S438" s="7"/>
      <c r="T438" s="7"/>
      <c r="U438" s="7"/>
      <c r="V438" s="15"/>
      <c r="W438" s="7"/>
      <c r="X438" s="7"/>
      <c r="Y438" s="7"/>
      <c r="Z438" s="7"/>
      <c r="AA438" s="7"/>
      <c r="AB438" s="7"/>
      <c r="AC438" s="7"/>
      <c r="AD438" s="7"/>
      <c r="AE438" s="7"/>
      <c r="AF438" s="7"/>
      <c r="AG438" s="7"/>
      <c r="AH438" s="7"/>
      <c r="AI438" s="7"/>
      <c r="AJ438" s="7"/>
      <c r="AK438" s="7"/>
      <c r="AL438" s="7"/>
      <c r="AM438" s="7"/>
      <c r="AN438" s="7"/>
      <c r="AO438" s="7"/>
      <c r="AP438" s="7"/>
      <c r="AQ438" s="7"/>
      <c r="AR438" s="7"/>
      <c r="AS438" s="7"/>
      <c r="AT438" s="7"/>
      <c r="AU438" s="7"/>
    </row>
    <row r="439" spans="1:47" x14ac:dyDescent="0.25">
      <c r="A439" s="151">
        <v>442</v>
      </c>
      <c r="B439" s="323" t="s">
        <v>816</v>
      </c>
      <c r="C439" s="7" t="s">
        <v>817</v>
      </c>
      <c r="D439" t="s">
        <v>818</v>
      </c>
      <c r="E439" s="67" t="s">
        <v>819</v>
      </c>
      <c r="F439" s="7"/>
      <c r="G439" s="7">
        <v>28270</v>
      </c>
      <c r="H439" s="7"/>
      <c r="I439" s="7"/>
      <c r="J439" s="7"/>
      <c r="K439" s="151"/>
      <c r="L439" s="8">
        <v>46176</v>
      </c>
      <c r="M439" s="7">
        <v>113</v>
      </c>
      <c r="N439" s="9">
        <f t="shared" si="37"/>
        <v>46288</v>
      </c>
      <c r="O439" s="10">
        <f t="shared" ca="1" si="38"/>
        <v>85</v>
      </c>
      <c r="P439" s="10"/>
      <c r="Q439" s="7"/>
      <c r="R439" s="7"/>
      <c r="S439" s="7"/>
      <c r="T439" s="7"/>
      <c r="U439" s="7"/>
      <c r="V439" s="15"/>
      <c r="W439" s="7"/>
      <c r="X439" s="7"/>
      <c r="Y439" s="7"/>
      <c r="Z439" s="7"/>
      <c r="AA439" s="7"/>
      <c r="AB439" s="7"/>
      <c r="AC439" s="7"/>
      <c r="AD439" s="7"/>
      <c r="AE439" s="7"/>
      <c r="AF439" s="7"/>
      <c r="AG439" s="7"/>
      <c r="AH439" s="7"/>
      <c r="AI439" s="7"/>
      <c r="AJ439" s="7"/>
      <c r="AK439" s="7"/>
      <c r="AL439" s="7"/>
      <c r="AM439" s="7"/>
      <c r="AN439" s="7"/>
      <c r="AO439" s="7"/>
      <c r="AP439" s="7"/>
      <c r="AQ439" s="7"/>
      <c r="AR439" s="7"/>
      <c r="AS439" s="7"/>
      <c r="AT439" s="7"/>
      <c r="AU439" s="7"/>
    </row>
    <row r="440" spans="1:47" x14ac:dyDescent="0.25">
      <c r="A440" s="151">
        <v>443</v>
      </c>
      <c r="B440" s="323" t="s">
        <v>820</v>
      </c>
      <c r="C440" s="7" t="s">
        <v>821</v>
      </c>
      <c r="D440" s="7" t="s">
        <v>822</v>
      </c>
      <c r="E440" s="7" t="s">
        <v>815</v>
      </c>
      <c r="F440" s="7"/>
      <c r="G440" s="7"/>
      <c r="H440" s="7"/>
      <c r="I440" s="7"/>
      <c r="J440" s="7"/>
      <c r="K440" s="151"/>
      <c r="L440" s="8">
        <v>46185</v>
      </c>
      <c r="M440" s="7">
        <v>113</v>
      </c>
      <c r="N440" s="9">
        <f t="shared" si="37"/>
        <v>46297</v>
      </c>
      <c r="O440" s="10">
        <f t="shared" ca="1" si="38"/>
        <v>94</v>
      </c>
      <c r="P440" s="10"/>
      <c r="Q440" s="7"/>
      <c r="R440" s="7"/>
      <c r="S440" s="7"/>
      <c r="T440" s="7"/>
      <c r="U440" s="7"/>
      <c r="V440" s="15"/>
      <c r="W440" s="7"/>
      <c r="X440" s="7"/>
      <c r="Y440" s="7"/>
      <c r="Z440" s="7"/>
      <c r="AA440" s="7"/>
      <c r="AB440" s="7"/>
      <c r="AC440" s="7"/>
      <c r="AD440" s="7"/>
      <c r="AE440" s="7"/>
      <c r="AF440" s="7"/>
      <c r="AG440" s="7"/>
      <c r="AH440" s="7"/>
      <c r="AI440" s="7"/>
      <c r="AJ440" s="7"/>
      <c r="AK440" s="7"/>
      <c r="AL440" s="7"/>
      <c r="AM440" s="7"/>
      <c r="AN440" s="7"/>
      <c r="AO440" s="7"/>
      <c r="AP440" s="7"/>
      <c r="AQ440" s="7"/>
      <c r="AR440" s="7"/>
      <c r="AS440" s="7"/>
      <c r="AT440" s="7"/>
      <c r="AU440" s="7"/>
    </row>
    <row r="441" spans="1:47" x14ac:dyDescent="0.25">
      <c r="A441" s="151">
        <v>444</v>
      </c>
      <c r="B441" s="323" t="s">
        <v>823</v>
      </c>
      <c r="C441" s="7" t="s">
        <v>824</v>
      </c>
      <c r="D441" s="7" t="s">
        <v>825</v>
      </c>
      <c r="E441" s="67" t="s">
        <v>2009</v>
      </c>
      <c r="F441" s="7"/>
      <c r="G441" s="7"/>
      <c r="H441" s="7"/>
      <c r="I441" s="7"/>
      <c r="J441" s="7"/>
      <c r="K441" s="151"/>
      <c r="L441" s="8">
        <v>46185</v>
      </c>
      <c r="M441" s="7">
        <v>113</v>
      </c>
      <c r="N441" s="9">
        <f t="shared" si="37"/>
        <v>46297</v>
      </c>
      <c r="O441" s="10">
        <f t="shared" ca="1" si="38"/>
        <v>94</v>
      </c>
      <c r="P441" s="10"/>
      <c r="Q441" s="7"/>
      <c r="R441" s="7"/>
      <c r="S441" s="7"/>
      <c r="T441" s="7"/>
      <c r="U441" s="7"/>
      <c r="V441" s="15"/>
      <c r="W441" s="7"/>
      <c r="X441" s="7"/>
      <c r="Y441" s="7"/>
      <c r="Z441" s="7"/>
      <c r="AA441" s="7"/>
      <c r="AB441" s="7"/>
      <c r="AC441" s="7"/>
      <c r="AD441" s="7"/>
      <c r="AE441" s="7"/>
      <c r="AF441" s="7"/>
      <c r="AG441" s="7"/>
      <c r="AH441" s="7"/>
      <c r="AI441" s="7"/>
      <c r="AJ441" s="7"/>
      <c r="AK441" s="7"/>
      <c r="AL441" s="7"/>
      <c r="AM441" s="7"/>
      <c r="AN441" s="7"/>
      <c r="AO441" s="7"/>
      <c r="AP441" s="7"/>
      <c r="AQ441" s="7"/>
      <c r="AR441" s="7"/>
      <c r="AS441" s="7"/>
      <c r="AT441" s="7"/>
      <c r="AU441" s="7"/>
    </row>
    <row r="442" spans="1:47" x14ac:dyDescent="0.25">
      <c r="A442" s="151">
        <v>445</v>
      </c>
      <c r="B442" s="323" t="s">
        <v>826</v>
      </c>
      <c r="C442" s="7" t="s">
        <v>827</v>
      </c>
      <c r="D442" s="7" t="s">
        <v>828</v>
      </c>
      <c r="E442" s="7" t="s">
        <v>829</v>
      </c>
      <c r="F442" s="7"/>
      <c r="G442" s="7"/>
      <c r="H442" s="7"/>
      <c r="I442" s="7"/>
      <c r="J442" s="7"/>
      <c r="K442" s="151"/>
      <c r="L442" s="8">
        <v>46185</v>
      </c>
      <c r="M442" s="7">
        <v>113</v>
      </c>
      <c r="N442" s="9">
        <f t="shared" si="37"/>
        <v>46297</v>
      </c>
      <c r="O442" s="10">
        <f t="shared" ca="1" si="38"/>
        <v>94</v>
      </c>
      <c r="P442" s="10"/>
      <c r="Q442" s="7" t="s">
        <v>56</v>
      </c>
      <c r="R442" s="67"/>
      <c r="S442" s="67"/>
      <c r="T442" s="67"/>
      <c r="U442" s="67"/>
      <c r="V442" s="485"/>
      <c r="W442" s="67"/>
      <c r="X442" s="67"/>
      <c r="Y442" s="67"/>
      <c r="Z442" s="7"/>
      <c r="AA442" s="7"/>
      <c r="AB442" s="7"/>
      <c r="AC442" s="7"/>
      <c r="AD442" s="7"/>
      <c r="AE442" s="7"/>
      <c r="AF442" s="7"/>
      <c r="AG442" s="7"/>
      <c r="AH442" s="7"/>
      <c r="AI442" s="7"/>
      <c r="AJ442" s="7"/>
      <c r="AK442" s="7"/>
      <c r="AL442" s="7"/>
      <c r="AM442" s="7"/>
      <c r="AN442" s="7"/>
      <c r="AO442" s="7"/>
      <c r="AP442" s="7"/>
      <c r="AQ442" s="7"/>
      <c r="AR442" s="7"/>
      <c r="AS442" s="7"/>
      <c r="AT442" s="7"/>
      <c r="AU442" s="7"/>
    </row>
    <row r="443" spans="1:47" x14ac:dyDescent="0.25">
      <c r="A443" s="151">
        <v>446</v>
      </c>
      <c r="B443" s="323" t="s">
        <v>830</v>
      </c>
      <c r="C443" s="7" t="s">
        <v>831</v>
      </c>
      <c r="D443" s="7" t="s">
        <v>832</v>
      </c>
      <c r="E443" s="47" t="s">
        <v>2011</v>
      </c>
      <c r="F443" s="7"/>
      <c r="G443" s="7"/>
      <c r="H443" s="7"/>
      <c r="I443" s="7"/>
      <c r="J443" s="7"/>
      <c r="K443" s="151"/>
      <c r="L443" s="8">
        <v>46185</v>
      </c>
      <c r="M443" s="7">
        <v>113</v>
      </c>
      <c r="N443" s="9">
        <f t="shared" si="37"/>
        <v>46297</v>
      </c>
      <c r="O443" s="10">
        <f t="shared" ca="1" si="38"/>
        <v>94</v>
      </c>
      <c r="P443" s="10"/>
      <c r="Q443" s="7"/>
      <c r="R443" s="7"/>
      <c r="S443" s="7"/>
      <c r="T443" s="7"/>
      <c r="U443" s="7"/>
      <c r="V443" s="15"/>
      <c r="W443" s="7"/>
      <c r="X443" s="7"/>
      <c r="Y443" s="7"/>
      <c r="Z443" s="7"/>
      <c r="AA443" s="7"/>
      <c r="AB443" s="7"/>
      <c r="AC443" s="7"/>
      <c r="AD443" s="7"/>
      <c r="AE443" s="7"/>
      <c r="AF443" s="7"/>
      <c r="AG443" s="7"/>
      <c r="AH443" s="7"/>
      <c r="AI443" s="7"/>
      <c r="AJ443" s="7"/>
      <c r="AK443" s="7"/>
      <c r="AL443" s="7"/>
      <c r="AM443" s="7"/>
      <c r="AN443" s="7"/>
      <c r="AO443" s="7"/>
      <c r="AP443" s="7"/>
      <c r="AQ443" s="7"/>
      <c r="AR443" s="7"/>
      <c r="AS443" s="7"/>
      <c r="AT443" s="7"/>
      <c r="AU443" s="7"/>
    </row>
    <row r="444" spans="1:47" x14ac:dyDescent="0.25">
      <c r="A444" s="151">
        <v>447</v>
      </c>
      <c r="B444" s="323" t="s">
        <v>833</v>
      </c>
      <c r="C444" s="7" t="s">
        <v>834</v>
      </c>
      <c r="D444" s="7" t="s">
        <v>835</v>
      </c>
      <c r="E444" s="7" t="s">
        <v>2012</v>
      </c>
      <c r="F444" s="7"/>
      <c r="G444" s="7"/>
      <c r="H444" s="7"/>
      <c r="I444" s="7"/>
      <c r="J444" s="7"/>
      <c r="K444" s="151"/>
      <c r="L444" s="8">
        <v>46185</v>
      </c>
      <c r="M444" s="7">
        <v>113</v>
      </c>
      <c r="N444" s="9">
        <f t="shared" si="37"/>
        <v>46297</v>
      </c>
      <c r="O444" s="10">
        <f t="shared" ca="1" si="38"/>
        <v>94</v>
      </c>
      <c r="P444" s="10"/>
      <c r="Q444" s="7"/>
      <c r="R444" s="7"/>
      <c r="S444" s="7"/>
      <c r="T444" s="7"/>
      <c r="U444" s="7"/>
      <c r="V444" s="15"/>
      <c r="W444" s="7"/>
      <c r="X444" s="7"/>
      <c r="Y444" s="7"/>
      <c r="Z444" s="7"/>
      <c r="AA444" s="7"/>
      <c r="AB444" s="7"/>
      <c r="AC444" s="7"/>
      <c r="AD444" s="7"/>
      <c r="AE444" s="7"/>
      <c r="AF444" s="7"/>
      <c r="AG444" s="7"/>
      <c r="AH444" s="7"/>
      <c r="AI444" s="7"/>
      <c r="AJ444" s="7"/>
      <c r="AK444" s="7"/>
      <c r="AL444" s="7"/>
      <c r="AM444" s="7"/>
      <c r="AN444" s="7"/>
      <c r="AO444" s="7"/>
      <c r="AP444" s="7"/>
      <c r="AQ444" s="7"/>
      <c r="AR444" s="7"/>
      <c r="AS444" s="7"/>
      <c r="AT444" s="7"/>
      <c r="AU444" s="7"/>
    </row>
    <row r="445" spans="1:47" x14ac:dyDescent="0.25">
      <c r="A445" s="151">
        <v>448</v>
      </c>
      <c r="B445" s="323" t="s">
        <v>836</v>
      </c>
      <c r="C445" s="7" t="s">
        <v>837</v>
      </c>
      <c r="D445" s="7" t="s">
        <v>838</v>
      </c>
      <c r="E445" s="67" t="s">
        <v>2010</v>
      </c>
      <c r="F445" s="7"/>
      <c r="G445" s="7"/>
      <c r="H445" s="7"/>
      <c r="I445" s="7"/>
      <c r="J445" s="7"/>
      <c r="K445" s="151"/>
      <c r="L445" s="8">
        <v>46185</v>
      </c>
      <c r="M445" s="7">
        <v>113</v>
      </c>
      <c r="N445" s="9">
        <f t="shared" si="37"/>
        <v>46297</v>
      </c>
      <c r="O445" s="10">
        <f t="shared" ca="1" si="38"/>
        <v>94</v>
      </c>
      <c r="P445" s="10"/>
      <c r="Q445" s="7"/>
      <c r="R445" s="7"/>
      <c r="S445" s="7"/>
      <c r="T445" s="7"/>
      <c r="U445" s="7"/>
      <c r="V445" s="15"/>
      <c r="W445" s="7"/>
      <c r="X445" s="7"/>
      <c r="Y445" s="7"/>
      <c r="Z445" s="7"/>
      <c r="AA445" s="7"/>
      <c r="AB445" s="7"/>
      <c r="AC445" s="7"/>
      <c r="AD445" s="7"/>
      <c r="AE445" s="7"/>
      <c r="AF445" s="7"/>
      <c r="AG445" s="7"/>
      <c r="AH445" s="7"/>
      <c r="AI445" s="7"/>
      <c r="AJ445" s="7"/>
      <c r="AK445" s="7"/>
      <c r="AL445" s="7"/>
      <c r="AM445" s="7"/>
      <c r="AN445" s="7"/>
      <c r="AO445" s="7"/>
      <c r="AP445" s="7"/>
      <c r="AQ445" s="7"/>
      <c r="AR445" s="7"/>
      <c r="AS445" s="7"/>
      <c r="AT445" s="7"/>
      <c r="AU445" s="7"/>
    </row>
    <row r="446" spans="1:47" x14ac:dyDescent="0.25">
      <c r="A446" s="151">
        <v>449</v>
      </c>
      <c r="B446" s="323" t="s">
        <v>839</v>
      </c>
      <c r="C446" s="7" t="s">
        <v>840</v>
      </c>
      <c r="D446" s="7" t="s">
        <v>841</v>
      </c>
      <c r="E446" s="7" t="s">
        <v>2013</v>
      </c>
      <c r="F446" s="7"/>
      <c r="G446" s="7"/>
      <c r="H446" s="7"/>
      <c r="I446" s="7"/>
      <c r="J446" s="7"/>
      <c r="K446" s="151"/>
      <c r="L446" s="8">
        <v>46185</v>
      </c>
      <c r="M446" s="7">
        <v>113</v>
      </c>
      <c r="N446" s="9">
        <f t="shared" si="37"/>
        <v>46297</v>
      </c>
      <c r="O446" s="10">
        <f t="shared" ca="1" si="38"/>
        <v>94</v>
      </c>
      <c r="P446" s="10"/>
      <c r="Q446" s="7"/>
      <c r="R446" s="7"/>
      <c r="S446" s="7"/>
      <c r="T446" s="7"/>
      <c r="U446" s="7"/>
      <c r="V446" s="15"/>
      <c r="W446" s="7"/>
      <c r="X446" s="7"/>
      <c r="Y446" s="7"/>
      <c r="Z446" s="7"/>
      <c r="AA446" s="7"/>
      <c r="AB446" s="7"/>
      <c r="AC446" s="7"/>
      <c r="AD446" s="7"/>
      <c r="AE446" s="7"/>
      <c r="AF446" s="7"/>
      <c r="AG446" s="7"/>
      <c r="AH446" s="7"/>
      <c r="AI446" s="7"/>
      <c r="AJ446" s="7"/>
      <c r="AK446" s="7"/>
      <c r="AL446" s="7"/>
      <c r="AM446" s="7"/>
      <c r="AN446" s="7"/>
      <c r="AO446" s="7"/>
      <c r="AP446" s="7"/>
      <c r="AQ446" s="7"/>
      <c r="AR446" s="7"/>
      <c r="AS446" s="7"/>
      <c r="AT446" s="7"/>
      <c r="AU446" s="7"/>
    </row>
    <row r="447" spans="1:47" x14ac:dyDescent="0.25">
      <c r="A447" s="151">
        <v>450</v>
      </c>
      <c r="B447" s="323" t="s">
        <v>842</v>
      </c>
      <c r="C447" s="7" t="s">
        <v>843</v>
      </c>
      <c r="D447" s="7" t="s">
        <v>844</v>
      </c>
      <c r="E447" s="7" t="s">
        <v>829</v>
      </c>
      <c r="F447" s="7"/>
      <c r="G447" s="7"/>
      <c r="H447" s="7"/>
      <c r="I447" s="7"/>
      <c r="J447" s="7"/>
      <c r="K447" s="151"/>
      <c r="L447" s="8">
        <v>46188</v>
      </c>
      <c r="M447" s="7">
        <v>113</v>
      </c>
      <c r="N447" s="9">
        <f t="shared" si="37"/>
        <v>46300</v>
      </c>
      <c r="O447" s="10">
        <f t="shared" ca="1" si="38"/>
        <v>97</v>
      </c>
      <c r="P447" s="10"/>
      <c r="Q447" s="7" t="s">
        <v>56</v>
      </c>
      <c r="R447" s="67"/>
      <c r="S447" s="67"/>
      <c r="T447" s="67"/>
      <c r="U447" s="67"/>
      <c r="V447" s="485"/>
      <c r="W447" s="67"/>
      <c r="X447" s="67"/>
      <c r="Y447" s="67"/>
      <c r="Z447" s="7"/>
      <c r="AA447" s="7"/>
      <c r="AB447" s="7"/>
      <c r="AC447" s="7"/>
      <c r="AD447" s="7"/>
      <c r="AE447" s="7"/>
      <c r="AF447" s="7"/>
      <c r="AG447" s="7"/>
      <c r="AH447" s="7"/>
      <c r="AI447" s="7"/>
      <c r="AJ447" s="7"/>
      <c r="AK447" s="7"/>
      <c r="AL447" s="7"/>
      <c r="AM447" s="7"/>
      <c r="AN447" s="7"/>
      <c r="AO447" s="7"/>
      <c r="AP447" s="7"/>
      <c r="AQ447" s="7"/>
      <c r="AR447" s="7"/>
      <c r="AS447" s="7"/>
      <c r="AT447" s="7"/>
      <c r="AU447" s="7"/>
    </row>
    <row r="448" spans="1:47" x14ac:dyDescent="0.25">
      <c r="A448" s="151">
        <v>451</v>
      </c>
      <c r="B448" s="323" t="s">
        <v>842</v>
      </c>
      <c r="C448" s="7" t="s">
        <v>845</v>
      </c>
      <c r="D448" s="7" t="s">
        <v>846</v>
      </c>
      <c r="E448" s="7" t="s">
        <v>2013</v>
      </c>
      <c r="F448" s="7"/>
      <c r="G448" s="7"/>
      <c r="H448" s="7"/>
      <c r="I448" s="7"/>
      <c r="J448" s="7"/>
      <c r="K448" s="151"/>
      <c r="L448" s="8">
        <v>46188</v>
      </c>
      <c r="M448" s="7">
        <v>113</v>
      </c>
      <c r="N448" s="9">
        <f t="shared" si="37"/>
        <v>46300</v>
      </c>
      <c r="O448" s="10">
        <f t="shared" ca="1" si="38"/>
        <v>97</v>
      </c>
      <c r="P448" s="10"/>
      <c r="Q448" s="7"/>
      <c r="R448" s="7"/>
      <c r="S448" s="7"/>
      <c r="T448" s="7"/>
      <c r="U448" s="7"/>
      <c r="V448" s="15"/>
      <c r="W448" s="7"/>
      <c r="X448" s="7"/>
      <c r="Y448" s="7"/>
      <c r="Z448" s="7"/>
      <c r="AA448" s="7"/>
      <c r="AB448" s="7"/>
      <c r="AC448" s="7"/>
      <c r="AD448" s="7"/>
      <c r="AE448" s="7"/>
      <c r="AF448" s="7"/>
      <c r="AG448" s="7"/>
      <c r="AH448" s="7"/>
      <c r="AI448" s="7"/>
      <c r="AJ448" s="7"/>
      <c r="AK448" s="7"/>
      <c r="AL448" s="7"/>
      <c r="AM448" s="7"/>
      <c r="AN448" s="7"/>
      <c r="AO448" s="7"/>
      <c r="AP448" s="7"/>
      <c r="AQ448" s="7"/>
      <c r="AR448" s="7"/>
      <c r="AS448" s="7"/>
      <c r="AT448" s="7"/>
      <c r="AU448" s="7"/>
    </row>
    <row r="449" spans="1:47" ht="14.25" customHeight="1" x14ac:dyDescent="0.25">
      <c r="A449" s="151">
        <v>452</v>
      </c>
      <c r="B449" s="323" t="s">
        <v>1880</v>
      </c>
      <c r="C449" s="7" t="s">
        <v>1995</v>
      </c>
      <c r="D449" s="7" t="s">
        <v>1996</v>
      </c>
      <c r="E449" s="7" t="s">
        <v>2017</v>
      </c>
      <c r="F449" s="7"/>
      <c r="G449" s="7"/>
      <c r="H449" s="7"/>
      <c r="I449" s="7"/>
      <c r="J449" s="7"/>
      <c r="K449" s="151"/>
      <c r="L449" s="7"/>
      <c r="M449" s="7"/>
      <c r="N449" s="9" t="str">
        <f t="shared" si="37"/>
        <v/>
      </c>
      <c r="O449" s="10" t="str">
        <f t="shared" ca="1" si="38"/>
        <v/>
      </c>
      <c r="P449" s="10"/>
      <c r="Q449" s="7"/>
      <c r="R449" s="7"/>
      <c r="S449" s="7"/>
      <c r="T449" s="7"/>
      <c r="U449" s="7"/>
      <c r="V449" s="15"/>
      <c r="W449" s="7"/>
      <c r="X449" s="7"/>
      <c r="Y449" s="7"/>
      <c r="Z449" s="7"/>
      <c r="AA449" s="7"/>
      <c r="AB449" s="7"/>
      <c r="AC449" s="7"/>
      <c r="AD449" s="7"/>
      <c r="AE449" s="7"/>
      <c r="AF449" s="7"/>
      <c r="AG449" s="7"/>
      <c r="AH449" s="7"/>
      <c r="AI449" s="7"/>
      <c r="AJ449" s="7"/>
      <c r="AK449" s="7"/>
      <c r="AL449" s="7"/>
      <c r="AM449" s="7"/>
      <c r="AN449" s="7"/>
      <c r="AO449" s="7"/>
      <c r="AP449" s="7"/>
      <c r="AQ449" s="7"/>
      <c r="AR449" s="7"/>
      <c r="AS449" s="7"/>
      <c r="AT449" s="7"/>
      <c r="AU449" s="7"/>
    </row>
    <row r="450" spans="1:47" ht="14.25" customHeight="1" x14ac:dyDescent="0.25">
      <c r="A450" s="151">
        <v>453</v>
      </c>
      <c r="B450" s="323" t="s">
        <v>1883</v>
      </c>
      <c r="C450" s="7" t="s">
        <v>1998</v>
      </c>
      <c r="D450" s="7" t="s">
        <v>1997</v>
      </c>
      <c r="E450" s="7" t="s">
        <v>2018</v>
      </c>
      <c r="F450" s="7"/>
      <c r="G450" s="7"/>
      <c r="H450" s="7"/>
      <c r="I450" s="7"/>
      <c r="J450" s="7"/>
      <c r="K450" s="151"/>
      <c r="L450" s="7"/>
      <c r="M450" s="7"/>
      <c r="N450" s="9" t="str">
        <f t="shared" si="37"/>
        <v/>
      </c>
      <c r="O450" s="10" t="str">
        <f t="shared" ca="1" si="38"/>
        <v/>
      </c>
      <c r="P450" s="10"/>
      <c r="Q450" s="7"/>
      <c r="R450" s="7"/>
      <c r="S450" s="7"/>
      <c r="T450" s="7"/>
      <c r="U450" s="7"/>
      <c r="V450" s="15"/>
      <c r="W450" s="7"/>
      <c r="X450" s="7"/>
      <c r="Y450" s="7"/>
      <c r="Z450" s="7"/>
      <c r="AA450" s="7"/>
      <c r="AB450" s="7"/>
      <c r="AC450" s="7"/>
      <c r="AD450" s="7"/>
      <c r="AE450" s="7"/>
      <c r="AF450" s="7"/>
      <c r="AG450" s="7"/>
      <c r="AH450" s="7"/>
      <c r="AI450" s="7"/>
      <c r="AJ450" s="7"/>
      <c r="AK450" s="7"/>
      <c r="AL450" s="7"/>
      <c r="AM450" s="7"/>
      <c r="AN450" s="7"/>
      <c r="AO450" s="7"/>
      <c r="AP450" s="7"/>
      <c r="AQ450" s="7"/>
      <c r="AR450" s="7"/>
      <c r="AS450" s="7"/>
      <c r="AT450" s="7"/>
      <c r="AU450" s="7"/>
    </row>
    <row r="451" spans="1:47" ht="16.5" customHeight="1" x14ac:dyDescent="0.25">
      <c r="A451" s="151">
        <v>454</v>
      </c>
      <c r="B451" s="323" t="s">
        <v>1886</v>
      </c>
      <c r="C451" s="7" t="s">
        <v>2000</v>
      </c>
      <c r="D451" s="7" t="s">
        <v>1999</v>
      </c>
      <c r="E451" s="7" t="s">
        <v>2017</v>
      </c>
      <c r="F451" s="7"/>
      <c r="G451" s="7"/>
      <c r="H451" s="7"/>
      <c r="I451" s="7"/>
      <c r="J451" s="7"/>
      <c r="K451" s="151"/>
      <c r="L451" s="7"/>
      <c r="M451" s="7"/>
      <c r="N451" s="9" t="str">
        <f t="shared" si="37"/>
        <v/>
      </c>
      <c r="O451" s="10" t="str">
        <f t="shared" ca="1" si="38"/>
        <v/>
      </c>
      <c r="P451" s="10"/>
      <c r="Q451" s="7"/>
      <c r="R451" s="7"/>
      <c r="S451" s="7"/>
      <c r="T451" s="7"/>
      <c r="U451" s="7"/>
      <c r="V451" s="15"/>
      <c r="W451" s="7"/>
      <c r="X451" s="7"/>
      <c r="Y451" s="7"/>
      <c r="Z451" s="7"/>
      <c r="AA451" s="7"/>
      <c r="AB451" s="7"/>
      <c r="AC451" s="7"/>
      <c r="AD451" s="7"/>
      <c r="AE451" s="7"/>
      <c r="AF451" s="7"/>
      <c r="AG451" s="7"/>
      <c r="AH451" s="7"/>
      <c r="AI451" s="7"/>
      <c r="AJ451" s="7"/>
      <c r="AK451" s="7"/>
      <c r="AL451" s="7"/>
      <c r="AM451" s="7"/>
      <c r="AN451" s="7"/>
      <c r="AO451" s="7"/>
      <c r="AP451" s="7"/>
      <c r="AQ451" s="7"/>
      <c r="AR451" s="7"/>
      <c r="AS451" s="7"/>
      <c r="AT451" s="7"/>
      <c r="AU451" s="7"/>
    </row>
    <row r="452" spans="1:47" ht="18" customHeight="1" x14ac:dyDescent="0.25">
      <c r="A452" s="151">
        <v>455</v>
      </c>
      <c r="B452" s="323" t="s">
        <v>2007</v>
      </c>
      <c r="C452" s="7" t="s">
        <v>2002</v>
      </c>
      <c r="D452" s="7" t="s">
        <v>2001</v>
      </c>
      <c r="E452" s="7" t="s">
        <v>2017</v>
      </c>
      <c r="F452" s="7"/>
      <c r="G452" s="7"/>
      <c r="H452" s="7"/>
      <c r="I452" s="7"/>
      <c r="J452" s="7"/>
      <c r="K452" s="151"/>
      <c r="L452" s="7"/>
      <c r="M452" s="7"/>
      <c r="N452" s="9" t="str">
        <f t="shared" si="37"/>
        <v/>
      </c>
      <c r="O452" s="10" t="str">
        <f t="shared" ca="1" si="38"/>
        <v/>
      </c>
      <c r="P452" s="10"/>
      <c r="Q452" s="7"/>
      <c r="R452" s="7"/>
      <c r="S452" s="7"/>
      <c r="T452" s="7"/>
      <c r="U452" s="7"/>
      <c r="V452" s="15"/>
      <c r="W452" s="7"/>
      <c r="X452" s="7"/>
      <c r="Y452" s="7"/>
      <c r="Z452" s="7"/>
      <c r="AA452" s="7"/>
      <c r="AB452" s="7"/>
      <c r="AC452" s="7"/>
      <c r="AD452" s="7"/>
      <c r="AE452" s="7"/>
      <c r="AF452" s="7"/>
      <c r="AG452" s="7"/>
      <c r="AH452" s="7"/>
      <c r="AI452" s="7"/>
      <c r="AJ452" s="7"/>
      <c r="AK452" s="7"/>
      <c r="AL452" s="7"/>
      <c r="AM452" s="7"/>
      <c r="AN452" s="7"/>
      <c r="AO452" s="7"/>
      <c r="AP452" s="7"/>
      <c r="AQ452" s="7"/>
      <c r="AR452" s="7"/>
      <c r="AS452" s="7"/>
      <c r="AT452" s="7"/>
      <c r="AU452" s="7"/>
    </row>
    <row r="453" spans="1:47" x14ac:dyDescent="0.25">
      <c r="A453" s="151">
        <v>456</v>
      </c>
      <c r="B453" s="323" t="s">
        <v>1891</v>
      </c>
      <c r="C453" s="7" t="s">
        <v>2004</v>
      </c>
      <c r="D453" s="7" t="s">
        <v>2003</v>
      </c>
      <c r="E453" s="7" t="s">
        <v>2017</v>
      </c>
      <c r="F453" s="7"/>
      <c r="G453" s="7"/>
      <c r="H453" s="7"/>
      <c r="I453" s="7"/>
      <c r="J453" s="7"/>
      <c r="K453" s="151"/>
      <c r="L453" s="7"/>
      <c r="M453" s="7"/>
      <c r="N453" s="9" t="str">
        <f t="shared" si="37"/>
        <v/>
      </c>
      <c r="O453" s="10" t="str">
        <f t="shared" ca="1" si="38"/>
        <v/>
      </c>
      <c r="P453" s="10"/>
      <c r="Q453" s="7"/>
      <c r="R453" s="7"/>
      <c r="S453" s="7"/>
      <c r="T453" s="7"/>
      <c r="U453" s="7"/>
      <c r="V453" s="15"/>
      <c r="W453" s="7"/>
      <c r="X453" s="7"/>
      <c r="Y453" s="7"/>
      <c r="Z453" s="7"/>
      <c r="AA453" s="7"/>
      <c r="AB453" s="7"/>
      <c r="AC453" s="7"/>
      <c r="AD453" s="7"/>
      <c r="AE453" s="7"/>
      <c r="AF453" s="7"/>
      <c r="AG453" s="7"/>
      <c r="AH453" s="7"/>
      <c r="AI453" s="7"/>
      <c r="AJ453" s="7"/>
      <c r="AK453" s="7"/>
      <c r="AL453" s="7"/>
      <c r="AM453" s="7"/>
      <c r="AN453" s="7"/>
      <c r="AO453" s="7"/>
      <c r="AP453" s="7"/>
      <c r="AQ453" s="7"/>
      <c r="AR453" s="7"/>
      <c r="AS453" s="7"/>
      <c r="AT453" s="7"/>
      <c r="AU453" s="7"/>
    </row>
    <row r="454" spans="1:47" x14ac:dyDescent="0.25">
      <c r="A454" s="151">
        <v>457</v>
      </c>
      <c r="B454" s="323" t="s">
        <v>1894</v>
      </c>
      <c r="C454" s="7" t="s">
        <v>2006</v>
      </c>
      <c r="D454" s="7" t="s">
        <v>2005</v>
      </c>
      <c r="E454" s="7" t="s">
        <v>2017</v>
      </c>
      <c r="F454" s="7"/>
      <c r="G454" s="7"/>
      <c r="H454" s="7"/>
      <c r="I454" s="7"/>
      <c r="J454" s="7"/>
      <c r="K454" s="151"/>
      <c r="L454" s="7"/>
      <c r="M454" s="7"/>
      <c r="N454" s="9" t="str">
        <f t="shared" si="37"/>
        <v/>
      </c>
      <c r="O454" s="10" t="str">
        <f t="shared" ca="1" si="38"/>
        <v/>
      </c>
      <c r="P454" s="10"/>
      <c r="Q454" s="7"/>
      <c r="R454" s="7"/>
      <c r="S454" s="7"/>
      <c r="T454" s="7"/>
      <c r="U454" s="7"/>
      <c r="V454" s="15"/>
      <c r="W454" s="7"/>
      <c r="X454" s="7"/>
      <c r="Y454" s="7"/>
      <c r="Z454" s="7"/>
      <c r="AA454" s="7"/>
      <c r="AB454" s="7"/>
      <c r="AC454" s="7"/>
      <c r="AD454" s="7"/>
      <c r="AE454" s="7"/>
      <c r="AF454" s="7"/>
      <c r="AG454" s="7"/>
      <c r="AH454" s="7"/>
      <c r="AI454" s="7"/>
      <c r="AJ454" s="7"/>
      <c r="AK454" s="7"/>
      <c r="AL454" s="7"/>
      <c r="AM454" s="7"/>
      <c r="AN454" s="7"/>
      <c r="AO454" s="7"/>
      <c r="AP454" s="7"/>
      <c r="AQ454" s="7"/>
      <c r="AR454" s="7"/>
      <c r="AS454" s="7"/>
      <c r="AT454" s="7"/>
      <c r="AU454" s="7"/>
    </row>
    <row r="455" spans="1:47" x14ac:dyDescent="0.25">
      <c r="A455" s="151">
        <v>458</v>
      </c>
      <c r="B455" s="323" t="s">
        <v>2020</v>
      </c>
      <c r="C455" s="7" t="s">
        <v>2021</v>
      </c>
      <c r="D455" s="7" t="s">
        <v>2019</v>
      </c>
      <c r="E455" s="7" t="s">
        <v>2031</v>
      </c>
      <c r="F455" s="7"/>
      <c r="G455" s="7"/>
      <c r="H455" s="7"/>
      <c r="I455" s="7"/>
      <c r="J455" s="7"/>
      <c r="K455" s="151"/>
      <c r="L455" s="7"/>
      <c r="M455" s="7"/>
      <c r="N455" s="9" t="str">
        <f t="shared" si="37"/>
        <v/>
      </c>
      <c r="O455" s="10" t="str">
        <f t="shared" ca="1" si="38"/>
        <v/>
      </c>
      <c r="P455" s="10"/>
      <c r="Q455" s="7"/>
      <c r="R455" s="7"/>
      <c r="S455" s="7"/>
      <c r="T455" s="7"/>
      <c r="U455" s="7"/>
      <c r="V455" s="15"/>
      <c r="W455" s="7"/>
      <c r="X455" s="7"/>
      <c r="Y455" s="7"/>
      <c r="Z455" s="7"/>
      <c r="AA455" s="7"/>
      <c r="AB455" s="7"/>
      <c r="AC455" s="7"/>
      <c r="AD455" s="7"/>
      <c r="AE455" s="7"/>
      <c r="AF455" s="7"/>
      <c r="AG455" s="7"/>
      <c r="AH455" s="7"/>
      <c r="AI455" s="7"/>
      <c r="AJ455" s="7"/>
      <c r="AK455" s="7"/>
      <c r="AL455" s="7"/>
      <c r="AM455" s="7"/>
      <c r="AN455" s="7"/>
      <c r="AO455" s="7"/>
      <c r="AP455" s="7"/>
      <c r="AQ455" s="7"/>
      <c r="AR455" s="7"/>
      <c r="AS455" s="7"/>
      <c r="AT455" s="7"/>
      <c r="AU455" s="7"/>
    </row>
    <row r="456" spans="1:47" x14ac:dyDescent="0.25">
      <c r="A456" s="151">
        <v>459</v>
      </c>
      <c r="B456" s="323" t="s">
        <v>2026</v>
      </c>
      <c r="C456" s="7" t="s">
        <v>2030</v>
      </c>
      <c r="D456" s="7" t="s">
        <v>2022</v>
      </c>
      <c r="E456" s="7" t="s">
        <v>173</v>
      </c>
      <c r="F456" s="7"/>
      <c r="G456" s="7"/>
      <c r="H456" s="7"/>
      <c r="I456" s="7"/>
      <c r="J456" s="7"/>
      <c r="K456" s="151"/>
      <c r="L456" s="7"/>
      <c r="M456" s="7"/>
      <c r="N456" s="9" t="str">
        <f t="shared" si="37"/>
        <v/>
      </c>
      <c r="O456" s="10" t="str">
        <f t="shared" ca="1" si="38"/>
        <v/>
      </c>
      <c r="P456" s="10"/>
      <c r="Q456" s="7"/>
      <c r="R456" s="7"/>
      <c r="S456" s="7"/>
      <c r="T456" s="7"/>
      <c r="U456" s="7"/>
      <c r="V456" s="15"/>
      <c r="W456" s="7"/>
      <c r="X456" s="7"/>
      <c r="Y456" s="7"/>
      <c r="Z456" s="7"/>
      <c r="AA456" s="7"/>
      <c r="AB456" s="7"/>
      <c r="AC456" s="7"/>
      <c r="AD456" s="7"/>
      <c r="AE456" s="7"/>
      <c r="AF456" s="7"/>
      <c r="AG456" s="7"/>
      <c r="AH456" s="7"/>
      <c r="AI456" s="7"/>
      <c r="AJ456" s="7"/>
      <c r="AK456" s="7"/>
      <c r="AL456" s="7"/>
      <c r="AM456" s="7"/>
      <c r="AN456" s="7"/>
      <c r="AO456" s="7"/>
      <c r="AP456" s="7"/>
      <c r="AQ456" s="7"/>
      <c r="AR456" s="7"/>
      <c r="AS456" s="7"/>
      <c r="AT456" s="7"/>
      <c r="AU456" s="7"/>
    </row>
    <row r="457" spans="1:47" x14ac:dyDescent="0.25">
      <c r="A457" s="151">
        <v>460</v>
      </c>
      <c r="B457" s="323" t="s">
        <v>2027</v>
      </c>
      <c r="C457" s="7" t="s">
        <v>2032</v>
      </c>
      <c r="D457" s="7" t="s">
        <v>2023</v>
      </c>
      <c r="E457" s="7" t="s">
        <v>2031</v>
      </c>
      <c r="F457" s="7"/>
      <c r="G457" s="7"/>
      <c r="H457" s="7"/>
      <c r="I457" s="7"/>
      <c r="J457" s="7"/>
      <c r="K457" s="151"/>
      <c r="L457" s="7"/>
      <c r="M457" s="7"/>
      <c r="N457" s="9" t="str">
        <f t="shared" ref="N457:N477" si="39">IF(OR(ISBLANK(L457),ISBLANK(M457)),"",L457+M457-1)</f>
        <v/>
      </c>
      <c r="O457" s="10" t="str">
        <f t="shared" ca="1" si="38"/>
        <v/>
      </c>
      <c r="P457" s="10"/>
      <c r="Q457" s="7"/>
      <c r="R457" s="7"/>
      <c r="S457" s="7"/>
      <c r="T457" s="7"/>
      <c r="U457" s="7"/>
      <c r="V457" s="15"/>
      <c r="W457" s="7"/>
      <c r="X457" s="7"/>
      <c r="Y457" s="7"/>
      <c r="Z457" s="7"/>
      <c r="AA457" s="7"/>
      <c r="AB457" s="7"/>
      <c r="AC457" s="7"/>
      <c r="AD457" s="7"/>
      <c r="AE457" s="7"/>
      <c r="AF457" s="7"/>
      <c r="AG457" s="7"/>
      <c r="AH457" s="7"/>
      <c r="AI457" s="7"/>
      <c r="AJ457" s="7"/>
      <c r="AK457" s="7"/>
      <c r="AL457" s="7"/>
      <c r="AM457" s="7"/>
      <c r="AN457" s="7"/>
      <c r="AO457" s="7"/>
      <c r="AP457" s="7"/>
      <c r="AQ457" s="7"/>
      <c r="AR457" s="7"/>
      <c r="AS457" s="7"/>
      <c r="AT457" s="7"/>
      <c r="AU457" s="7"/>
    </row>
    <row r="458" spans="1:47" x14ac:dyDescent="0.25">
      <c r="A458" s="151">
        <v>461</v>
      </c>
      <c r="B458" s="323" t="s">
        <v>2028</v>
      </c>
      <c r="C458" s="7" t="s">
        <v>2033</v>
      </c>
      <c r="D458" s="7" t="s">
        <v>2024</v>
      </c>
      <c r="E458" s="7" t="s">
        <v>2035</v>
      </c>
      <c r="F458" s="7"/>
      <c r="G458" s="7"/>
      <c r="H458" s="7"/>
      <c r="I458" s="7"/>
      <c r="J458" s="7"/>
      <c r="K458" s="151"/>
      <c r="L458" s="7"/>
      <c r="M458" s="7"/>
      <c r="N458" s="9" t="str">
        <f t="shared" si="39"/>
        <v/>
      </c>
      <c r="O458" s="10" t="str">
        <f t="shared" ca="1" si="38"/>
        <v/>
      </c>
      <c r="P458" s="10"/>
      <c r="Q458" s="7"/>
      <c r="R458" s="7"/>
      <c r="S458" s="7"/>
      <c r="T458" s="7"/>
      <c r="U458" s="7"/>
      <c r="V458" s="15"/>
      <c r="W458" s="7"/>
      <c r="X458" s="7"/>
      <c r="Y458" s="7"/>
      <c r="Z458" s="7"/>
      <c r="AA458" s="7"/>
      <c r="AB458" s="7"/>
      <c r="AC458" s="7"/>
      <c r="AD458" s="7"/>
      <c r="AE458" s="7"/>
      <c r="AF458" s="7"/>
      <c r="AG458" s="7"/>
      <c r="AH458" s="7"/>
      <c r="AI458" s="7"/>
      <c r="AJ458" s="7"/>
      <c r="AK458" s="7"/>
      <c r="AL458" s="7"/>
      <c r="AM458" s="7"/>
      <c r="AN458" s="7"/>
      <c r="AO458" s="7"/>
      <c r="AP458" s="7"/>
      <c r="AQ458" s="7"/>
      <c r="AR458" s="7"/>
      <c r="AS458" s="7"/>
      <c r="AT458" s="7"/>
      <c r="AU458" s="7"/>
    </row>
    <row r="459" spans="1:47" x14ac:dyDescent="0.25">
      <c r="A459" s="151">
        <v>462</v>
      </c>
      <c r="B459" s="323" t="s">
        <v>2029</v>
      </c>
      <c r="C459" s="7" t="s">
        <v>2036</v>
      </c>
      <c r="D459" s="7" t="s">
        <v>2025</v>
      </c>
      <c r="E459" s="7" t="s">
        <v>2034</v>
      </c>
      <c r="F459" s="7"/>
      <c r="G459" s="7"/>
      <c r="H459" s="7"/>
      <c r="I459" s="7"/>
      <c r="J459" s="7"/>
      <c r="K459" s="151"/>
      <c r="L459" s="7"/>
      <c r="M459" s="7"/>
      <c r="N459" s="9" t="str">
        <f t="shared" si="39"/>
        <v/>
      </c>
      <c r="O459" s="10" t="str">
        <f t="shared" ca="1" si="38"/>
        <v/>
      </c>
      <c r="P459" s="10"/>
      <c r="Q459" s="7"/>
      <c r="R459" s="7"/>
      <c r="S459" s="7"/>
      <c r="T459" s="7"/>
      <c r="U459" s="7"/>
      <c r="V459" s="15"/>
      <c r="W459" s="7"/>
      <c r="X459" s="7"/>
      <c r="Y459" s="7"/>
      <c r="Z459" s="7"/>
      <c r="AA459" s="7"/>
      <c r="AB459" s="7"/>
      <c r="AC459" s="7"/>
      <c r="AD459" s="7"/>
      <c r="AE459" s="7"/>
      <c r="AF459" s="7"/>
      <c r="AG459" s="7"/>
      <c r="AH459" s="7"/>
      <c r="AI459" s="7"/>
      <c r="AJ459" s="7"/>
      <c r="AK459" s="7"/>
      <c r="AL459" s="7"/>
      <c r="AM459" s="7"/>
      <c r="AN459" s="7"/>
      <c r="AO459" s="7"/>
      <c r="AP459" s="7"/>
      <c r="AQ459" s="7"/>
      <c r="AR459" s="7"/>
      <c r="AS459" s="7"/>
      <c r="AT459" s="7"/>
      <c r="AU459" s="7"/>
    </row>
    <row r="460" spans="1:47" x14ac:dyDescent="0.25">
      <c r="A460" s="151"/>
      <c r="B460" s="175"/>
      <c r="C460" s="7"/>
      <c r="D460" s="7"/>
      <c r="E460" s="7"/>
      <c r="F460" s="7"/>
      <c r="G460" s="7"/>
      <c r="H460" s="7"/>
      <c r="I460" s="7"/>
      <c r="J460" s="7"/>
      <c r="K460" s="151"/>
      <c r="L460" s="7"/>
      <c r="M460" s="7"/>
      <c r="N460" s="9" t="str">
        <f t="shared" si="39"/>
        <v/>
      </c>
      <c r="O460" s="10" t="str">
        <f t="shared" ca="1" si="38"/>
        <v/>
      </c>
      <c r="P460" s="10"/>
      <c r="Q460" s="7"/>
      <c r="R460" s="7"/>
      <c r="S460" s="7"/>
      <c r="T460" s="7"/>
      <c r="U460" s="7"/>
      <c r="V460" s="15"/>
      <c r="W460" s="7"/>
      <c r="X460" s="7"/>
      <c r="Y460" s="7"/>
      <c r="Z460" s="7"/>
      <c r="AA460" s="7"/>
      <c r="AB460" s="7"/>
      <c r="AC460" s="7"/>
      <c r="AD460" s="7"/>
      <c r="AE460" s="7"/>
      <c r="AF460" s="7"/>
      <c r="AG460" s="7"/>
      <c r="AH460" s="7"/>
      <c r="AI460" s="7"/>
      <c r="AJ460" s="7"/>
      <c r="AK460" s="7"/>
      <c r="AL460" s="7"/>
      <c r="AM460" s="7"/>
      <c r="AN460" s="7"/>
      <c r="AO460" s="7"/>
      <c r="AP460" s="7"/>
      <c r="AQ460" s="7"/>
      <c r="AR460" s="7"/>
      <c r="AS460" s="7"/>
      <c r="AT460" s="7"/>
      <c r="AU460" s="7"/>
    </row>
    <row r="461" spans="1:47" x14ac:dyDescent="0.25">
      <c r="A461" s="151"/>
      <c r="B461" s="175"/>
      <c r="C461" s="7"/>
      <c r="D461" s="7"/>
      <c r="E461" s="7"/>
      <c r="F461" s="7"/>
      <c r="G461" s="7"/>
      <c r="H461" s="7"/>
      <c r="I461" s="7"/>
      <c r="J461" s="7"/>
      <c r="K461" s="151"/>
      <c r="L461" s="7"/>
      <c r="M461" s="7"/>
      <c r="N461" s="9" t="str">
        <f t="shared" si="39"/>
        <v/>
      </c>
      <c r="O461" s="10" t="str">
        <f t="shared" ca="1" si="38"/>
        <v/>
      </c>
      <c r="P461" s="10"/>
      <c r="Q461" s="7"/>
      <c r="R461" s="7"/>
      <c r="S461" s="7"/>
      <c r="T461" s="7"/>
      <c r="U461" s="7"/>
      <c r="V461" s="15"/>
      <c r="W461" s="7"/>
      <c r="X461" s="7"/>
      <c r="Y461" s="7"/>
      <c r="Z461" s="7"/>
      <c r="AA461" s="7"/>
      <c r="AB461" s="7"/>
      <c r="AC461" s="7"/>
      <c r="AD461" s="7"/>
      <c r="AE461" s="7"/>
      <c r="AF461" s="7"/>
      <c r="AG461" s="7"/>
      <c r="AH461" s="7"/>
      <c r="AI461" s="7"/>
      <c r="AJ461" s="7"/>
      <c r="AK461" s="7"/>
      <c r="AL461" s="7"/>
      <c r="AM461" s="7"/>
      <c r="AN461" s="7"/>
      <c r="AO461" s="7"/>
      <c r="AP461" s="7"/>
      <c r="AQ461" s="7"/>
      <c r="AR461" s="7"/>
      <c r="AS461" s="7"/>
      <c r="AT461" s="7"/>
      <c r="AU461" s="7"/>
    </row>
    <row r="462" spans="1:47" x14ac:dyDescent="0.25">
      <c r="A462" s="151"/>
      <c r="B462" s="175"/>
      <c r="C462" s="7"/>
      <c r="D462" s="7"/>
      <c r="E462" s="7"/>
      <c r="F462" s="7"/>
      <c r="G462" s="7"/>
      <c r="H462" s="7"/>
      <c r="I462" s="7"/>
      <c r="J462" s="7"/>
      <c r="K462" s="151"/>
      <c r="L462" s="7"/>
      <c r="M462" s="7"/>
      <c r="N462" s="9" t="str">
        <f t="shared" si="39"/>
        <v/>
      </c>
      <c r="O462" s="10" t="str">
        <f t="shared" ca="1" si="38"/>
        <v/>
      </c>
      <c r="P462" s="10"/>
      <c r="Q462" s="7"/>
      <c r="R462" s="7"/>
      <c r="S462" s="7"/>
      <c r="T462" s="7"/>
      <c r="U462" s="7"/>
      <c r="V462" s="15"/>
      <c r="W462" s="7"/>
      <c r="X462" s="7"/>
      <c r="Y462" s="7"/>
      <c r="Z462" s="7"/>
      <c r="AA462" s="7"/>
      <c r="AB462" s="7"/>
      <c r="AC462" s="7"/>
      <c r="AD462" s="7"/>
      <c r="AE462" s="7"/>
      <c r="AF462" s="7"/>
      <c r="AG462" s="7"/>
      <c r="AH462" s="7"/>
      <c r="AI462" s="7"/>
      <c r="AJ462" s="7"/>
      <c r="AK462" s="7"/>
      <c r="AL462" s="7"/>
      <c r="AM462" s="7"/>
      <c r="AN462" s="7"/>
      <c r="AO462" s="7"/>
      <c r="AP462" s="7"/>
      <c r="AQ462" s="7"/>
      <c r="AR462" s="7"/>
      <c r="AS462" s="7"/>
      <c r="AT462" s="7"/>
      <c r="AU462" s="7"/>
    </row>
    <row r="463" spans="1:47" x14ac:dyDescent="0.25">
      <c r="A463" s="151"/>
      <c r="B463" s="175"/>
      <c r="C463" s="7"/>
      <c r="D463" s="7"/>
      <c r="E463" s="7"/>
      <c r="F463" s="7"/>
      <c r="G463" s="7"/>
      <c r="H463" s="7"/>
      <c r="I463" s="7"/>
      <c r="J463" s="7"/>
      <c r="K463" s="151"/>
      <c r="L463" s="7"/>
      <c r="M463" s="7"/>
      <c r="N463" s="9" t="str">
        <f t="shared" si="39"/>
        <v/>
      </c>
      <c r="O463" s="10" t="str">
        <f t="shared" ca="1" si="38"/>
        <v/>
      </c>
      <c r="P463" s="10"/>
      <c r="Q463" s="7"/>
      <c r="R463" s="7"/>
      <c r="S463" s="7"/>
      <c r="T463" s="7"/>
      <c r="U463" s="7"/>
      <c r="V463" s="15"/>
      <c r="W463" s="7"/>
      <c r="X463" s="7"/>
      <c r="Y463" s="7"/>
      <c r="Z463" s="7"/>
      <c r="AA463" s="7"/>
      <c r="AB463" s="7"/>
      <c r="AC463" s="7"/>
      <c r="AD463" s="7"/>
      <c r="AE463" s="7"/>
      <c r="AF463" s="7"/>
      <c r="AG463" s="7"/>
      <c r="AH463" s="7"/>
      <c r="AI463" s="7"/>
      <c r="AJ463" s="7"/>
      <c r="AK463" s="7"/>
      <c r="AL463" s="7"/>
      <c r="AM463" s="7"/>
      <c r="AN463" s="7"/>
      <c r="AO463" s="7"/>
      <c r="AP463" s="7"/>
      <c r="AQ463" s="7"/>
      <c r="AR463" s="7"/>
      <c r="AS463" s="7"/>
      <c r="AT463" s="7"/>
      <c r="AU463" s="7"/>
    </row>
    <row r="464" spans="1:47" x14ac:dyDescent="0.25">
      <c r="A464" s="151"/>
      <c r="B464" s="175"/>
      <c r="C464" s="7"/>
      <c r="D464" s="7"/>
      <c r="E464" s="7"/>
      <c r="F464" s="7"/>
      <c r="G464" s="7"/>
      <c r="H464" s="7"/>
      <c r="I464" s="7"/>
      <c r="J464" s="7"/>
      <c r="K464" s="151"/>
      <c r="L464" s="7"/>
      <c r="M464" s="7"/>
      <c r="N464" s="9" t="str">
        <f t="shared" si="39"/>
        <v/>
      </c>
      <c r="O464" s="10" t="str">
        <f t="shared" ca="1" si="38"/>
        <v/>
      </c>
      <c r="P464" s="10"/>
      <c r="Q464" s="7"/>
      <c r="R464" s="7"/>
      <c r="S464" s="7"/>
      <c r="T464" s="7"/>
      <c r="U464" s="7"/>
      <c r="V464" s="15"/>
      <c r="W464" s="7"/>
      <c r="X464" s="7"/>
      <c r="Y464" s="7"/>
      <c r="Z464" s="7"/>
      <c r="AA464" s="7"/>
      <c r="AB464" s="7"/>
      <c r="AC464" s="7"/>
      <c r="AD464" s="7"/>
      <c r="AE464" s="7"/>
      <c r="AF464" s="7"/>
      <c r="AG464" s="7"/>
      <c r="AH464" s="7"/>
      <c r="AI464" s="7"/>
      <c r="AJ464" s="7"/>
      <c r="AK464" s="7"/>
      <c r="AL464" s="7"/>
      <c r="AM464" s="7"/>
      <c r="AN464" s="7"/>
      <c r="AO464" s="7"/>
      <c r="AP464" s="7"/>
      <c r="AQ464" s="7"/>
      <c r="AR464" s="7"/>
      <c r="AS464" s="7"/>
      <c r="AT464" s="7"/>
      <c r="AU464" s="7"/>
    </row>
    <row r="465" spans="1:47" x14ac:dyDescent="0.25">
      <c r="A465" s="151"/>
      <c r="B465" s="175"/>
      <c r="C465" s="7"/>
      <c r="D465" s="7"/>
      <c r="E465" s="7"/>
      <c r="F465" s="7"/>
      <c r="G465" s="7"/>
      <c r="H465" s="7"/>
      <c r="I465" s="7"/>
      <c r="J465" s="7"/>
      <c r="K465" s="151"/>
      <c r="L465" s="7"/>
      <c r="M465" s="7"/>
      <c r="N465" s="9" t="str">
        <f t="shared" si="39"/>
        <v/>
      </c>
      <c r="O465" s="10" t="str">
        <f t="shared" ca="1" si="38"/>
        <v/>
      </c>
      <c r="P465" s="10"/>
      <c r="Q465" s="7"/>
      <c r="R465" s="7"/>
      <c r="S465" s="7"/>
      <c r="T465" s="7"/>
      <c r="U465" s="7"/>
      <c r="V465" s="15"/>
      <c r="W465" s="7"/>
      <c r="X465" s="7"/>
      <c r="Y465" s="7"/>
      <c r="Z465" s="7"/>
      <c r="AA465" s="7"/>
      <c r="AB465" s="7"/>
      <c r="AC465" s="7"/>
      <c r="AD465" s="7"/>
      <c r="AE465" s="7"/>
      <c r="AF465" s="7"/>
      <c r="AG465" s="7"/>
      <c r="AH465" s="7"/>
      <c r="AI465" s="7"/>
      <c r="AJ465" s="7"/>
      <c r="AK465" s="7"/>
      <c r="AL465" s="7"/>
      <c r="AM465" s="7"/>
      <c r="AN465" s="7"/>
      <c r="AO465" s="7"/>
      <c r="AP465" s="7"/>
      <c r="AQ465" s="7"/>
      <c r="AR465" s="7"/>
      <c r="AS465" s="7"/>
      <c r="AT465" s="7"/>
      <c r="AU465" s="7"/>
    </row>
    <row r="466" spans="1:47" x14ac:dyDescent="0.25">
      <c r="A466" s="151"/>
      <c r="B466" s="175"/>
      <c r="C466" s="7"/>
      <c r="D466" s="7"/>
      <c r="E466" s="7"/>
      <c r="F466" s="7"/>
      <c r="G466" s="7"/>
      <c r="H466" s="7"/>
      <c r="I466" s="7"/>
      <c r="J466" s="7"/>
      <c r="K466" s="151"/>
      <c r="L466" s="7"/>
      <c r="M466" s="7"/>
      <c r="N466" s="9" t="str">
        <f t="shared" si="39"/>
        <v/>
      </c>
      <c r="O466" s="10" t="str">
        <f t="shared" ca="1" si="38"/>
        <v/>
      </c>
      <c r="P466" s="10"/>
      <c r="Q466" s="7"/>
      <c r="R466" s="7"/>
      <c r="S466" s="7"/>
      <c r="T466" s="7"/>
      <c r="U466" s="7"/>
      <c r="V466" s="15"/>
      <c r="W466" s="7"/>
      <c r="X466" s="7"/>
      <c r="Y466" s="7"/>
      <c r="Z466" s="7"/>
      <c r="AA466" s="7"/>
      <c r="AB466" s="7"/>
      <c r="AC466" s="7"/>
      <c r="AD466" s="7"/>
      <c r="AE466" s="7"/>
      <c r="AF466" s="7"/>
      <c r="AG466" s="7"/>
      <c r="AH466" s="7"/>
      <c r="AI466" s="7"/>
      <c r="AJ466" s="7"/>
      <c r="AK466" s="7"/>
      <c r="AL466" s="7"/>
      <c r="AM466" s="7"/>
      <c r="AN466" s="7"/>
      <c r="AO466" s="7"/>
      <c r="AP466" s="7"/>
      <c r="AQ466" s="7"/>
      <c r="AR466" s="7"/>
      <c r="AS466" s="7"/>
      <c r="AT466" s="7"/>
      <c r="AU466" s="7"/>
    </row>
    <row r="467" spans="1:47" x14ac:dyDescent="0.25">
      <c r="A467" s="151"/>
      <c r="B467" s="175"/>
      <c r="C467" s="7"/>
      <c r="D467" s="7"/>
      <c r="E467" s="7"/>
      <c r="F467" s="7"/>
      <c r="G467" s="7"/>
      <c r="H467" s="7"/>
      <c r="I467" s="7"/>
      <c r="J467" s="7"/>
      <c r="K467" s="151"/>
      <c r="L467" s="7"/>
      <c r="M467" s="7"/>
      <c r="N467" s="9" t="str">
        <f t="shared" si="39"/>
        <v/>
      </c>
      <c r="O467" s="10" t="str">
        <f t="shared" ca="1" si="38"/>
        <v/>
      </c>
      <c r="P467" s="10"/>
      <c r="Q467" s="7"/>
      <c r="R467" s="7"/>
      <c r="S467" s="7"/>
      <c r="T467" s="7"/>
      <c r="U467" s="7"/>
      <c r="V467" s="15"/>
      <c r="W467" s="7"/>
      <c r="X467" s="7"/>
      <c r="Y467" s="7"/>
      <c r="Z467" s="7"/>
      <c r="AA467" s="7"/>
      <c r="AB467" s="7"/>
      <c r="AC467" s="7"/>
      <c r="AD467" s="7"/>
      <c r="AE467" s="7"/>
      <c r="AF467" s="7"/>
      <c r="AG467" s="7"/>
      <c r="AH467" s="7"/>
      <c r="AI467" s="7"/>
      <c r="AJ467" s="7"/>
      <c r="AK467" s="7"/>
      <c r="AL467" s="7"/>
      <c r="AM467" s="7"/>
      <c r="AN467" s="7"/>
      <c r="AO467" s="7"/>
      <c r="AP467" s="7"/>
      <c r="AQ467" s="7"/>
      <c r="AR467" s="7"/>
      <c r="AS467" s="7"/>
      <c r="AT467" s="7"/>
      <c r="AU467" s="7"/>
    </row>
    <row r="468" spans="1:47" x14ac:dyDescent="0.25">
      <c r="A468" s="151"/>
      <c r="B468" s="175"/>
      <c r="C468" s="7"/>
      <c r="D468" s="7"/>
      <c r="E468" s="7"/>
      <c r="F468" s="7"/>
      <c r="G468" s="7"/>
      <c r="H468" s="7"/>
      <c r="I468" s="7"/>
      <c r="J468" s="7"/>
      <c r="K468" s="151"/>
      <c r="L468" s="7"/>
      <c r="M468" s="7"/>
      <c r="N468" s="9" t="str">
        <f t="shared" si="39"/>
        <v/>
      </c>
      <c r="O468" s="10" t="str">
        <f t="shared" ca="1" si="38"/>
        <v/>
      </c>
      <c r="P468" s="10"/>
      <c r="Q468" s="7"/>
      <c r="R468" s="7"/>
      <c r="S468" s="7"/>
      <c r="T468" s="7"/>
      <c r="U468" s="7"/>
      <c r="V468" s="15"/>
      <c r="W468" s="7"/>
      <c r="X468" s="7"/>
      <c r="Y468" s="7"/>
      <c r="Z468" s="7"/>
      <c r="AA468" s="7"/>
      <c r="AB468" s="7"/>
      <c r="AC468" s="7"/>
      <c r="AD468" s="7"/>
      <c r="AE468" s="7"/>
      <c r="AF468" s="7"/>
      <c r="AG468" s="7"/>
      <c r="AH468" s="7"/>
      <c r="AI468" s="7"/>
      <c r="AJ468" s="7"/>
      <c r="AK468" s="7"/>
      <c r="AL468" s="7"/>
      <c r="AM468" s="7"/>
      <c r="AN468" s="7"/>
      <c r="AO468" s="7"/>
      <c r="AP468" s="7"/>
      <c r="AQ468" s="7"/>
      <c r="AR468" s="7"/>
      <c r="AS468" s="7"/>
      <c r="AT468" s="7"/>
      <c r="AU468" s="7"/>
    </row>
    <row r="469" spans="1:47" x14ac:dyDescent="0.25">
      <c r="A469" s="151"/>
      <c r="B469" s="175"/>
      <c r="C469" s="7"/>
      <c r="D469" s="7"/>
      <c r="E469" s="7"/>
      <c r="F469" s="7"/>
      <c r="G469" s="7"/>
      <c r="H469" s="7"/>
      <c r="I469" s="7"/>
      <c r="J469" s="7"/>
      <c r="K469" s="151"/>
      <c r="L469" s="7"/>
      <c r="M469" s="7"/>
      <c r="N469" s="9" t="str">
        <f t="shared" si="39"/>
        <v/>
      </c>
      <c r="O469" s="10" t="str">
        <f t="shared" ca="1" si="38"/>
        <v/>
      </c>
      <c r="P469" s="10"/>
      <c r="Q469" s="7"/>
      <c r="R469" s="7"/>
      <c r="S469" s="7"/>
      <c r="T469" s="7"/>
      <c r="U469" s="7"/>
      <c r="V469" s="15"/>
      <c r="W469" s="7"/>
      <c r="X469" s="7"/>
      <c r="Y469" s="7"/>
      <c r="Z469" s="7"/>
      <c r="AA469" s="7"/>
      <c r="AB469" s="7"/>
      <c r="AC469" s="7"/>
      <c r="AD469" s="7"/>
      <c r="AE469" s="7"/>
      <c r="AF469" s="7"/>
      <c r="AG469" s="7"/>
      <c r="AH469" s="7"/>
      <c r="AI469" s="7"/>
      <c r="AJ469" s="7"/>
      <c r="AK469" s="7"/>
      <c r="AL469" s="7"/>
      <c r="AM469" s="7"/>
      <c r="AN469" s="7"/>
      <c r="AO469" s="7"/>
      <c r="AP469" s="7"/>
      <c r="AQ469" s="7"/>
      <c r="AR469" s="7"/>
      <c r="AS469" s="7"/>
      <c r="AT469" s="7"/>
      <c r="AU469" s="7"/>
    </row>
    <row r="470" spans="1:47" x14ac:dyDescent="0.25">
      <c r="A470" s="151"/>
      <c r="B470" s="175"/>
      <c r="C470" s="7"/>
      <c r="D470" s="7"/>
      <c r="E470" s="7"/>
      <c r="F470" s="7"/>
      <c r="G470" s="7"/>
      <c r="H470" s="7"/>
      <c r="I470" s="7"/>
      <c r="J470" s="7"/>
      <c r="K470" s="151"/>
      <c r="L470" s="7"/>
      <c r="M470" s="7"/>
      <c r="N470" s="9" t="str">
        <f t="shared" si="39"/>
        <v/>
      </c>
      <c r="O470" s="10" t="str">
        <f t="shared" ca="1" si="38"/>
        <v/>
      </c>
      <c r="P470" s="10"/>
      <c r="Q470" s="7"/>
      <c r="R470" s="7"/>
      <c r="S470" s="7"/>
      <c r="T470" s="7"/>
      <c r="U470" s="7"/>
      <c r="V470" s="15"/>
      <c r="W470" s="7"/>
      <c r="X470" s="7"/>
      <c r="Y470" s="7"/>
      <c r="Z470" s="7"/>
      <c r="AA470" s="7"/>
      <c r="AB470" s="7"/>
      <c r="AC470" s="7"/>
      <c r="AD470" s="7"/>
      <c r="AE470" s="7"/>
      <c r="AF470" s="7"/>
      <c r="AG470" s="7"/>
      <c r="AH470" s="7"/>
      <c r="AI470" s="7"/>
      <c r="AJ470" s="7"/>
      <c r="AK470" s="7"/>
      <c r="AL470" s="7"/>
      <c r="AM470" s="7"/>
      <c r="AN470" s="7"/>
      <c r="AO470" s="7"/>
      <c r="AP470" s="7"/>
      <c r="AQ470" s="7"/>
      <c r="AR470" s="7"/>
      <c r="AS470" s="7"/>
      <c r="AT470" s="7"/>
      <c r="AU470" s="7"/>
    </row>
    <row r="471" spans="1:47" x14ac:dyDescent="0.25">
      <c r="A471" s="151"/>
      <c r="B471" s="175"/>
      <c r="C471" s="7"/>
      <c r="D471" s="7"/>
      <c r="E471" s="7"/>
      <c r="F471" s="7"/>
      <c r="G471" s="7"/>
      <c r="H471" s="7"/>
      <c r="I471" s="7"/>
      <c r="J471" s="7"/>
      <c r="K471" s="151"/>
      <c r="L471" s="7"/>
      <c r="M471" s="7"/>
      <c r="N471" s="9" t="str">
        <f t="shared" si="39"/>
        <v/>
      </c>
      <c r="O471" s="10" t="str">
        <f t="shared" ca="1" si="38"/>
        <v/>
      </c>
      <c r="P471" s="10"/>
      <c r="Q471" s="7"/>
      <c r="R471" s="7"/>
      <c r="S471" s="7"/>
      <c r="T471" s="7"/>
      <c r="U471" s="7"/>
      <c r="V471" s="15"/>
      <c r="W471" s="7"/>
      <c r="X471" s="7"/>
      <c r="Y471" s="7"/>
      <c r="Z471" s="7"/>
      <c r="AA471" s="7"/>
      <c r="AB471" s="7"/>
      <c r="AC471" s="7"/>
      <c r="AD471" s="7"/>
      <c r="AE471" s="7"/>
      <c r="AF471" s="7"/>
      <c r="AG471" s="7"/>
      <c r="AH471" s="7"/>
      <c r="AI471" s="7"/>
      <c r="AJ471" s="7"/>
      <c r="AK471" s="7"/>
      <c r="AL471" s="7"/>
      <c r="AM471" s="7"/>
      <c r="AN471" s="7"/>
      <c r="AO471" s="7"/>
      <c r="AP471" s="7"/>
      <c r="AQ471" s="7"/>
      <c r="AR471" s="7"/>
      <c r="AS471" s="7"/>
      <c r="AT471" s="7"/>
      <c r="AU471" s="7"/>
    </row>
    <row r="472" spans="1:47" x14ac:dyDescent="0.25">
      <c r="A472" s="151"/>
      <c r="B472" s="175"/>
      <c r="C472" s="7"/>
      <c r="D472" s="7"/>
      <c r="E472" s="7"/>
      <c r="F472" s="7"/>
      <c r="G472" s="7"/>
      <c r="H472" s="7"/>
      <c r="I472" s="7"/>
      <c r="J472" s="7"/>
      <c r="K472" s="151"/>
      <c r="L472" s="7"/>
      <c r="M472" s="7"/>
      <c r="N472" s="9" t="str">
        <f t="shared" si="39"/>
        <v/>
      </c>
      <c r="O472" s="10" t="str">
        <f t="shared" ca="1" si="38"/>
        <v/>
      </c>
      <c r="P472" s="10"/>
      <c r="Q472" s="7"/>
      <c r="R472" s="7"/>
      <c r="S472" s="7"/>
      <c r="T472" s="7"/>
      <c r="U472" s="7"/>
      <c r="V472" s="15"/>
      <c r="W472" s="7"/>
      <c r="X472" s="7"/>
      <c r="Y472" s="7"/>
      <c r="Z472" s="7"/>
      <c r="AA472" s="7"/>
      <c r="AB472" s="7"/>
      <c r="AC472" s="7"/>
      <c r="AD472" s="7"/>
      <c r="AE472" s="7"/>
      <c r="AF472" s="7"/>
      <c r="AG472" s="7"/>
      <c r="AH472" s="7"/>
      <c r="AI472" s="7"/>
      <c r="AJ472" s="7"/>
      <c r="AK472" s="7"/>
      <c r="AL472" s="7"/>
      <c r="AM472" s="7"/>
      <c r="AN472" s="7"/>
      <c r="AO472" s="7"/>
      <c r="AP472" s="7"/>
      <c r="AQ472" s="7"/>
      <c r="AR472" s="7"/>
      <c r="AS472" s="7"/>
      <c r="AT472" s="7"/>
      <c r="AU472" s="7"/>
    </row>
    <row r="473" spans="1:47" x14ac:dyDescent="0.25">
      <c r="A473" s="151"/>
      <c r="B473" s="175"/>
      <c r="C473" s="7"/>
      <c r="D473" s="7"/>
      <c r="E473" s="7"/>
      <c r="F473" s="7"/>
      <c r="G473" s="7"/>
      <c r="H473" s="7"/>
      <c r="I473" s="7"/>
      <c r="J473" s="7"/>
      <c r="K473" s="151"/>
      <c r="L473" s="7"/>
      <c r="M473" s="7"/>
      <c r="N473" s="9" t="str">
        <f t="shared" si="39"/>
        <v/>
      </c>
      <c r="O473" s="10" t="str">
        <f t="shared" ca="1" si="38"/>
        <v/>
      </c>
      <c r="P473" s="10"/>
      <c r="Q473" s="7"/>
      <c r="R473" s="7"/>
      <c r="S473" s="7"/>
      <c r="T473" s="7"/>
      <c r="U473" s="7"/>
      <c r="V473" s="15"/>
      <c r="W473" s="7"/>
      <c r="X473" s="7"/>
      <c r="Y473" s="7"/>
      <c r="Z473" s="7"/>
      <c r="AA473" s="7"/>
      <c r="AB473" s="7"/>
      <c r="AC473" s="7"/>
      <c r="AD473" s="7"/>
      <c r="AE473" s="7"/>
      <c r="AF473" s="7"/>
      <c r="AG473" s="7"/>
      <c r="AH473" s="7"/>
      <c r="AI473" s="7"/>
      <c r="AJ473" s="7"/>
      <c r="AK473" s="7"/>
      <c r="AL473" s="7"/>
      <c r="AM473" s="7"/>
      <c r="AN473" s="7"/>
      <c r="AO473" s="7"/>
      <c r="AP473" s="7"/>
      <c r="AQ473" s="7"/>
      <c r="AR473" s="7"/>
      <c r="AS473" s="7"/>
      <c r="AT473" s="7"/>
      <c r="AU473" s="7"/>
    </row>
    <row r="474" spans="1:47" x14ac:dyDescent="0.25">
      <c r="A474" s="151"/>
      <c r="B474" s="175"/>
      <c r="C474" s="7"/>
      <c r="D474" s="7"/>
      <c r="E474" s="7"/>
      <c r="F474" s="7"/>
      <c r="G474" s="7"/>
      <c r="H474" s="7"/>
      <c r="I474" s="7"/>
      <c r="J474" s="7"/>
      <c r="K474" s="151"/>
      <c r="L474" s="7"/>
      <c r="M474" s="7"/>
      <c r="N474" s="9" t="str">
        <f t="shared" si="39"/>
        <v/>
      </c>
      <c r="O474" s="10" t="str">
        <f t="shared" ca="1" si="38"/>
        <v/>
      </c>
      <c r="P474" s="10"/>
      <c r="Q474" s="7"/>
      <c r="R474" s="7"/>
      <c r="S474" s="7"/>
      <c r="T474" s="7"/>
      <c r="U474" s="7"/>
      <c r="V474" s="15"/>
      <c r="W474" s="7"/>
      <c r="X474" s="7"/>
      <c r="Y474" s="7"/>
      <c r="Z474" s="7"/>
      <c r="AA474" s="7"/>
      <c r="AB474" s="7"/>
      <c r="AC474" s="7"/>
      <c r="AD474" s="7"/>
      <c r="AE474" s="7"/>
      <c r="AF474" s="7"/>
      <c r="AG474" s="7"/>
      <c r="AH474" s="7"/>
      <c r="AI474" s="7"/>
      <c r="AJ474" s="7"/>
      <c r="AK474" s="7"/>
      <c r="AL474" s="7"/>
      <c r="AM474" s="7"/>
      <c r="AN474" s="7"/>
      <c r="AO474" s="7"/>
      <c r="AP474" s="7"/>
      <c r="AQ474" s="7"/>
      <c r="AR474" s="7"/>
      <c r="AS474" s="7"/>
      <c r="AT474" s="7"/>
      <c r="AU474" s="7"/>
    </row>
    <row r="475" spans="1:47" x14ac:dyDescent="0.25">
      <c r="A475" s="151"/>
      <c r="B475" s="175"/>
      <c r="C475" s="7"/>
      <c r="D475" s="7"/>
      <c r="E475" s="7"/>
      <c r="F475" s="7"/>
      <c r="G475" s="7"/>
      <c r="H475" s="7"/>
      <c r="I475" s="7"/>
      <c r="J475" s="7"/>
      <c r="K475" s="151"/>
      <c r="L475" s="7"/>
      <c r="M475" s="7"/>
      <c r="N475" s="9" t="str">
        <f t="shared" si="39"/>
        <v/>
      </c>
      <c r="O475" s="10" t="str">
        <f t="shared" ca="1" si="38"/>
        <v/>
      </c>
      <c r="P475" s="10"/>
      <c r="Q475" s="7"/>
      <c r="R475" s="7"/>
      <c r="S475" s="7"/>
      <c r="T475" s="7"/>
      <c r="U475" s="7"/>
      <c r="V475" s="15"/>
      <c r="W475" s="7"/>
      <c r="X475" s="7"/>
      <c r="Y475" s="7"/>
      <c r="Z475" s="7"/>
      <c r="AA475" s="7"/>
      <c r="AB475" s="7"/>
      <c r="AC475" s="7"/>
      <c r="AD475" s="7"/>
      <c r="AE475" s="7"/>
      <c r="AF475" s="7"/>
      <c r="AG475" s="7"/>
      <c r="AH475" s="7"/>
      <c r="AI475" s="7"/>
      <c r="AJ475" s="7"/>
      <c r="AK475" s="7"/>
      <c r="AL475" s="7"/>
      <c r="AM475" s="7"/>
      <c r="AN475" s="7"/>
      <c r="AO475" s="7"/>
      <c r="AP475" s="7"/>
      <c r="AQ475" s="7"/>
      <c r="AR475" s="7"/>
      <c r="AS475" s="7"/>
      <c r="AT475" s="7"/>
      <c r="AU475" s="7"/>
    </row>
    <row r="476" spans="1:47" x14ac:dyDescent="0.25">
      <c r="A476" s="151"/>
      <c r="B476" s="175"/>
      <c r="C476" s="7"/>
      <c r="D476" s="7"/>
      <c r="E476" s="7"/>
      <c r="F476" s="7"/>
      <c r="G476" s="7"/>
      <c r="H476" s="7"/>
      <c r="I476" s="7"/>
      <c r="J476" s="7"/>
      <c r="K476" s="151"/>
      <c r="L476" s="7"/>
      <c r="M476" s="7"/>
      <c r="N476" s="9" t="str">
        <f t="shared" si="39"/>
        <v/>
      </c>
      <c r="O476" s="10" t="str">
        <f t="shared" ca="1" si="38"/>
        <v/>
      </c>
      <c r="P476" s="10"/>
      <c r="Q476" s="7"/>
      <c r="R476" s="7"/>
      <c r="S476" s="7"/>
      <c r="T476" s="7"/>
      <c r="U476" s="7"/>
      <c r="V476" s="15"/>
      <c r="W476" s="7"/>
      <c r="X476" s="7"/>
      <c r="Y476" s="7"/>
      <c r="Z476" s="7"/>
      <c r="AA476" s="7"/>
      <c r="AB476" s="7"/>
      <c r="AC476" s="7"/>
      <c r="AD476" s="7"/>
      <c r="AE476" s="7"/>
      <c r="AF476" s="7"/>
      <c r="AG476" s="7"/>
      <c r="AH476" s="7"/>
      <c r="AI476" s="7"/>
      <c r="AJ476" s="7"/>
      <c r="AK476" s="7"/>
      <c r="AL476" s="7"/>
      <c r="AM476" s="7"/>
      <c r="AN476" s="7"/>
      <c r="AO476" s="7"/>
      <c r="AP476" s="7"/>
      <c r="AQ476" s="7"/>
      <c r="AR476" s="7"/>
      <c r="AS476" s="7"/>
      <c r="AT476" s="7"/>
      <c r="AU476" s="7"/>
    </row>
    <row r="477" spans="1:47" x14ac:dyDescent="0.25">
      <c r="A477" s="151"/>
      <c r="B477" s="175"/>
      <c r="C477" s="7"/>
      <c r="D477" s="7"/>
      <c r="E477" s="7"/>
      <c r="F477" s="7"/>
      <c r="G477" s="7"/>
      <c r="H477" s="7"/>
      <c r="I477" s="7"/>
      <c r="J477" s="7"/>
      <c r="K477" s="151"/>
      <c r="L477" s="7"/>
      <c r="M477" s="7"/>
      <c r="N477" s="9" t="str">
        <f t="shared" si="39"/>
        <v/>
      </c>
      <c r="O477" s="10" t="str">
        <f t="shared" ca="1" si="38"/>
        <v/>
      </c>
      <c r="P477" s="10"/>
      <c r="Q477" s="7"/>
      <c r="R477" s="7"/>
      <c r="S477" s="7"/>
      <c r="T477" s="7"/>
      <c r="U477" s="7"/>
      <c r="V477" s="15"/>
      <c r="W477" s="7"/>
      <c r="X477" s="7"/>
      <c r="Y477" s="7"/>
      <c r="Z477" s="7"/>
      <c r="AA477" s="7"/>
      <c r="AB477" s="7"/>
      <c r="AC477" s="7"/>
      <c r="AD477" s="7"/>
      <c r="AE477" s="7"/>
      <c r="AF477" s="7"/>
      <c r="AG477" s="7"/>
      <c r="AH477" s="7"/>
      <c r="AI477" s="7"/>
      <c r="AJ477" s="7"/>
      <c r="AK477" s="7"/>
      <c r="AL477" s="7"/>
      <c r="AM477" s="7"/>
      <c r="AN477" s="7"/>
      <c r="AO477" s="7"/>
      <c r="AP477" s="7"/>
      <c r="AQ477" s="7"/>
      <c r="AR477" s="7"/>
      <c r="AS477" s="7"/>
      <c r="AT477" s="7"/>
      <c r="AU477" s="7"/>
    </row>
    <row r="478" spans="1:47" x14ac:dyDescent="0.25">
      <c r="A478" s="151"/>
      <c r="B478" s="175"/>
      <c r="C478" s="7"/>
      <c r="D478" s="7"/>
      <c r="E478" s="7"/>
      <c r="F478" s="7"/>
      <c r="G478" s="7"/>
      <c r="H478" s="7"/>
      <c r="I478" s="7"/>
      <c r="J478" s="7"/>
      <c r="K478" s="151"/>
      <c r="L478" s="7"/>
      <c r="M478" s="7"/>
      <c r="N478" s="26"/>
      <c r="O478" s="26"/>
      <c r="P478" s="26"/>
      <c r="Q478" s="7"/>
      <c r="R478" s="7"/>
      <c r="S478" s="7"/>
      <c r="T478" s="7"/>
      <c r="U478" s="7"/>
      <c r="V478" s="15"/>
      <c r="W478" s="7"/>
      <c r="X478" s="7"/>
      <c r="Y478" s="7"/>
      <c r="Z478" s="7"/>
      <c r="AA478" s="7"/>
      <c r="AB478" s="7"/>
      <c r="AC478" s="7"/>
      <c r="AD478" s="7"/>
      <c r="AE478" s="7"/>
      <c r="AF478" s="7"/>
      <c r="AG478" s="7"/>
      <c r="AH478" s="7"/>
      <c r="AI478" s="7"/>
      <c r="AJ478" s="7"/>
      <c r="AK478" s="7"/>
      <c r="AL478" s="7"/>
      <c r="AM478" s="7"/>
      <c r="AN478" s="7"/>
      <c r="AO478" s="7"/>
      <c r="AP478" s="7"/>
      <c r="AQ478" s="7"/>
      <c r="AR478" s="7"/>
      <c r="AS478" s="7"/>
      <c r="AT478" s="7"/>
      <c r="AU478" s="7"/>
    </row>
    <row r="479" spans="1:47" x14ac:dyDescent="0.25">
      <c r="A479" s="151"/>
      <c r="B479" s="175"/>
      <c r="C479" s="7"/>
      <c r="D479" s="7"/>
      <c r="E479" s="7"/>
      <c r="F479" s="7"/>
      <c r="G479" s="7"/>
      <c r="H479" s="7"/>
      <c r="I479" s="7"/>
      <c r="J479" s="7"/>
      <c r="K479" s="151"/>
      <c r="L479" s="7"/>
      <c r="M479" s="7"/>
      <c r="N479" s="26"/>
      <c r="O479" s="26"/>
      <c r="P479" s="26"/>
      <c r="Q479" s="7"/>
      <c r="R479" s="7"/>
      <c r="S479" s="7"/>
      <c r="T479" s="7"/>
      <c r="U479" s="7"/>
      <c r="V479" s="15"/>
      <c r="W479" s="7"/>
      <c r="X479" s="7"/>
      <c r="Y479" s="7"/>
      <c r="Z479" s="7"/>
      <c r="AA479" s="7"/>
      <c r="AB479" s="7"/>
      <c r="AC479" s="7"/>
      <c r="AD479" s="7"/>
      <c r="AE479" s="7"/>
      <c r="AF479" s="7"/>
      <c r="AG479" s="7"/>
      <c r="AH479" s="7"/>
      <c r="AI479" s="7"/>
      <c r="AJ479" s="7"/>
      <c r="AK479" s="7"/>
      <c r="AL479" s="7"/>
      <c r="AM479" s="7"/>
      <c r="AN479" s="7"/>
      <c r="AO479" s="7"/>
      <c r="AP479" s="7"/>
      <c r="AQ479" s="7"/>
      <c r="AR479" s="7"/>
      <c r="AS479" s="7"/>
      <c r="AT479" s="7"/>
      <c r="AU479" s="7"/>
    </row>
    <row r="480" spans="1:47" x14ac:dyDescent="0.25">
      <c r="A480" s="151"/>
      <c r="B480" s="175"/>
      <c r="C480" s="7"/>
      <c r="D480" s="7"/>
      <c r="E480" s="7"/>
      <c r="F480" s="7"/>
      <c r="G480" s="7"/>
      <c r="H480" s="7"/>
      <c r="I480" s="7"/>
      <c r="J480" s="7"/>
      <c r="K480" s="151"/>
      <c r="L480" s="7"/>
      <c r="M480" s="7"/>
      <c r="N480" s="26"/>
      <c r="O480" s="26"/>
      <c r="P480" s="26"/>
      <c r="Q480" s="7"/>
      <c r="R480" s="7"/>
      <c r="S480" s="7"/>
      <c r="T480" s="7"/>
      <c r="U480" s="7"/>
      <c r="V480" s="15"/>
      <c r="W480" s="7"/>
      <c r="X480" s="7"/>
      <c r="Y480" s="7"/>
      <c r="Z480" s="7"/>
      <c r="AA480" s="7"/>
      <c r="AB480" s="7"/>
      <c r="AC480" s="7"/>
      <c r="AD480" s="7"/>
      <c r="AE480" s="7"/>
      <c r="AF480" s="7"/>
      <c r="AG480" s="7"/>
      <c r="AH480" s="7"/>
      <c r="AI480" s="7"/>
      <c r="AJ480" s="7"/>
      <c r="AK480" s="7"/>
      <c r="AL480" s="7"/>
      <c r="AM480" s="7"/>
      <c r="AN480" s="7"/>
      <c r="AO480" s="7"/>
      <c r="AP480" s="7"/>
      <c r="AQ480" s="7"/>
      <c r="AR480" s="7"/>
      <c r="AS480" s="7"/>
      <c r="AT480" s="7"/>
      <c r="AU480" s="7"/>
    </row>
    <row r="481" spans="1:47" x14ac:dyDescent="0.25">
      <c r="A481" s="151"/>
      <c r="B481" s="175"/>
      <c r="C481" s="7"/>
      <c r="D481" s="7"/>
      <c r="E481" s="7"/>
      <c r="F481" s="7"/>
      <c r="G481" s="7"/>
      <c r="H481" s="7"/>
      <c r="I481" s="7"/>
      <c r="J481" s="7"/>
      <c r="K481" s="151"/>
      <c r="L481" s="7"/>
      <c r="M481" s="7"/>
      <c r="N481" s="26"/>
      <c r="O481" s="26"/>
      <c r="P481" s="26"/>
      <c r="Q481" s="7"/>
      <c r="R481" s="7"/>
      <c r="S481" s="7"/>
      <c r="T481" s="7"/>
      <c r="U481" s="7"/>
      <c r="V481" s="15"/>
      <c r="W481" s="7"/>
      <c r="X481" s="7"/>
      <c r="Y481" s="7"/>
      <c r="Z481" s="7"/>
      <c r="AA481" s="7"/>
      <c r="AB481" s="7"/>
      <c r="AC481" s="7"/>
      <c r="AD481" s="7"/>
      <c r="AE481" s="7"/>
      <c r="AF481" s="7"/>
      <c r="AG481" s="7"/>
      <c r="AH481" s="7"/>
      <c r="AI481" s="7"/>
      <c r="AJ481" s="7"/>
      <c r="AK481" s="7"/>
      <c r="AL481" s="7"/>
      <c r="AM481" s="7"/>
      <c r="AN481" s="7"/>
      <c r="AO481" s="7"/>
      <c r="AP481" s="7"/>
      <c r="AQ481" s="7"/>
      <c r="AR481" s="7"/>
      <c r="AS481" s="7"/>
      <c r="AT481" s="7"/>
      <c r="AU481" s="7"/>
    </row>
    <row r="482" spans="1:47" x14ac:dyDescent="0.25">
      <c r="A482" s="151"/>
      <c r="B482" s="175"/>
      <c r="C482" s="7"/>
      <c r="D482" s="7"/>
      <c r="E482" s="7"/>
      <c r="F482" s="7"/>
      <c r="G482" s="7"/>
      <c r="H482" s="7"/>
      <c r="I482" s="7"/>
      <c r="J482" s="7"/>
      <c r="K482" s="151"/>
      <c r="L482" s="7"/>
      <c r="M482" s="7"/>
      <c r="N482" s="26"/>
      <c r="O482" s="26"/>
      <c r="P482" s="26"/>
      <c r="Q482" s="7"/>
      <c r="R482" s="7"/>
      <c r="S482" s="7"/>
      <c r="T482" s="7"/>
      <c r="U482" s="7"/>
      <c r="V482" s="15"/>
      <c r="W482" s="7"/>
      <c r="X482" s="7"/>
      <c r="Y482" s="7"/>
      <c r="Z482" s="7"/>
      <c r="AA482" s="7"/>
      <c r="AB482" s="7"/>
      <c r="AC482" s="7"/>
      <c r="AD482" s="7"/>
      <c r="AE482" s="7"/>
      <c r="AF482" s="7"/>
      <c r="AG482" s="7"/>
      <c r="AH482" s="7"/>
      <c r="AI482" s="7"/>
      <c r="AJ482" s="7"/>
      <c r="AK482" s="7"/>
      <c r="AL482" s="7"/>
      <c r="AM482" s="7"/>
      <c r="AN482" s="7"/>
      <c r="AO482" s="7"/>
      <c r="AP482" s="7"/>
      <c r="AQ482" s="7"/>
      <c r="AR482" s="7"/>
      <c r="AS482" s="7"/>
      <c r="AT482" s="7"/>
      <c r="AU482" s="7"/>
    </row>
    <row r="483" spans="1:47" x14ac:dyDescent="0.25">
      <c r="A483" s="151"/>
      <c r="B483" s="175"/>
      <c r="C483" s="7"/>
      <c r="D483" s="7"/>
      <c r="E483" s="7"/>
      <c r="F483" s="7"/>
      <c r="G483" s="7"/>
      <c r="H483" s="7"/>
      <c r="I483" s="7"/>
      <c r="J483" s="7"/>
      <c r="K483" s="151"/>
      <c r="L483" s="7"/>
      <c r="M483" s="7"/>
      <c r="N483" s="26"/>
      <c r="O483" s="26"/>
      <c r="P483" s="26"/>
      <c r="Q483" s="7"/>
      <c r="R483" s="7"/>
      <c r="S483" s="7"/>
      <c r="T483" s="7"/>
      <c r="U483" s="7"/>
      <c r="V483" s="15"/>
      <c r="W483" s="7"/>
      <c r="X483" s="7"/>
      <c r="Y483" s="7"/>
      <c r="Z483" s="7"/>
      <c r="AA483" s="7"/>
      <c r="AB483" s="7"/>
      <c r="AC483" s="7"/>
      <c r="AD483" s="7"/>
      <c r="AE483" s="7"/>
      <c r="AF483" s="7"/>
      <c r="AG483" s="7"/>
      <c r="AH483" s="7"/>
      <c r="AI483" s="7"/>
      <c r="AJ483" s="7"/>
      <c r="AK483" s="7"/>
      <c r="AL483" s="7"/>
      <c r="AM483" s="7"/>
      <c r="AN483" s="7"/>
      <c r="AO483" s="7"/>
      <c r="AP483" s="7"/>
      <c r="AQ483" s="7"/>
      <c r="AR483" s="7"/>
      <c r="AS483" s="7"/>
      <c r="AT483" s="7"/>
      <c r="AU483" s="7"/>
    </row>
    <row r="484" spans="1:47" x14ac:dyDescent="0.25">
      <c r="A484" s="151"/>
      <c r="B484" s="175"/>
      <c r="C484" s="7"/>
      <c r="D484" s="7"/>
      <c r="E484" s="7"/>
      <c r="F484" s="7"/>
      <c r="G484" s="7"/>
      <c r="H484" s="7"/>
      <c r="I484" s="7"/>
      <c r="J484" s="7"/>
      <c r="K484" s="151"/>
      <c r="L484" s="7"/>
      <c r="M484" s="7"/>
      <c r="N484" s="26"/>
      <c r="O484" s="26"/>
      <c r="P484" s="26"/>
      <c r="Q484" s="7"/>
      <c r="R484" s="7"/>
      <c r="S484" s="7"/>
      <c r="T484" s="7"/>
      <c r="U484" s="7"/>
      <c r="V484" s="15"/>
      <c r="W484" s="7"/>
      <c r="X484" s="7"/>
      <c r="Y484" s="7"/>
      <c r="Z484" s="7"/>
      <c r="AA484" s="7"/>
      <c r="AB484" s="7"/>
      <c r="AC484" s="7"/>
      <c r="AD484" s="7"/>
      <c r="AE484" s="7"/>
      <c r="AF484" s="7"/>
      <c r="AG484" s="7"/>
      <c r="AH484" s="7"/>
      <c r="AI484" s="7"/>
      <c r="AJ484" s="7"/>
      <c r="AK484" s="7"/>
      <c r="AL484" s="7"/>
      <c r="AM484" s="7"/>
      <c r="AN484" s="7"/>
      <c r="AO484" s="7"/>
      <c r="AP484" s="7"/>
      <c r="AQ484" s="7"/>
      <c r="AR484" s="7"/>
      <c r="AS484" s="7"/>
      <c r="AT484" s="7"/>
      <c r="AU484" s="7"/>
    </row>
    <row r="485" spans="1:47" x14ac:dyDescent="0.25">
      <c r="A485" s="151"/>
      <c r="B485" s="175"/>
      <c r="C485" s="7"/>
      <c r="D485" s="7"/>
      <c r="E485" s="7"/>
      <c r="F485" s="7"/>
      <c r="G485" s="7"/>
      <c r="H485" s="7"/>
      <c r="I485" s="7"/>
      <c r="J485" s="7"/>
      <c r="K485" s="151"/>
      <c r="L485" s="7"/>
      <c r="M485" s="7"/>
      <c r="N485" s="26"/>
      <c r="O485" s="26"/>
      <c r="P485" s="26"/>
      <c r="Q485" s="7"/>
      <c r="R485" s="7"/>
      <c r="S485" s="7"/>
      <c r="T485" s="7"/>
      <c r="U485" s="7"/>
      <c r="V485" s="15"/>
      <c r="W485" s="7"/>
      <c r="X485" s="7"/>
      <c r="Y485" s="7"/>
      <c r="Z485" s="7"/>
      <c r="AA485" s="7"/>
      <c r="AB485" s="7"/>
      <c r="AC485" s="7"/>
      <c r="AD485" s="7"/>
      <c r="AE485" s="7"/>
      <c r="AF485" s="7"/>
      <c r="AG485" s="7"/>
      <c r="AH485" s="7"/>
      <c r="AI485" s="7"/>
      <c r="AJ485" s="7"/>
      <c r="AK485" s="7"/>
      <c r="AL485" s="7"/>
      <c r="AM485" s="7"/>
      <c r="AN485" s="7"/>
      <c r="AO485" s="7"/>
      <c r="AP485" s="7"/>
      <c r="AQ485" s="7"/>
      <c r="AR485" s="7"/>
      <c r="AS485" s="7"/>
      <c r="AT485" s="7"/>
      <c r="AU485" s="7"/>
    </row>
    <row r="486" spans="1:47" x14ac:dyDescent="0.25">
      <c r="A486" s="151"/>
      <c r="B486" s="175"/>
      <c r="C486" s="7"/>
      <c r="D486" s="7"/>
      <c r="E486" s="7"/>
      <c r="F486" s="7"/>
      <c r="G486" s="7"/>
      <c r="H486" s="7"/>
      <c r="I486" s="7"/>
      <c r="J486" s="7"/>
      <c r="K486" s="151"/>
      <c r="L486" s="7"/>
      <c r="M486" s="7"/>
      <c r="N486" s="26"/>
      <c r="O486" s="26"/>
      <c r="P486" s="26"/>
      <c r="Q486" s="7"/>
      <c r="R486" s="7"/>
      <c r="S486" s="7"/>
      <c r="T486" s="7"/>
      <c r="U486" s="7"/>
      <c r="V486" s="15"/>
      <c r="W486" s="7"/>
      <c r="X486" s="7"/>
      <c r="Y486" s="7"/>
      <c r="Z486" s="7"/>
      <c r="AA486" s="7"/>
      <c r="AB486" s="7"/>
      <c r="AC486" s="7"/>
      <c r="AD486" s="7"/>
      <c r="AE486" s="7"/>
      <c r="AF486" s="7"/>
      <c r="AG486" s="7"/>
      <c r="AH486" s="7"/>
      <c r="AI486" s="7"/>
      <c r="AJ486" s="7"/>
      <c r="AK486" s="7"/>
      <c r="AL486" s="7"/>
      <c r="AM486" s="7"/>
      <c r="AN486" s="7"/>
      <c r="AO486" s="7"/>
      <c r="AP486" s="7"/>
      <c r="AQ486" s="7"/>
      <c r="AR486" s="7"/>
      <c r="AS486" s="7"/>
      <c r="AT486" s="7"/>
      <c r="AU486" s="7"/>
    </row>
    <row r="487" spans="1:47" x14ac:dyDescent="0.25">
      <c r="A487" s="151"/>
      <c r="B487" s="175"/>
      <c r="C487" s="7"/>
      <c r="D487" s="7"/>
      <c r="E487" s="7"/>
      <c r="F487" s="7"/>
      <c r="G487" s="7"/>
      <c r="H487" s="7"/>
      <c r="I487" s="7"/>
      <c r="J487" s="7"/>
      <c r="K487" s="151"/>
      <c r="L487" s="7"/>
      <c r="M487" s="7"/>
      <c r="N487" s="26"/>
      <c r="O487" s="26"/>
      <c r="P487" s="26"/>
      <c r="Q487" s="7"/>
      <c r="R487" s="7"/>
      <c r="S487" s="7"/>
      <c r="T487" s="7"/>
      <c r="U487" s="7"/>
      <c r="V487" s="15"/>
      <c r="W487" s="7"/>
      <c r="X487" s="7"/>
      <c r="Y487" s="7"/>
      <c r="Z487" s="7"/>
      <c r="AA487" s="7"/>
      <c r="AB487" s="7"/>
      <c r="AC487" s="7"/>
      <c r="AD487" s="7"/>
      <c r="AE487" s="7"/>
      <c r="AF487" s="7"/>
      <c r="AG487" s="7"/>
      <c r="AH487" s="7"/>
      <c r="AI487" s="7"/>
      <c r="AJ487" s="7"/>
      <c r="AK487" s="7"/>
      <c r="AL487" s="7"/>
      <c r="AM487" s="7"/>
      <c r="AN487" s="7"/>
      <c r="AO487" s="7"/>
      <c r="AP487" s="7"/>
      <c r="AQ487" s="7"/>
      <c r="AR487" s="7"/>
      <c r="AS487" s="7"/>
      <c r="AT487" s="7"/>
      <c r="AU487" s="7"/>
    </row>
    <row r="488" spans="1:47" x14ac:dyDescent="0.25">
      <c r="A488" s="151"/>
      <c r="B488" s="175"/>
      <c r="C488" s="7"/>
      <c r="D488" s="7"/>
      <c r="E488" s="7"/>
      <c r="F488" s="7"/>
      <c r="G488" s="7"/>
      <c r="H488" s="7"/>
      <c r="I488" s="7"/>
      <c r="J488" s="7"/>
      <c r="K488" s="151"/>
      <c r="L488" s="7"/>
      <c r="M488" s="7"/>
      <c r="N488" s="26"/>
      <c r="O488" s="26"/>
      <c r="P488" s="26"/>
      <c r="Q488" s="7"/>
      <c r="R488" s="7"/>
      <c r="S488" s="7"/>
      <c r="T488" s="7"/>
      <c r="U488" s="7"/>
      <c r="V488" s="15"/>
      <c r="W488" s="7"/>
      <c r="X488" s="7"/>
      <c r="Y488" s="7"/>
      <c r="Z488" s="7"/>
      <c r="AA488" s="7"/>
      <c r="AB488" s="7"/>
      <c r="AC488" s="7"/>
      <c r="AD488" s="7"/>
      <c r="AE488" s="7"/>
      <c r="AF488" s="7"/>
      <c r="AG488" s="7"/>
      <c r="AH488" s="7"/>
      <c r="AI488" s="7"/>
      <c r="AJ488" s="7"/>
      <c r="AK488" s="7"/>
      <c r="AL488" s="7"/>
      <c r="AM488" s="7"/>
      <c r="AN488" s="7"/>
      <c r="AO488" s="7"/>
      <c r="AP488" s="7"/>
      <c r="AQ488" s="7"/>
      <c r="AR488" s="7"/>
      <c r="AS488" s="7"/>
      <c r="AT488" s="7"/>
      <c r="AU488" s="7"/>
    </row>
    <row r="489" spans="1:47" x14ac:dyDescent="0.25">
      <c r="A489" s="151"/>
      <c r="B489" s="175"/>
      <c r="C489" s="7"/>
      <c r="D489" s="7"/>
      <c r="E489" s="7"/>
      <c r="F489" s="7"/>
      <c r="G489" s="7"/>
      <c r="H489" s="7"/>
      <c r="I489" s="7"/>
      <c r="J489" s="7"/>
      <c r="K489" s="151"/>
      <c r="L489" s="7"/>
      <c r="M489" s="7"/>
      <c r="N489" s="26"/>
      <c r="O489" s="26"/>
      <c r="P489" s="26"/>
      <c r="Q489" s="7"/>
      <c r="R489" s="7"/>
      <c r="S489" s="7"/>
      <c r="T489" s="7"/>
      <c r="U489" s="7"/>
      <c r="V489" s="15"/>
      <c r="W489" s="7"/>
      <c r="X489" s="7"/>
      <c r="Y489" s="7"/>
      <c r="Z489" s="7"/>
      <c r="AA489" s="7"/>
      <c r="AB489" s="7"/>
      <c r="AC489" s="7"/>
      <c r="AD489" s="7"/>
      <c r="AE489" s="7"/>
      <c r="AF489" s="7"/>
      <c r="AG489" s="7"/>
      <c r="AH489" s="7"/>
      <c r="AI489" s="7"/>
      <c r="AJ489" s="7"/>
      <c r="AK489" s="7"/>
      <c r="AL489" s="7"/>
      <c r="AM489" s="7"/>
      <c r="AN489" s="7"/>
      <c r="AO489" s="7"/>
      <c r="AP489" s="7"/>
      <c r="AQ489" s="7"/>
      <c r="AR489" s="7"/>
      <c r="AS489" s="7"/>
      <c r="AT489" s="7"/>
      <c r="AU489" s="7"/>
    </row>
    <row r="490" spans="1:47" x14ac:dyDescent="0.25">
      <c r="A490" s="151"/>
      <c r="B490" s="175"/>
      <c r="C490" s="7"/>
      <c r="D490" s="7"/>
      <c r="E490" s="7"/>
      <c r="F490" s="7"/>
      <c r="G490" s="7"/>
      <c r="H490" s="7"/>
      <c r="I490" s="7"/>
      <c r="J490" s="7"/>
      <c r="K490" s="151"/>
      <c r="L490" s="7"/>
      <c r="M490" s="7"/>
      <c r="N490" s="26"/>
      <c r="O490" s="26"/>
      <c r="P490" s="26"/>
      <c r="Q490" s="7"/>
      <c r="R490" s="7"/>
      <c r="S490" s="7"/>
      <c r="T490" s="7"/>
      <c r="U490" s="7"/>
      <c r="V490" s="15"/>
      <c r="W490" s="7"/>
      <c r="X490" s="7"/>
      <c r="Y490" s="7"/>
      <c r="Z490" s="7"/>
      <c r="AA490" s="7"/>
      <c r="AB490" s="7"/>
      <c r="AC490" s="7"/>
      <c r="AD490" s="7"/>
      <c r="AE490" s="7"/>
      <c r="AF490" s="7"/>
      <c r="AG490" s="7"/>
      <c r="AH490" s="7"/>
      <c r="AI490" s="7"/>
      <c r="AJ490" s="7"/>
      <c r="AK490" s="7"/>
      <c r="AL490" s="7"/>
      <c r="AM490" s="7"/>
      <c r="AN490" s="7"/>
      <c r="AO490" s="7"/>
      <c r="AP490" s="7"/>
      <c r="AQ490" s="7"/>
      <c r="AR490" s="7"/>
      <c r="AS490" s="7"/>
      <c r="AT490" s="7"/>
      <c r="AU490" s="7"/>
    </row>
    <row r="491" spans="1:47" x14ac:dyDescent="0.25">
      <c r="A491" s="151"/>
      <c r="B491" s="175"/>
      <c r="C491" s="7"/>
      <c r="D491" s="7"/>
      <c r="E491" s="7"/>
      <c r="F491" s="7"/>
      <c r="G491" s="7"/>
      <c r="H491" s="7"/>
      <c r="I491" s="7"/>
      <c r="J491" s="7"/>
      <c r="K491" s="151"/>
      <c r="L491" s="7"/>
      <c r="M491" s="7"/>
      <c r="N491" s="26"/>
      <c r="O491" s="26"/>
      <c r="P491" s="26"/>
      <c r="Q491" s="7"/>
      <c r="R491" s="7"/>
      <c r="S491" s="7"/>
      <c r="T491" s="7"/>
      <c r="U491" s="7"/>
      <c r="V491" s="15"/>
      <c r="W491" s="7"/>
      <c r="X491" s="7"/>
      <c r="Y491" s="7"/>
      <c r="Z491" s="7"/>
      <c r="AA491" s="7"/>
      <c r="AB491" s="7"/>
      <c r="AC491" s="7"/>
      <c r="AD491" s="7"/>
      <c r="AE491" s="7"/>
      <c r="AF491" s="7"/>
      <c r="AG491" s="7"/>
      <c r="AH491" s="7"/>
      <c r="AI491" s="7"/>
      <c r="AJ491" s="7"/>
      <c r="AK491" s="7"/>
      <c r="AL491" s="7"/>
      <c r="AM491" s="7"/>
      <c r="AN491" s="7"/>
      <c r="AO491" s="7"/>
      <c r="AP491" s="7"/>
      <c r="AQ491" s="7"/>
      <c r="AR491" s="7"/>
      <c r="AS491" s="7"/>
      <c r="AT491" s="7"/>
      <c r="AU491" s="7"/>
    </row>
    <row r="492" spans="1:47" x14ac:dyDescent="0.25">
      <c r="A492" s="151"/>
      <c r="B492" s="175"/>
      <c r="C492" s="7"/>
      <c r="D492" s="7"/>
      <c r="E492" s="7"/>
      <c r="F492" s="7"/>
      <c r="G492" s="7"/>
      <c r="H492" s="7"/>
      <c r="I492" s="7"/>
      <c r="J492" s="7"/>
      <c r="K492" s="151"/>
      <c r="L492" s="7"/>
      <c r="M492" s="7"/>
      <c r="N492" s="26"/>
      <c r="O492" s="26"/>
      <c r="P492" s="26"/>
      <c r="Q492" s="7"/>
      <c r="R492" s="7"/>
      <c r="S492" s="7"/>
      <c r="T492" s="7"/>
      <c r="U492" s="7"/>
      <c r="V492" s="15"/>
      <c r="W492" s="7"/>
      <c r="X492" s="7"/>
      <c r="Y492" s="7"/>
      <c r="Z492" s="7"/>
      <c r="AA492" s="7"/>
      <c r="AB492" s="7"/>
      <c r="AC492" s="7"/>
      <c r="AD492" s="7"/>
      <c r="AE492" s="7"/>
      <c r="AF492" s="7"/>
      <c r="AG492" s="7"/>
      <c r="AH492" s="7"/>
      <c r="AI492" s="7"/>
      <c r="AJ492" s="7"/>
      <c r="AK492" s="7"/>
      <c r="AL492" s="7"/>
      <c r="AM492" s="7"/>
      <c r="AN492" s="7"/>
      <c r="AO492" s="7"/>
      <c r="AP492" s="7"/>
      <c r="AQ492" s="7"/>
      <c r="AR492" s="7"/>
      <c r="AS492" s="7"/>
      <c r="AT492" s="7"/>
      <c r="AU492" s="7"/>
    </row>
    <row r="493" spans="1:47" x14ac:dyDescent="0.25">
      <c r="A493" s="151"/>
      <c r="B493" s="175"/>
      <c r="C493" s="7"/>
      <c r="D493" s="7"/>
      <c r="E493" s="7"/>
      <c r="F493" s="7"/>
      <c r="G493" s="7"/>
      <c r="H493" s="7"/>
      <c r="I493" s="7"/>
      <c r="J493" s="7"/>
      <c r="K493" s="151"/>
      <c r="L493" s="7"/>
      <c r="M493" s="7"/>
      <c r="N493" s="26"/>
      <c r="O493" s="26"/>
      <c r="P493" s="26"/>
      <c r="Q493" s="7"/>
      <c r="R493" s="7"/>
      <c r="S493" s="7"/>
      <c r="T493" s="7"/>
      <c r="U493" s="7"/>
      <c r="V493" s="15"/>
      <c r="W493" s="7"/>
      <c r="X493" s="7"/>
      <c r="Y493" s="7"/>
      <c r="Z493" s="7"/>
      <c r="AA493" s="7"/>
      <c r="AB493" s="7"/>
      <c r="AC493" s="7"/>
      <c r="AD493" s="7"/>
      <c r="AE493" s="7"/>
      <c r="AF493" s="7"/>
      <c r="AG493" s="7"/>
      <c r="AH493" s="7"/>
      <c r="AI493" s="7"/>
      <c r="AJ493" s="7"/>
      <c r="AK493" s="7"/>
      <c r="AL493" s="7"/>
      <c r="AM493" s="7"/>
      <c r="AN493" s="7"/>
      <c r="AO493" s="7"/>
      <c r="AP493" s="7"/>
      <c r="AQ493" s="7"/>
      <c r="AR493" s="7"/>
      <c r="AS493" s="7"/>
      <c r="AT493" s="7"/>
      <c r="AU493" s="7"/>
    </row>
    <row r="494" spans="1:47" x14ac:dyDescent="0.25">
      <c r="A494" s="151"/>
      <c r="B494" s="175"/>
      <c r="C494" s="7"/>
      <c r="D494" s="7"/>
      <c r="E494" s="7"/>
      <c r="F494" s="7"/>
      <c r="G494" s="7"/>
      <c r="H494" s="7"/>
      <c r="I494" s="7"/>
      <c r="J494" s="7"/>
      <c r="K494" s="151"/>
      <c r="L494" s="7"/>
      <c r="M494" s="7"/>
      <c r="N494" s="26"/>
      <c r="O494" s="26"/>
      <c r="P494" s="26"/>
      <c r="Q494" s="7"/>
      <c r="R494" s="7"/>
      <c r="S494" s="7"/>
      <c r="T494" s="7"/>
      <c r="U494" s="7"/>
      <c r="V494" s="15"/>
      <c r="W494" s="7"/>
      <c r="X494" s="7"/>
      <c r="Y494" s="7"/>
      <c r="Z494" s="7"/>
      <c r="AA494" s="7"/>
      <c r="AB494" s="7"/>
      <c r="AC494" s="7"/>
      <c r="AD494" s="7"/>
      <c r="AE494" s="7"/>
      <c r="AF494" s="7"/>
      <c r="AG494" s="7"/>
      <c r="AH494" s="7"/>
      <c r="AI494" s="7"/>
      <c r="AJ494" s="7"/>
      <c r="AK494" s="7"/>
      <c r="AL494" s="7"/>
      <c r="AM494" s="7"/>
      <c r="AN494" s="7"/>
      <c r="AO494" s="7"/>
      <c r="AP494" s="7"/>
      <c r="AQ494" s="7"/>
      <c r="AR494" s="7"/>
      <c r="AS494" s="7"/>
      <c r="AT494" s="7"/>
      <c r="AU494" s="7"/>
    </row>
    <row r="495" spans="1:47" x14ac:dyDescent="0.25">
      <c r="A495" s="151"/>
      <c r="B495" s="175"/>
      <c r="C495" s="7"/>
      <c r="D495" s="7"/>
      <c r="E495" s="7"/>
      <c r="F495" s="7"/>
      <c r="G495" s="7"/>
      <c r="H495" s="7"/>
      <c r="I495" s="7"/>
      <c r="J495" s="7"/>
      <c r="K495" s="151"/>
      <c r="L495" s="7"/>
      <c r="M495" s="7"/>
      <c r="N495" s="26"/>
      <c r="O495" s="26"/>
      <c r="P495" s="26"/>
      <c r="Q495" s="7"/>
      <c r="R495" s="7"/>
      <c r="S495" s="7"/>
      <c r="T495" s="7"/>
      <c r="U495" s="7"/>
      <c r="V495" s="15"/>
      <c r="W495" s="7"/>
      <c r="X495" s="7"/>
      <c r="Y495" s="7"/>
      <c r="Z495" s="7"/>
      <c r="AA495" s="7"/>
      <c r="AB495" s="7"/>
      <c r="AC495" s="7"/>
      <c r="AD495" s="7"/>
      <c r="AE495" s="7"/>
      <c r="AF495" s="7"/>
      <c r="AG495" s="7"/>
      <c r="AH495" s="7"/>
      <c r="AI495" s="7"/>
      <c r="AJ495" s="7"/>
      <c r="AK495" s="7"/>
      <c r="AL495" s="7"/>
      <c r="AM495" s="7"/>
      <c r="AN495" s="7"/>
      <c r="AO495" s="7"/>
      <c r="AP495" s="7"/>
      <c r="AQ495" s="7"/>
      <c r="AR495" s="7"/>
      <c r="AS495" s="7"/>
      <c r="AT495" s="7"/>
      <c r="AU495" s="7"/>
    </row>
    <row r="496" spans="1:47" x14ac:dyDescent="0.25">
      <c r="A496" s="151"/>
      <c r="B496" s="175"/>
      <c r="C496" s="7"/>
      <c r="D496" s="7"/>
      <c r="E496" s="7"/>
      <c r="F496" s="7"/>
      <c r="G496" s="7"/>
      <c r="H496" s="7"/>
      <c r="I496" s="7"/>
      <c r="J496" s="7"/>
      <c r="K496" s="151"/>
      <c r="L496" s="7"/>
      <c r="M496" s="7"/>
      <c r="N496" s="26"/>
      <c r="O496" s="26"/>
      <c r="P496" s="26"/>
      <c r="Q496" s="7"/>
      <c r="R496" s="7"/>
      <c r="S496" s="7"/>
      <c r="T496" s="7"/>
      <c r="U496" s="7"/>
      <c r="V496" s="15"/>
      <c r="W496" s="7"/>
      <c r="X496" s="7"/>
      <c r="Y496" s="7"/>
      <c r="Z496" s="7"/>
      <c r="AA496" s="7"/>
      <c r="AB496" s="7"/>
      <c r="AC496" s="7"/>
      <c r="AD496" s="7"/>
      <c r="AE496" s="7"/>
      <c r="AF496" s="7"/>
      <c r="AG496" s="7"/>
      <c r="AH496" s="7"/>
      <c r="AI496" s="7"/>
      <c r="AJ496" s="7"/>
      <c r="AK496" s="7"/>
      <c r="AL496" s="7"/>
      <c r="AM496" s="7"/>
      <c r="AN496" s="7"/>
      <c r="AO496" s="7"/>
      <c r="AP496" s="7"/>
      <c r="AQ496" s="7"/>
      <c r="AR496" s="7"/>
      <c r="AS496" s="7"/>
      <c r="AT496" s="7"/>
      <c r="AU496" s="7"/>
    </row>
    <row r="497" spans="1:47" x14ac:dyDescent="0.25">
      <c r="A497" s="151"/>
      <c r="B497" s="175"/>
      <c r="C497" s="7"/>
      <c r="D497" s="7"/>
      <c r="E497" s="7"/>
      <c r="F497" s="7"/>
      <c r="G497" s="7"/>
      <c r="H497" s="7"/>
      <c r="I497" s="7"/>
      <c r="J497" s="7"/>
      <c r="K497" s="151"/>
      <c r="L497" s="7"/>
      <c r="M497" s="7"/>
      <c r="N497" s="26"/>
      <c r="O497" s="26"/>
      <c r="P497" s="26"/>
      <c r="Q497" s="7"/>
      <c r="R497" s="7"/>
      <c r="S497" s="7"/>
      <c r="T497" s="7"/>
      <c r="U497" s="7"/>
      <c r="V497" s="15"/>
      <c r="W497" s="7"/>
      <c r="X497" s="7"/>
      <c r="Y497" s="7"/>
      <c r="Z497" s="7"/>
      <c r="AA497" s="7"/>
      <c r="AB497" s="7"/>
      <c r="AC497" s="7"/>
      <c r="AD497" s="7"/>
      <c r="AE497" s="7"/>
      <c r="AF497" s="7"/>
      <c r="AG497" s="7"/>
      <c r="AH497" s="7"/>
      <c r="AI497" s="7"/>
      <c r="AJ497" s="7"/>
      <c r="AK497" s="7"/>
      <c r="AL497" s="7"/>
      <c r="AM497" s="7"/>
      <c r="AN497" s="7"/>
      <c r="AO497" s="7"/>
      <c r="AP497" s="7"/>
      <c r="AQ497" s="7"/>
      <c r="AR497" s="7"/>
      <c r="AS497" s="7"/>
      <c r="AT497" s="7"/>
      <c r="AU497" s="7"/>
    </row>
    <row r="498" spans="1:47" x14ac:dyDescent="0.25">
      <c r="A498" s="151"/>
      <c r="B498" s="175"/>
      <c r="C498" s="7"/>
      <c r="D498" s="7"/>
      <c r="E498" s="7"/>
      <c r="F498" s="7"/>
      <c r="G498" s="7"/>
      <c r="H498" s="7"/>
      <c r="I498" s="7"/>
      <c r="J498" s="7"/>
      <c r="K498" s="151"/>
      <c r="L498" s="7"/>
      <c r="M498" s="7"/>
      <c r="N498" s="26"/>
      <c r="O498" s="26"/>
      <c r="P498" s="26"/>
      <c r="Q498" s="7"/>
      <c r="R498" s="7"/>
      <c r="S498" s="7"/>
      <c r="T498" s="7"/>
      <c r="U498" s="7"/>
      <c r="V498" s="15"/>
      <c r="W498" s="7"/>
      <c r="X498" s="7"/>
      <c r="Y498" s="7"/>
      <c r="Z498" s="7"/>
      <c r="AA498" s="7"/>
      <c r="AB498" s="7"/>
      <c r="AC498" s="7"/>
      <c r="AD498" s="7"/>
      <c r="AE498" s="7"/>
      <c r="AF498" s="7"/>
      <c r="AG498" s="7"/>
      <c r="AH498" s="7"/>
      <c r="AI498" s="7"/>
      <c r="AJ498" s="7"/>
      <c r="AK498" s="7"/>
      <c r="AL498" s="7"/>
      <c r="AM498" s="7"/>
      <c r="AN498" s="7"/>
      <c r="AO498" s="7"/>
      <c r="AP498" s="7"/>
      <c r="AQ498" s="7"/>
      <c r="AR498" s="7"/>
      <c r="AS498" s="7"/>
      <c r="AT498" s="7"/>
      <c r="AU498" s="7"/>
    </row>
    <row r="499" spans="1:47" x14ac:dyDescent="0.25">
      <c r="A499" s="151"/>
      <c r="B499" s="175"/>
      <c r="C499" s="7"/>
      <c r="D499" s="7"/>
      <c r="E499" s="7"/>
      <c r="F499" s="7"/>
      <c r="G499" s="7"/>
      <c r="H499" s="7"/>
      <c r="I499" s="7"/>
      <c r="J499" s="7"/>
      <c r="K499" s="151"/>
      <c r="L499" s="7"/>
      <c r="M499" s="7"/>
      <c r="N499" s="26"/>
      <c r="O499" s="26"/>
      <c r="P499" s="26"/>
      <c r="Q499" s="7"/>
      <c r="R499" s="7"/>
      <c r="S499" s="7"/>
      <c r="T499" s="7"/>
      <c r="U499" s="7"/>
      <c r="V499" s="15"/>
      <c r="W499" s="7"/>
      <c r="X499" s="7"/>
      <c r="Y499" s="7"/>
      <c r="Z499" s="7"/>
      <c r="AA499" s="7"/>
      <c r="AB499" s="7"/>
      <c r="AC499" s="7"/>
      <c r="AD499" s="7"/>
      <c r="AE499" s="7"/>
      <c r="AF499" s="7"/>
      <c r="AG499" s="7"/>
      <c r="AH499" s="7"/>
      <c r="AI499" s="7"/>
      <c r="AJ499" s="7"/>
      <c r="AK499" s="7"/>
      <c r="AL499" s="7"/>
      <c r="AM499" s="7"/>
      <c r="AN499" s="7"/>
      <c r="AO499" s="7"/>
      <c r="AP499" s="7"/>
      <c r="AQ499" s="7"/>
      <c r="AR499" s="7"/>
      <c r="AS499" s="7"/>
      <c r="AT499" s="7"/>
      <c r="AU499" s="7"/>
    </row>
    <row r="500" spans="1:47" x14ac:dyDescent="0.25">
      <c r="A500" s="151"/>
      <c r="B500" s="175"/>
      <c r="C500" s="7"/>
      <c r="D500" s="7"/>
      <c r="E500" s="7"/>
      <c r="F500" s="7"/>
      <c r="G500" s="7"/>
      <c r="H500" s="7"/>
      <c r="I500" s="7"/>
      <c r="J500" s="7"/>
      <c r="K500" s="151"/>
      <c r="L500" s="7"/>
      <c r="M500" s="7"/>
      <c r="N500" s="26"/>
      <c r="O500" s="26"/>
      <c r="P500" s="26"/>
      <c r="Q500" s="7"/>
      <c r="R500" s="7"/>
      <c r="S500" s="7"/>
      <c r="T500" s="7"/>
      <c r="U500" s="7"/>
      <c r="V500" s="15"/>
      <c r="W500" s="7"/>
      <c r="X500" s="7"/>
      <c r="Y500" s="7"/>
      <c r="Z500" s="7"/>
      <c r="AA500" s="7"/>
      <c r="AB500" s="7"/>
      <c r="AC500" s="7"/>
      <c r="AD500" s="7"/>
      <c r="AE500" s="7"/>
      <c r="AF500" s="7"/>
      <c r="AG500" s="7"/>
      <c r="AH500" s="7"/>
      <c r="AI500" s="7"/>
      <c r="AJ500" s="7"/>
      <c r="AK500" s="7"/>
      <c r="AL500" s="7"/>
      <c r="AM500" s="7"/>
      <c r="AN500" s="7"/>
      <c r="AO500" s="7"/>
      <c r="AP500" s="7"/>
      <c r="AQ500" s="7"/>
      <c r="AR500" s="7"/>
      <c r="AS500" s="7"/>
      <c r="AT500" s="7"/>
      <c r="AU500" s="7"/>
    </row>
    <row r="501" spans="1:47" x14ac:dyDescent="0.25">
      <c r="A501" s="151"/>
      <c r="B501" s="175"/>
      <c r="C501" s="7"/>
      <c r="D501" s="7"/>
      <c r="E501" s="7"/>
      <c r="F501" s="7"/>
      <c r="G501" s="7"/>
      <c r="H501" s="7"/>
      <c r="I501" s="7"/>
      <c r="J501" s="7"/>
      <c r="K501" s="151"/>
      <c r="L501" s="7"/>
      <c r="M501" s="7"/>
      <c r="N501" s="26"/>
      <c r="O501" s="26"/>
      <c r="P501" s="26"/>
      <c r="Q501" s="7"/>
      <c r="R501" s="7"/>
      <c r="S501" s="7"/>
      <c r="T501" s="7"/>
      <c r="U501" s="7"/>
      <c r="V501" s="15"/>
      <c r="W501" s="7"/>
      <c r="X501" s="7"/>
      <c r="Y501" s="7"/>
      <c r="Z501" s="7"/>
      <c r="AA501" s="7"/>
      <c r="AB501" s="7"/>
      <c r="AC501" s="7"/>
      <c r="AD501" s="7"/>
      <c r="AE501" s="7"/>
      <c r="AF501" s="7"/>
      <c r="AG501" s="7"/>
      <c r="AH501" s="7"/>
      <c r="AI501" s="7"/>
      <c r="AJ501" s="7"/>
      <c r="AK501" s="7"/>
      <c r="AL501" s="7"/>
      <c r="AM501" s="7"/>
      <c r="AN501" s="7"/>
      <c r="AO501" s="7"/>
      <c r="AP501" s="7"/>
      <c r="AQ501" s="7"/>
      <c r="AR501" s="7"/>
      <c r="AS501" s="7"/>
      <c r="AT501" s="7"/>
      <c r="AU501" s="7"/>
    </row>
    <row r="502" spans="1:47" x14ac:dyDescent="0.25">
      <c r="A502" s="151"/>
      <c r="B502" s="175"/>
      <c r="C502" s="7"/>
      <c r="D502" s="7"/>
      <c r="E502" s="7"/>
      <c r="F502" s="7"/>
      <c r="G502" s="7"/>
      <c r="H502" s="7"/>
      <c r="I502" s="7"/>
      <c r="J502" s="7"/>
      <c r="K502" s="151"/>
      <c r="L502" s="7"/>
      <c r="M502" s="7"/>
      <c r="N502" s="26"/>
      <c r="O502" s="26"/>
      <c r="P502" s="26"/>
      <c r="Q502" s="7"/>
      <c r="R502" s="7"/>
      <c r="S502" s="7"/>
      <c r="T502" s="7"/>
      <c r="U502" s="7"/>
      <c r="V502" s="15"/>
      <c r="W502" s="7"/>
      <c r="X502" s="7"/>
      <c r="Y502" s="7"/>
      <c r="Z502" s="7"/>
      <c r="AA502" s="7"/>
      <c r="AB502" s="7"/>
      <c r="AC502" s="7"/>
      <c r="AD502" s="7"/>
      <c r="AE502" s="7"/>
      <c r="AF502" s="7"/>
      <c r="AG502" s="7"/>
      <c r="AH502" s="7"/>
      <c r="AI502" s="7"/>
      <c r="AJ502" s="7"/>
      <c r="AK502" s="7"/>
      <c r="AL502" s="7"/>
      <c r="AM502" s="7"/>
      <c r="AN502" s="7"/>
      <c r="AO502" s="7"/>
      <c r="AP502" s="7"/>
      <c r="AQ502" s="7"/>
      <c r="AR502" s="7"/>
      <c r="AS502" s="7"/>
      <c r="AT502" s="7"/>
      <c r="AU502" s="7"/>
    </row>
    <row r="503" spans="1:47" x14ac:dyDescent="0.25">
      <c r="A503" s="151"/>
      <c r="B503" s="175"/>
      <c r="C503" s="7"/>
      <c r="D503" s="7"/>
      <c r="E503" s="7"/>
      <c r="F503" s="7"/>
      <c r="G503" s="7"/>
      <c r="H503" s="7"/>
      <c r="I503" s="7"/>
      <c r="J503" s="7"/>
      <c r="K503" s="151"/>
      <c r="L503" s="7"/>
      <c r="M503" s="7"/>
      <c r="N503" s="26"/>
      <c r="O503" s="26"/>
      <c r="P503" s="26"/>
      <c r="Q503" s="7"/>
      <c r="R503" s="7"/>
      <c r="S503" s="7"/>
      <c r="T503" s="7"/>
      <c r="U503" s="7"/>
      <c r="V503" s="15"/>
      <c r="W503" s="7"/>
      <c r="X503" s="7"/>
      <c r="Y503" s="7"/>
      <c r="Z503" s="7"/>
      <c r="AA503" s="7"/>
      <c r="AB503" s="7"/>
      <c r="AC503" s="7"/>
      <c r="AD503" s="7"/>
      <c r="AE503" s="7"/>
      <c r="AF503" s="7"/>
      <c r="AG503" s="7"/>
      <c r="AH503" s="7"/>
      <c r="AI503" s="7"/>
      <c r="AJ503" s="7"/>
      <c r="AK503" s="7"/>
      <c r="AL503" s="7"/>
      <c r="AM503" s="7"/>
      <c r="AN503" s="7"/>
      <c r="AO503" s="7"/>
      <c r="AP503" s="7"/>
      <c r="AQ503" s="7"/>
      <c r="AR503" s="7"/>
      <c r="AS503" s="7"/>
      <c r="AT503" s="7"/>
      <c r="AU503" s="7"/>
    </row>
    <row r="504" spans="1:47" x14ac:dyDescent="0.25">
      <c r="A504" s="151"/>
      <c r="B504" s="175"/>
      <c r="C504" s="7"/>
      <c r="D504" s="7"/>
      <c r="E504" s="7"/>
      <c r="F504" s="7"/>
      <c r="G504" s="7"/>
      <c r="H504" s="7"/>
      <c r="I504" s="7"/>
      <c r="J504" s="7"/>
      <c r="K504" s="151"/>
      <c r="L504" s="7"/>
      <c r="M504" s="7"/>
      <c r="N504" s="26"/>
      <c r="O504" s="26"/>
      <c r="P504" s="26"/>
      <c r="Q504" s="7"/>
      <c r="R504" s="7"/>
      <c r="S504" s="7"/>
      <c r="T504" s="7"/>
      <c r="U504" s="7"/>
      <c r="V504" s="15"/>
      <c r="W504" s="7"/>
      <c r="X504" s="7"/>
      <c r="Y504" s="7"/>
      <c r="Z504" s="7"/>
      <c r="AA504" s="7"/>
      <c r="AB504" s="7"/>
      <c r="AC504" s="7"/>
      <c r="AD504" s="7"/>
      <c r="AE504" s="7"/>
      <c r="AF504" s="7"/>
      <c r="AG504" s="7"/>
      <c r="AH504" s="7"/>
      <c r="AI504" s="7"/>
      <c r="AJ504" s="7"/>
      <c r="AK504" s="7"/>
      <c r="AL504" s="7"/>
      <c r="AM504" s="7"/>
      <c r="AN504" s="7"/>
      <c r="AO504" s="7"/>
      <c r="AP504" s="7"/>
      <c r="AQ504" s="7"/>
      <c r="AR504" s="7"/>
      <c r="AS504" s="7"/>
      <c r="AT504" s="7"/>
      <c r="AU504" s="7"/>
    </row>
    <row r="505" spans="1:47" x14ac:dyDescent="0.25">
      <c r="A505" s="151"/>
      <c r="B505" s="175"/>
      <c r="C505" s="7"/>
      <c r="D505" s="7"/>
      <c r="E505" s="7"/>
      <c r="F505" s="7"/>
      <c r="G505" s="7"/>
      <c r="H505" s="7"/>
      <c r="I505" s="7"/>
      <c r="J505" s="7"/>
      <c r="K505" s="151"/>
      <c r="L505" s="7"/>
      <c r="M505" s="7"/>
      <c r="N505" s="26"/>
      <c r="O505" s="26"/>
      <c r="P505" s="26"/>
      <c r="Q505" s="7"/>
      <c r="R505" s="7"/>
      <c r="S505" s="7"/>
      <c r="T505" s="7"/>
      <c r="U505" s="7"/>
      <c r="V505" s="15"/>
      <c r="W505" s="7"/>
      <c r="X505" s="7"/>
      <c r="Y505" s="7"/>
      <c r="Z505" s="7"/>
      <c r="AA505" s="7"/>
      <c r="AB505" s="7"/>
      <c r="AC505" s="7"/>
      <c r="AD505" s="7"/>
      <c r="AE505" s="7"/>
      <c r="AF505" s="7"/>
      <c r="AG505" s="7"/>
      <c r="AH505" s="7"/>
      <c r="AI505" s="7"/>
      <c r="AJ505" s="7"/>
      <c r="AK505" s="7"/>
      <c r="AL505" s="7"/>
      <c r="AM505" s="7"/>
      <c r="AN505" s="7"/>
      <c r="AO505" s="7"/>
      <c r="AP505" s="7"/>
      <c r="AQ505" s="7"/>
      <c r="AR505" s="7"/>
      <c r="AS505" s="7"/>
      <c r="AT505" s="7"/>
      <c r="AU505" s="7"/>
    </row>
    <row r="506" spans="1:47" x14ac:dyDescent="0.25">
      <c r="A506" s="151"/>
      <c r="B506" s="175"/>
      <c r="C506" s="7"/>
      <c r="D506" s="7"/>
      <c r="E506" s="7"/>
      <c r="F506" s="7"/>
      <c r="G506" s="7"/>
      <c r="H506" s="7"/>
      <c r="I506" s="7"/>
      <c r="J506" s="7"/>
      <c r="K506" s="151"/>
      <c r="L506" s="7"/>
      <c r="M506" s="7"/>
      <c r="N506" s="26"/>
      <c r="O506" s="26"/>
      <c r="P506" s="26"/>
      <c r="Q506" s="7"/>
      <c r="R506" s="7"/>
      <c r="S506" s="7"/>
      <c r="T506" s="7"/>
      <c r="U506" s="7"/>
      <c r="V506" s="15"/>
      <c r="W506" s="7"/>
      <c r="X506" s="7"/>
      <c r="Y506" s="7"/>
      <c r="Z506" s="7"/>
      <c r="AA506" s="7"/>
      <c r="AB506" s="7"/>
      <c r="AC506" s="7"/>
      <c r="AD506" s="7"/>
      <c r="AE506" s="7"/>
      <c r="AF506" s="7"/>
      <c r="AG506" s="7"/>
      <c r="AH506" s="7"/>
      <c r="AI506" s="7"/>
      <c r="AJ506" s="7"/>
      <c r="AK506" s="7"/>
      <c r="AL506" s="7"/>
      <c r="AM506" s="7"/>
      <c r="AN506" s="7"/>
      <c r="AO506" s="7"/>
      <c r="AP506" s="7"/>
      <c r="AQ506" s="7"/>
      <c r="AR506" s="7"/>
      <c r="AS506" s="7"/>
      <c r="AT506" s="7"/>
      <c r="AU506" s="7"/>
    </row>
    <row r="507" spans="1:47" x14ac:dyDescent="0.25">
      <c r="A507" s="151"/>
      <c r="B507" s="175"/>
      <c r="C507" s="7"/>
      <c r="D507" s="7"/>
      <c r="E507" s="7"/>
      <c r="F507" s="7"/>
      <c r="G507" s="7"/>
      <c r="H507" s="7"/>
      <c r="I507" s="7"/>
      <c r="J507" s="7"/>
      <c r="K507" s="151"/>
      <c r="L507" s="7"/>
      <c r="M507" s="7"/>
      <c r="N507" s="26"/>
      <c r="O507" s="26"/>
      <c r="P507" s="26"/>
      <c r="Q507" s="7"/>
      <c r="R507" s="7"/>
      <c r="S507" s="7"/>
      <c r="T507" s="7"/>
      <c r="U507" s="7"/>
      <c r="V507" s="15"/>
      <c r="W507" s="7"/>
      <c r="X507" s="7"/>
      <c r="Y507" s="7"/>
      <c r="Z507" s="7"/>
      <c r="AA507" s="7"/>
      <c r="AB507" s="7"/>
      <c r="AC507" s="7"/>
      <c r="AD507" s="7"/>
      <c r="AE507" s="7"/>
      <c r="AF507" s="7"/>
      <c r="AG507" s="7"/>
      <c r="AH507" s="7"/>
      <c r="AI507" s="7"/>
      <c r="AJ507" s="7"/>
      <c r="AK507" s="7"/>
      <c r="AL507" s="7"/>
      <c r="AM507" s="7"/>
      <c r="AN507" s="7"/>
      <c r="AO507" s="7"/>
      <c r="AP507" s="7"/>
      <c r="AQ507" s="7"/>
      <c r="AR507" s="7"/>
      <c r="AS507" s="7"/>
      <c r="AT507" s="7"/>
      <c r="AU507" s="7"/>
    </row>
    <row r="508" spans="1:47" x14ac:dyDescent="0.25">
      <c r="A508" s="151"/>
      <c r="B508" s="175"/>
      <c r="C508" s="7"/>
      <c r="D508" s="7"/>
      <c r="E508" s="7"/>
      <c r="F508" s="7"/>
      <c r="G508" s="7"/>
      <c r="H508" s="7"/>
      <c r="I508" s="7"/>
      <c r="J508" s="7"/>
      <c r="K508" s="151"/>
      <c r="L508" s="7"/>
      <c r="M508" s="7"/>
      <c r="N508" s="26"/>
      <c r="O508" s="26"/>
      <c r="P508" s="26"/>
      <c r="Q508" s="7"/>
      <c r="R508" s="7"/>
      <c r="S508" s="7"/>
      <c r="T508" s="7"/>
      <c r="U508" s="7"/>
      <c r="V508" s="15"/>
      <c r="W508" s="7"/>
      <c r="X508" s="7"/>
      <c r="Y508" s="7"/>
      <c r="Z508" s="7"/>
      <c r="AA508" s="7"/>
      <c r="AB508" s="7"/>
      <c r="AC508" s="7"/>
      <c r="AD508" s="7"/>
      <c r="AE508" s="7"/>
      <c r="AF508" s="7"/>
      <c r="AG508" s="7"/>
      <c r="AH508" s="7"/>
      <c r="AI508" s="7"/>
      <c r="AJ508" s="7"/>
      <c r="AK508" s="7"/>
      <c r="AL508" s="7"/>
      <c r="AM508" s="7"/>
      <c r="AN508" s="7"/>
      <c r="AO508" s="7"/>
      <c r="AP508" s="7"/>
      <c r="AQ508" s="7"/>
      <c r="AR508" s="7"/>
      <c r="AS508" s="7"/>
      <c r="AT508" s="7"/>
      <c r="AU508" s="7"/>
    </row>
    <row r="509" spans="1:47" x14ac:dyDescent="0.25">
      <c r="A509" s="151"/>
      <c r="B509" s="175"/>
      <c r="C509" s="7"/>
      <c r="D509" s="7"/>
      <c r="E509" s="7"/>
      <c r="F509" s="7"/>
      <c r="G509" s="7"/>
      <c r="H509" s="7"/>
      <c r="I509" s="7"/>
      <c r="J509" s="7"/>
      <c r="K509" s="151"/>
      <c r="L509" s="7"/>
      <c r="M509" s="7"/>
      <c r="N509" s="26"/>
      <c r="O509" s="26"/>
      <c r="P509" s="26"/>
      <c r="Q509" s="7"/>
      <c r="R509" s="7"/>
      <c r="S509" s="7"/>
      <c r="T509" s="7"/>
      <c r="U509" s="7"/>
      <c r="V509" s="15"/>
      <c r="W509" s="7"/>
      <c r="X509" s="7"/>
      <c r="Y509" s="7"/>
      <c r="Z509" s="7"/>
      <c r="AA509" s="7"/>
      <c r="AB509" s="7"/>
      <c r="AC509" s="7"/>
      <c r="AD509" s="7"/>
      <c r="AE509" s="7"/>
      <c r="AF509" s="7"/>
      <c r="AG509" s="7"/>
      <c r="AH509" s="7"/>
      <c r="AI509" s="7"/>
      <c r="AJ509" s="7"/>
      <c r="AK509" s="7"/>
      <c r="AL509" s="7"/>
      <c r="AM509" s="7"/>
      <c r="AN509" s="7"/>
      <c r="AO509" s="7"/>
      <c r="AP509" s="7"/>
      <c r="AQ509" s="7"/>
      <c r="AR509" s="7"/>
      <c r="AS509" s="7"/>
      <c r="AT509" s="7"/>
      <c r="AU509" s="7"/>
    </row>
    <row r="510" spans="1:47" x14ac:dyDescent="0.25">
      <c r="A510" s="151"/>
      <c r="B510" s="175"/>
      <c r="C510" s="7"/>
      <c r="D510" s="7"/>
      <c r="E510" s="7"/>
      <c r="F510" s="7"/>
      <c r="G510" s="7"/>
      <c r="H510" s="7"/>
      <c r="I510" s="7"/>
      <c r="J510" s="7"/>
      <c r="K510" s="151"/>
      <c r="L510" s="7"/>
      <c r="M510" s="7"/>
      <c r="N510" s="26"/>
      <c r="O510" s="26"/>
      <c r="P510" s="26"/>
      <c r="Q510" s="7"/>
      <c r="R510" s="7"/>
      <c r="S510" s="7"/>
      <c r="T510" s="7"/>
      <c r="U510" s="7"/>
      <c r="V510" s="15"/>
      <c r="W510" s="7"/>
      <c r="X510" s="7"/>
      <c r="Y510" s="7"/>
      <c r="Z510" s="7"/>
      <c r="AA510" s="7"/>
      <c r="AB510" s="7"/>
      <c r="AC510" s="7"/>
      <c r="AD510" s="7"/>
      <c r="AE510" s="7"/>
      <c r="AF510" s="7"/>
      <c r="AG510" s="7"/>
      <c r="AH510" s="7"/>
      <c r="AI510" s="7"/>
      <c r="AJ510" s="7"/>
      <c r="AK510" s="7"/>
      <c r="AL510" s="7"/>
      <c r="AM510" s="7"/>
      <c r="AN510" s="7"/>
      <c r="AO510" s="7"/>
      <c r="AP510" s="7"/>
      <c r="AQ510" s="7"/>
      <c r="AR510" s="7"/>
      <c r="AS510" s="7"/>
      <c r="AT510" s="7"/>
      <c r="AU510" s="7"/>
    </row>
    <row r="511" spans="1:47" x14ac:dyDescent="0.25">
      <c r="A511" s="151"/>
      <c r="B511" s="175"/>
      <c r="C511" s="7"/>
      <c r="D511" s="7"/>
      <c r="E511" s="7"/>
      <c r="F511" s="7"/>
      <c r="G511" s="7"/>
      <c r="H511" s="7"/>
      <c r="I511" s="7"/>
      <c r="J511" s="7"/>
      <c r="K511" s="151"/>
      <c r="L511" s="7"/>
      <c r="M511" s="7"/>
      <c r="N511" s="26"/>
      <c r="O511" s="26"/>
      <c r="P511" s="26"/>
      <c r="Q511" s="7"/>
      <c r="R511" s="7"/>
      <c r="S511" s="7"/>
      <c r="T511" s="7"/>
      <c r="U511" s="7"/>
      <c r="V511" s="15"/>
      <c r="W511" s="7"/>
      <c r="X511" s="7"/>
      <c r="Y511" s="7"/>
      <c r="Z511" s="7"/>
      <c r="AA511" s="7"/>
      <c r="AB511" s="7"/>
      <c r="AC511" s="7"/>
      <c r="AD511" s="7"/>
      <c r="AE511" s="7"/>
      <c r="AF511" s="7"/>
      <c r="AG511" s="7"/>
      <c r="AH511" s="7"/>
      <c r="AI511" s="7"/>
      <c r="AJ511" s="7"/>
      <c r="AK511" s="7"/>
      <c r="AL511" s="7"/>
      <c r="AM511" s="7"/>
      <c r="AN511" s="7"/>
      <c r="AO511" s="7"/>
      <c r="AP511" s="7"/>
      <c r="AQ511" s="7"/>
      <c r="AR511" s="7"/>
      <c r="AS511" s="7"/>
      <c r="AT511" s="7"/>
      <c r="AU511" s="7"/>
    </row>
    <row r="512" spans="1:47" x14ac:dyDescent="0.25">
      <c r="A512" s="151"/>
      <c r="B512" s="175"/>
      <c r="C512" s="7"/>
      <c r="D512" s="7"/>
      <c r="E512" s="7"/>
      <c r="F512" s="7"/>
      <c r="G512" s="7"/>
      <c r="H512" s="7"/>
      <c r="I512" s="7"/>
      <c r="J512" s="7"/>
      <c r="K512" s="151"/>
      <c r="L512" s="7"/>
      <c r="M512" s="7"/>
      <c r="N512" s="26"/>
      <c r="O512" s="26"/>
      <c r="P512" s="26"/>
      <c r="Q512" s="7"/>
      <c r="R512" s="7"/>
      <c r="S512" s="7"/>
      <c r="T512" s="7"/>
      <c r="U512" s="7"/>
      <c r="V512" s="15"/>
      <c r="W512" s="7"/>
      <c r="X512" s="7"/>
      <c r="Y512" s="7"/>
      <c r="Z512" s="7"/>
      <c r="AA512" s="7"/>
      <c r="AB512" s="7"/>
      <c r="AC512" s="7"/>
      <c r="AD512" s="7"/>
      <c r="AE512" s="7"/>
      <c r="AF512" s="7"/>
      <c r="AG512" s="7"/>
      <c r="AH512" s="7"/>
      <c r="AI512" s="7"/>
      <c r="AJ512" s="7"/>
      <c r="AK512" s="7"/>
      <c r="AL512" s="7"/>
      <c r="AM512" s="7"/>
      <c r="AN512" s="7"/>
      <c r="AO512" s="7"/>
      <c r="AP512" s="7"/>
      <c r="AQ512" s="7"/>
      <c r="AR512" s="7"/>
      <c r="AS512" s="7"/>
      <c r="AT512" s="7"/>
      <c r="AU512" s="7"/>
    </row>
    <row r="513" spans="1:47" x14ac:dyDescent="0.25">
      <c r="A513" s="151"/>
      <c r="B513" s="175"/>
      <c r="C513" s="7"/>
      <c r="D513" s="7"/>
      <c r="E513" s="7"/>
      <c r="F513" s="7"/>
      <c r="G513" s="7"/>
      <c r="H513" s="7"/>
      <c r="I513" s="7"/>
      <c r="J513" s="7"/>
      <c r="K513" s="151"/>
      <c r="L513" s="7"/>
      <c r="M513" s="7"/>
      <c r="N513" s="26"/>
      <c r="O513" s="26"/>
      <c r="P513" s="26"/>
      <c r="Q513" s="7"/>
      <c r="R513" s="7"/>
      <c r="S513" s="7"/>
      <c r="T513" s="7"/>
      <c r="U513" s="7"/>
      <c r="V513" s="15"/>
      <c r="W513" s="7"/>
      <c r="X513" s="7"/>
      <c r="Y513" s="7"/>
      <c r="Z513" s="7"/>
      <c r="AA513" s="7"/>
      <c r="AB513" s="7"/>
      <c r="AC513" s="7"/>
      <c r="AD513" s="7"/>
      <c r="AE513" s="7"/>
      <c r="AF513" s="7"/>
      <c r="AG513" s="7"/>
      <c r="AH513" s="7"/>
      <c r="AI513" s="7"/>
      <c r="AJ513" s="7"/>
      <c r="AK513" s="7"/>
      <c r="AL513" s="7"/>
      <c r="AM513" s="7"/>
      <c r="AN513" s="7"/>
      <c r="AO513" s="7"/>
      <c r="AP513" s="7"/>
      <c r="AQ513" s="7"/>
      <c r="AR513" s="7"/>
      <c r="AS513" s="7"/>
      <c r="AT513" s="7"/>
      <c r="AU513" s="7"/>
    </row>
    <row r="514" spans="1:47" x14ac:dyDescent="0.25">
      <c r="A514" s="151"/>
      <c r="B514" s="175"/>
      <c r="C514" s="7"/>
      <c r="D514" s="7"/>
      <c r="E514" s="7"/>
      <c r="F514" s="7"/>
      <c r="G514" s="7"/>
      <c r="H514" s="7"/>
      <c r="I514" s="7"/>
      <c r="J514" s="7"/>
      <c r="K514" s="151"/>
      <c r="L514" s="7"/>
      <c r="M514" s="7"/>
      <c r="N514" s="26"/>
      <c r="O514" s="26"/>
      <c r="P514" s="26"/>
      <c r="Q514" s="7"/>
      <c r="R514" s="7"/>
      <c r="S514" s="7"/>
      <c r="T514" s="7"/>
      <c r="U514" s="7"/>
      <c r="V514" s="15"/>
      <c r="W514" s="7"/>
      <c r="X514" s="7"/>
      <c r="Y514" s="7"/>
      <c r="Z514" s="7"/>
      <c r="AA514" s="7"/>
      <c r="AB514" s="7"/>
      <c r="AC514" s="7"/>
      <c r="AD514" s="7"/>
      <c r="AE514" s="7"/>
      <c r="AF514" s="7"/>
      <c r="AG514" s="7"/>
      <c r="AH514" s="7"/>
      <c r="AI514" s="7"/>
      <c r="AJ514" s="7"/>
      <c r="AK514" s="7"/>
      <c r="AL514" s="7"/>
      <c r="AM514" s="7"/>
      <c r="AN514" s="7"/>
      <c r="AO514" s="7"/>
      <c r="AP514" s="7"/>
      <c r="AQ514" s="7"/>
      <c r="AR514" s="7"/>
      <c r="AS514" s="7"/>
      <c r="AT514" s="7"/>
      <c r="AU514" s="7"/>
    </row>
    <row r="515" spans="1:47" x14ac:dyDescent="0.25">
      <c r="A515" s="151"/>
      <c r="B515" s="175"/>
      <c r="C515" s="7"/>
      <c r="D515" s="7"/>
      <c r="E515" s="7"/>
      <c r="F515" s="7"/>
      <c r="G515" s="7"/>
      <c r="H515" s="7"/>
      <c r="I515" s="7"/>
      <c r="J515" s="7"/>
      <c r="K515" s="151"/>
      <c r="L515" s="7"/>
      <c r="M515" s="7"/>
      <c r="N515" s="26"/>
      <c r="O515" s="26"/>
      <c r="P515" s="26"/>
      <c r="Q515" s="7"/>
      <c r="R515" s="7"/>
      <c r="S515" s="7"/>
      <c r="T515" s="7"/>
      <c r="U515" s="7"/>
      <c r="V515" s="15"/>
      <c r="W515" s="7"/>
      <c r="X515" s="7"/>
      <c r="Y515" s="7"/>
      <c r="Z515" s="7"/>
      <c r="AA515" s="7"/>
      <c r="AB515" s="7"/>
      <c r="AC515" s="7"/>
      <c r="AD515" s="7"/>
      <c r="AE515" s="7"/>
      <c r="AF515" s="7"/>
      <c r="AG515" s="7"/>
      <c r="AH515" s="7"/>
      <c r="AI515" s="7"/>
      <c r="AJ515" s="7"/>
      <c r="AK515" s="7"/>
      <c r="AL515" s="7"/>
      <c r="AM515" s="7"/>
      <c r="AN515" s="7"/>
      <c r="AO515" s="7"/>
      <c r="AP515" s="7"/>
      <c r="AQ515" s="7"/>
      <c r="AR515" s="7"/>
      <c r="AS515" s="7"/>
      <c r="AT515" s="7"/>
      <c r="AU515" s="7"/>
    </row>
    <row r="516" spans="1:47" x14ac:dyDescent="0.25">
      <c r="A516" s="151"/>
      <c r="B516" s="175"/>
      <c r="C516" s="7"/>
      <c r="D516" s="7"/>
      <c r="E516" s="7"/>
      <c r="F516" s="7"/>
      <c r="G516" s="7"/>
      <c r="H516" s="7"/>
      <c r="I516" s="7"/>
      <c r="J516" s="7"/>
      <c r="K516" s="151"/>
      <c r="L516" s="7"/>
      <c r="M516" s="7"/>
      <c r="N516" s="26"/>
      <c r="O516" s="26"/>
      <c r="P516" s="26"/>
      <c r="Q516" s="7"/>
      <c r="R516" s="7"/>
      <c r="S516" s="7"/>
      <c r="T516" s="7"/>
      <c r="U516" s="7"/>
      <c r="V516" s="15"/>
      <c r="W516" s="7"/>
      <c r="X516" s="7"/>
      <c r="Y516" s="7"/>
      <c r="Z516" s="7"/>
      <c r="AA516" s="7"/>
      <c r="AB516" s="7"/>
      <c r="AC516" s="7"/>
      <c r="AD516" s="7"/>
      <c r="AE516" s="7"/>
      <c r="AF516" s="7"/>
      <c r="AG516" s="7"/>
      <c r="AH516" s="7"/>
      <c r="AI516" s="7"/>
      <c r="AJ516" s="7"/>
      <c r="AK516" s="7"/>
      <c r="AL516" s="7"/>
      <c r="AM516" s="7"/>
      <c r="AN516" s="7"/>
      <c r="AO516" s="7"/>
      <c r="AP516" s="7"/>
      <c r="AQ516" s="7"/>
      <c r="AR516" s="7"/>
      <c r="AS516" s="7"/>
      <c r="AT516" s="7"/>
      <c r="AU516" s="7"/>
    </row>
    <row r="517" spans="1:47" x14ac:dyDescent="0.25">
      <c r="A517" s="151"/>
      <c r="B517" s="175"/>
      <c r="C517" s="7"/>
      <c r="D517" s="7"/>
      <c r="E517" s="7"/>
      <c r="F517" s="7"/>
      <c r="G517" s="7"/>
      <c r="H517" s="7"/>
      <c r="I517" s="7"/>
      <c r="J517" s="7"/>
      <c r="K517" s="151"/>
      <c r="L517" s="7"/>
      <c r="M517" s="7"/>
      <c r="N517" s="26"/>
      <c r="O517" s="26"/>
      <c r="P517" s="26"/>
      <c r="Q517" s="7"/>
      <c r="R517" s="7"/>
      <c r="S517" s="7"/>
      <c r="T517" s="7"/>
      <c r="U517" s="7"/>
      <c r="V517" s="15"/>
      <c r="W517" s="7"/>
      <c r="X517" s="7"/>
      <c r="Y517" s="7"/>
      <c r="Z517" s="7"/>
      <c r="AA517" s="7"/>
      <c r="AB517" s="7"/>
      <c r="AC517" s="7"/>
      <c r="AD517" s="7"/>
      <c r="AE517" s="7"/>
      <c r="AF517" s="7"/>
      <c r="AG517" s="7"/>
      <c r="AH517" s="7"/>
      <c r="AI517" s="7"/>
      <c r="AJ517" s="7"/>
      <c r="AK517" s="7"/>
      <c r="AL517" s="7"/>
      <c r="AM517" s="7"/>
      <c r="AN517" s="7"/>
      <c r="AO517" s="7"/>
      <c r="AP517" s="7"/>
      <c r="AQ517" s="7"/>
      <c r="AR517" s="7"/>
      <c r="AS517" s="7"/>
      <c r="AT517" s="7"/>
      <c r="AU517" s="7"/>
    </row>
    <row r="518" spans="1:47" x14ac:dyDescent="0.25">
      <c r="A518" s="151"/>
      <c r="B518" s="175"/>
      <c r="C518" s="7"/>
      <c r="D518" s="7"/>
      <c r="E518" s="7"/>
      <c r="F518" s="7"/>
      <c r="G518" s="7"/>
      <c r="H518" s="7"/>
      <c r="I518" s="7"/>
      <c r="J518" s="7"/>
      <c r="K518" s="151"/>
      <c r="L518" s="7"/>
      <c r="M518" s="7"/>
      <c r="N518" s="26"/>
      <c r="O518" s="26"/>
      <c r="P518" s="26"/>
      <c r="Q518" s="7"/>
      <c r="R518" s="7"/>
      <c r="S518" s="7"/>
      <c r="T518" s="7"/>
      <c r="U518" s="7"/>
      <c r="V518" s="15"/>
      <c r="W518" s="7"/>
      <c r="X518" s="7"/>
      <c r="Y518" s="7"/>
      <c r="Z518" s="7"/>
      <c r="AA518" s="7"/>
      <c r="AB518" s="7"/>
      <c r="AC518" s="7"/>
      <c r="AD518" s="7"/>
      <c r="AE518" s="7"/>
      <c r="AF518" s="7"/>
      <c r="AG518" s="7"/>
      <c r="AH518" s="7"/>
      <c r="AI518" s="7"/>
      <c r="AJ518" s="7"/>
      <c r="AK518" s="7"/>
      <c r="AL518" s="7"/>
      <c r="AM518" s="7"/>
      <c r="AN518" s="7"/>
      <c r="AO518" s="7"/>
      <c r="AP518" s="7"/>
      <c r="AQ518" s="7"/>
      <c r="AR518" s="7"/>
      <c r="AS518" s="7"/>
      <c r="AT518" s="7"/>
      <c r="AU518" s="7"/>
    </row>
    <row r="519" spans="1:47" x14ac:dyDescent="0.25">
      <c r="A519" s="151"/>
      <c r="B519" s="175"/>
      <c r="C519" s="7"/>
      <c r="D519" s="7"/>
      <c r="E519" s="7"/>
      <c r="F519" s="7"/>
      <c r="G519" s="7"/>
      <c r="H519" s="7"/>
      <c r="I519" s="7"/>
      <c r="J519" s="7"/>
      <c r="K519" s="151"/>
      <c r="L519" s="7"/>
      <c r="M519" s="7"/>
      <c r="N519" s="26"/>
      <c r="O519" s="26"/>
      <c r="P519" s="26"/>
      <c r="Q519" s="7"/>
      <c r="R519" s="7"/>
      <c r="S519" s="7"/>
      <c r="T519" s="7"/>
      <c r="U519" s="7"/>
      <c r="V519" s="15"/>
      <c r="W519" s="7"/>
      <c r="X519" s="7"/>
      <c r="Y519" s="7"/>
      <c r="Z519" s="7"/>
      <c r="AA519" s="7"/>
      <c r="AB519" s="7"/>
      <c r="AC519" s="7"/>
      <c r="AD519" s="7"/>
      <c r="AE519" s="7"/>
      <c r="AF519" s="7"/>
      <c r="AG519" s="7"/>
      <c r="AH519" s="7"/>
      <c r="AI519" s="7"/>
      <c r="AJ519" s="7"/>
      <c r="AK519" s="7"/>
      <c r="AL519" s="7"/>
      <c r="AM519" s="7"/>
      <c r="AN519" s="7"/>
      <c r="AO519" s="7"/>
      <c r="AP519" s="7"/>
      <c r="AQ519" s="7"/>
      <c r="AR519" s="7"/>
      <c r="AS519" s="7"/>
      <c r="AT519" s="7"/>
      <c r="AU519" s="7"/>
    </row>
    <row r="520" spans="1:47" x14ac:dyDescent="0.25">
      <c r="A520" s="151"/>
      <c r="B520" s="175"/>
      <c r="C520" s="7"/>
      <c r="D520" s="7"/>
      <c r="E520" s="7"/>
      <c r="F520" s="7"/>
      <c r="G520" s="7"/>
      <c r="H520" s="7"/>
      <c r="I520" s="7"/>
      <c r="J520" s="7"/>
      <c r="K520" s="151"/>
      <c r="L520" s="7"/>
      <c r="M520" s="7"/>
      <c r="N520" s="26"/>
      <c r="O520" s="26"/>
      <c r="P520" s="26"/>
      <c r="Q520" s="7"/>
      <c r="R520" s="7"/>
      <c r="S520" s="7"/>
      <c r="T520" s="7"/>
      <c r="U520" s="7"/>
      <c r="V520" s="15"/>
      <c r="W520" s="7"/>
      <c r="X520" s="7"/>
      <c r="Y520" s="7"/>
      <c r="Z520" s="7"/>
      <c r="AA520" s="7"/>
      <c r="AB520" s="7"/>
      <c r="AC520" s="7"/>
      <c r="AD520" s="7"/>
      <c r="AE520" s="7"/>
      <c r="AF520" s="7"/>
      <c r="AG520" s="7"/>
      <c r="AH520" s="7"/>
      <c r="AI520" s="7"/>
      <c r="AJ520" s="7"/>
      <c r="AK520" s="7"/>
      <c r="AL520" s="7"/>
      <c r="AM520" s="7"/>
      <c r="AN520" s="7"/>
      <c r="AO520" s="7"/>
      <c r="AP520" s="7"/>
      <c r="AQ520" s="7"/>
      <c r="AR520" s="7"/>
      <c r="AS520" s="7"/>
      <c r="AT520" s="7"/>
      <c r="AU520" s="7"/>
    </row>
    <row r="521" spans="1:47" x14ac:dyDescent="0.25">
      <c r="A521" s="151"/>
      <c r="B521" s="175"/>
      <c r="C521" s="7"/>
      <c r="D521" s="7"/>
      <c r="E521" s="7"/>
      <c r="F521" s="7"/>
      <c r="G521" s="7"/>
      <c r="H521" s="7"/>
      <c r="I521" s="7"/>
      <c r="J521" s="7"/>
      <c r="K521" s="151"/>
      <c r="L521" s="7"/>
      <c r="M521" s="7"/>
      <c r="N521" s="26"/>
      <c r="O521" s="26"/>
      <c r="P521" s="26"/>
      <c r="Q521" s="7"/>
      <c r="R521" s="7"/>
      <c r="S521" s="7"/>
      <c r="T521" s="7"/>
      <c r="U521" s="7"/>
      <c r="V521" s="15"/>
      <c r="W521" s="7"/>
      <c r="X521" s="7"/>
      <c r="Y521" s="7"/>
      <c r="Z521" s="7"/>
      <c r="AA521" s="7"/>
      <c r="AB521" s="7"/>
      <c r="AC521" s="7"/>
      <c r="AD521" s="7"/>
      <c r="AE521" s="7"/>
      <c r="AF521" s="7"/>
      <c r="AG521" s="7"/>
      <c r="AH521" s="7"/>
      <c r="AI521" s="7"/>
      <c r="AJ521" s="7"/>
      <c r="AK521" s="7"/>
      <c r="AL521" s="7"/>
      <c r="AM521" s="7"/>
      <c r="AN521" s="7"/>
      <c r="AO521" s="7"/>
      <c r="AP521" s="7"/>
      <c r="AQ521" s="7"/>
      <c r="AR521" s="7"/>
      <c r="AS521" s="7"/>
      <c r="AT521" s="7"/>
      <c r="AU521" s="7"/>
    </row>
    <row r="522" spans="1:47" x14ac:dyDescent="0.25">
      <c r="A522" s="151"/>
      <c r="B522" s="175"/>
      <c r="C522" s="7"/>
      <c r="D522" s="7"/>
      <c r="E522" s="7"/>
      <c r="F522" s="7"/>
      <c r="G522" s="7"/>
      <c r="H522" s="7"/>
      <c r="I522" s="7"/>
      <c r="J522" s="7"/>
      <c r="K522" s="151"/>
      <c r="L522" s="7"/>
      <c r="M522" s="7"/>
      <c r="N522" s="26"/>
      <c r="O522" s="26"/>
      <c r="P522" s="26"/>
      <c r="Q522" s="7"/>
      <c r="R522" s="7"/>
      <c r="S522" s="7"/>
      <c r="T522" s="7"/>
      <c r="U522" s="7"/>
      <c r="V522" s="15"/>
      <c r="W522" s="7"/>
      <c r="X522" s="7"/>
      <c r="Y522" s="7"/>
      <c r="Z522" s="7"/>
      <c r="AA522" s="7"/>
      <c r="AB522" s="7"/>
      <c r="AC522" s="7"/>
      <c r="AD522" s="7"/>
      <c r="AE522" s="7"/>
      <c r="AF522" s="7"/>
      <c r="AG522" s="7"/>
      <c r="AH522" s="7"/>
      <c r="AI522" s="7"/>
      <c r="AJ522" s="7"/>
      <c r="AK522" s="7"/>
      <c r="AL522" s="7"/>
      <c r="AM522" s="7"/>
      <c r="AN522" s="7"/>
      <c r="AO522" s="7"/>
      <c r="AP522" s="7"/>
      <c r="AQ522" s="7"/>
      <c r="AR522" s="7"/>
      <c r="AS522" s="7"/>
      <c r="AT522" s="7"/>
      <c r="AU522" s="7"/>
    </row>
    <row r="523" spans="1:47" x14ac:dyDescent="0.25">
      <c r="A523" s="151"/>
      <c r="B523" s="175"/>
      <c r="C523" s="7"/>
      <c r="D523" s="7"/>
      <c r="E523" s="7"/>
      <c r="F523" s="7"/>
      <c r="G523" s="7"/>
      <c r="H523" s="7"/>
      <c r="I523" s="7"/>
      <c r="J523" s="7"/>
      <c r="K523" s="151"/>
      <c r="L523" s="7"/>
      <c r="M523" s="7"/>
      <c r="N523" s="26"/>
      <c r="O523" s="26"/>
      <c r="P523" s="26"/>
      <c r="Q523" s="7"/>
      <c r="R523" s="7"/>
      <c r="S523" s="7"/>
      <c r="T523" s="7"/>
      <c r="U523" s="7"/>
      <c r="V523" s="15"/>
      <c r="W523" s="7"/>
      <c r="X523" s="7"/>
      <c r="Y523" s="7"/>
      <c r="Z523" s="7"/>
      <c r="AA523" s="7"/>
      <c r="AB523" s="7"/>
      <c r="AC523" s="7"/>
      <c r="AD523" s="7"/>
      <c r="AE523" s="7"/>
      <c r="AF523" s="7"/>
      <c r="AG523" s="7"/>
      <c r="AH523" s="7"/>
      <c r="AI523" s="7"/>
      <c r="AJ523" s="7"/>
      <c r="AK523" s="7"/>
      <c r="AL523" s="7"/>
      <c r="AM523" s="7"/>
      <c r="AN523" s="7"/>
      <c r="AO523" s="7"/>
      <c r="AP523" s="7"/>
      <c r="AQ523" s="7"/>
      <c r="AR523" s="7"/>
      <c r="AS523" s="7"/>
      <c r="AT523" s="7"/>
      <c r="AU523" s="7"/>
    </row>
    <row r="524" spans="1:47" x14ac:dyDescent="0.25">
      <c r="A524" s="151"/>
      <c r="B524" s="175"/>
      <c r="C524" s="7"/>
      <c r="D524" s="7"/>
      <c r="E524" s="7"/>
      <c r="F524" s="7"/>
      <c r="G524" s="7"/>
      <c r="H524" s="7"/>
      <c r="I524" s="7"/>
      <c r="J524" s="7"/>
      <c r="K524" s="151"/>
      <c r="L524" s="7"/>
      <c r="M524" s="7"/>
      <c r="N524" s="26"/>
      <c r="O524" s="26"/>
      <c r="P524" s="26"/>
      <c r="Q524" s="7"/>
      <c r="R524" s="7"/>
      <c r="S524" s="7"/>
      <c r="T524" s="7"/>
      <c r="U524" s="7"/>
      <c r="V524" s="15"/>
      <c r="W524" s="7"/>
      <c r="X524" s="7"/>
      <c r="Y524" s="7"/>
      <c r="Z524" s="7"/>
      <c r="AA524" s="7"/>
      <c r="AB524" s="7"/>
      <c r="AC524" s="7"/>
      <c r="AD524" s="7"/>
      <c r="AE524" s="7"/>
      <c r="AF524" s="7"/>
      <c r="AG524" s="7"/>
      <c r="AH524" s="7"/>
      <c r="AI524" s="7"/>
      <c r="AJ524" s="7"/>
      <c r="AK524" s="7"/>
      <c r="AL524" s="7"/>
      <c r="AM524" s="7"/>
      <c r="AN524" s="7"/>
      <c r="AO524" s="7"/>
      <c r="AP524" s="7"/>
      <c r="AQ524" s="7"/>
      <c r="AR524" s="7"/>
      <c r="AS524" s="7"/>
      <c r="AT524" s="7"/>
      <c r="AU524" s="7"/>
    </row>
    <row r="525" spans="1:47" x14ac:dyDescent="0.25">
      <c r="A525" s="151"/>
      <c r="B525" s="175"/>
      <c r="C525" s="7"/>
      <c r="D525" s="7"/>
      <c r="E525" s="7"/>
      <c r="F525" s="7"/>
      <c r="G525" s="7"/>
      <c r="H525" s="7"/>
      <c r="I525" s="7"/>
      <c r="J525" s="7"/>
      <c r="K525" s="151"/>
      <c r="L525" s="7"/>
      <c r="M525" s="7"/>
      <c r="N525" s="26"/>
      <c r="O525" s="26"/>
      <c r="P525" s="26"/>
      <c r="Q525" s="7"/>
      <c r="R525" s="7"/>
      <c r="S525" s="7"/>
      <c r="T525" s="7"/>
      <c r="U525" s="7"/>
      <c r="V525" s="15"/>
      <c r="W525" s="7"/>
      <c r="X525" s="7"/>
      <c r="Y525" s="7"/>
      <c r="Z525" s="7"/>
      <c r="AA525" s="7"/>
      <c r="AB525" s="7"/>
      <c r="AC525" s="7"/>
      <c r="AD525" s="7"/>
      <c r="AE525" s="7"/>
      <c r="AF525" s="7"/>
      <c r="AG525" s="7"/>
      <c r="AH525" s="7"/>
      <c r="AI525" s="7"/>
      <c r="AJ525" s="7"/>
      <c r="AK525" s="7"/>
      <c r="AL525" s="7"/>
      <c r="AM525" s="7"/>
      <c r="AN525" s="7"/>
      <c r="AO525" s="7"/>
      <c r="AP525" s="7"/>
      <c r="AQ525" s="7"/>
      <c r="AR525" s="7"/>
      <c r="AS525" s="7"/>
      <c r="AT525" s="7"/>
      <c r="AU525" s="7"/>
    </row>
    <row r="526" spans="1:47" x14ac:dyDescent="0.25">
      <c r="A526" s="151"/>
      <c r="B526" s="175"/>
      <c r="C526" s="7"/>
      <c r="D526" s="7"/>
      <c r="E526" s="7"/>
      <c r="F526" s="7"/>
      <c r="G526" s="7"/>
      <c r="H526" s="7"/>
      <c r="I526" s="7"/>
      <c r="J526" s="7"/>
      <c r="K526" s="151"/>
      <c r="L526" s="7"/>
      <c r="M526" s="7"/>
      <c r="N526" s="26"/>
      <c r="O526" s="26"/>
      <c r="P526" s="26"/>
      <c r="Q526" s="7"/>
      <c r="R526" s="7"/>
      <c r="S526" s="7"/>
      <c r="T526" s="7"/>
      <c r="U526" s="7"/>
      <c r="V526" s="15"/>
      <c r="W526" s="7"/>
      <c r="X526" s="7"/>
      <c r="Y526" s="7"/>
      <c r="Z526" s="7"/>
      <c r="AA526" s="7"/>
      <c r="AB526" s="7"/>
      <c r="AC526" s="7"/>
      <c r="AD526" s="7"/>
      <c r="AE526" s="7"/>
      <c r="AF526" s="7"/>
      <c r="AG526" s="7"/>
      <c r="AH526" s="7"/>
      <c r="AI526" s="7"/>
      <c r="AJ526" s="7"/>
      <c r="AK526" s="7"/>
      <c r="AL526" s="7"/>
      <c r="AM526" s="7"/>
      <c r="AN526" s="7"/>
      <c r="AO526" s="7"/>
      <c r="AP526" s="7"/>
      <c r="AQ526" s="7"/>
      <c r="AR526" s="7"/>
      <c r="AS526" s="7"/>
      <c r="AT526" s="7"/>
      <c r="AU526" s="7"/>
    </row>
    <row r="527" spans="1:47" x14ac:dyDescent="0.25">
      <c r="A527" s="151"/>
      <c r="B527" s="175"/>
      <c r="C527" s="7"/>
      <c r="D527" s="7"/>
      <c r="E527" s="7"/>
      <c r="F527" s="7"/>
      <c r="G527" s="7"/>
      <c r="H527" s="7"/>
      <c r="I527" s="7"/>
      <c r="J527" s="7"/>
      <c r="K527" s="151"/>
      <c r="L527" s="7"/>
      <c r="M527" s="7"/>
      <c r="N527" s="26"/>
      <c r="O527" s="26"/>
      <c r="P527" s="26"/>
      <c r="Q527" s="7"/>
      <c r="R527" s="7"/>
      <c r="S527" s="7"/>
      <c r="T527" s="7"/>
      <c r="U527" s="7"/>
      <c r="V527" s="15"/>
      <c r="W527" s="7"/>
      <c r="X527" s="7"/>
      <c r="Y527" s="7"/>
      <c r="Z527" s="7"/>
      <c r="AA527" s="7"/>
      <c r="AB527" s="7"/>
      <c r="AC527" s="7"/>
      <c r="AD527" s="7"/>
      <c r="AE527" s="7"/>
      <c r="AF527" s="7"/>
      <c r="AG527" s="7"/>
      <c r="AH527" s="7"/>
      <c r="AI527" s="7"/>
      <c r="AJ527" s="7"/>
      <c r="AK527" s="7"/>
      <c r="AL527" s="7"/>
      <c r="AM527" s="7"/>
      <c r="AN527" s="7"/>
      <c r="AO527" s="7"/>
      <c r="AP527" s="7"/>
      <c r="AQ527" s="7"/>
      <c r="AR527" s="7"/>
      <c r="AS527" s="7"/>
      <c r="AT527" s="7"/>
      <c r="AU527" s="7"/>
    </row>
    <row r="528" spans="1:47" x14ac:dyDescent="0.25">
      <c r="A528" s="151"/>
      <c r="B528" s="175"/>
      <c r="C528" s="7"/>
      <c r="D528" s="7"/>
      <c r="E528" s="7"/>
      <c r="F528" s="7"/>
      <c r="G528" s="7"/>
      <c r="H528" s="7"/>
      <c r="I528" s="7"/>
      <c r="J528" s="7"/>
      <c r="K528" s="151"/>
      <c r="L528" s="7"/>
      <c r="M528" s="7"/>
      <c r="N528" s="26"/>
      <c r="O528" s="26"/>
      <c r="P528" s="26"/>
      <c r="Q528" s="7"/>
      <c r="R528" s="7"/>
      <c r="S528" s="7"/>
      <c r="T528" s="7"/>
      <c r="U528" s="7"/>
      <c r="V528" s="15"/>
      <c r="W528" s="7"/>
      <c r="X528" s="7"/>
      <c r="Y528" s="7"/>
      <c r="Z528" s="7"/>
      <c r="AA528" s="7"/>
      <c r="AB528" s="7"/>
      <c r="AC528" s="7"/>
      <c r="AD528" s="7"/>
      <c r="AE528" s="7"/>
      <c r="AF528" s="7"/>
      <c r="AG528" s="7"/>
      <c r="AH528" s="7"/>
      <c r="AI528" s="7"/>
      <c r="AJ528" s="7"/>
      <c r="AK528" s="7"/>
      <c r="AL528" s="7"/>
      <c r="AM528" s="7"/>
      <c r="AN528" s="7"/>
      <c r="AO528" s="7"/>
      <c r="AP528" s="7"/>
      <c r="AQ528" s="7"/>
      <c r="AR528" s="7"/>
      <c r="AS528" s="7"/>
      <c r="AT528" s="7"/>
      <c r="AU528" s="7"/>
    </row>
    <row r="529" spans="1:47" x14ac:dyDescent="0.25">
      <c r="A529" s="151"/>
      <c r="B529" s="175"/>
      <c r="C529" s="7"/>
      <c r="D529" s="7"/>
      <c r="E529" s="7"/>
      <c r="F529" s="7"/>
      <c r="G529" s="7"/>
      <c r="H529" s="7"/>
      <c r="I529" s="7"/>
      <c r="J529" s="7"/>
      <c r="K529" s="151"/>
      <c r="L529" s="7"/>
      <c r="M529" s="7"/>
      <c r="N529" s="26"/>
      <c r="O529" s="26"/>
      <c r="P529" s="26"/>
      <c r="Q529" s="7"/>
      <c r="R529" s="7"/>
      <c r="S529" s="7"/>
      <c r="T529" s="7"/>
      <c r="U529" s="7"/>
      <c r="V529" s="15"/>
      <c r="W529" s="7"/>
      <c r="X529" s="7"/>
      <c r="Y529" s="7"/>
      <c r="Z529" s="7"/>
      <c r="AA529" s="7"/>
      <c r="AB529" s="7"/>
      <c r="AC529" s="7"/>
      <c r="AD529" s="7"/>
      <c r="AE529" s="7"/>
      <c r="AF529" s="7"/>
      <c r="AG529" s="7"/>
      <c r="AH529" s="7"/>
      <c r="AI529" s="7"/>
      <c r="AJ529" s="7"/>
      <c r="AK529" s="7"/>
      <c r="AL529" s="7"/>
      <c r="AM529" s="7"/>
      <c r="AN529" s="7"/>
      <c r="AO529" s="7"/>
      <c r="AP529" s="7"/>
      <c r="AQ529" s="7"/>
      <c r="AR529" s="7"/>
      <c r="AS529" s="7"/>
      <c r="AT529" s="7"/>
      <c r="AU529" s="7"/>
    </row>
    <row r="530" spans="1:47" x14ac:dyDescent="0.25">
      <c r="A530" s="151"/>
      <c r="B530" s="175"/>
      <c r="C530" s="7"/>
      <c r="D530" s="7"/>
      <c r="E530" s="7"/>
      <c r="F530" s="7"/>
      <c r="G530" s="7"/>
      <c r="H530" s="7"/>
      <c r="I530" s="7"/>
      <c r="J530" s="7"/>
      <c r="K530" s="151"/>
      <c r="L530" s="7"/>
      <c r="M530" s="7"/>
      <c r="N530" s="26"/>
      <c r="O530" s="26"/>
      <c r="P530" s="26"/>
      <c r="Q530" s="7"/>
      <c r="R530" s="7"/>
      <c r="S530" s="7"/>
      <c r="T530" s="7"/>
      <c r="U530" s="7"/>
      <c r="V530" s="15"/>
      <c r="W530" s="7"/>
      <c r="X530" s="7"/>
      <c r="Y530" s="7"/>
      <c r="Z530" s="7"/>
      <c r="AA530" s="7"/>
      <c r="AB530" s="7"/>
      <c r="AC530" s="7"/>
      <c r="AD530" s="7"/>
      <c r="AE530" s="7"/>
      <c r="AF530" s="7"/>
      <c r="AG530" s="7"/>
      <c r="AH530" s="7"/>
      <c r="AI530" s="7"/>
      <c r="AJ530" s="7"/>
      <c r="AK530" s="7"/>
      <c r="AL530" s="7"/>
      <c r="AM530" s="7"/>
      <c r="AN530" s="7"/>
      <c r="AO530" s="7"/>
      <c r="AP530" s="7"/>
      <c r="AQ530" s="7"/>
      <c r="AR530" s="7"/>
      <c r="AS530" s="7"/>
      <c r="AT530" s="7"/>
      <c r="AU530" s="7"/>
    </row>
    <row r="531" spans="1:47" x14ac:dyDescent="0.25">
      <c r="A531" s="151"/>
      <c r="B531" s="175"/>
      <c r="C531" s="7"/>
      <c r="D531" s="7"/>
      <c r="E531" s="7"/>
      <c r="F531" s="7"/>
      <c r="G531" s="7"/>
      <c r="H531" s="7"/>
      <c r="I531" s="7"/>
      <c r="J531" s="7"/>
      <c r="K531" s="151"/>
      <c r="L531" s="7"/>
      <c r="M531" s="7"/>
      <c r="N531" s="26"/>
      <c r="O531" s="26"/>
      <c r="P531" s="26"/>
      <c r="Q531" s="7"/>
      <c r="R531" s="7"/>
      <c r="S531" s="7"/>
      <c r="T531" s="7"/>
      <c r="U531" s="7"/>
      <c r="V531" s="15"/>
      <c r="W531" s="7"/>
      <c r="X531" s="7"/>
      <c r="Y531" s="7"/>
      <c r="Z531" s="7"/>
      <c r="AA531" s="7"/>
      <c r="AB531" s="7"/>
      <c r="AC531" s="7"/>
      <c r="AD531" s="7"/>
      <c r="AE531" s="7"/>
      <c r="AF531" s="7"/>
      <c r="AG531" s="7"/>
      <c r="AH531" s="7"/>
      <c r="AI531" s="7"/>
      <c r="AJ531" s="7"/>
      <c r="AK531" s="7"/>
      <c r="AL531" s="7"/>
      <c r="AM531" s="7"/>
      <c r="AN531" s="7"/>
      <c r="AO531" s="7"/>
      <c r="AP531" s="7"/>
      <c r="AQ531" s="7"/>
      <c r="AR531" s="7"/>
      <c r="AS531" s="7"/>
      <c r="AT531" s="7"/>
      <c r="AU531" s="7"/>
    </row>
    <row r="532" spans="1:47" x14ac:dyDescent="0.25">
      <c r="A532" s="151"/>
      <c r="B532" s="175"/>
      <c r="C532" s="7"/>
      <c r="D532" s="7"/>
      <c r="E532" s="7"/>
      <c r="F532" s="7"/>
      <c r="G532" s="7"/>
      <c r="H532" s="7"/>
      <c r="I532" s="7"/>
      <c r="J532" s="7"/>
      <c r="K532" s="151"/>
      <c r="L532" s="7"/>
      <c r="M532" s="7"/>
      <c r="N532" s="26"/>
      <c r="O532" s="26"/>
      <c r="P532" s="26"/>
      <c r="Q532" s="7"/>
      <c r="R532" s="7"/>
      <c r="S532" s="7"/>
      <c r="T532" s="7"/>
      <c r="U532" s="7"/>
      <c r="V532" s="15"/>
      <c r="W532" s="7"/>
      <c r="X532" s="7"/>
      <c r="Y532" s="7"/>
      <c r="Z532" s="7"/>
      <c r="AA532" s="7"/>
      <c r="AB532" s="7"/>
      <c r="AC532" s="7"/>
      <c r="AD532" s="7"/>
      <c r="AE532" s="7"/>
      <c r="AF532" s="7"/>
      <c r="AG532" s="7"/>
      <c r="AH532" s="7"/>
      <c r="AI532" s="7"/>
      <c r="AJ532" s="7"/>
      <c r="AK532" s="7"/>
      <c r="AL532" s="7"/>
      <c r="AM532" s="7"/>
      <c r="AN532" s="7"/>
      <c r="AO532" s="7"/>
      <c r="AP532" s="7"/>
      <c r="AQ532" s="7"/>
      <c r="AR532" s="7"/>
      <c r="AS532" s="7"/>
      <c r="AT532" s="7"/>
      <c r="AU532" s="7"/>
    </row>
    <row r="533" spans="1:47" x14ac:dyDescent="0.25">
      <c r="A533" s="151"/>
      <c r="B533" s="175"/>
      <c r="C533" s="7"/>
      <c r="D533" s="7"/>
      <c r="E533" s="7"/>
      <c r="F533" s="7"/>
      <c r="G533" s="7"/>
      <c r="H533" s="7"/>
      <c r="I533" s="7"/>
      <c r="J533" s="7"/>
      <c r="K533" s="151"/>
      <c r="L533" s="7"/>
      <c r="M533" s="7"/>
      <c r="N533" s="26"/>
      <c r="O533" s="26"/>
      <c r="P533" s="26"/>
      <c r="Q533" s="7"/>
      <c r="R533" s="7"/>
      <c r="S533" s="7"/>
      <c r="T533" s="7"/>
      <c r="U533" s="7"/>
      <c r="V533" s="15"/>
      <c r="W533" s="7"/>
      <c r="X533" s="7"/>
      <c r="Y533" s="7"/>
      <c r="Z533" s="7"/>
      <c r="AA533" s="7"/>
      <c r="AB533" s="7"/>
      <c r="AC533" s="7"/>
      <c r="AD533" s="7"/>
      <c r="AE533" s="7"/>
      <c r="AF533" s="7"/>
      <c r="AG533" s="7"/>
      <c r="AH533" s="7"/>
      <c r="AI533" s="7"/>
      <c r="AJ533" s="7"/>
      <c r="AK533" s="7"/>
      <c r="AL533" s="7"/>
      <c r="AM533" s="7"/>
      <c r="AN533" s="7"/>
      <c r="AO533" s="7"/>
      <c r="AP533" s="7"/>
      <c r="AQ533" s="7"/>
      <c r="AR533" s="7"/>
      <c r="AS533" s="7"/>
      <c r="AT533" s="7"/>
      <c r="AU533" s="7"/>
    </row>
    <row r="534" spans="1:47" x14ac:dyDescent="0.25">
      <c r="A534" s="151"/>
      <c r="B534" s="175"/>
      <c r="C534" s="7"/>
      <c r="D534" s="7"/>
      <c r="E534" s="7"/>
      <c r="F534" s="7"/>
      <c r="G534" s="7"/>
      <c r="H534" s="7"/>
      <c r="I534" s="7"/>
      <c r="J534" s="7"/>
      <c r="K534" s="151"/>
      <c r="L534" s="7"/>
      <c r="M534" s="7"/>
      <c r="N534" s="26"/>
      <c r="O534" s="26"/>
      <c r="P534" s="26"/>
      <c r="Q534" s="7"/>
      <c r="R534" s="7"/>
      <c r="S534" s="7"/>
      <c r="T534" s="7"/>
      <c r="U534" s="7"/>
      <c r="V534" s="15"/>
      <c r="W534" s="7"/>
      <c r="X534" s="7"/>
      <c r="Y534" s="7"/>
      <c r="Z534" s="7"/>
      <c r="AA534" s="7"/>
      <c r="AB534" s="7"/>
      <c r="AC534" s="7"/>
      <c r="AD534" s="7"/>
      <c r="AE534" s="7"/>
      <c r="AF534" s="7"/>
      <c r="AG534" s="7"/>
      <c r="AH534" s="7"/>
      <c r="AI534" s="7"/>
      <c r="AJ534" s="7"/>
      <c r="AK534" s="7"/>
      <c r="AL534" s="7"/>
      <c r="AM534" s="7"/>
      <c r="AN534" s="7"/>
      <c r="AO534" s="7"/>
      <c r="AP534" s="7"/>
      <c r="AQ534" s="7"/>
      <c r="AR534" s="7"/>
      <c r="AS534" s="7"/>
      <c r="AT534" s="7"/>
      <c r="AU534" s="7"/>
    </row>
    <row r="535" spans="1:47" x14ac:dyDescent="0.25">
      <c r="A535" s="151"/>
      <c r="B535" s="175"/>
      <c r="C535" s="7"/>
      <c r="D535" s="7"/>
      <c r="E535" s="7"/>
      <c r="F535" s="7"/>
      <c r="G535" s="7"/>
      <c r="H535" s="7"/>
      <c r="I535" s="7"/>
      <c r="J535" s="7"/>
      <c r="K535" s="151"/>
      <c r="L535" s="7"/>
      <c r="M535" s="7"/>
      <c r="N535" s="26"/>
      <c r="O535" s="26"/>
      <c r="P535" s="26"/>
      <c r="Q535" s="7"/>
      <c r="R535" s="7"/>
      <c r="S535" s="7"/>
      <c r="T535" s="7"/>
      <c r="U535" s="7"/>
      <c r="V535" s="15"/>
      <c r="W535" s="7"/>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row>
    <row r="536" spans="1:47" x14ac:dyDescent="0.25">
      <c r="A536" s="151"/>
      <c r="B536" s="175"/>
      <c r="C536" s="7"/>
      <c r="D536" s="7"/>
      <c r="E536" s="7"/>
      <c r="F536" s="7"/>
      <c r="G536" s="7"/>
      <c r="H536" s="7"/>
      <c r="I536" s="7"/>
      <c r="J536" s="7"/>
      <c r="K536" s="151"/>
      <c r="L536" s="7"/>
      <c r="M536" s="7"/>
      <c r="N536" s="26"/>
      <c r="O536" s="26"/>
      <c r="P536" s="26"/>
      <c r="Q536" s="7"/>
      <c r="R536" s="7"/>
      <c r="S536" s="7"/>
      <c r="T536" s="7"/>
      <c r="U536" s="7"/>
      <c r="V536" s="15"/>
      <c r="W536" s="7"/>
      <c r="X536" s="7"/>
      <c r="Y536" s="7"/>
      <c r="Z536" s="7"/>
      <c r="AA536" s="7"/>
      <c r="AB536" s="7"/>
      <c r="AC536" s="7"/>
      <c r="AD536" s="7"/>
      <c r="AE536" s="7"/>
      <c r="AF536" s="7"/>
      <c r="AG536" s="7"/>
      <c r="AH536" s="7"/>
      <c r="AI536" s="7"/>
      <c r="AJ536" s="7"/>
      <c r="AK536" s="7"/>
      <c r="AL536" s="7"/>
      <c r="AM536" s="7"/>
      <c r="AN536" s="7"/>
      <c r="AO536" s="7"/>
      <c r="AP536" s="7"/>
      <c r="AQ536" s="7"/>
      <c r="AR536" s="7"/>
      <c r="AS536" s="7"/>
      <c r="AT536" s="7"/>
      <c r="AU536" s="7"/>
    </row>
    <row r="537" spans="1:47" x14ac:dyDescent="0.25">
      <c r="A537" s="151"/>
      <c r="B537" s="175"/>
      <c r="C537" s="7"/>
      <c r="D537" s="7"/>
      <c r="E537" s="7"/>
      <c r="F537" s="7"/>
      <c r="G537" s="7"/>
      <c r="H537" s="7"/>
      <c r="I537" s="7"/>
      <c r="J537" s="7"/>
      <c r="K537" s="151"/>
      <c r="L537" s="7"/>
      <c r="M537" s="7"/>
      <c r="N537" s="26"/>
      <c r="O537" s="26"/>
      <c r="P537" s="26"/>
      <c r="Q537" s="7"/>
      <c r="R537" s="7"/>
      <c r="S537" s="7"/>
      <c r="T537" s="7"/>
      <c r="U537" s="7"/>
      <c r="V537" s="15"/>
      <c r="W537" s="7"/>
      <c r="X537" s="7"/>
      <c r="Y537" s="7"/>
      <c r="Z537" s="7"/>
      <c r="AA537" s="7"/>
      <c r="AB537" s="7"/>
      <c r="AC537" s="7"/>
      <c r="AD537" s="7"/>
      <c r="AE537" s="7"/>
      <c r="AF537" s="7"/>
      <c r="AG537" s="7"/>
      <c r="AH537" s="7"/>
      <c r="AI537" s="7"/>
      <c r="AJ537" s="7"/>
      <c r="AK537" s="7"/>
      <c r="AL537" s="7"/>
      <c r="AM537" s="7"/>
      <c r="AN537" s="7"/>
      <c r="AO537" s="7"/>
      <c r="AP537" s="7"/>
      <c r="AQ537" s="7"/>
      <c r="AR537" s="7"/>
      <c r="AS537" s="7"/>
      <c r="AT537" s="7"/>
      <c r="AU537" s="7"/>
    </row>
    <row r="538" spans="1:47" x14ac:dyDescent="0.25">
      <c r="A538" s="151"/>
      <c r="B538" s="175"/>
      <c r="C538" s="7"/>
      <c r="D538" s="7"/>
      <c r="E538" s="7"/>
      <c r="F538" s="7"/>
      <c r="G538" s="7"/>
      <c r="H538" s="7"/>
      <c r="I538" s="7"/>
      <c r="J538" s="7"/>
      <c r="K538" s="151"/>
      <c r="L538" s="7"/>
      <c r="M538" s="7"/>
      <c r="N538" s="26"/>
      <c r="O538" s="26"/>
      <c r="P538" s="26"/>
      <c r="Q538" s="7"/>
      <c r="R538" s="7"/>
      <c r="S538" s="7"/>
      <c r="T538" s="7"/>
      <c r="U538" s="7"/>
      <c r="V538" s="15"/>
      <c r="W538" s="7"/>
      <c r="X538" s="7"/>
      <c r="Y538" s="7"/>
      <c r="Z538" s="7"/>
      <c r="AA538" s="7"/>
      <c r="AB538" s="7"/>
      <c r="AC538" s="7"/>
      <c r="AD538" s="7"/>
      <c r="AE538" s="7"/>
      <c r="AF538" s="7"/>
      <c r="AG538" s="7"/>
      <c r="AH538" s="7"/>
      <c r="AI538" s="7"/>
      <c r="AJ538" s="7"/>
      <c r="AK538" s="7"/>
      <c r="AL538" s="7"/>
      <c r="AM538" s="7"/>
      <c r="AN538" s="7"/>
      <c r="AO538" s="7"/>
      <c r="AP538" s="7"/>
      <c r="AQ538" s="7"/>
      <c r="AR538" s="7"/>
      <c r="AS538" s="7"/>
      <c r="AT538" s="7"/>
      <c r="AU538" s="7"/>
    </row>
    <row r="539" spans="1:47" x14ac:dyDescent="0.25">
      <c r="A539" s="151"/>
      <c r="B539" s="175"/>
      <c r="C539" s="7"/>
      <c r="D539" s="7"/>
      <c r="E539" s="7"/>
      <c r="F539" s="7"/>
      <c r="G539" s="7"/>
      <c r="H539" s="7"/>
      <c r="I539" s="7"/>
      <c r="J539" s="7"/>
      <c r="K539" s="151"/>
      <c r="L539" s="7"/>
      <c r="M539" s="7"/>
      <c r="N539" s="26"/>
      <c r="O539" s="26"/>
      <c r="P539" s="26"/>
      <c r="Q539" s="7"/>
      <c r="R539" s="7"/>
      <c r="S539" s="7"/>
      <c r="T539" s="7"/>
      <c r="U539" s="7"/>
      <c r="V539" s="15"/>
      <c r="W539" s="7"/>
      <c r="X539" s="7"/>
      <c r="Y539" s="7"/>
      <c r="Z539" s="7"/>
      <c r="AA539" s="7"/>
      <c r="AB539" s="7"/>
      <c r="AC539" s="7"/>
      <c r="AD539" s="7"/>
      <c r="AE539" s="7"/>
      <c r="AF539" s="7"/>
      <c r="AG539" s="7"/>
      <c r="AH539" s="7"/>
      <c r="AI539" s="7"/>
      <c r="AJ539" s="7"/>
      <c r="AK539" s="7"/>
      <c r="AL539" s="7"/>
      <c r="AM539" s="7"/>
      <c r="AN539" s="7"/>
      <c r="AO539" s="7"/>
      <c r="AP539" s="7"/>
      <c r="AQ539" s="7"/>
      <c r="AR539" s="7"/>
      <c r="AS539" s="7"/>
      <c r="AT539" s="7"/>
      <c r="AU539" s="7"/>
    </row>
    <row r="540" spans="1:47" x14ac:dyDescent="0.25">
      <c r="A540" s="151"/>
      <c r="B540" s="175"/>
      <c r="C540" s="7"/>
      <c r="D540" s="7"/>
      <c r="E540" s="7"/>
      <c r="F540" s="7"/>
      <c r="G540" s="7"/>
      <c r="H540" s="7"/>
      <c r="I540" s="7"/>
      <c r="J540" s="7"/>
      <c r="K540" s="151"/>
      <c r="L540" s="7"/>
      <c r="M540" s="7"/>
      <c r="N540" s="26"/>
      <c r="O540" s="26"/>
      <c r="P540" s="26"/>
      <c r="Q540" s="7"/>
      <c r="R540" s="7"/>
      <c r="S540" s="7"/>
      <c r="T540" s="7"/>
      <c r="U540" s="7"/>
      <c r="V540" s="15"/>
      <c r="W540" s="7"/>
      <c r="X540" s="7"/>
      <c r="Y540" s="7"/>
      <c r="Z540" s="7"/>
      <c r="AA540" s="7"/>
      <c r="AB540" s="7"/>
      <c r="AC540" s="7"/>
      <c r="AD540" s="7"/>
      <c r="AE540" s="7"/>
      <c r="AF540" s="7"/>
      <c r="AG540" s="7"/>
      <c r="AH540" s="7"/>
      <c r="AI540" s="7"/>
      <c r="AJ540" s="7"/>
      <c r="AK540" s="7"/>
      <c r="AL540" s="7"/>
      <c r="AM540" s="7"/>
      <c r="AN540" s="7"/>
      <c r="AO540" s="7"/>
      <c r="AP540" s="7"/>
      <c r="AQ540" s="7"/>
      <c r="AR540" s="7"/>
      <c r="AS540" s="7"/>
      <c r="AT540" s="7"/>
      <c r="AU540" s="7"/>
    </row>
    <row r="541" spans="1:47" x14ac:dyDescent="0.25">
      <c r="A541" s="151"/>
      <c r="B541" s="175"/>
      <c r="C541" s="7"/>
      <c r="D541" s="7"/>
      <c r="E541" s="7"/>
      <c r="F541" s="7"/>
      <c r="G541" s="7"/>
      <c r="H541" s="7"/>
      <c r="I541" s="7"/>
      <c r="J541" s="7"/>
      <c r="K541" s="151"/>
      <c r="L541" s="7"/>
      <c r="M541" s="7"/>
      <c r="N541" s="26"/>
      <c r="O541" s="26"/>
      <c r="P541" s="26"/>
      <c r="Q541" s="7"/>
      <c r="R541" s="7"/>
      <c r="S541" s="7"/>
      <c r="T541" s="7"/>
      <c r="U541" s="7"/>
      <c r="V541" s="15"/>
      <c r="W541" s="7"/>
      <c r="X541" s="7"/>
      <c r="Y541" s="7"/>
      <c r="Z541" s="7"/>
      <c r="AA541" s="7"/>
      <c r="AB541" s="7"/>
      <c r="AC541" s="7"/>
      <c r="AD541" s="7"/>
      <c r="AE541" s="7"/>
      <c r="AF541" s="7"/>
      <c r="AG541" s="7"/>
      <c r="AH541" s="7"/>
      <c r="AI541" s="7"/>
      <c r="AJ541" s="7"/>
      <c r="AK541" s="7"/>
      <c r="AL541" s="7"/>
      <c r="AM541" s="7"/>
      <c r="AN541" s="7"/>
      <c r="AO541" s="7"/>
      <c r="AP541" s="7"/>
      <c r="AQ541" s="7"/>
      <c r="AR541" s="7"/>
      <c r="AS541" s="7"/>
      <c r="AT541" s="7"/>
      <c r="AU541" s="7"/>
    </row>
    <row r="542" spans="1:47" x14ac:dyDescent="0.25">
      <c r="A542" s="151"/>
      <c r="B542" s="175"/>
      <c r="C542" s="7"/>
      <c r="D542" s="7"/>
      <c r="E542" s="7"/>
      <c r="F542" s="7"/>
      <c r="G542" s="7"/>
      <c r="H542" s="7"/>
      <c r="I542" s="7"/>
      <c r="J542" s="7"/>
      <c r="K542" s="151"/>
      <c r="L542" s="7"/>
      <c r="M542" s="7"/>
      <c r="N542" s="26"/>
      <c r="O542" s="26"/>
      <c r="P542" s="26"/>
      <c r="Q542" s="7"/>
      <c r="R542" s="7"/>
      <c r="S542" s="7"/>
      <c r="T542" s="7"/>
      <c r="U542" s="7"/>
      <c r="V542" s="15"/>
      <c r="W542" s="7"/>
      <c r="X542" s="7"/>
      <c r="Y542" s="7"/>
      <c r="Z542" s="7"/>
      <c r="AA542" s="7"/>
      <c r="AB542" s="7"/>
      <c r="AC542" s="7"/>
      <c r="AD542" s="7"/>
      <c r="AE542" s="7"/>
      <c r="AF542" s="7"/>
      <c r="AG542" s="7"/>
      <c r="AH542" s="7"/>
      <c r="AI542" s="7"/>
      <c r="AJ542" s="7"/>
      <c r="AK542" s="7"/>
      <c r="AL542" s="7"/>
      <c r="AM542" s="7"/>
      <c r="AN542" s="7"/>
      <c r="AO542" s="7"/>
      <c r="AP542" s="7"/>
      <c r="AQ542" s="7"/>
      <c r="AR542" s="7"/>
      <c r="AS542" s="7"/>
      <c r="AT542" s="7"/>
      <c r="AU542" s="7"/>
    </row>
    <row r="543" spans="1:47" x14ac:dyDescent="0.25">
      <c r="A543" s="151"/>
      <c r="B543" s="175"/>
      <c r="C543" s="7"/>
      <c r="D543" s="7"/>
      <c r="E543" s="7"/>
      <c r="F543" s="7"/>
      <c r="G543" s="7"/>
      <c r="H543" s="7"/>
      <c r="I543" s="7"/>
      <c r="J543" s="7"/>
      <c r="K543" s="151"/>
      <c r="L543" s="7"/>
      <c r="M543" s="7"/>
      <c r="N543" s="26"/>
      <c r="O543" s="26"/>
      <c r="P543" s="26"/>
      <c r="Q543" s="7"/>
      <c r="R543" s="7"/>
      <c r="S543" s="7"/>
      <c r="T543" s="7"/>
      <c r="U543" s="7"/>
      <c r="V543" s="15"/>
      <c r="W543" s="7"/>
      <c r="X543" s="7"/>
      <c r="Y543" s="7"/>
      <c r="Z543" s="7"/>
      <c r="AA543" s="7"/>
      <c r="AB543" s="7"/>
      <c r="AC543" s="7"/>
      <c r="AD543" s="7"/>
      <c r="AE543" s="7"/>
      <c r="AF543" s="7"/>
      <c r="AG543" s="7"/>
      <c r="AH543" s="7"/>
      <c r="AI543" s="7"/>
      <c r="AJ543" s="7"/>
      <c r="AK543" s="7"/>
      <c r="AL543" s="7"/>
      <c r="AM543" s="7"/>
      <c r="AN543" s="7"/>
      <c r="AO543" s="7"/>
      <c r="AP543" s="7"/>
      <c r="AQ543" s="7"/>
      <c r="AR543" s="7"/>
      <c r="AS543" s="7"/>
      <c r="AT543" s="7"/>
      <c r="AU543" s="7"/>
    </row>
    <row r="544" spans="1:47" x14ac:dyDescent="0.25">
      <c r="A544" s="151"/>
      <c r="B544" s="175"/>
      <c r="C544" s="7"/>
      <c r="D544" s="7"/>
      <c r="E544" s="7"/>
      <c r="F544" s="7"/>
      <c r="G544" s="7"/>
      <c r="H544" s="7"/>
      <c r="I544" s="7"/>
      <c r="J544" s="7"/>
      <c r="K544" s="151"/>
      <c r="L544" s="7"/>
      <c r="M544" s="7"/>
      <c r="N544" s="26"/>
      <c r="O544" s="26"/>
      <c r="P544" s="26"/>
      <c r="Q544" s="7"/>
      <c r="R544" s="7"/>
      <c r="S544" s="7"/>
      <c r="T544" s="7"/>
      <c r="U544" s="7"/>
      <c r="V544" s="15"/>
      <c r="W544" s="7"/>
      <c r="X544" s="7"/>
      <c r="Y544" s="7"/>
      <c r="Z544" s="7"/>
      <c r="AA544" s="7"/>
      <c r="AB544" s="7"/>
      <c r="AC544" s="7"/>
      <c r="AD544" s="7"/>
      <c r="AE544" s="7"/>
      <c r="AF544" s="7"/>
      <c r="AG544" s="7"/>
      <c r="AH544" s="7"/>
      <c r="AI544" s="7"/>
      <c r="AJ544" s="7"/>
      <c r="AK544" s="7"/>
      <c r="AL544" s="7"/>
      <c r="AM544" s="7"/>
      <c r="AN544" s="7"/>
      <c r="AO544" s="7"/>
      <c r="AP544" s="7"/>
      <c r="AQ544" s="7"/>
      <c r="AR544" s="7"/>
      <c r="AS544" s="7"/>
      <c r="AT544" s="7"/>
      <c r="AU544" s="7"/>
    </row>
    <row r="545" spans="1:47" x14ac:dyDescent="0.25">
      <c r="A545" s="151"/>
      <c r="B545" s="175"/>
      <c r="C545" s="7"/>
      <c r="D545" s="7"/>
      <c r="E545" s="7"/>
      <c r="F545" s="7"/>
      <c r="G545" s="7"/>
      <c r="H545" s="7"/>
      <c r="I545" s="7"/>
      <c r="J545" s="7"/>
      <c r="K545" s="151"/>
      <c r="L545" s="7"/>
      <c r="M545" s="7"/>
      <c r="N545" s="26"/>
      <c r="O545" s="26"/>
      <c r="P545" s="26"/>
      <c r="Q545" s="7"/>
      <c r="R545" s="7"/>
      <c r="S545" s="7"/>
      <c r="T545" s="7"/>
      <c r="U545" s="7"/>
      <c r="V545" s="15"/>
      <c r="W545" s="7"/>
      <c r="X545" s="7"/>
      <c r="Y545" s="7"/>
      <c r="Z545" s="7"/>
      <c r="AA545" s="7"/>
      <c r="AB545" s="7"/>
      <c r="AC545" s="7"/>
      <c r="AD545" s="7"/>
      <c r="AE545" s="7"/>
      <c r="AF545" s="7"/>
      <c r="AG545" s="7"/>
      <c r="AH545" s="7"/>
      <c r="AI545" s="7"/>
      <c r="AJ545" s="7"/>
      <c r="AK545" s="7"/>
      <c r="AL545" s="7"/>
      <c r="AM545" s="7"/>
      <c r="AN545" s="7"/>
      <c r="AO545" s="7"/>
      <c r="AP545" s="7"/>
      <c r="AQ545" s="7"/>
      <c r="AR545" s="7"/>
      <c r="AS545" s="7"/>
      <c r="AT545" s="7"/>
      <c r="AU545" s="7"/>
    </row>
    <row r="546" spans="1:47" x14ac:dyDescent="0.25">
      <c r="A546" s="151"/>
      <c r="B546" s="175"/>
      <c r="C546" s="7"/>
      <c r="D546" s="7"/>
      <c r="E546" s="7"/>
      <c r="F546" s="7"/>
      <c r="G546" s="7"/>
      <c r="H546" s="7"/>
      <c r="I546" s="7"/>
      <c r="J546" s="7"/>
      <c r="K546" s="151"/>
      <c r="L546" s="7"/>
      <c r="M546" s="7"/>
      <c r="N546" s="26"/>
      <c r="O546" s="26"/>
      <c r="P546" s="26"/>
      <c r="Q546" s="7"/>
      <c r="R546" s="7"/>
      <c r="S546" s="7"/>
      <c r="T546" s="7"/>
      <c r="U546" s="7"/>
      <c r="V546" s="15"/>
      <c r="W546" s="7"/>
      <c r="X546" s="7"/>
      <c r="Y546" s="7"/>
      <c r="Z546" s="7"/>
      <c r="AA546" s="7"/>
      <c r="AB546" s="7"/>
      <c r="AC546" s="7"/>
      <c r="AD546" s="7"/>
      <c r="AE546" s="7"/>
      <c r="AF546" s="7"/>
      <c r="AG546" s="7"/>
      <c r="AH546" s="7"/>
      <c r="AI546" s="7"/>
      <c r="AJ546" s="7"/>
      <c r="AK546" s="7"/>
      <c r="AL546" s="7"/>
      <c r="AM546" s="7"/>
      <c r="AN546" s="7"/>
      <c r="AO546" s="7"/>
      <c r="AP546" s="7"/>
      <c r="AQ546" s="7"/>
      <c r="AR546" s="7"/>
      <c r="AS546" s="7"/>
      <c r="AT546" s="7"/>
      <c r="AU546" s="7"/>
    </row>
    <row r="547" spans="1:47" x14ac:dyDescent="0.25">
      <c r="A547" s="151"/>
      <c r="B547" s="175"/>
      <c r="C547" s="7"/>
      <c r="D547" s="7"/>
      <c r="E547" s="7"/>
      <c r="F547" s="7"/>
      <c r="G547" s="7"/>
      <c r="H547" s="7"/>
      <c r="I547" s="7"/>
      <c r="J547" s="7"/>
      <c r="K547" s="151"/>
      <c r="L547" s="7"/>
      <c r="M547" s="7"/>
      <c r="N547" s="26"/>
      <c r="O547" s="26"/>
      <c r="P547" s="26"/>
      <c r="Q547" s="7"/>
      <c r="R547" s="7"/>
      <c r="S547" s="7"/>
      <c r="T547" s="7"/>
      <c r="U547" s="7"/>
      <c r="V547" s="15"/>
      <c r="W547" s="7"/>
      <c r="X547" s="7"/>
      <c r="Y547" s="7"/>
      <c r="Z547" s="7"/>
      <c r="AA547" s="7"/>
      <c r="AB547" s="7"/>
      <c r="AC547" s="7"/>
      <c r="AD547" s="7"/>
      <c r="AE547" s="7"/>
      <c r="AF547" s="7"/>
      <c r="AG547" s="7"/>
      <c r="AH547" s="7"/>
      <c r="AI547" s="7"/>
      <c r="AJ547" s="7"/>
      <c r="AK547" s="7"/>
      <c r="AL547" s="7"/>
      <c r="AM547" s="7"/>
      <c r="AN547" s="7"/>
      <c r="AO547" s="7"/>
      <c r="AP547" s="7"/>
      <c r="AQ547" s="7"/>
      <c r="AR547" s="7"/>
      <c r="AS547" s="7"/>
      <c r="AT547" s="7"/>
      <c r="AU547" s="7"/>
    </row>
    <row r="548" spans="1:47" x14ac:dyDescent="0.25">
      <c r="A548" s="151"/>
      <c r="B548" s="175"/>
      <c r="C548" s="7"/>
      <c r="D548" s="7"/>
      <c r="E548" s="7"/>
      <c r="F548" s="7"/>
      <c r="G548" s="7"/>
      <c r="H548" s="7"/>
      <c r="I548" s="7"/>
      <c r="J548" s="7"/>
      <c r="K548" s="151"/>
      <c r="L548" s="7"/>
      <c r="M548" s="7"/>
      <c r="N548" s="26"/>
      <c r="O548" s="26"/>
      <c r="P548" s="26"/>
      <c r="Q548" s="7"/>
      <c r="R548" s="7"/>
      <c r="S548" s="7"/>
      <c r="T548" s="7"/>
      <c r="U548" s="7"/>
      <c r="V548" s="15"/>
      <c r="W548" s="7"/>
      <c r="X548" s="7"/>
      <c r="Y548" s="7"/>
      <c r="Z548" s="7"/>
      <c r="AA548" s="7"/>
      <c r="AB548" s="7"/>
      <c r="AC548" s="7"/>
      <c r="AD548" s="7"/>
      <c r="AE548" s="7"/>
      <c r="AF548" s="7"/>
      <c r="AG548" s="7"/>
      <c r="AH548" s="7"/>
      <c r="AI548" s="7"/>
      <c r="AJ548" s="7"/>
      <c r="AK548" s="7"/>
      <c r="AL548" s="7"/>
      <c r="AM548" s="7"/>
      <c r="AN548" s="7"/>
      <c r="AO548" s="7"/>
      <c r="AP548" s="7"/>
      <c r="AQ548" s="7"/>
      <c r="AR548" s="7"/>
      <c r="AS548" s="7"/>
      <c r="AT548" s="7"/>
      <c r="AU548" s="7"/>
    </row>
    <row r="549" spans="1:47" x14ac:dyDescent="0.25">
      <c r="A549" s="151"/>
      <c r="B549" s="175"/>
      <c r="C549" s="7"/>
      <c r="D549" s="7"/>
      <c r="E549" s="7"/>
      <c r="F549" s="7"/>
      <c r="G549" s="7"/>
      <c r="H549" s="7"/>
      <c r="I549" s="7"/>
      <c r="J549" s="7"/>
      <c r="K549" s="151"/>
      <c r="L549" s="7"/>
      <c r="M549" s="7"/>
      <c r="N549" s="26"/>
      <c r="O549" s="26"/>
      <c r="P549" s="26"/>
      <c r="Q549" s="7"/>
      <c r="R549" s="7"/>
      <c r="S549" s="7"/>
      <c r="T549" s="7"/>
      <c r="U549" s="7"/>
      <c r="V549" s="15"/>
      <c r="W549" s="7"/>
      <c r="X549" s="7"/>
      <c r="Y549" s="7"/>
      <c r="Z549" s="7"/>
      <c r="AA549" s="7"/>
      <c r="AB549" s="7"/>
      <c r="AC549" s="7"/>
      <c r="AD549" s="7"/>
      <c r="AE549" s="7"/>
      <c r="AF549" s="7"/>
      <c r="AG549" s="7"/>
      <c r="AH549" s="7"/>
      <c r="AI549" s="7"/>
      <c r="AJ549" s="7"/>
      <c r="AK549" s="7"/>
      <c r="AL549" s="7"/>
      <c r="AM549" s="7"/>
      <c r="AN549" s="7"/>
      <c r="AO549" s="7"/>
      <c r="AP549" s="7"/>
      <c r="AQ549" s="7"/>
      <c r="AR549" s="7"/>
      <c r="AS549" s="7"/>
      <c r="AT549" s="7"/>
      <c r="AU549" s="7"/>
    </row>
    <row r="550" spans="1:47" x14ac:dyDescent="0.25">
      <c r="A550" s="151"/>
      <c r="B550" s="175"/>
      <c r="C550" s="7"/>
      <c r="D550" s="7"/>
      <c r="E550" s="7"/>
      <c r="F550" s="7"/>
      <c r="G550" s="7"/>
      <c r="H550" s="7"/>
      <c r="I550" s="7"/>
      <c r="J550" s="7"/>
      <c r="K550" s="151"/>
      <c r="L550" s="7"/>
      <c r="M550" s="7"/>
      <c r="N550" s="26"/>
      <c r="O550" s="26"/>
      <c r="P550" s="26"/>
      <c r="Q550" s="7"/>
      <c r="R550" s="7"/>
      <c r="S550" s="7"/>
      <c r="T550" s="7"/>
      <c r="U550" s="7"/>
      <c r="V550" s="15"/>
      <c r="W550" s="7"/>
      <c r="X550" s="7"/>
      <c r="Y550" s="7"/>
      <c r="Z550" s="7"/>
      <c r="AA550" s="7"/>
      <c r="AB550" s="7"/>
      <c r="AC550" s="7"/>
      <c r="AD550" s="7"/>
      <c r="AE550" s="7"/>
      <c r="AF550" s="7"/>
      <c r="AG550" s="7"/>
      <c r="AH550" s="7"/>
      <c r="AI550" s="7"/>
      <c r="AJ550" s="7"/>
      <c r="AK550" s="7"/>
      <c r="AL550" s="7"/>
      <c r="AM550" s="7"/>
      <c r="AN550" s="7"/>
      <c r="AO550" s="7"/>
      <c r="AP550" s="7"/>
      <c r="AQ550" s="7"/>
      <c r="AR550" s="7"/>
      <c r="AS550" s="7"/>
      <c r="AT550" s="7"/>
      <c r="AU550" s="7"/>
    </row>
    <row r="551" spans="1:47" x14ac:dyDescent="0.25">
      <c r="A551" s="151"/>
      <c r="B551" s="175"/>
      <c r="C551" s="7"/>
      <c r="D551" s="7"/>
      <c r="E551" s="7"/>
      <c r="F551" s="7"/>
      <c r="G551" s="7"/>
      <c r="H551" s="7"/>
      <c r="I551" s="7"/>
      <c r="J551" s="7"/>
      <c r="K551" s="151"/>
      <c r="L551" s="7"/>
      <c r="M551" s="7"/>
      <c r="N551" s="26"/>
      <c r="O551" s="26"/>
      <c r="P551" s="26"/>
      <c r="Q551" s="7"/>
      <c r="R551" s="7"/>
      <c r="S551" s="7"/>
      <c r="T551" s="7"/>
      <c r="U551" s="7"/>
      <c r="V551" s="15"/>
      <c r="W551" s="7"/>
      <c r="X551" s="7"/>
      <c r="Y551" s="7"/>
      <c r="Z551" s="7"/>
      <c r="AA551" s="7"/>
      <c r="AB551" s="7"/>
      <c r="AC551" s="7"/>
      <c r="AD551" s="7"/>
      <c r="AE551" s="7"/>
      <c r="AF551" s="7"/>
      <c r="AG551" s="7"/>
      <c r="AH551" s="7"/>
      <c r="AI551" s="7"/>
      <c r="AJ551" s="7"/>
      <c r="AK551" s="7"/>
      <c r="AL551" s="7"/>
      <c r="AM551" s="7"/>
      <c r="AN551" s="7"/>
      <c r="AO551" s="7"/>
      <c r="AP551" s="7"/>
      <c r="AQ551" s="7"/>
      <c r="AR551" s="7"/>
      <c r="AS551" s="7"/>
      <c r="AT551" s="7"/>
      <c r="AU551" s="7"/>
    </row>
    <row r="552" spans="1:47" x14ac:dyDescent="0.25">
      <c r="A552" s="151"/>
      <c r="B552" s="175"/>
      <c r="C552" s="7"/>
      <c r="D552" s="7"/>
      <c r="E552" s="7"/>
      <c r="F552" s="7"/>
      <c r="G552" s="7"/>
      <c r="H552" s="7"/>
      <c r="I552" s="7"/>
      <c r="J552" s="7"/>
      <c r="K552" s="151"/>
      <c r="L552" s="7"/>
      <c r="M552" s="7"/>
      <c r="N552" s="26"/>
      <c r="O552" s="26"/>
      <c r="P552" s="26"/>
      <c r="Q552" s="7"/>
      <c r="R552" s="7"/>
      <c r="S552" s="7"/>
      <c r="T552" s="7"/>
      <c r="U552" s="7"/>
      <c r="V552" s="15"/>
      <c r="W552" s="7"/>
      <c r="X552" s="7"/>
      <c r="Y552" s="7"/>
      <c r="Z552" s="7"/>
      <c r="AA552" s="7"/>
      <c r="AB552" s="7"/>
      <c r="AC552" s="7"/>
      <c r="AD552" s="7"/>
      <c r="AE552" s="7"/>
      <c r="AF552" s="7"/>
      <c r="AG552" s="7"/>
      <c r="AH552" s="7"/>
      <c r="AI552" s="7"/>
      <c r="AJ552" s="7"/>
      <c r="AK552" s="7"/>
      <c r="AL552" s="7"/>
      <c r="AM552" s="7"/>
      <c r="AN552" s="7"/>
      <c r="AO552" s="7"/>
      <c r="AP552" s="7"/>
      <c r="AQ552" s="7"/>
      <c r="AR552" s="7"/>
      <c r="AS552" s="7"/>
      <c r="AT552" s="7"/>
      <c r="AU552" s="7"/>
    </row>
    <row r="553" spans="1:47" x14ac:dyDescent="0.25">
      <c r="A553" s="151"/>
      <c r="B553" s="175"/>
      <c r="C553" s="7"/>
      <c r="D553" s="7"/>
      <c r="E553" s="7"/>
      <c r="F553" s="7"/>
      <c r="G553" s="7"/>
      <c r="H553" s="7"/>
      <c r="I553" s="7"/>
      <c r="J553" s="7"/>
      <c r="K553" s="151"/>
      <c r="L553" s="7"/>
      <c r="M553" s="7"/>
      <c r="N553" s="26"/>
      <c r="O553" s="26"/>
      <c r="P553" s="26"/>
      <c r="Q553" s="7"/>
      <c r="R553" s="7"/>
      <c r="S553" s="7"/>
      <c r="T553" s="7"/>
      <c r="U553" s="7"/>
      <c r="V553" s="15"/>
      <c r="W553" s="7"/>
      <c r="X553" s="7"/>
      <c r="Y553" s="7"/>
      <c r="Z553" s="7"/>
      <c r="AA553" s="7"/>
      <c r="AB553" s="7"/>
      <c r="AC553" s="7"/>
      <c r="AD553" s="7"/>
      <c r="AE553" s="7"/>
      <c r="AF553" s="7"/>
      <c r="AG553" s="7"/>
      <c r="AH553" s="7"/>
      <c r="AI553" s="7"/>
      <c r="AJ553" s="7"/>
      <c r="AK553" s="7"/>
      <c r="AL553" s="7"/>
      <c r="AM553" s="7"/>
      <c r="AN553" s="7"/>
      <c r="AO553" s="7"/>
      <c r="AP553" s="7"/>
      <c r="AQ553" s="7"/>
      <c r="AR553" s="7"/>
      <c r="AS553" s="7"/>
      <c r="AT553" s="7"/>
      <c r="AU553" s="7"/>
    </row>
    <row r="554" spans="1:47" x14ac:dyDescent="0.25">
      <c r="A554" s="151"/>
      <c r="B554" s="175"/>
      <c r="C554" s="7"/>
      <c r="D554" s="7"/>
      <c r="E554" s="7"/>
      <c r="F554" s="7"/>
      <c r="G554" s="7"/>
      <c r="H554" s="7"/>
      <c r="I554" s="7"/>
      <c r="J554" s="7"/>
      <c r="K554" s="151"/>
      <c r="L554" s="7"/>
      <c r="M554" s="7"/>
      <c r="N554" s="26"/>
      <c r="O554" s="26"/>
      <c r="P554" s="26"/>
      <c r="Q554" s="7"/>
      <c r="R554" s="7"/>
      <c r="S554" s="7"/>
      <c r="T554" s="7"/>
      <c r="U554" s="7"/>
      <c r="V554" s="15"/>
      <c r="W554" s="7"/>
      <c r="X554" s="7"/>
      <c r="Y554" s="7"/>
      <c r="Z554" s="7"/>
      <c r="AA554" s="7"/>
      <c r="AB554" s="7"/>
      <c r="AC554" s="7"/>
      <c r="AD554" s="7"/>
      <c r="AE554" s="7"/>
      <c r="AF554" s="7"/>
      <c r="AG554" s="7"/>
      <c r="AH554" s="7"/>
      <c r="AI554" s="7"/>
      <c r="AJ554" s="7"/>
      <c r="AK554" s="7"/>
      <c r="AL554" s="7"/>
      <c r="AM554" s="7"/>
      <c r="AN554" s="7"/>
      <c r="AO554" s="7"/>
      <c r="AP554" s="7"/>
      <c r="AQ554" s="7"/>
      <c r="AR554" s="7"/>
      <c r="AS554" s="7"/>
      <c r="AT554" s="7"/>
      <c r="AU554" s="7"/>
    </row>
    <row r="555" spans="1:47" x14ac:dyDescent="0.25">
      <c r="A555" s="151"/>
      <c r="B555" s="175"/>
      <c r="C555" s="7"/>
      <c r="D555" s="7"/>
      <c r="E555" s="7"/>
      <c r="F555" s="7"/>
      <c r="G555" s="7"/>
      <c r="H555" s="7"/>
      <c r="I555" s="7"/>
      <c r="J555" s="7"/>
      <c r="K555" s="151"/>
      <c r="L555" s="7"/>
      <c r="M555" s="7"/>
      <c r="N555" s="26"/>
      <c r="O555" s="26"/>
      <c r="P555" s="26"/>
      <c r="Q555" s="7"/>
      <c r="R555" s="7"/>
      <c r="S555" s="7"/>
      <c r="T555" s="7"/>
      <c r="U555" s="7"/>
      <c r="V555" s="15"/>
      <c r="W555" s="7"/>
      <c r="X555" s="7"/>
      <c r="Y555" s="7"/>
      <c r="Z555" s="7"/>
      <c r="AA555" s="7"/>
      <c r="AB555" s="7"/>
      <c r="AC555" s="7"/>
      <c r="AD555" s="7"/>
      <c r="AE555" s="7"/>
      <c r="AF555" s="7"/>
      <c r="AG555" s="7"/>
      <c r="AH555" s="7"/>
      <c r="AI555" s="7"/>
      <c r="AJ555" s="7"/>
      <c r="AK555" s="7"/>
      <c r="AL555" s="7"/>
      <c r="AM555" s="7"/>
      <c r="AN555" s="7"/>
      <c r="AO555" s="7"/>
      <c r="AP555" s="7"/>
      <c r="AQ555" s="7"/>
      <c r="AR555" s="7"/>
      <c r="AS555" s="7"/>
      <c r="AT555" s="7"/>
      <c r="AU555" s="7"/>
    </row>
    <row r="556" spans="1:47" x14ac:dyDescent="0.25">
      <c r="A556" s="151"/>
      <c r="B556" s="175"/>
      <c r="C556" s="7"/>
      <c r="D556" s="7"/>
      <c r="E556" s="7"/>
      <c r="F556" s="7"/>
      <c r="G556" s="7"/>
      <c r="H556" s="7"/>
      <c r="I556" s="7"/>
      <c r="J556" s="7"/>
      <c r="K556" s="151"/>
      <c r="L556" s="7"/>
      <c r="M556" s="7"/>
      <c r="N556" s="26"/>
      <c r="O556" s="26"/>
      <c r="P556" s="26"/>
      <c r="Q556" s="7"/>
      <c r="R556" s="7"/>
      <c r="S556" s="7"/>
      <c r="T556" s="7"/>
      <c r="U556" s="7"/>
      <c r="V556" s="15"/>
      <c r="W556" s="7"/>
      <c r="X556" s="7"/>
      <c r="Y556" s="7"/>
      <c r="Z556" s="7"/>
      <c r="AA556" s="7"/>
      <c r="AB556" s="7"/>
      <c r="AC556" s="7"/>
      <c r="AD556" s="7"/>
      <c r="AE556" s="7"/>
      <c r="AF556" s="7"/>
      <c r="AG556" s="7"/>
      <c r="AH556" s="7"/>
      <c r="AI556" s="7"/>
      <c r="AJ556" s="7"/>
      <c r="AK556" s="7"/>
      <c r="AL556" s="7"/>
      <c r="AM556" s="7"/>
      <c r="AN556" s="7"/>
      <c r="AO556" s="7"/>
      <c r="AP556" s="7"/>
      <c r="AQ556" s="7"/>
      <c r="AR556" s="7"/>
      <c r="AS556" s="7"/>
      <c r="AT556" s="7"/>
      <c r="AU556" s="7"/>
    </row>
    <row r="557" spans="1:47" x14ac:dyDescent="0.25">
      <c r="A557" s="151"/>
      <c r="B557" s="175"/>
      <c r="C557" s="7"/>
      <c r="D557" s="7"/>
      <c r="E557" s="7"/>
      <c r="F557" s="7"/>
      <c r="G557" s="7"/>
      <c r="H557" s="7"/>
      <c r="I557" s="7"/>
      <c r="J557" s="7"/>
      <c r="K557" s="151"/>
      <c r="L557" s="7"/>
      <c r="M557" s="7"/>
      <c r="N557" s="26"/>
      <c r="O557" s="26"/>
      <c r="P557" s="26"/>
      <c r="Q557" s="7"/>
      <c r="R557" s="7"/>
      <c r="S557" s="7"/>
      <c r="T557" s="7"/>
      <c r="U557" s="7"/>
      <c r="V557" s="15"/>
      <c r="W557" s="7"/>
      <c r="X557" s="7"/>
      <c r="Y557" s="7"/>
      <c r="Z557" s="7"/>
      <c r="AA557" s="7"/>
      <c r="AB557" s="7"/>
      <c r="AC557" s="7"/>
      <c r="AD557" s="7"/>
      <c r="AE557" s="7"/>
      <c r="AF557" s="7"/>
      <c r="AG557" s="7"/>
      <c r="AH557" s="7"/>
      <c r="AI557" s="7"/>
      <c r="AJ557" s="7"/>
      <c r="AK557" s="7"/>
      <c r="AL557" s="7"/>
      <c r="AM557" s="7"/>
      <c r="AN557" s="7"/>
      <c r="AO557" s="7"/>
      <c r="AP557" s="7"/>
      <c r="AQ557" s="7"/>
      <c r="AR557" s="7"/>
      <c r="AS557" s="7"/>
      <c r="AT557" s="7"/>
      <c r="AU557" s="7"/>
    </row>
    <row r="558" spans="1:47" x14ac:dyDescent="0.25">
      <c r="A558" s="151"/>
      <c r="B558" s="175"/>
      <c r="C558" s="7"/>
      <c r="D558" s="7"/>
      <c r="E558" s="7"/>
      <c r="F558" s="7"/>
      <c r="G558" s="7"/>
      <c r="H558" s="7"/>
      <c r="I558" s="7"/>
      <c r="J558" s="7"/>
      <c r="K558" s="151"/>
      <c r="L558" s="7"/>
      <c r="M558" s="7"/>
      <c r="N558" s="26"/>
      <c r="O558" s="26"/>
      <c r="P558" s="26"/>
      <c r="Q558" s="7"/>
      <c r="R558" s="7"/>
      <c r="S558" s="7"/>
      <c r="T558" s="7"/>
      <c r="U558" s="7"/>
      <c r="V558" s="15"/>
      <c r="W558" s="7"/>
      <c r="X558" s="7"/>
      <c r="Y558" s="7"/>
      <c r="Z558" s="7"/>
      <c r="AA558" s="7"/>
      <c r="AB558" s="7"/>
      <c r="AC558" s="7"/>
      <c r="AD558" s="7"/>
      <c r="AE558" s="7"/>
      <c r="AF558" s="7"/>
      <c r="AG558" s="7"/>
      <c r="AH558" s="7"/>
      <c r="AI558" s="7"/>
      <c r="AJ558" s="7"/>
      <c r="AK558" s="7"/>
      <c r="AL558" s="7"/>
      <c r="AM558" s="7"/>
      <c r="AN558" s="7"/>
      <c r="AO558" s="7"/>
      <c r="AP558" s="7"/>
      <c r="AQ558" s="7"/>
      <c r="AR558" s="7"/>
      <c r="AS558" s="7"/>
      <c r="AT558" s="7"/>
      <c r="AU558" s="7"/>
    </row>
    <row r="559" spans="1:47" x14ac:dyDescent="0.25">
      <c r="A559" s="151"/>
      <c r="B559" s="175"/>
      <c r="C559" s="7"/>
      <c r="D559" s="7"/>
      <c r="E559" s="7"/>
      <c r="F559" s="7"/>
      <c r="G559" s="7"/>
      <c r="H559" s="7"/>
      <c r="I559" s="7"/>
      <c r="J559" s="7"/>
      <c r="K559" s="151"/>
      <c r="L559" s="7"/>
      <c r="M559" s="7"/>
      <c r="N559" s="26"/>
      <c r="O559" s="26"/>
      <c r="P559" s="26"/>
      <c r="Q559" s="7"/>
      <c r="R559" s="7"/>
      <c r="S559" s="7"/>
      <c r="T559" s="7"/>
      <c r="U559" s="7"/>
      <c r="V559" s="15"/>
      <c r="W559" s="7"/>
      <c r="X559" s="7"/>
      <c r="Y559" s="7"/>
      <c r="Z559" s="7"/>
      <c r="AA559" s="7"/>
      <c r="AB559" s="7"/>
      <c r="AC559" s="7"/>
      <c r="AD559" s="7"/>
      <c r="AE559" s="7"/>
      <c r="AF559" s="7"/>
      <c r="AG559" s="7"/>
      <c r="AH559" s="7"/>
      <c r="AI559" s="7"/>
      <c r="AJ559" s="7"/>
      <c r="AK559" s="7"/>
      <c r="AL559" s="7"/>
      <c r="AM559" s="7"/>
      <c r="AN559" s="7"/>
      <c r="AO559" s="7"/>
      <c r="AP559" s="7"/>
      <c r="AQ559" s="7"/>
      <c r="AR559" s="7"/>
      <c r="AS559" s="7"/>
      <c r="AT559" s="7"/>
      <c r="AU559" s="7"/>
    </row>
    <row r="560" spans="1:47" x14ac:dyDescent="0.25">
      <c r="A560" s="151"/>
      <c r="B560" s="175"/>
      <c r="C560" s="7"/>
      <c r="D560" s="7"/>
      <c r="E560" s="7"/>
      <c r="F560" s="7"/>
      <c r="G560" s="7"/>
      <c r="H560" s="7"/>
      <c r="I560" s="7"/>
      <c r="J560" s="7"/>
      <c r="K560" s="151"/>
      <c r="L560" s="7"/>
      <c r="M560" s="7"/>
      <c r="N560" s="26"/>
      <c r="O560" s="26"/>
      <c r="P560" s="26"/>
      <c r="Q560" s="7"/>
      <c r="R560" s="7"/>
      <c r="S560" s="7"/>
      <c r="T560" s="7"/>
      <c r="U560" s="7"/>
      <c r="V560" s="15"/>
      <c r="W560" s="7"/>
      <c r="X560" s="7"/>
      <c r="Y560" s="7"/>
      <c r="Z560" s="7"/>
      <c r="AA560" s="7"/>
      <c r="AB560" s="7"/>
      <c r="AC560" s="7"/>
      <c r="AD560" s="7"/>
      <c r="AE560" s="7"/>
      <c r="AF560" s="7"/>
      <c r="AG560" s="7"/>
      <c r="AH560" s="7"/>
      <c r="AI560" s="7"/>
      <c r="AJ560" s="7"/>
      <c r="AK560" s="7"/>
      <c r="AL560" s="7"/>
      <c r="AM560" s="7"/>
      <c r="AN560" s="7"/>
      <c r="AO560" s="7"/>
      <c r="AP560" s="7"/>
      <c r="AQ560" s="7"/>
      <c r="AR560" s="7"/>
      <c r="AS560" s="7"/>
      <c r="AT560" s="7"/>
      <c r="AU560" s="7"/>
    </row>
    <row r="561" spans="1:47" x14ac:dyDescent="0.25">
      <c r="A561" s="151"/>
      <c r="B561" s="175"/>
      <c r="C561" s="7"/>
      <c r="D561" s="7"/>
      <c r="E561" s="7"/>
      <c r="F561" s="7"/>
      <c r="G561" s="7"/>
      <c r="H561" s="7"/>
      <c r="I561" s="7"/>
      <c r="J561" s="7"/>
      <c r="K561" s="151"/>
      <c r="L561" s="7"/>
      <c r="M561" s="7"/>
      <c r="N561" s="26"/>
      <c r="O561" s="26"/>
      <c r="P561" s="26"/>
      <c r="Q561" s="7"/>
      <c r="R561" s="7"/>
      <c r="S561" s="7"/>
      <c r="T561" s="7"/>
      <c r="U561" s="7"/>
      <c r="V561" s="15"/>
      <c r="W561" s="7"/>
      <c r="X561" s="7"/>
      <c r="Y561" s="7"/>
      <c r="Z561" s="7"/>
      <c r="AA561" s="7"/>
      <c r="AB561" s="7"/>
      <c r="AC561" s="7"/>
      <c r="AD561" s="7"/>
      <c r="AE561" s="7"/>
      <c r="AF561" s="7"/>
      <c r="AG561" s="7"/>
      <c r="AH561" s="7"/>
      <c r="AI561" s="7"/>
      <c r="AJ561" s="7"/>
      <c r="AK561" s="7"/>
      <c r="AL561" s="7"/>
      <c r="AM561" s="7"/>
      <c r="AN561" s="7"/>
      <c r="AO561" s="7"/>
      <c r="AP561" s="7"/>
      <c r="AQ561" s="7"/>
      <c r="AR561" s="7"/>
      <c r="AS561" s="7"/>
      <c r="AT561" s="7"/>
      <c r="AU561" s="7"/>
    </row>
    <row r="562" spans="1:47" x14ac:dyDescent="0.25">
      <c r="A562" s="151"/>
      <c r="B562" s="175"/>
      <c r="C562" s="7"/>
      <c r="D562" s="7"/>
      <c r="E562" s="7"/>
      <c r="F562" s="7"/>
      <c r="G562" s="7"/>
      <c r="H562" s="7"/>
      <c r="I562" s="7"/>
      <c r="J562" s="7"/>
      <c r="K562" s="151"/>
      <c r="L562" s="7"/>
      <c r="M562" s="7"/>
      <c r="N562" s="26"/>
      <c r="O562" s="26"/>
      <c r="P562" s="26"/>
      <c r="Q562" s="7"/>
      <c r="R562" s="7"/>
      <c r="S562" s="7"/>
      <c r="T562" s="7"/>
      <c r="U562" s="7"/>
      <c r="V562" s="15"/>
      <c r="W562" s="7"/>
      <c r="X562" s="7"/>
      <c r="Y562" s="7"/>
      <c r="Z562" s="7"/>
      <c r="AA562" s="7"/>
      <c r="AB562" s="7"/>
      <c r="AC562" s="7"/>
      <c r="AD562" s="7"/>
      <c r="AE562" s="7"/>
      <c r="AF562" s="7"/>
      <c r="AG562" s="7"/>
      <c r="AH562" s="7"/>
      <c r="AI562" s="7"/>
      <c r="AJ562" s="7"/>
      <c r="AK562" s="7"/>
      <c r="AL562" s="7"/>
      <c r="AM562" s="7"/>
      <c r="AN562" s="7"/>
      <c r="AO562" s="7"/>
      <c r="AP562" s="7"/>
      <c r="AQ562" s="7"/>
      <c r="AR562" s="7"/>
      <c r="AS562" s="7"/>
      <c r="AT562" s="7"/>
      <c r="AU562" s="7"/>
    </row>
    <row r="563" spans="1:47" x14ac:dyDescent="0.25">
      <c r="A563" s="151"/>
      <c r="B563" s="175"/>
      <c r="C563" s="7"/>
      <c r="D563" s="7"/>
      <c r="E563" s="7"/>
      <c r="F563" s="7"/>
      <c r="G563" s="7"/>
      <c r="H563" s="7"/>
      <c r="I563" s="7"/>
      <c r="J563" s="7"/>
      <c r="K563" s="151"/>
      <c r="L563" s="7"/>
      <c r="M563" s="7"/>
      <c r="N563" s="26"/>
      <c r="O563" s="26"/>
      <c r="P563" s="26"/>
      <c r="Q563" s="7"/>
      <c r="R563" s="7"/>
      <c r="S563" s="7"/>
      <c r="T563" s="7"/>
      <c r="U563" s="7"/>
      <c r="V563" s="15"/>
      <c r="W563" s="7"/>
      <c r="X563" s="7"/>
      <c r="Y563" s="7"/>
      <c r="Z563" s="7"/>
      <c r="AA563" s="7"/>
      <c r="AB563" s="7"/>
      <c r="AC563" s="7"/>
      <c r="AD563" s="7"/>
      <c r="AE563" s="7"/>
      <c r="AF563" s="7"/>
      <c r="AG563" s="7"/>
      <c r="AH563" s="7"/>
      <c r="AI563" s="7"/>
      <c r="AJ563" s="7"/>
      <c r="AK563" s="7"/>
      <c r="AL563" s="7"/>
      <c r="AM563" s="7"/>
      <c r="AN563" s="7"/>
      <c r="AO563" s="7"/>
      <c r="AP563" s="7"/>
      <c r="AQ563" s="7"/>
      <c r="AR563" s="7"/>
      <c r="AS563" s="7"/>
      <c r="AT563" s="7"/>
      <c r="AU563" s="7"/>
    </row>
    <row r="564" spans="1:47" x14ac:dyDescent="0.25">
      <c r="A564" s="151"/>
      <c r="B564" s="175"/>
      <c r="C564" s="7"/>
      <c r="D564" s="7"/>
      <c r="E564" s="7"/>
      <c r="F564" s="7"/>
      <c r="G564" s="7"/>
      <c r="H564" s="7"/>
      <c r="I564" s="7"/>
      <c r="J564" s="7"/>
      <c r="K564" s="151"/>
      <c r="L564" s="7"/>
      <c r="M564" s="7"/>
      <c r="N564" s="26"/>
      <c r="O564" s="26"/>
      <c r="P564" s="26"/>
      <c r="Q564" s="7"/>
      <c r="R564" s="7"/>
      <c r="S564" s="7"/>
      <c r="T564" s="7"/>
      <c r="U564" s="7"/>
      <c r="V564" s="15"/>
      <c r="W564" s="7"/>
      <c r="X564" s="7"/>
      <c r="Y564" s="7"/>
      <c r="Z564" s="7"/>
      <c r="AA564" s="7"/>
      <c r="AB564" s="7"/>
      <c r="AC564" s="7"/>
      <c r="AD564" s="7"/>
      <c r="AE564" s="7"/>
      <c r="AF564" s="7"/>
      <c r="AG564" s="7"/>
      <c r="AH564" s="7"/>
      <c r="AI564" s="7"/>
      <c r="AJ564" s="7"/>
      <c r="AK564" s="7"/>
      <c r="AL564" s="7"/>
      <c r="AM564" s="7"/>
      <c r="AN564" s="7"/>
      <c r="AO564" s="7"/>
      <c r="AP564" s="7"/>
      <c r="AQ564" s="7"/>
      <c r="AR564" s="7"/>
      <c r="AS564" s="7"/>
      <c r="AT564" s="7"/>
      <c r="AU564" s="7"/>
    </row>
    <row r="565" spans="1:47" x14ac:dyDescent="0.25">
      <c r="A565" s="151"/>
      <c r="B565" s="175"/>
      <c r="C565" s="7"/>
      <c r="D565" s="7"/>
      <c r="E565" s="7"/>
      <c r="F565" s="7"/>
      <c r="G565" s="7"/>
      <c r="H565" s="7"/>
      <c r="I565" s="7"/>
      <c r="J565" s="7"/>
      <c r="K565" s="151"/>
      <c r="L565" s="7"/>
      <c r="M565" s="7"/>
      <c r="N565" s="26"/>
      <c r="O565" s="26"/>
      <c r="P565" s="26"/>
      <c r="Q565" s="7"/>
      <c r="R565" s="7"/>
      <c r="S565" s="7"/>
      <c r="T565" s="7"/>
      <c r="U565" s="7"/>
      <c r="V565" s="15"/>
      <c r="W565" s="7"/>
      <c r="X565" s="7"/>
      <c r="Y565" s="7"/>
      <c r="Z565" s="7"/>
      <c r="AA565" s="7"/>
      <c r="AB565" s="7"/>
      <c r="AC565" s="7"/>
      <c r="AD565" s="7"/>
      <c r="AE565" s="7"/>
      <c r="AF565" s="7"/>
      <c r="AG565" s="7"/>
      <c r="AH565" s="7"/>
      <c r="AI565" s="7"/>
      <c r="AJ565" s="7"/>
      <c r="AK565" s="7"/>
      <c r="AL565" s="7"/>
      <c r="AM565" s="7"/>
      <c r="AN565" s="7"/>
      <c r="AO565" s="7"/>
      <c r="AP565" s="7"/>
      <c r="AQ565" s="7"/>
      <c r="AR565" s="7"/>
      <c r="AS565" s="7"/>
      <c r="AT565" s="7"/>
      <c r="AU565" s="7"/>
    </row>
    <row r="566" spans="1:47" x14ac:dyDescent="0.25">
      <c r="A566" s="151"/>
      <c r="B566" s="175"/>
      <c r="C566" s="7"/>
      <c r="D566" s="7"/>
      <c r="E566" s="7"/>
      <c r="F566" s="7"/>
      <c r="G566" s="7"/>
      <c r="H566" s="7"/>
      <c r="I566" s="7"/>
      <c r="J566" s="7"/>
      <c r="K566" s="151"/>
      <c r="L566" s="7"/>
      <c r="M566" s="7"/>
      <c r="N566" s="26"/>
      <c r="O566" s="26"/>
      <c r="P566" s="26"/>
      <c r="Q566" s="7"/>
      <c r="R566" s="7"/>
      <c r="S566" s="7"/>
      <c r="T566" s="7"/>
      <c r="U566" s="7"/>
      <c r="V566" s="15"/>
      <c r="W566" s="7"/>
      <c r="X566" s="7"/>
      <c r="Y566" s="7"/>
      <c r="Z566" s="7"/>
      <c r="AA566" s="7"/>
      <c r="AB566" s="7"/>
      <c r="AC566" s="7"/>
      <c r="AD566" s="7"/>
      <c r="AE566" s="7"/>
      <c r="AF566" s="7"/>
      <c r="AG566" s="7"/>
      <c r="AH566" s="7"/>
      <c r="AI566" s="7"/>
      <c r="AJ566" s="7"/>
      <c r="AK566" s="7"/>
      <c r="AL566" s="7"/>
      <c r="AM566" s="7"/>
      <c r="AN566" s="7"/>
      <c r="AO566" s="7"/>
      <c r="AP566" s="7"/>
      <c r="AQ566" s="7"/>
      <c r="AR566" s="7"/>
      <c r="AS566" s="7"/>
      <c r="AT566" s="7"/>
      <c r="AU566" s="7"/>
    </row>
    <row r="567" spans="1:47" x14ac:dyDescent="0.25">
      <c r="A567" s="151"/>
      <c r="B567" s="175"/>
      <c r="C567" s="7"/>
      <c r="D567" s="7"/>
      <c r="E567" s="7"/>
      <c r="F567" s="7"/>
      <c r="G567" s="7"/>
      <c r="H567" s="7"/>
      <c r="I567" s="7"/>
      <c r="J567" s="7"/>
      <c r="K567" s="151"/>
      <c r="L567" s="7"/>
      <c r="M567" s="7"/>
      <c r="N567" s="26"/>
      <c r="O567" s="26"/>
      <c r="P567" s="26"/>
      <c r="Q567" s="7"/>
      <c r="R567" s="7"/>
      <c r="S567" s="7"/>
      <c r="T567" s="7"/>
      <c r="U567" s="7"/>
      <c r="V567" s="15"/>
      <c r="W567" s="7"/>
      <c r="X567" s="7"/>
      <c r="Y567" s="7"/>
      <c r="Z567" s="7"/>
      <c r="AA567" s="7"/>
      <c r="AB567" s="7"/>
      <c r="AC567" s="7"/>
      <c r="AD567" s="7"/>
      <c r="AE567" s="7"/>
      <c r="AF567" s="7"/>
      <c r="AG567" s="7"/>
      <c r="AH567" s="7"/>
      <c r="AI567" s="7"/>
      <c r="AJ567" s="7"/>
      <c r="AK567" s="7"/>
      <c r="AL567" s="7"/>
      <c r="AM567" s="7"/>
      <c r="AN567" s="7"/>
      <c r="AO567" s="7"/>
      <c r="AP567" s="7"/>
      <c r="AQ567" s="7"/>
      <c r="AR567" s="7"/>
      <c r="AS567" s="7"/>
      <c r="AT567" s="7"/>
      <c r="AU567" s="7"/>
    </row>
    <row r="568" spans="1:47" x14ac:dyDescent="0.25">
      <c r="A568" s="151"/>
      <c r="B568" s="175"/>
      <c r="C568" s="7"/>
      <c r="D568" s="7"/>
      <c r="E568" s="7"/>
      <c r="F568" s="7"/>
      <c r="G568" s="7"/>
      <c r="H568" s="7"/>
      <c r="I568" s="7"/>
      <c r="J568" s="7"/>
      <c r="K568" s="151"/>
      <c r="L568" s="7"/>
      <c r="M568" s="7"/>
      <c r="N568" s="26"/>
      <c r="O568" s="26"/>
      <c r="P568" s="26"/>
      <c r="Q568" s="7"/>
      <c r="R568" s="7"/>
      <c r="S568" s="7"/>
      <c r="T568" s="7"/>
      <c r="U568" s="7"/>
      <c r="V568" s="15"/>
      <c r="W568" s="7"/>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row>
    <row r="569" spans="1:47" x14ac:dyDescent="0.25">
      <c r="A569" s="151"/>
      <c r="B569" s="175"/>
      <c r="C569" s="7"/>
      <c r="D569" s="7"/>
      <c r="E569" s="7"/>
      <c r="F569" s="7"/>
      <c r="G569" s="7"/>
      <c r="H569" s="7"/>
      <c r="I569" s="7"/>
      <c r="J569" s="7"/>
      <c r="K569" s="151"/>
      <c r="L569" s="7"/>
      <c r="M569" s="7"/>
      <c r="N569" s="26"/>
      <c r="O569" s="26"/>
      <c r="P569" s="26"/>
      <c r="Q569" s="7"/>
      <c r="R569" s="7"/>
      <c r="S569" s="7"/>
      <c r="T569" s="7"/>
      <c r="U569" s="7"/>
      <c r="V569" s="15"/>
      <c r="W569" s="7"/>
      <c r="X569" s="7"/>
      <c r="Y569" s="7"/>
      <c r="Z569" s="7"/>
      <c r="AA569" s="7"/>
      <c r="AB569" s="7"/>
      <c r="AC569" s="7"/>
      <c r="AD569" s="7"/>
      <c r="AE569" s="7"/>
      <c r="AF569" s="7"/>
      <c r="AG569" s="7"/>
      <c r="AH569" s="7"/>
      <c r="AI569" s="7"/>
      <c r="AJ569" s="7"/>
      <c r="AK569" s="7"/>
      <c r="AL569" s="7"/>
      <c r="AM569" s="7"/>
      <c r="AN569" s="7"/>
      <c r="AO569" s="7"/>
      <c r="AP569" s="7"/>
      <c r="AQ569" s="7"/>
      <c r="AR569" s="7"/>
      <c r="AS569" s="7"/>
      <c r="AT569" s="7"/>
      <c r="AU569" s="7"/>
    </row>
    <row r="570" spans="1:47" x14ac:dyDescent="0.25">
      <c r="A570" s="151"/>
      <c r="B570" s="175"/>
      <c r="C570" s="7"/>
      <c r="D570" s="7"/>
      <c r="E570" s="7"/>
      <c r="F570" s="7"/>
      <c r="G570" s="7"/>
      <c r="H570" s="7"/>
      <c r="I570" s="7"/>
      <c r="J570" s="7"/>
      <c r="K570" s="151"/>
      <c r="L570" s="7"/>
      <c r="M570" s="7"/>
      <c r="N570" s="26"/>
      <c r="O570" s="26"/>
      <c r="P570" s="26"/>
      <c r="Q570" s="7"/>
      <c r="R570" s="7"/>
      <c r="S570" s="7"/>
      <c r="T570" s="7"/>
      <c r="U570" s="7"/>
      <c r="V570" s="15"/>
      <c r="W570" s="7"/>
      <c r="X570" s="7"/>
      <c r="Y570" s="7"/>
      <c r="Z570" s="7"/>
      <c r="AA570" s="7"/>
      <c r="AB570" s="7"/>
      <c r="AC570" s="7"/>
      <c r="AD570" s="7"/>
      <c r="AE570" s="7"/>
      <c r="AF570" s="7"/>
      <c r="AG570" s="7"/>
      <c r="AH570" s="7"/>
      <c r="AI570" s="7"/>
      <c r="AJ570" s="7"/>
      <c r="AK570" s="7"/>
      <c r="AL570" s="7"/>
      <c r="AM570" s="7"/>
      <c r="AN570" s="7"/>
      <c r="AO570" s="7"/>
      <c r="AP570" s="7"/>
      <c r="AQ570" s="7"/>
      <c r="AR570" s="7"/>
      <c r="AS570" s="7"/>
      <c r="AT570" s="7"/>
      <c r="AU570" s="7"/>
    </row>
    <row r="571" spans="1:47" x14ac:dyDescent="0.25">
      <c r="A571" s="151"/>
      <c r="B571" s="175"/>
      <c r="C571" s="7"/>
      <c r="D571" s="7"/>
      <c r="E571" s="7"/>
      <c r="F571" s="7"/>
      <c r="G571" s="7"/>
      <c r="H571" s="7"/>
      <c r="I571" s="7"/>
      <c r="J571" s="7"/>
      <c r="K571" s="151"/>
      <c r="L571" s="7"/>
      <c r="M571" s="7"/>
      <c r="N571" s="26"/>
      <c r="O571" s="26"/>
      <c r="P571" s="26"/>
      <c r="Q571" s="7"/>
      <c r="R571" s="7"/>
      <c r="S571" s="7"/>
      <c r="T571" s="7"/>
      <c r="U571" s="7"/>
      <c r="V571" s="15"/>
      <c r="W571" s="7"/>
      <c r="X571" s="7"/>
      <c r="Y571" s="7"/>
      <c r="Z571" s="7"/>
      <c r="AA571" s="7"/>
      <c r="AB571" s="7"/>
      <c r="AC571" s="7"/>
      <c r="AD571" s="7"/>
      <c r="AE571" s="7"/>
      <c r="AF571" s="7"/>
      <c r="AG571" s="7"/>
      <c r="AH571" s="7"/>
      <c r="AI571" s="7"/>
      <c r="AJ571" s="7"/>
      <c r="AK571" s="7"/>
      <c r="AL571" s="7"/>
      <c r="AM571" s="7"/>
      <c r="AN571" s="7"/>
      <c r="AO571" s="7"/>
      <c r="AP571" s="7"/>
      <c r="AQ571" s="7"/>
      <c r="AR571" s="7"/>
      <c r="AS571" s="7"/>
      <c r="AT571" s="7"/>
      <c r="AU571" s="7"/>
    </row>
    <row r="572" spans="1:47" x14ac:dyDescent="0.25">
      <c r="A572" s="151"/>
      <c r="B572" s="175"/>
      <c r="C572" s="7"/>
      <c r="D572" s="7"/>
      <c r="E572" s="7"/>
      <c r="F572" s="7"/>
      <c r="G572" s="7"/>
      <c r="H572" s="7"/>
      <c r="I572" s="7"/>
      <c r="J572" s="7"/>
      <c r="K572" s="151"/>
      <c r="L572" s="7"/>
      <c r="M572" s="7"/>
      <c r="N572" s="26"/>
      <c r="O572" s="26"/>
      <c r="P572" s="26"/>
      <c r="Q572" s="7"/>
      <c r="R572" s="7"/>
      <c r="S572" s="7"/>
      <c r="T572" s="7"/>
      <c r="U572" s="7"/>
      <c r="V572" s="15"/>
      <c r="W572" s="7"/>
      <c r="X572" s="7"/>
      <c r="Y572" s="7"/>
      <c r="Z572" s="7"/>
      <c r="AA572" s="7"/>
      <c r="AB572" s="7"/>
      <c r="AC572" s="7"/>
      <c r="AD572" s="7"/>
      <c r="AE572" s="7"/>
      <c r="AF572" s="7"/>
      <c r="AG572" s="7"/>
      <c r="AH572" s="7"/>
      <c r="AI572" s="7"/>
      <c r="AJ572" s="7"/>
      <c r="AK572" s="7"/>
      <c r="AL572" s="7"/>
      <c r="AM572" s="7"/>
      <c r="AN572" s="7"/>
      <c r="AO572" s="7"/>
      <c r="AP572" s="7"/>
      <c r="AQ572" s="7"/>
      <c r="AR572" s="7"/>
      <c r="AS572" s="7"/>
      <c r="AT572" s="7"/>
      <c r="AU572" s="7"/>
    </row>
    <row r="573" spans="1:47" x14ac:dyDescent="0.25">
      <c r="A573" s="151"/>
      <c r="B573" s="175"/>
      <c r="C573" s="7"/>
      <c r="D573" s="7"/>
      <c r="E573" s="7"/>
      <c r="F573" s="7"/>
      <c r="G573" s="7"/>
      <c r="H573" s="7"/>
      <c r="I573" s="7"/>
      <c r="J573" s="7"/>
      <c r="K573" s="151"/>
      <c r="L573" s="7"/>
      <c r="M573" s="7"/>
      <c r="N573" s="26"/>
      <c r="O573" s="26"/>
      <c r="P573" s="26"/>
      <c r="Q573" s="7"/>
      <c r="R573" s="7"/>
      <c r="S573" s="7"/>
      <c r="T573" s="7"/>
      <c r="U573" s="7"/>
      <c r="V573" s="15"/>
      <c r="W573" s="7"/>
      <c r="X573" s="7"/>
      <c r="Y573" s="7"/>
      <c r="Z573" s="7"/>
      <c r="AA573" s="7"/>
      <c r="AB573" s="7"/>
      <c r="AC573" s="7"/>
      <c r="AD573" s="7"/>
      <c r="AE573" s="7"/>
      <c r="AF573" s="7"/>
      <c r="AG573" s="7"/>
      <c r="AH573" s="7"/>
      <c r="AI573" s="7"/>
      <c r="AJ573" s="7"/>
      <c r="AK573" s="7"/>
      <c r="AL573" s="7"/>
      <c r="AM573" s="7"/>
      <c r="AN573" s="7"/>
      <c r="AO573" s="7"/>
      <c r="AP573" s="7"/>
      <c r="AQ573" s="7"/>
      <c r="AR573" s="7"/>
      <c r="AS573" s="7"/>
      <c r="AT573" s="7"/>
      <c r="AU573" s="7"/>
    </row>
    <row r="574" spans="1:47" x14ac:dyDescent="0.25">
      <c r="A574" s="151"/>
      <c r="B574" s="175"/>
      <c r="C574" s="7"/>
      <c r="D574" s="7"/>
      <c r="E574" s="7"/>
      <c r="F574" s="7"/>
      <c r="G574" s="7"/>
      <c r="H574" s="7"/>
      <c r="I574" s="7"/>
      <c r="J574" s="7"/>
      <c r="K574" s="151"/>
      <c r="L574" s="7"/>
      <c r="M574" s="7"/>
      <c r="N574" s="26"/>
      <c r="O574" s="26"/>
      <c r="P574" s="26"/>
      <c r="Q574" s="7"/>
      <c r="R574" s="7"/>
      <c r="S574" s="7"/>
      <c r="T574" s="7"/>
      <c r="U574" s="7"/>
      <c r="V574" s="15"/>
      <c r="W574" s="7"/>
      <c r="X574" s="7"/>
      <c r="Y574" s="7"/>
      <c r="Z574" s="7"/>
      <c r="AA574" s="7"/>
      <c r="AB574" s="7"/>
      <c r="AC574" s="7"/>
      <c r="AD574" s="7"/>
      <c r="AE574" s="7"/>
      <c r="AF574" s="7"/>
      <c r="AG574" s="7"/>
      <c r="AH574" s="7"/>
      <c r="AI574" s="7"/>
      <c r="AJ574" s="7"/>
      <c r="AK574" s="7"/>
      <c r="AL574" s="7"/>
      <c r="AM574" s="7"/>
      <c r="AN574" s="7"/>
      <c r="AO574" s="7"/>
      <c r="AP574" s="7"/>
      <c r="AQ574" s="7"/>
      <c r="AR574" s="7"/>
      <c r="AS574" s="7"/>
      <c r="AT574" s="7"/>
      <c r="AU574" s="7"/>
    </row>
    <row r="575" spans="1:47" x14ac:dyDescent="0.25">
      <c r="A575" s="151"/>
      <c r="B575" s="175"/>
      <c r="C575" s="7"/>
      <c r="D575" s="7"/>
      <c r="E575" s="7"/>
      <c r="F575" s="7"/>
      <c r="G575" s="7"/>
      <c r="H575" s="7"/>
      <c r="I575" s="7"/>
      <c r="J575" s="7"/>
      <c r="K575" s="151"/>
      <c r="L575" s="7"/>
      <c r="M575" s="7"/>
      <c r="N575" s="26"/>
      <c r="O575" s="26"/>
      <c r="P575" s="26"/>
      <c r="Q575" s="7"/>
      <c r="R575" s="7"/>
      <c r="S575" s="7"/>
      <c r="T575" s="7"/>
      <c r="U575" s="7"/>
      <c r="V575" s="15"/>
      <c r="W575" s="7"/>
      <c r="X575" s="7"/>
      <c r="Y575" s="7"/>
      <c r="Z575" s="7"/>
      <c r="AA575" s="7"/>
      <c r="AB575" s="7"/>
      <c r="AC575" s="7"/>
      <c r="AD575" s="7"/>
      <c r="AE575" s="7"/>
      <c r="AF575" s="7"/>
      <c r="AG575" s="7"/>
      <c r="AH575" s="7"/>
      <c r="AI575" s="7"/>
      <c r="AJ575" s="7"/>
      <c r="AK575" s="7"/>
      <c r="AL575" s="7"/>
      <c r="AM575" s="7"/>
      <c r="AN575" s="7"/>
      <c r="AO575" s="7"/>
      <c r="AP575" s="7"/>
      <c r="AQ575" s="7"/>
      <c r="AR575" s="7"/>
      <c r="AS575" s="7"/>
      <c r="AT575" s="7"/>
      <c r="AU575" s="7"/>
    </row>
    <row r="576" spans="1:47" x14ac:dyDescent="0.25">
      <c r="A576" s="151"/>
      <c r="B576" s="175"/>
      <c r="C576" s="7"/>
      <c r="D576" s="7"/>
      <c r="E576" s="7"/>
      <c r="F576" s="7"/>
      <c r="G576" s="7"/>
      <c r="H576" s="7"/>
      <c r="I576" s="7"/>
      <c r="J576" s="7"/>
      <c r="K576" s="151"/>
      <c r="L576" s="7"/>
      <c r="M576" s="7"/>
      <c r="N576" s="26"/>
      <c r="O576" s="26"/>
      <c r="P576" s="26"/>
      <c r="Q576" s="7"/>
      <c r="R576" s="7"/>
      <c r="S576" s="7"/>
      <c r="T576" s="7"/>
      <c r="U576" s="7"/>
      <c r="V576" s="15"/>
      <c r="W576" s="7"/>
      <c r="X576" s="7"/>
      <c r="Y576" s="7"/>
      <c r="Z576" s="7"/>
      <c r="AA576" s="7"/>
      <c r="AB576" s="7"/>
      <c r="AC576" s="7"/>
      <c r="AD576" s="7"/>
      <c r="AE576" s="7"/>
      <c r="AF576" s="7"/>
      <c r="AG576" s="7"/>
      <c r="AH576" s="7"/>
      <c r="AI576" s="7"/>
      <c r="AJ576" s="7"/>
      <c r="AK576" s="7"/>
      <c r="AL576" s="7"/>
      <c r="AM576" s="7"/>
      <c r="AN576" s="7"/>
      <c r="AO576" s="7"/>
      <c r="AP576" s="7"/>
      <c r="AQ576" s="7"/>
      <c r="AR576" s="7"/>
      <c r="AS576" s="7"/>
      <c r="AT576" s="7"/>
      <c r="AU576" s="7"/>
    </row>
    <row r="577" spans="1:47" x14ac:dyDescent="0.25">
      <c r="A577" s="151"/>
      <c r="B577" s="175"/>
      <c r="C577" s="7"/>
      <c r="D577" s="7"/>
      <c r="E577" s="7"/>
      <c r="F577" s="7"/>
      <c r="G577" s="7"/>
      <c r="H577" s="7"/>
      <c r="I577" s="7"/>
      <c r="J577" s="7"/>
      <c r="K577" s="151"/>
      <c r="L577" s="7"/>
      <c r="M577" s="7"/>
      <c r="N577" s="26"/>
      <c r="O577" s="26"/>
      <c r="P577" s="26"/>
      <c r="Q577" s="7"/>
      <c r="R577" s="7"/>
      <c r="S577" s="7"/>
      <c r="T577" s="7"/>
      <c r="U577" s="7"/>
      <c r="V577" s="15"/>
      <c r="W577" s="7"/>
      <c r="X577" s="7"/>
      <c r="Y577" s="7"/>
      <c r="Z577" s="7"/>
      <c r="AA577" s="7"/>
      <c r="AB577" s="7"/>
      <c r="AC577" s="7"/>
      <c r="AD577" s="7"/>
      <c r="AE577" s="7"/>
      <c r="AF577" s="7"/>
      <c r="AG577" s="7"/>
      <c r="AH577" s="7"/>
      <c r="AI577" s="7"/>
      <c r="AJ577" s="7"/>
      <c r="AK577" s="7"/>
      <c r="AL577" s="7"/>
      <c r="AM577" s="7"/>
      <c r="AN577" s="7"/>
      <c r="AO577" s="7"/>
      <c r="AP577" s="7"/>
      <c r="AQ577" s="7"/>
      <c r="AR577" s="7"/>
      <c r="AS577" s="7"/>
      <c r="AT577" s="7"/>
      <c r="AU577" s="7"/>
    </row>
    <row r="578" spans="1:47" x14ac:dyDescent="0.25">
      <c r="A578" s="151"/>
      <c r="B578" s="175"/>
      <c r="C578" s="7"/>
      <c r="D578" s="7"/>
      <c r="E578" s="7"/>
      <c r="F578" s="7"/>
      <c r="G578" s="7"/>
      <c r="H578" s="7"/>
      <c r="I578" s="7"/>
      <c r="J578" s="7"/>
      <c r="K578" s="151"/>
      <c r="L578" s="7"/>
      <c r="M578" s="7"/>
      <c r="N578" s="26"/>
      <c r="O578" s="26"/>
      <c r="P578" s="26"/>
      <c r="Q578" s="7"/>
      <c r="R578" s="7"/>
      <c r="S578" s="7"/>
      <c r="T578" s="7"/>
      <c r="U578" s="7"/>
      <c r="V578" s="15"/>
      <c r="W578" s="7"/>
      <c r="X578" s="7"/>
      <c r="Y578" s="7"/>
      <c r="Z578" s="7"/>
      <c r="AA578" s="7"/>
      <c r="AB578" s="7"/>
      <c r="AC578" s="7"/>
      <c r="AD578" s="7"/>
      <c r="AE578" s="7"/>
      <c r="AF578" s="7"/>
      <c r="AG578" s="7"/>
      <c r="AH578" s="7"/>
      <c r="AI578" s="7"/>
      <c r="AJ578" s="7"/>
      <c r="AK578" s="7"/>
      <c r="AL578" s="7"/>
      <c r="AM578" s="7"/>
      <c r="AN578" s="7"/>
      <c r="AO578" s="7"/>
      <c r="AP578" s="7"/>
      <c r="AQ578" s="7"/>
      <c r="AR578" s="7"/>
      <c r="AS578" s="7"/>
      <c r="AT578" s="7"/>
      <c r="AU578" s="7"/>
    </row>
    <row r="579" spans="1:47" x14ac:dyDescent="0.25">
      <c r="A579" s="151"/>
      <c r="B579" s="175"/>
      <c r="C579" s="7"/>
      <c r="D579" s="7"/>
      <c r="E579" s="7"/>
      <c r="F579" s="7"/>
      <c r="G579" s="7"/>
      <c r="H579" s="7"/>
      <c r="I579" s="7"/>
      <c r="J579" s="7"/>
      <c r="K579" s="151"/>
      <c r="L579" s="7"/>
      <c r="M579" s="7"/>
      <c r="N579" s="26"/>
      <c r="O579" s="26"/>
      <c r="P579" s="26"/>
      <c r="Q579" s="7"/>
      <c r="R579" s="7"/>
      <c r="S579" s="7"/>
      <c r="T579" s="7"/>
      <c r="U579" s="7"/>
      <c r="V579" s="15"/>
      <c r="W579" s="7"/>
      <c r="X579" s="7"/>
      <c r="Y579" s="7"/>
      <c r="Z579" s="7"/>
      <c r="AA579" s="7"/>
      <c r="AB579" s="7"/>
      <c r="AC579" s="7"/>
      <c r="AD579" s="7"/>
      <c r="AE579" s="7"/>
      <c r="AF579" s="7"/>
      <c r="AG579" s="7"/>
      <c r="AH579" s="7"/>
      <c r="AI579" s="7"/>
      <c r="AJ579" s="7"/>
      <c r="AK579" s="7"/>
      <c r="AL579" s="7"/>
      <c r="AM579" s="7"/>
      <c r="AN579" s="7"/>
      <c r="AO579" s="7"/>
      <c r="AP579" s="7"/>
      <c r="AQ579" s="7"/>
      <c r="AR579" s="7"/>
      <c r="AS579" s="7"/>
      <c r="AT579" s="7"/>
      <c r="AU579" s="7"/>
    </row>
    <row r="580" spans="1:47" x14ac:dyDescent="0.25">
      <c r="A580" s="151"/>
      <c r="B580" s="175"/>
      <c r="C580" s="7"/>
      <c r="D580" s="7"/>
      <c r="E580" s="7"/>
      <c r="F580" s="7"/>
      <c r="G580" s="7"/>
      <c r="H580" s="7"/>
      <c r="I580" s="7"/>
      <c r="J580" s="7"/>
      <c r="K580" s="151"/>
      <c r="L580" s="7"/>
      <c r="M580" s="7"/>
      <c r="N580" s="26"/>
      <c r="O580" s="26"/>
      <c r="P580" s="26"/>
      <c r="Q580" s="7"/>
      <c r="R580" s="7"/>
      <c r="S580" s="7"/>
      <c r="T580" s="7"/>
      <c r="U580" s="7"/>
      <c r="V580" s="15"/>
      <c r="W580" s="7"/>
      <c r="X580" s="7"/>
      <c r="Y580" s="7"/>
      <c r="Z580" s="7"/>
      <c r="AA580" s="7"/>
      <c r="AB580" s="7"/>
      <c r="AC580" s="7"/>
      <c r="AD580" s="7"/>
      <c r="AE580" s="7"/>
      <c r="AF580" s="7"/>
      <c r="AG580" s="7"/>
      <c r="AH580" s="7"/>
      <c r="AI580" s="7"/>
      <c r="AJ580" s="7"/>
      <c r="AK580" s="7"/>
      <c r="AL580" s="7"/>
      <c r="AM580" s="7"/>
      <c r="AN580" s="7"/>
      <c r="AO580" s="7"/>
      <c r="AP580" s="7"/>
      <c r="AQ580" s="7"/>
      <c r="AR580" s="7"/>
      <c r="AS580" s="7"/>
      <c r="AT580" s="7"/>
      <c r="AU580" s="7"/>
    </row>
    <row r="581" spans="1:47" x14ac:dyDescent="0.25">
      <c r="A581" s="151"/>
      <c r="B581" s="175"/>
      <c r="C581" s="7"/>
      <c r="D581" s="7"/>
      <c r="E581" s="7"/>
      <c r="F581" s="7"/>
      <c r="G581" s="7"/>
      <c r="H581" s="7"/>
      <c r="I581" s="7"/>
      <c r="J581" s="7"/>
      <c r="K581" s="151"/>
      <c r="L581" s="7"/>
      <c r="M581" s="7"/>
      <c r="N581" s="26"/>
      <c r="O581" s="26"/>
      <c r="P581" s="26"/>
      <c r="Q581" s="7"/>
      <c r="R581" s="7"/>
      <c r="S581" s="7"/>
      <c r="T581" s="7"/>
      <c r="U581" s="7"/>
      <c r="V581" s="15"/>
      <c r="W581" s="7"/>
      <c r="X581" s="7"/>
      <c r="Y581" s="7"/>
      <c r="Z581" s="7"/>
      <c r="AA581" s="7"/>
      <c r="AB581" s="7"/>
      <c r="AC581" s="7"/>
      <c r="AD581" s="7"/>
      <c r="AE581" s="7"/>
      <c r="AF581" s="7"/>
      <c r="AG581" s="7"/>
      <c r="AH581" s="7"/>
      <c r="AI581" s="7"/>
      <c r="AJ581" s="7"/>
      <c r="AK581" s="7"/>
      <c r="AL581" s="7"/>
      <c r="AM581" s="7"/>
      <c r="AN581" s="7"/>
      <c r="AO581" s="7"/>
      <c r="AP581" s="7"/>
      <c r="AQ581" s="7"/>
      <c r="AR581" s="7"/>
      <c r="AS581" s="7"/>
      <c r="AT581" s="7"/>
      <c r="AU581" s="7"/>
    </row>
    <row r="582" spans="1:47" x14ac:dyDescent="0.25">
      <c r="A582" s="151"/>
      <c r="B582" s="175"/>
      <c r="C582" s="7"/>
      <c r="D582" s="7"/>
      <c r="E582" s="7"/>
      <c r="F582" s="7"/>
      <c r="G582" s="7"/>
      <c r="H582" s="7"/>
      <c r="I582" s="7"/>
      <c r="J582" s="7"/>
      <c r="K582" s="151"/>
      <c r="L582" s="7"/>
      <c r="M582" s="7"/>
      <c r="N582" s="26"/>
      <c r="O582" s="26"/>
      <c r="P582" s="26"/>
      <c r="Q582" s="7"/>
      <c r="R582" s="7"/>
      <c r="S582" s="7"/>
      <c r="T582" s="7"/>
      <c r="U582" s="7"/>
      <c r="V582" s="15"/>
      <c r="W582" s="7"/>
      <c r="X582" s="7"/>
      <c r="Y582" s="7"/>
      <c r="Z582" s="7"/>
      <c r="AA582" s="7"/>
      <c r="AB582" s="7"/>
      <c r="AC582" s="7"/>
      <c r="AD582" s="7"/>
      <c r="AE582" s="7"/>
      <c r="AF582" s="7"/>
      <c r="AG582" s="7"/>
      <c r="AH582" s="7"/>
      <c r="AI582" s="7"/>
      <c r="AJ582" s="7"/>
      <c r="AK582" s="7"/>
      <c r="AL582" s="7"/>
      <c r="AM582" s="7"/>
      <c r="AN582" s="7"/>
      <c r="AO582" s="7"/>
      <c r="AP582" s="7"/>
      <c r="AQ582" s="7"/>
      <c r="AR582" s="7"/>
      <c r="AS582" s="7"/>
      <c r="AT582" s="7"/>
      <c r="AU582" s="7"/>
    </row>
    <row r="583" spans="1:47" x14ac:dyDescent="0.25">
      <c r="A583" s="151"/>
      <c r="B583" s="175"/>
      <c r="C583" s="7"/>
      <c r="D583" s="7"/>
      <c r="E583" s="7"/>
      <c r="F583" s="7"/>
      <c r="G583" s="7"/>
      <c r="H583" s="7"/>
      <c r="I583" s="7"/>
      <c r="J583" s="7"/>
      <c r="K583" s="151"/>
      <c r="L583" s="7"/>
      <c r="M583" s="7"/>
      <c r="N583" s="26"/>
      <c r="O583" s="26"/>
      <c r="P583" s="26"/>
      <c r="Q583" s="7"/>
      <c r="R583" s="7"/>
      <c r="S583" s="7"/>
      <c r="T583" s="7"/>
      <c r="U583" s="7"/>
      <c r="V583" s="15"/>
      <c r="W583" s="7"/>
      <c r="X583" s="7"/>
      <c r="Y583" s="7"/>
      <c r="Z583" s="7"/>
      <c r="AA583" s="7"/>
      <c r="AB583" s="7"/>
      <c r="AC583" s="7"/>
      <c r="AD583" s="7"/>
      <c r="AE583" s="7"/>
      <c r="AF583" s="7"/>
      <c r="AG583" s="7"/>
      <c r="AH583" s="7"/>
      <c r="AI583" s="7"/>
      <c r="AJ583" s="7"/>
      <c r="AK583" s="7"/>
      <c r="AL583" s="7"/>
      <c r="AM583" s="7"/>
      <c r="AN583" s="7"/>
      <c r="AO583" s="7"/>
      <c r="AP583" s="7"/>
      <c r="AQ583" s="7"/>
      <c r="AR583" s="7"/>
      <c r="AS583" s="7"/>
      <c r="AT583" s="7"/>
      <c r="AU583" s="7"/>
    </row>
    <row r="584" spans="1:47" x14ac:dyDescent="0.25">
      <c r="A584" s="151"/>
      <c r="B584" s="175"/>
      <c r="C584" s="7"/>
      <c r="D584" s="7"/>
      <c r="E584" s="7"/>
      <c r="F584" s="7"/>
      <c r="G584" s="7"/>
      <c r="H584" s="7"/>
      <c r="I584" s="7"/>
      <c r="J584" s="7"/>
      <c r="K584" s="151"/>
      <c r="L584" s="7"/>
      <c r="M584" s="7"/>
      <c r="N584" s="26"/>
      <c r="O584" s="26"/>
      <c r="P584" s="26"/>
      <c r="Q584" s="7"/>
      <c r="R584" s="7"/>
      <c r="S584" s="7"/>
      <c r="T584" s="7"/>
      <c r="U584" s="7"/>
      <c r="V584" s="15"/>
      <c r="W584" s="7"/>
      <c r="X584" s="7"/>
      <c r="Y584" s="7"/>
      <c r="Z584" s="7"/>
      <c r="AA584" s="7"/>
      <c r="AB584" s="7"/>
      <c r="AC584" s="7"/>
      <c r="AD584" s="7"/>
      <c r="AE584" s="7"/>
      <c r="AF584" s="7"/>
      <c r="AG584" s="7"/>
      <c r="AH584" s="7"/>
      <c r="AI584" s="7"/>
      <c r="AJ584" s="7"/>
      <c r="AK584" s="7"/>
      <c r="AL584" s="7"/>
      <c r="AM584" s="7"/>
      <c r="AN584" s="7"/>
      <c r="AO584" s="7"/>
      <c r="AP584" s="7"/>
      <c r="AQ584" s="7"/>
      <c r="AR584" s="7"/>
      <c r="AS584" s="7"/>
      <c r="AT584" s="7"/>
      <c r="AU584" s="7"/>
    </row>
    <row r="585" spans="1:47" x14ac:dyDescent="0.25">
      <c r="A585" s="151"/>
      <c r="B585" s="175"/>
      <c r="C585" s="7"/>
      <c r="D585" s="7"/>
      <c r="E585" s="7"/>
      <c r="F585" s="7"/>
      <c r="G585" s="7"/>
      <c r="H585" s="7"/>
      <c r="I585" s="7"/>
      <c r="J585" s="7"/>
      <c r="K585" s="151"/>
      <c r="L585" s="7"/>
      <c r="M585" s="7"/>
      <c r="N585" s="26"/>
      <c r="O585" s="26"/>
      <c r="P585" s="26"/>
      <c r="Q585" s="7"/>
      <c r="R585" s="7"/>
      <c r="S585" s="7"/>
      <c r="T585" s="7"/>
      <c r="U585" s="7"/>
      <c r="V585" s="15"/>
      <c r="W585" s="7"/>
      <c r="X585" s="7"/>
      <c r="Y585" s="7"/>
      <c r="Z585" s="7"/>
      <c r="AA585" s="7"/>
      <c r="AB585" s="7"/>
      <c r="AC585" s="7"/>
      <c r="AD585" s="7"/>
      <c r="AE585" s="7"/>
      <c r="AF585" s="7"/>
      <c r="AG585" s="7"/>
      <c r="AH585" s="7"/>
      <c r="AI585" s="7"/>
      <c r="AJ585" s="7"/>
      <c r="AK585" s="7"/>
      <c r="AL585" s="7"/>
      <c r="AM585" s="7"/>
      <c r="AN585" s="7"/>
      <c r="AO585" s="7"/>
      <c r="AP585" s="7"/>
      <c r="AQ585" s="7"/>
      <c r="AR585" s="7"/>
      <c r="AS585" s="7"/>
      <c r="AT585" s="7"/>
      <c r="AU585" s="7"/>
    </row>
    <row r="586" spans="1:47" x14ac:dyDescent="0.25">
      <c r="A586" s="151"/>
      <c r="B586" s="175"/>
      <c r="C586" s="7"/>
      <c r="D586" s="7"/>
      <c r="E586" s="7"/>
      <c r="F586" s="7"/>
      <c r="G586" s="7"/>
      <c r="H586" s="7"/>
      <c r="I586" s="7"/>
      <c r="J586" s="7"/>
      <c r="K586" s="151"/>
      <c r="L586" s="7"/>
      <c r="M586" s="7"/>
      <c r="N586" s="26"/>
      <c r="O586" s="26"/>
      <c r="P586" s="26"/>
      <c r="Q586" s="7"/>
      <c r="R586" s="7"/>
      <c r="S586" s="7"/>
      <c r="T586" s="7"/>
      <c r="U586" s="7"/>
      <c r="V586" s="15"/>
      <c r="W586" s="7"/>
      <c r="X586" s="7"/>
      <c r="Y586" s="7"/>
      <c r="Z586" s="7"/>
      <c r="AA586" s="7"/>
      <c r="AB586" s="7"/>
      <c r="AC586" s="7"/>
      <c r="AD586" s="7"/>
      <c r="AE586" s="7"/>
      <c r="AF586" s="7"/>
      <c r="AG586" s="7"/>
      <c r="AH586" s="7"/>
      <c r="AI586" s="7"/>
      <c r="AJ586" s="7"/>
      <c r="AK586" s="7"/>
      <c r="AL586" s="7"/>
      <c r="AM586" s="7"/>
      <c r="AN586" s="7"/>
      <c r="AO586" s="7"/>
      <c r="AP586" s="7"/>
      <c r="AQ586" s="7"/>
      <c r="AR586" s="7"/>
      <c r="AS586" s="7"/>
      <c r="AT586" s="7"/>
      <c r="AU586" s="7"/>
    </row>
    <row r="587" spans="1:47" x14ac:dyDescent="0.25">
      <c r="A587" s="151"/>
      <c r="B587" s="175"/>
      <c r="C587" s="7"/>
      <c r="D587" s="7"/>
      <c r="E587" s="7"/>
      <c r="F587" s="7"/>
      <c r="G587" s="7"/>
      <c r="H587" s="7"/>
      <c r="I587" s="7"/>
      <c r="J587" s="7"/>
      <c r="K587" s="151"/>
      <c r="L587" s="7"/>
      <c r="M587" s="7"/>
      <c r="N587" s="26"/>
      <c r="O587" s="26"/>
      <c r="P587" s="26"/>
      <c r="Q587" s="7"/>
      <c r="R587" s="7"/>
      <c r="S587" s="7"/>
      <c r="T587" s="7"/>
      <c r="U587" s="7"/>
      <c r="V587" s="15"/>
      <c r="W587" s="7"/>
      <c r="X587" s="7"/>
      <c r="Y587" s="7"/>
      <c r="Z587" s="7"/>
      <c r="AA587" s="7"/>
      <c r="AB587" s="7"/>
      <c r="AC587" s="7"/>
      <c r="AD587" s="7"/>
      <c r="AE587" s="7"/>
      <c r="AF587" s="7"/>
      <c r="AG587" s="7"/>
      <c r="AH587" s="7"/>
      <c r="AI587" s="7"/>
      <c r="AJ587" s="7"/>
      <c r="AK587" s="7"/>
      <c r="AL587" s="7"/>
      <c r="AM587" s="7"/>
      <c r="AN587" s="7"/>
      <c r="AO587" s="7"/>
      <c r="AP587" s="7"/>
      <c r="AQ587" s="7"/>
      <c r="AR587" s="7"/>
      <c r="AS587" s="7"/>
      <c r="AT587" s="7"/>
      <c r="AU587" s="7"/>
    </row>
    <row r="588" spans="1:47" x14ac:dyDescent="0.25">
      <c r="A588" s="151"/>
      <c r="B588" s="175"/>
      <c r="C588" s="7"/>
      <c r="D588" s="7"/>
      <c r="E588" s="7"/>
      <c r="F588" s="7"/>
      <c r="G588" s="7"/>
      <c r="H588" s="7"/>
      <c r="I588" s="7"/>
      <c r="J588" s="7"/>
      <c r="K588" s="151"/>
      <c r="L588" s="7"/>
      <c r="M588" s="7"/>
      <c r="N588" s="26"/>
      <c r="O588" s="26"/>
      <c r="P588" s="26"/>
      <c r="Q588" s="7"/>
      <c r="R588" s="7"/>
      <c r="S588" s="7"/>
      <c r="T588" s="7"/>
      <c r="U588" s="7"/>
      <c r="V588" s="15"/>
      <c r="W588" s="7"/>
      <c r="X588" s="7"/>
      <c r="Y588" s="7"/>
      <c r="Z588" s="7"/>
      <c r="AA588" s="7"/>
      <c r="AB588" s="7"/>
      <c r="AC588" s="7"/>
      <c r="AD588" s="7"/>
      <c r="AE588" s="7"/>
      <c r="AF588" s="7"/>
      <c r="AG588" s="7"/>
      <c r="AH588" s="7"/>
      <c r="AI588" s="7"/>
      <c r="AJ588" s="7"/>
      <c r="AK588" s="7"/>
      <c r="AL588" s="7"/>
      <c r="AM588" s="7"/>
      <c r="AN588" s="7"/>
      <c r="AO588" s="7"/>
      <c r="AP588" s="7"/>
      <c r="AQ588" s="7"/>
      <c r="AR588" s="7"/>
      <c r="AS588" s="7"/>
      <c r="AT588" s="7"/>
      <c r="AU588" s="7"/>
    </row>
    <row r="589" spans="1:47" x14ac:dyDescent="0.25">
      <c r="A589" s="151"/>
      <c r="B589" s="175"/>
      <c r="C589" s="7"/>
      <c r="D589" s="7"/>
      <c r="E589" s="7"/>
      <c r="F589" s="7"/>
      <c r="G589" s="7"/>
      <c r="H589" s="7"/>
      <c r="I589" s="7"/>
      <c r="J589" s="7"/>
      <c r="K589" s="151"/>
      <c r="L589" s="7"/>
      <c r="M589" s="7"/>
      <c r="N589" s="26"/>
      <c r="O589" s="26"/>
      <c r="P589" s="26"/>
      <c r="Q589" s="7"/>
      <c r="R589" s="7"/>
      <c r="S589" s="7"/>
      <c r="T589" s="7"/>
      <c r="U589" s="7"/>
      <c r="V589" s="15"/>
      <c r="W589" s="7"/>
      <c r="X589" s="7"/>
      <c r="Y589" s="7"/>
      <c r="Z589" s="7"/>
      <c r="AA589" s="7"/>
      <c r="AB589" s="7"/>
      <c r="AC589" s="7"/>
      <c r="AD589" s="7"/>
      <c r="AE589" s="7"/>
      <c r="AF589" s="7"/>
      <c r="AG589" s="7"/>
      <c r="AH589" s="7"/>
      <c r="AI589" s="7"/>
      <c r="AJ589" s="7"/>
      <c r="AK589" s="7"/>
      <c r="AL589" s="7"/>
      <c r="AM589" s="7"/>
      <c r="AN589" s="7"/>
      <c r="AO589" s="7"/>
      <c r="AP589" s="7"/>
      <c r="AQ589" s="7"/>
      <c r="AR589" s="7"/>
      <c r="AS589" s="7"/>
      <c r="AT589" s="7"/>
      <c r="AU589" s="7"/>
    </row>
    <row r="590" spans="1:47" x14ac:dyDescent="0.25">
      <c r="A590" s="151"/>
      <c r="B590" s="175"/>
      <c r="C590" s="7"/>
      <c r="D590" s="7"/>
      <c r="E590" s="7"/>
      <c r="F590" s="7"/>
      <c r="G590" s="7"/>
      <c r="H590" s="7"/>
      <c r="I590" s="7"/>
      <c r="J590" s="7"/>
      <c r="K590" s="151"/>
      <c r="L590" s="7"/>
      <c r="M590" s="7"/>
      <c r="N590" s="26"/>
      <c r="O590" s="26"/>
      <c r="P590" s="26"/>
      <c r="Q590" s="7"/>
      <c r="R590" s="7"/>
      <c r="S590" s="7"/>
      <c r="T590" s="7"/>
      <c r="U590" s="7"/>
      <c r="V590" s="15"/>
      <c r="W590" s="7"/>
      <c r="X590" s="7"/>
      <c r="Y590" s="7"/>
      <c r="Z590" s="7"/>
      <c r="AA590" s="7"/>
      <c r="AB590" s="7"/>
      <c r="AC590" s="7"/>
      <c r="AD590" s="7"/>
      <c r="AE590" s="7"/>
      <c r="AF590" s="7"/>
      <c r="AG590" s="7"/>
      <c r="AH590" s="7"/>
      <c r="AI590" s="7"/>
      <c r="AJ590" s="7"/>
      <c r="AK590" s="7"/>
      <c r="AL590" s="7"/>
      <c r="AM590" s="7"/>
      <c r="AN590" s="7"/>
      <c r="AO590" s="7"/>
      <c r="AP590" s="7"/>
      <c r="AQ590" s="7"/>
      <c r="AR590" s="7"/>
      <c r="AS590" s="7"/>
      <c r="AT590" s="7"/>
      <c r="AU590" s="7"/>
    </row>
    <row r="591" spans="1:47" x14ac:dyDescent="0.25">
      <c r="A591" s="151"/>
      <c r="B591" s="175"/>
      <c r="C591" s="7"/>
      <c r="D591" s="7"/>
      <c r="E591" s="7"/>
      <c r="F591" s="7"/>
      <c r="G591" s="7"/>
      <c r="H591" s="7"/>
      <c r="I591" s="7"/>
      <c r="J591" s="7"/>
      <c r="K591" s="151"/>
      <c r="L591" s="7"/>
      <c r="M591" s="7"/>
      <c r="N591" s="26"/>
      <c r="O591" s="26"/>
      <c r="P591" s="26"/>
      <c r="Q591" s="7"/>
      <c r="R591" s="7"/>
      <c r="S591" s="7"/>
      <c r="T591" s="7"/>
      <c r="U591" s="7"/>
      <c r="V591" s="15"/>
      <c r="W591" s="7"/>
      <c r="X591" s="7"/>
      <c r="Y591" s="7"/>
      <c r="Z591" s="7"/>
      <c r="AA591" s="7"/>
      <c r="AB591" s="7"/>
      <c r="AC591" s="7"/>
      <c r="AD591" s="7"/>
      <c r="AE591" s="7"/>
      <c r="AF591" s="7"/>
      <c r="AG591" s="7"/>
      <c r="AH591" s="7"/>
      <c r="AI591" s="7"/>
      <c r="AJ591" s="7"/>
      <c r="AK591" s="7"/>
      <c r="AL591" s="7"/>
      <c r="AM591" s="7"/>
      <c r="AN591" s="7"/>
      <c r="AO591" s="7"/>
      <c r="AP591" s="7"/>
      <c r="AQ591" s="7"/>
      <c r="AR591" s="7"/>
      <c r="AS591" s="7"/>
      <c r="AT591" s="7"/>
      <c r="AU591" s="7"/>
    </row>
    <row r="592" spans="1:47" x14ac:dyDescent="0.25">
      <c r="A592" s="151"/>
      <c r="B592" s="175"/>
      <c r="C592" s="7"/>
      <c r="D592" s="7"/>
      <c r="E592" s="7"/>
      <c r="F592" s="7"/>
      <c r="G592" s="7"/>
      <c r="H592" s="7"/>
      <c r="I592" s="7"/>
      <c r="J592" s="7"/>
      <c r="K592" s="151"/>
      <c r="L592" s="7"/>
      <c r="M592" s="7"/>
      <c r="N592" s="26"/>
      <c r="O592" s="26"/>
      <c r="P592" s="26"/>
      <c r="Q592" s="7"/>
      <c r="R592" s="7"/>
      <c r="S592" s="7"/>
      <c r="T592" s="7"/>
      <c r="U592" s="7"/>
      <c r="V592" s="15"/>
      <c r="W592" s="7"/>
      <c r="X592" s="7"/>
      <c r="Y592" s="7"/>
      <c r="Z592" s="7"/>
      <c r="AA592" s="7"/>
      <c r="AB592" s="7"/>
      <c r="AC592" s="7"/>
      <c r="AD592" s="7"/>
      <c r="AE592" s="7"/>
      <c r="AF592" s="7"/>
      <c r="AG592" s="7"/>
      <c r="AH592" s="7"/>
      <c r="AI592" s="7"/>
      <c r="AJ592" s="7"/>
      <c r="AK592" s="7"/>
      <c r="AL592" s="7"/>
      <c r="AM592" s="7"/>
      <c r="AN592" s="7"/>
      <c r="AO592" s="7"/>
      <c r="AP592" s="7"/>
      <c r="AQ592" s="7"/>
      <c r="AR592" s="7"/>
      <c r="AS592" s="7"/>
      <c r="AT592" s="7"/>
      <c r="AU592" s="7"/>
    </row>
    <row r="593" spans="1:47" x14ac:dyDescent="0.25">
      <c r="A593" s="151"/>
      <c r="B593" s="175"/>
      <c r="C593" s="7"/>
      <c r="D593" s="7"/>
      <c r="E593" s="7"/>
      <c r="F593" s="7"/>
      <c r="G593" s="7"/>
      <c r="H593" s="7"/>
      <c r="I593" s="7"/>
      <c r="J593" s="7"/>
      <c r="K593" s="151"/>
      <c r="L593" s="7"/>
      <c r="M593" s="7"/>
      <c r="N593" s="26"/>
      <c r="O593" s="26"/>
      <c r="P593" s="26"/>
      <c r="Q593" s="7"/>
      <c r="R593" s="7"/>
      <c r="S593" s="7"/>
      <c r="T593" s="7"/>
      <c r="U593" s="7"/>
      <c r="V593" s="15"/>
      <c r="W593" s="7"/>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row>
    <row r="594" spans="1:47" x14ac:dyDescent="0.25">
      <c r="A594" s="151"/>
      <c r="B594" s="175"/>
      <c r="C594" s="7"/>
      <c r="D594" s="7"/>
      <c r="E594" s="7"/>
      <c r="F594" s="7"/>
      <c r="G594" s="7"/>
      <c r="H594" s="7"/>
      <c r="I594" s="7"/>
      <c r="J594" s="7"/>
      <c r="K594" s="151"/>
      <c r="L594" s="7"/>
      <c r="M594" s="7"/>
      <c r="N594" s="26"/>
      <c r="O594" s="26"/>
      <c r="P594" s="26"/>
      <c r="Q594" s="7"/>
      <c r="R594" s="7"/>
      <c r="S594" s="7"/>
      <c r="T594" s="7"/>
      <c r="U594" s="7"/>
      <c r="V594" s="15"/>
      <c r="W594" s="7"/>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row>
    <row r="595" spans="1:47" x14ac:dyDescent="0.25">
      <c r="A595" s="151"/>
      <c r="B595" s="175"/>
      <c r="C595" s="7"/>
      <c r="D595" s="7"/>
      <c r="E595" s="7"/>
      <c r="F595" s="7"/>
      <c r="G595" s="7"/>
      <c r="H595" s="7"/>
      <c r="I595" s="7"/>
      <c r="J595" s="7"/>
      <c r="K595" s="151"/>
      <c r="L595" s="7"/>
      <c r="M595" s="7"/>
      <c r="N595" s="26"/>
      <c r="O595" s="26"/>
      <c r="P595" s="26"/>
      <c r="Q595" s="7"/>
      <c r="R595" s="7"/>
      <c r="S595" s="7"/>
      <c r="T595" s="7"/>
      <c r="U595" s="7"/>
      <c r="V595" s="15"/>
      <c r="W595" s="7"/>
      <c r="X595" s="7"/>
      <c r="Y595" s="7"/>
      <c r="Z595" s="7"/>
      <c r="AA595" s="7"/>
      <c r="AB595" s="7"/>
      <c r="AC595" s="7"/>
      <c r="AD595" s="7"/>
      <c r="AE595" s="7"/>
      <c r="AF595" s="7"/>
      <c r="AG595" s="7"/>
      <c r="AH595" s="7"/>
      <c r="AI595" s="7"/>
      <c r="AJ595" s="7"/>
      <c r="AK595" s="7"/>
      <c r="AL595" s="7"/>
      <c r="AM595" s="7"/>
      <c r="AN595" s="7"/>
      <c r="AO595" s="7"/>
      <c r="AP595" s="7"/>
      <c r="AQ595" s="7"/>
      <c r="AR595" s="7"/>
      <c r="AS595" s="7"/>
      <c r="AT595" s="7"/>
      <c r="AU595" s="7"/>
    </row>
    <row r="596" spans="1:47" x14ac:dyDescent="0.25">
      <c r="A596" s="151"/>
      <c r="B596" s="175"/>
      <c r="C596" s="7"/>
      <c r="D596" s="7"/>
      <c r="E596" s="7"/>
      <c r="F596" s="7"/>
      <c r="G596" s="7"/>
      <c r="H596" s="7"/>
      <c r="I596" s="7"/>
      <c r="J596" s="7"/>
      <c r="K596" s="151"/>
      <c r="L596" s="7"/>
      <c r="M596" s="7"/>
      <c r="N596" s="26"/>
      <c r="O596" s="26"/>
      <c r="P596" s="26"/>
      <c r="Q596" s="7"/>
      <c r="R596" s="7"/>
      <c r="S596" s="7"/>
      <c r="T596" s="7"/>
      <c r="U596" s="7"/>
      <c r="V596" s="15"/>
      <c r="W596" s="7"/>
      <c r="X596" s="7"/>
      <c r="Y596" s="7"/>
      <c r="Z596" s="7"/>
      <c r="AA596" s="7"/>
      <c r="AB596" s="7"/>
      <c r="AC596" s="7"/>
      <c r="AD596" s="7"/>
      <c r="AE596" s="7"/>
      <c r="AF596" s="7"/>
      <c r="AG596" s="7"/>
      <c r="AH596" s="7"/>
      <c r="AI596" s="7"/>
      <c r="AJ596" s="7"/>
      <c r="AK596" s="7"/>
      <c r="AL596" s="7"/>
      <c r="AM596" s="7"/>
      <c r="AN596" s="7"/>
      <c r="AO596" s="7"/>
      <c r="AP596" s="7"/>
      <c r="AQ596" s="7"/>
      <c r="AR596" s="7"/>
      <c r="AS596" s="7"/>
      <c r="AT596" s="7"/>
      <c r="AU596" s="7"/>
    </row>
    <row r="597" spans="1:47" x14ac:dyDescent="0.25">
      <c r="A597" s="151"/>
      <c r="B597" s="175"/>
      <c r="C597" s="7"/>
      <c r="D597" s="7"/>
      <c r="E597" s="7"/>
      <c r="F597" s="7"/>
      <c r="G597" s="7"/>
      <c r="H597" s="7"/>
      <c r="I597" s="7"/>
      <c r="J597" s="7"/>
      <c r="K597" s="151"/>
      <c r="L597" s="7"/>
      <c r="M597" s="7"/>
      <c r="N597" s="26"/>
      <c r="O597" s="26"/>
      <c r="P597" s="26"/>
      <c r="Q597" s="7"/>
      <c r="R597" s="7"/>
      <c r="S597" s="7"/>
      <c r="T597" s="7"/>
      <c r="U597" s="7"/>
      <c r="V597" s="15"/>
      <c r="W597" s="7"/>
      <c r="X597" s="7"/>
      <c r="Y597" s="7"/>
      <c r="Z597" s="7"/>
      <c r="AA597" s="7"/>
      <c r="AB597" s="7"/>
      <c r="AC597" s="7"/>
      <c r="AD597" s="7"/>
      <c r="AE597" s="7"/>
      <c r="AF597" s="7"/>
      <c r="AG597" s="7"/>
      <c r="AH597" s="7"/>
      <c r="AI597" s="7"/>
      <c r="AJ597" s="7"/>
      <c r="AK597" s="7"/>
      <c r="AL597" s="7"/>
      <c r="AM597" s="7"/>
      <c r="AN597" s="7"/>
      <c r="AO597" s="7"/>
      <c r="AP597" s="7"/>
      <c r="AQ597" s="7"/>
      <c r="AR597" s="7"/>
      <c r="AS597" s="7"/>
      <c r="AT597" s="7"/>
      <c r="AU597" s="7"/>
    </row>
    <row r="598" spans="1:47" x14ac:dyDescent="0.25">
      <c r="A598" s="151"/>
      <c r="B598" s="175"/>
      <c r="C598" s="7"/>
      <c r="D598" s="7"/>
      <c r="E598" s="7"/>
      <c r="F598" s="7"/>
      <c r="G598" s="7"/>
      <c r="H598" s="7"/>
      <c r="I598" s="7"/>
      <c r="J598" s="7"/>
      <c r="K598" s="151"/>
      <c r="L598" s="7"/>
      <c r="M598" s="7"/>
      <c r="N598" s="26"/>
      <c r="O598" s="26"/>
      <c r="P598" s="26"/>
      <c r="Q598" s="7"/>
      <c r="R598" s="7"/>
      <c r="S598" s="7"/>
      <c r="T598" s="7"/>
      <c r="U598" s="7"/>
      <c r="V598" s="15"/>
      <c r="W598" s="7"/>
      <c r="X598" s="7"/>
      <c r="Y598" s="7"/>
      <c r="Z598" s="7"/>
      <c r="AA598" s="7"/>
      <c r="AB598" s="7"/>
      <c r="AC598" s="7"/>
      <c r="AD598" s="7"/>
      <c r="AE598" s="7"/>
      <c r="AF598" s="7"/>
      <c r="AG598" s="7"/>
      <c r="AH598" s="7"/>
      <c r="AI598" s="7"/>
      <c r="AJ598" s="7"/>
      <c r="AK598" s="7"/>
      <c r="AL598" s="7"/>
      <c r="AM598" s="7"/>
      <c r="AN598" s="7"/>
      <c r="AO598" s="7"/>
      <c r="AP598" s="7"/>
      <c r="AQ598" s="7"/>
      <c r="AR598" s="7"/>
      <c r="AS598" s="7"/>
      <c r="AT598" s="7"/>
      <c r="AU598" s="7"/>
    </row>
    <row r="599" spans="1:47" x14ac:dyDescent="0.25">
      <c r="A599" s="151"/>
      <c r="B599" s="175"/>
      <c r="C599" s="7"/>
      <c r="D599" s="7"/>
      <c r="E599" s="7"/>
      <c r="F599" s="7"/>
      <c r="G599" s="7"/>
      <c r="H599" s="7"/>
      <c r="I599" s="7"/>
      <c r="J599" s="7"/>
      <c r="K599" s="151"/>
      <c r="L599" s="7"/>
      <c r="M599" s="7"/>
      <c r="N599" s="26"/>
      <c r="O599" s="26"/>
      <c r="P599" s="26"/>
      <c r="Q599" s="7"/>
      <c r="R599" s="7"/>
      <c r="S599" s="7"/>
      <c r="T599" s="7"/>
      <c r="U599" s="7"/>
      <c r="V599" s="15"/>
      <c r="W599" s="7"/>
      <c r="X599" s="7"/>
      <c r="Y599" s="7"/>
      <c r="Z599" s="7"/>
      <c r="AA599" s="7"/>
      <c r="AB599" s="7"/>
      <c r="AC599" s="7"/>
      <c r="AD599" s="7"/>
      <c r="AE599" s="7"/>
      <c r="AF599" s="7"/>
      <c r="AG599" s="7"/>
      <c r="AH599" s="7"/>
      <c r="AI599" s="7"/>
      <c r="AJ599" s="7"/>
      <c r="AK599" s="7"/>
      <c r="AL599" s="7"/>
      <c r="AM599" s="7"/>
      <c r="AN599" s="7"/>
      <c r="AO599" s="7"/>
      <c r="AP599" s="7"/>
      <c r="AQ599" s="7"/>
      <c r="AR599" s="7"/>
      <c r="AS599" s="7"/>
      <c r="AT599" s="7"/>
      <c r="AU599" s="7"/>
    </row>
    <row r="600" spans="1:47" x14ac:dyDescent="0.25">
      <c r="A600" s="151"/>
      <c r="B600" s="175"/>
      <c r="C600" s="7"/>
      <c r="D600" s="7"/>
      <c r="E600" s="7"/>
      <c r="F600" s="7"/>
      <c r="G600" s="7"/>
      <c r="H600" s="7"/>
      <c r="I600" s="7"/>
      <c r="J600" s="7"/>
      <c r="K600" s="151"/>
      <c r="L600" s="7"/>
      <c r="M600" s="7"/>
      <c r="N600" s="26"/>
      <c r="O600" s="26"/>
      <c r="P600" s="26"/>
      <c r="Q600" s="7"/>
      <c r="R600" s="7"/>
      <c r="S600" s="7"/>
      <c r="T600" s="7"/>
      <c r="U600" s="7"/>
      <c r="V600" s="15"/>
      <c r="W600" s="7"/>
      <c r="X600" s="7"/>
      <c r="Y600" s="7"/>
      <c r="Z600" s="7"/>
      <c r="AA600" s="7"/>
      <c r="AB600" s="7"/>
      <c r="AC600" s="7"/>
      <c r="AD600" s="7"/>
      <c r="AE600" s="7"/>
      <c r="AF600" s="7"/>
      <c r="AG600" s="7"/>
      <c r="AH600" s="7"/>
      <c r="AI600" s="7"/>
      <c r="AJ600" s="7"/>
      <c r="AK600" s="7"/>
      <c r="AL600" s="7"/>
      <c r="AM600" s="7"/>
      <c r="AN600" s="7"/>
      <c r="AO600" s="7"/>
      <c r="AP600" s="7"/>
      <c r="AQ600" s="7"/>
      <c r="AR600" s="7"/>
      <c r="AS600" s="7"/>
      <c r="AT600" s="7"/>
      <c r="AU600" s="7"/>
    </row>
    <row r="601" spans="1:47" x14ac:dyDescent="0.25">
      <c r="A601" s="151"/>
      <c r="B601" s="175"/>
      <c r="C601" s="7"/>
      <c r="D601" s="7"/>
      <c r="E601" s="7"/>
      <c r="F601" s="7"/>
      <c r="G601" s="7"/>
      <c r="H601" s="7"/>
      <c r="I601" s="7"/>
      <c r="J601" s="7"/>
      <c r="K601" s="151"/>
      <c r="L601" s="7"/>
      <c r="M601" s="7"/>
      <c r="N601" s="26"/>
      <c r="O601" s="26"/>
      <c r="P601" s="26"/>
      <c r="Q601" s="7"/>
      <c r="R601" s="7"/>
      <c r="S601" s="7"/>
      <c r="T601" s="7"/>
      <c r="U601" s="7"/>
      <c r="V601" s="15"/>
      <c r="W601" s="7"/>
      <c r="X601" s="7"/>
      <c r="Y601" s="7"/>
      <c r="Z601" s="7"/>
      <c r="AA601" s="7"/>
      <c r="AB601" s="7"/>
      <c r="AC601" s="7"/>
      <c r="AD601" s="7"/>
      <c r="AE601" s="7"/>
      <c r="AF601" s="7"/>
      <c r="AG601" s="7"/>
      <c r="AH601" s="7"/>
      <c r="AI601" s="7"/>
      <c r="AJ601" s="7"/>
      <c r="AK601" s="7"/>
      <c r="AL601" s="7"/>
      <c r="AM601" s="7"/>
      <c r="AN601" s="7"/>
      <c r="AO601" s="7"/>
      <c r="AP601" s="7"/>
      <c r="AQ601" s="7"/>
      <c r="AR601" s="7"/>
      <c r="AS601" s="7"/>
      <c r="AT601" s="7"/>
      <c r="AU601" s="7"/>
    </row>
    <row r="602" spans="1:47" x14ac:dyDescent="0.25">
      <c r="A602" s="151"/>
      <c r="B602" s="175"/>
      <c r="C602" s="7"/>
      <c r="D602" s="7"/>
      <c r="E602" s="7"/>
      <c r="F602" s="7"/>
      <c r="G602" s="7"/>
      <c r="H602" s="7"/>
      <c r="I602" s="7"/>
      <c r="J602" s="7"/>
      <c r="K602" s="151"/>
      <c r="L602" s="7"/>
      <c r="M602" s="7"/>
      <c r="N602" s="26"/>
      <c r="O602" s="26"/>
      <c r="P602" s="26"/>
      <c r="Q602" s="7"/>
      <c r="R602" s="7"/>
      <c r="S602" s="7"/>
      <c r="T602" s="7"/>
      <c r="U602" s="7"/>
      <c r="V602" s="15"/>
      <c r="W602" s="7"/>
      <c r="X602" s="7"/>
      <c r="Y602" s="7"/>
      <c r="Z602" s="7"/>
      <c r="AA602" s="7"/>
      <c r="AB602" s="7"/>
      <c r="AC602" s="7"/>
      <c r="AD602" s="7"/>
      <c r="AE602" s="7"/>
      <c r="AF602" s="7"/>
      <c r="AG602" s="7"/>
      <c r="AH602" s="7"/>
      <c r="AI602" s="7"/>
      <c r="AJ602" s="7"/>
      <c r="AK602" s="7"/>
      <c r="AL602" s="7"/>
      <c r="AM602" s="7"/>
      <c r="AN602" s="7"/>
      <c r="AO602" s="7"/>
      <c r="AP602" s="7"/>
      <c r="AQ602" s="7"/>
      <c r="AR602" s="7"/>
      <c r="AS602" s="7"/>
      <c r="AT602" s="7"/>
      <c r="AU602" s="7"/>
    </row>
    <row r="603" spans="1:47" x14ac:dyDescent="0.25">
      <c r="B603" s="478"/>
      <c r="C603" s="22"/>
      <c r="D603" s="22"/>
      <c r="E603" s="22"/>
      <c r="F603" s="22"/>
      <c r="G603" s="22"/>
      <c r="H603" s="22"/>
      <c r="I603" s="22"/>
      <c r="J603" s="22"/>
      <c r="K603" s="469"/>
      <c r="L603" s="23"/>
      <c r="M603" s="22"/>
      <c r="N603" s="28"/>
      <c r="O603" s="10"/>
      <c r="P603" s="40"/>
      <c r="Q603" s="22"/>
      <c r="R603" s="22"/>
      <c r="S603" s="22"/>
      <c r="T603" s="22"/>
      <c r="U603" s="22"/>
      <c r="V603" s="24"/>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7"/>
      <c r="AS603" s="7"/>
      <c r="AT603" s="7"/>
      <c r="AU603" s="7"/>
    </row>
    <row r="604" spans="1:47" x14ac:dyDescent="0.25">
      <c r="D604" s="22"/>
      <c r="AB604" s="22"/>
      <c r="AM604" s="22"/>
      <c r="AP604" s="22"/>
    </row>
    <row r="605" spans="1:47" x14ac:dyDescent="0.25">
      <c r="D605" s="22"/>
      <c r="AB605" s="22"/>
      <c r="AM605" s="22"/>
      <c r="AP605" s="22"/>
    </row>
    <row r="606" spans="1:47" x14ac:dyDescent="0.25">
      <c r="D606" s="22"/>
      <c r="AB606" s="22"/>
      <c r="AM606" s="22"/>
      <c r="AP606" s="22"/>
    </row>
    <row r="607" spans="1:47" x14ac:dyDescent="0.25">
      <c r="G607" t="s">
        <v>655</v>
      </c>
    </row>
    <row r="608" spans="1:47" x14ac:dyDescent="0.25">
      <c r="C608" t="s">
        <v>847</v>
      </c>
      <c r="E608" t="s">
        <v>847</v>
      </c>
    </row>
    <row r="609" spans="5:24" x14ac:dyDescent="0.25">
      <c r="E609" t="s">
        <v>847</v>
      </c>
      <c r="I609" t="s">
        <v>847</v>
      </c>
    </row>
    <row r="611" spans="5:24" x14ac:dyDescent="0.25">
      <c r="E611" t="s">
        <v>847</v>
      </c>
    </row>
    <row r="614" spans="5:24" x14ac:dyDescent="0.25">
      <c r="X614" t="s">
        <v>847</v>
      </c>
    </row>
    <row r="626" spans="4:4" x14ac:dyDescent="0.25">
      <c r="D626" t="s">
        <v>847</v>
      </c>
    </row>
  </sheetData>
  <conditionalFormatting sqref="A1:A415 A417:A1048576">
    <cfRule type="expression" dxfId="449" priority="285">
      <formula>(AR1:AR400)="+"</formula>
    </cfRule>
  </conditionalFormatting>
  <conditionalFormatting sqref="B1:B234 B237:B606 B613:B1048576">
    <cfRule type="expression" dxfId="448" priority="258">
      <formula>(AR1:AR400)="+"</formula>
    </cfRule>
  </conditionalFormatting>
  <conditionalFormatting sqref="B236">
    <cfRule type="expression" dxfId="447" priority="656">
      <formula>(AR235:AR634)="+"</formula>
    </cfRule>
  </conditionalFormatting>
  <conditionalFormatting sqref="B609:B612">
    <cfRule type="expression" dxfId="446" priority="6013">
      <formula>(AR607:AR1006)="+"</formula>
    </cfRule>
  </conditionalFormatting>
  <conditionalFormatting sqref="C616">
    <cfRule type="expression" dxfId="445" priority="5994">
      <formula>(AR619:AR1018)="+"</formula>
    </cfRule>
  </conditionalFormatting>
  <conditionalFormatting sqref="C620">
    <cfRule type="expression" dxfId="444" priority="6011">
      <formula>(AR618:AR1017)="+"</formula>
    </cfRule>
  </conditionalFormatting>
  <conditionalFormatting sqref="C1:D36 C38:D47 C49:D49 C143:D181 C183:D230 C233:D234 C237:D244 C247 C248:D248 C258:D295 C296 C297:D302 C303:C304 C305:D305 C306:C308 C309:D310 C311:C312 C313:D315 C316 C317:D317 C318 C319:D319 C320 C321:D321 C322:C323 C324:D326 C327 C328:D328 C329:C334 C335:D336 C337:C338 C339:D339 C340:C343 C344:D344 C345 C346:D347 C348:C349 C350:D350 C351:C353 C354:D355 C356 C357:D370 C371:C372 C373:D387 D388:D389 C389:D406 D407:D408 C409:D411 C412:C413 C414:D438 C439 C440:D455 C456:C459 C460:D607 C608:C609 D610:D611 C612:D612 D613:D616 D619:D621 C622:D1048177">
    <cfRule type="expression" dxfId="443" priority="439">
      <formula>(AR1:AR400)="+"</formula>
    </cfRule>
  </conditionalFormatting>
  <conditionalFormatting sqref="C51:D141">
    <cfRule type="expression" dxfId="442" priority="263">
      <formula>(AR51:AR450)="+"</formula>
    </cfRule>
  </conditionalFormatting>
  <conditionalFormatting sqref="C231:D231 C245:D245 D371 C388 C407 D412 D610 D617">
    <cfRule type="expression" dxfId="441" priority="650">
      <formula>(AR232:AR631)="+"</formula>
    </cfRule>
  </conditionalFormatting>
  <conditionalFormatting sqref="C236:D236 C611">
    <cfRule type="expression" dxfId="440" priority="652">
      <formula>(AR235:AR634)="+"</formula>
    </cfRule>
  </conditionalFormatting>
  <conditionalFormatting sqref="C254:D257">
    <cfRule type="expression" dxfId="439" priority="1880">
      <formula>(AR250:AR649)="+"</formula>
    </cfRule>
  </conditionalFormatting>
  <conditionalFormatting sqref="C1048178:D1048576">
    <cfRule type="expression" dxfId="438" priority="5979">
      <formula>(AR1:AR1048178)="+"</formula>
    </cfRule>
  </conditionalFormatting>
  <conditionalFormatting sqref="D247">
    <cfRule type="expression" dxfId="437" priority="133">
      <formula>(AS247:AS646)="+"</formula>
    </cfRule>
  </conditionalFormatting>
  <conditionalFormatting sqref="D252 C617:C619">
    <cfRule type="expression" dxfId="436" priority="2394">
      <formula>(AR249:AR648)="+"</formula>
    </cfRule>
  </conditionalFormatting>
  <conditionalFormatting sqref="D296">
    <cfRule type="expression" dxfId="435" priority="136">
      <formula>(AS296:AS695)="+"</formula>
    </cfRule>
  </conditionalFormatting>
  <conditionalFormatting sqref="D303:D304">
    <cfRule type="expression" dxfId="434" priority="139">
      <formula>(AS303:AS702)="+"</formula>
    </cfRule>
  </conditionalFormatting>
  <conditionalFormatting sqref="D306:D308">
    <cfRule type="expression" dxfId="433" priority="141">
      <formula>(AS306:AS705)="+"</formula>
    </cfRule>
  </conditionalFormatting>
  <conditionalFormatting sqref="D311:D312">
    <cfRule type="expression" dxfId="432" priority="148">
      <formula>(AS311:AS710)="+"</formula>
    </cfRule>
  </conditionalFormatting>
  <conditionalFormatting sqref="D316">
    <cfRule type="expression" dxfId="431" priority="152">
      <formula>(AS316:AS715)="+"</formula>
    </cfRule>
  </conditionalFormatting>
  <conditionalFormatting sqref="D318">
    <cfRule type="expression" dxfId="430" priority="121">
      <formula>(AS318:AS717)="+"</formula>
    </cfRule>
  </conditionalFormatting>
  <conditionalFormatting sqref="D320">
    <cfRule type="expression" dxfId="429" priority="158">
      <formula>(AS320:AS719)="+"</formula>
    </cfRule>
  </conditionalFormatting>
  <conditionalFormatting sqref="D322:D323">
    <cfRule type="expression" dxfId="428" priority="119">
      <formula>(AS322:AS721)="+"</formula>
    </cfRule>
  </conditionalFormatting>
  <conditionalFormatting sqref="D327">
    <cfRule type="expression" dxfId="427" priority="167">
      <formula>(AS327:AS726)="+"</formula>
    </cfRule>
  </conditionalFormatting>
  <conditionalFormatting sqref="D329:D334">
    <cfRule type="expression" dxfId="426" priority="114">
      <formula>(AS329:AS728)="+"</formula>
    </cfRule>
  </conditionalFormatting>
  <conditionalFormatting sqref="D337:D338">
    <cfRule type="expression" dxfId="425" priority="112">
      <formula>(AS337:AS736)="+"</formula>
    </cfRule>
  </conditionalFormatting>
  <conditionalFormatting sqref="D340:D343">
    <cfRule type="expression" dxfId="424" priority="109">
      <formula>(AS340:AS739)="+"</formula>
    </cfRule>
  </conditionalFormatting>
  <conditionalFormatting sqref="D345">
    <cfRule type="expression" dxfId="423" priority="107">
      <formula>(AS345:AS744)="+"</formula>
    </cfRule>
  </conditionalFormatting>
  <conditionalFormatting sqref="D348:D349">
    <cfRule type="expression" dxfId="422" priority="179">
      <formula>(AS348:AS747)="+"</formula>
    </cfRule>
  </conditionalFormatting>
  <conditionalFormatting sqref="D351:D353">
    <cfRule type="expression" dxfId="421" priority="182">
      <formula>(AS351:AS750)="+"</formula>
    </cfRule>
  </conditionalFormatting>
  <conditionalFormatting sqref="D356">
    <cfRule type="expression" dxfId="420" priority="185">
      <formula>(AS356:AS755)="+"</formula>
    </cfRule>
  </conditionalFormatting>
  <conditionalFormatting sqref="D456:D459">
    <cfRule type="expression" dxfId="419" priority="1">
      <formula>(AS456:AS855)="+"</formula>
    </cfRule>
  </conditionalFormatting>
  <conditionalFormatting sqref="E1:E36 E409:E606 E609:E610 E613:E617 F617 E621:E630 F623 F625 E633:E1048177">
    <cfRule type="expression" dxfId="418" priority="224">
      <formula>(AS1:AS400)="+"</formula>
    </cfRule>
  </conditionalFormatting>
  <conditionalFormatting sqref="E38:E49">
    <cfRule type="expression" dxfId="417" priority="252">
      <formula>(AS38:AS437)="+"</formula>
    </cfRule>
  </conditionalFormatting>
  <conditionalFormatting sqref="E51:E367 E369:E376 E379:E384">
    <cfRule type="expression" dxfId="416" priority="88">
      <formula>(AS51:AS450)="+"</formula>
    </cfRule>
  </conditionalFormatting>
  <conditionalFormatting sqref="E368 F379:J382 G383:J384 F385:J616 G619:J620 F621:J622 G623:J623 F624:J624 G625:J625 F626:J1048177">
    <cfRule type="expression" dxfId="415" priority="18">
      <formula>(AQ368:AQ767)="+"</formula>
    </cfRule>
  </conditionalFormatting>
  <conditionalFormatting sqref="E377:E378">
    <cfRule type="expression" dxfId="414" priority="17">
      <formula>(AQ377:AQ776)="+"</formula>
    </cfRule>
  </conditionalFormatting>
  <conditionalFormatting sqref="E385">
    <cfRule type="expression" dxfId="413" priority="5986">
      <formula>(AS387:AS786)="+"</formula>
    </cfRule>
  </conditionalFormatting>
  <conditionalFormatting sqref="E386:E389">
    <cfRule type="expression" dxfId="412" priority="19">
      <formula>(AS386:AS785)="+"</formula>
    </cfRule>
  </conditionalFormatting>
  <conditionalFormatting sqref="E388:E395">
    <cfRule type="expression" dxfId="411" priority="3">
      <formula>(AQ388:AQ787)="+"</formula>
    </cfRule>
  </conditionalFormatting>
  <conditionalFormatting sqref="E394 E396 E399:E405">
    <cfRule type="expression" dxfId="410" priority="9">
      <formula>(AS394:AS793)="+"</formula>
    </cfRule>
  </conditionalFormatting>
  <conditionalFormatting sqref="E397:E398">
    <cfRule type="expression" dxfId="409" priority="2">
      <formula>(AQ397:AQ796)="+"</formula>
    </cfRule>
  </conditionalFormatting>
  <conditionalFormatting sqref="E406">
    <cfRule type="expression" dxfId="408" priority="6">
      <formula>(AQ406:AQ805)="+"</formula>
    </cfRule>
  </conditionalFormatting>
  <conditionalFormatting sqref="E407 E608 E611 E618:E619">
    <cfRule type="expression" dxfId="407" priority="5982">
      <formula>(AS408:AS807)="+"</formula>
    </cfRule>
  </conditionalFormatting>
  <conditionalFormatting sqref="E609 E632">
    <cfRule type="expression" dxfId="406" priority="6005">
      <formula>(AS608:AS1007)="+"</formula>
    </cfRule>
  </conditionalFormatting>
  <conditionalFormatting sqref="E1048178:E1048576">
    <cfRule type="expression" dxfId="405" priority="5980">
      <formula>(AS1:AS1048178)="+"</formula>
    </cfRule>
  </conditionalFormatting>
  <conditionalFormatting sqref="F275">
    <cfRule type="expression" dxfId="404" priority="6000">
      <formula>(AR270:AR669)="+"</formula>
    </cfRule>
  </conditionalFormatting>
  <conditionalFormatting sqref="F40:H40 F41:J54 F55:F56 F57:J62 F63:G63 F64:J72 F73:H73 J73 F74:J74 F75:H75 J75 F76:J153 F154:F156 H154:J156 F157:J163 H164:J168 F164:G177 H169 H170:J177 F178:J198 H199:J199 F200:J202 F203:F204 H203:J204 F205:J231 H232:J233 F233 F234:J259 F260:F261 H260:J261 F262:J274 G275:J275 F276:J286 G287:J288 F289:J290 G291:J292 F293:J325 G326:J327 F328:J337 G338:J338 F339:J355 F356:F358 H356:J358 F359:J364 G365:J366 F367:J376 F377:F378 H377:J378 G617:J617 F618:J618">
    <cfRule type="expression" dxfId="403" priority="210">
      <formula>(AR40:AR439)="+"</formula>
    </cfRule>
  </conditionalFormatting>
  <conditionalFormatting sqref="F1:J39">
    <cfRule type="expression" dxfId="402" priority="421">
      <formula>(AR1:AR400)="+"</formula>
    </cfRule>
  </conditionalFormatting>
  <conditionalFormatting sqref="F1048178:J1048576">
    <cfRule type="expression" dxfId="401" priority="423">
      <formula>(AR1:AR1048178)="+"</formula>
    </cfRule>
  </conditionalFormatting>
  <conditionalFormatting sqref="G55:G56">
    <cfRule type="expression" dxfId="400" priority="209">
      <formula>(AS55:AS454)="+"</formula>
    </cfRule>
  </conditionalFormatting>
  <conditionalFormatting sqref="G154:G156">
    <cfRule type="expression" dxfId="399" priority="205">
      <formula>(AS154:AS553)="+"</formula>
    </cfRule>
  </conditionalFormatting>
  <conditionalFormatting sqref="G199 J247">
    <cfRule type="expression" dxfId="398" priority="513">
      <formula>(AR199:AR598)="+"</formula>
    </cfRule>
  </conditionalFormatting>
  <conditionalFormatting sqref="G204">
    <cfRule type="expression" dxfId="397" priority="186">
      <formula>(AS204:AS603)="+"</formula>
    </cfRule>
  </conditionalFormatting>
  <conditionalFormatting sqref="G232 G260:G261 F287 F291 F326 G356:G357 G377">
    <cfRule type="expression" dxfId="396" priority="654">
      <formula>(AR233:AR632)="+"</formula>
    </cfRule>
  </conditionalFormatting>
  <conditionalFormatting sqref="H63">
    <cfRule type="expression" dxfId="395" priority="211">
      <formula>(AT63:AT462)="+"</formula>
    </cfRule>
  </conditionalFormatting>
  <conditionalFormatting sqref="H56:J56">
    <cfRule type="expression" dxfId="394" priority="425">
      <formula>(AT55:AT454)="+"</formula>
    </cfRule>
  </conditionalFormatting>
  <conditionalFormatting sqref="I40 K374:K1048177">
    <cfRule type="expression" dxfId="393" priority="253">
      <formula>(AS40:AS439)="+"</formula>
    </cfRule>
  </conditionalFormatting>
  <conditionalFormatting sqref="I63">
    <cfRule type="expression" dxfId="392" priority="242">
      <formula>(AU63:AU462)="+"</formula>
    </cfRule>
  </conditionalFormatting>
  <conditionalFormatting sqref="I73">
    <cfRule type="expression" dxfId="391" priority="503">
      <formula>(AU75:AU474)="+"</formula>
    </cfRule>
  </conditionalFormatting>
  <conditionalFormatting sqref="I169 F232">
    <cfRule type="expression" dxfId="390" priority="511">
      <formula>(AS169:AS568)="+"</formula>
    </cfRule>
  </conditionalFormatting>
  <conditionalFormatting sqref="J40">
    <cfRule type="expression" dxfId="389" priority="254">
      <formula>(AT40:AT439)="+"</formula>
    </cfRule>
  </conditionalFormatting>
  <conditionalFormatting sqref="J63">
    <cfRule type="expression" dxfId="388" priority="212">
      <formula>(AV63:AV462)="+"</formula>
    </cfRule>
  </conditionalFormatting>
  <conditionalFormatting sqref="J169">
    <cfRule type="expression" dxfId="387" priority="206">
      <formula>(AV169:AV568)="+"</formula>
    </cfRule>
  </conditionalFormatting>
  <conditionalFormatting sqref="K1:K54">
    <cfRule type="expression" dxfId="386" priority="288">
      <formula>(AU1:AU400)="+"</formula>
    </cfRule>
  </conditionalFormatting>
  <conditionalFormatting sqref="K56">
    <cfRule type="expression" dxfId="385" priority="369">
      <formula>(AU55:AU454)="+"</formula>
    </cfRule>
  </conditionalFormatting>
  <conditionalFormatting sqref="K57:K245">
    <cfRule type="expression" dxfId="384" priority="8">
      <formula>(AU57:AU456)="+"</formula>
    </cfRule>
  </conditionalFormatting>
  <conditionalFormatting sqref="K248:K373">
    <cfRule type="expression" dxfId="383" priority="87">
      <formula>(AU248:AU647)="+"</formula>
    </cfRule>
  </conditionalFormatting>
  <conditionalFormatting sqref="K1048178:K1048576">
    <cfRule type="expression" dxfId="382" priority="424">
      <formula>(AU1:AU1048178)="+"</formula>
    </cfRule>
  </conditionalFormatting>
  <conditionalFormatting sqref="L1:L69">
    <cfRule type="expression" dxfId="381" priority="213">
      <formula>(AR1:AR400)="+"</formula>
    </cfRule>
  </conditionalFormatting>
  <conditionalFormatting sqref="L70:L1048576">
    <cfRule type="expression" dxfId="380" priority="289">
      <formula>(AR70:AR469)="+"</formula>
    </cfRule>
  </conditionalFormatting>
  <conditionalFormatting sqref="M1:M69">
    <cfRule type="expression" dxfId="379" priority="217">
      <formula>(AR1:AR400)="+"</formula>
    </cfRule>
  </conditionalFormatting>
  <conditionalFormatting sqref="M70:M1048576">
    <cfRule type="expression" dxfId="378" priority="290">
      <formula>(AR70:AR469)="+"</formula>
    </cfRule>
  </conditionalFormatting>
  <conditionalFormatting sqref="N1:N75">
    <cfRule type="expression" dxfId="377" priority="214">
      <formula>(AR1:AR400)="+"</formula>
    </cfRule>
  </conditionalFormatting>
  <conditionalFormatting sqref="N76:N1048576">
    <cfRule type="expression" dxfId="376" priority="291">
      <formula>(AR76:AR475)="+"</formula>
    </cfRule>
  </conditionalFormatting>
  <conditionalFormatting sqref="O1:P1 P30:P75 O2:O75">
    <cfRule type="expression" dxfId="375" priority="292">
      <formula>(AR1:AR400)="+"</formula>
    </cfRule>
  </conditionalFormatting>
  <conditionalFormatting sqref="O76:P1048576">
    <cfRule type="expression" dxfId="374" priority="215">
      <formula>(AR76:AR475)="+"</formula>
    </cfRule>
  </conditionalFormatting>
  <conditionalFormatting sqref="P3">
    <cfRule type="colorScale" priority="404">
      <colorScale>
        <cfvo type="min"/>
        <cfvo type="percentile" val="50"/>
        <cfvo type="max"/>
        <color rgb="FFF8696B"/>
        <color rgb="FFFFEB84"/>
        <color rgb="FF63BE7B"/>
      </colorScale>
    </cfRule>
    <cfRule type="colorScale" priority="403">
      <colorScale>
        <cfvo type="min"/>
        <cfvo type="max"/>
        <color rgb="FF63BE7B"/>
        <color rgb="FFFFEF9C"/>
      </colorScale>
    </cfRule>
  </conditionalFormatting>
  <conditionalFormatting sqref="P181 Q223:AX270 Q271:AL271 AO271:AX271 Q272:AX276 AM284:AN284 Q365:AX376 Q377:W377 Z377:AX377 Q378:AF378 AH378:AX378 Q379:AX602">
    <cfRule type="containsText" dxfId="373" priority="37" operator="containsText" text="`">
      <formula>NOT(ISERROR(SEARCH("`",P181)))</formula>
    </cfRule>
  </conditionalFormatting>
  <conditionalFormatting sqref="P275">
    <cfRule type="containsText" dxfId="372" priority="129" operator="containsText" text="`">
      <formula>NOT(ISERROR(SEARCH("`",P275)))</formula>
    </cfRule>
  </conditionalFormatting>
  <conditionalFormatting sqref="P291:P292">
    <cfRule type="expression" dxfId="371" priority="25">
      <formula>(AS291:AS690)="+"</formula>
    </cfRule>
    <cfRule type="containsText" dxfId="370" priority="26" operator="containsText" text="`">
      <formula>NOT(ISERROR(SEARCH("`",P291)))</formula>
    </cfRule>
  </conditionalFormatting>
  <conditionalFormatting sqref="Q3">
    <cfRule type="colorScale" priority="341">
      <colorScale>
        <cfvo type="min"/>
        <cfvo type="max"/>
        <color rgb="FF63BE7B"/>
        <color rgb="FFFFEF9C"/>
      </colorScale>
    </cfRule>
    <cfRule type="colorScale" priority="342">
      <colorScale>
        <cfvo type="min"/>
        <cfvo type="percentile" val="50"/>
        <cfvo type="max"/>
        <color rgb="FFF8696B"/>
        <color rgb="FFFFEB84"/>
        <color rgb="FF63BE7B"/>
      </colorScale>
    </cfRule>
  </conditionalFormatting>
  <conditionalFormatting sqref="Q44">
    <cfRule type="containsText" dxfId="367" priority="227" operator="containsText" text="`">
      <formula>NOT(ISERROR(SEARCH("`",Q44)))</formula>
    </cfRule>
  </conditionalFormatting>
  <conditionalFormatting sqref="Q50">
    <cfRule type="containsText" dxfId="366" priority="228" operator="containsText" text="`">
      <formula>NOT(ISERROR(SEARCH("`",Q50)))</formula>
    </cfRule>
  </conditionalFormatting>
  <conditionalFormatting sqref="Q290:Q292">
    <cfRule type="expression" dxfId="365" priority="27">
      <formula>(AT290:AT689)="+"</formula>
    </cfRule>
  </conditionalFormatting>
  <conditionalFormatting sqref="Q347">
    <cfRule type="expression" dxfId="364" priority="83">
      <formula>(AT347:AT746)="+"</formula>
    </cfRule>
  </conditionalFormatting>
  <conditionalFormatting sqref="Q294:R294">
    <cfRule type="expression" dxfId="363" priority="76">
      <formula>(AT294:AT693)="+"</formula>
    </cfRule>
  </conditionalFormatting>
  <conditionalFormatting sqref="R290:R292">
    <cfRule type="expression" dxfId="362" priority="49">
      <formula>(AU290:AU689)="+"</formula>
    </cfRule>
  </conditionalFormatting>
  <conditionalFormatting sqref="R294">
    <cfRule type="expression" dxfId="361" priority="73">
      <formula>(AU294:AU693)="+"</formula>
    </cfRule>
  </conditionalFormatting>
  <conditionalFormatting sqref="R347">
    <cfRule type="expression" dxfId="360" priority="82">
      <formula>(AU347:AU746)="+"</formula>
    </cfRule>
  </conditionalFormatting>
  <conditionalFormatting sqref="S16 S17:T41">
    <cfRule type="containsText" dxfId="359" priority="405" operator="containsText" text="`">
      <formula>NOT(ISERROR(SEARCH("`",S16)))</formula>
    </cfRule>
  </conditionalFormatting>
  <conditionalFormatting sqref="S44">
    <cfRule type="containsText" dxfId="358" priority="244" operator="containsText" text="`">
      <formula>NOT(ISERROR(SEARCH("`",S44)))</formula>
    </cfRule>
  </conditionalFormatting>
  <conditionalFormatting sqref="S290:S292">
    <cfRule type="expression" dxfId="357" priority="29">
      <formula>(AV290:AV689)="+"</formula>
    </cfRule>
  </conditionalFormatting>
  <conditionalFormatting sqref="S294">
    <cfRule type="expression" dxfId="356" priority="70">
      <formula>(AV294:AV693)="+"</formula>
    </cfRule>
  </conditionalFormatting>
  <conditionalFormatting sqref="T290:T291">
    <cfRule type="expression" dxfId="355" priority="47">
      <formula>(AW290:AW689)="+"</formula>
    </cfRule>
  </conditionalFormatting>
  <conditionalFormatting sqref="T294">
    <cfRule type="expression" dxfId="354" priority="67">
      <formula>(AW294:AW693)="+"</formula>
    </cfRule>
  </conditionalFormatting>
  <conditionalFormatting sqref="T44:U44">
    <cfRule type="containsText" dxfId="353" priority="243" operator="containsText" text="`">
      <formula>NOT(ISERROR(SEARCH("`",T44)))</formula>
    </cfRule>
  </conditionalFormatting>
  <conditionalFormatting sqref="T292:U292">
    <cfRule type="expression" dxfId="352" priority="68">
      <formula>(AW292:AW691)="+"</formula>
    </cfRule>
  </conditionalFormatting>
  <conditionalFormatting sqref="U290:U292">
    <cfRule type="expression" dxfId="351" priority="28">
      <formula>(AX290:AX689)="+"</formula>
    </cfRule>
  </conditionalFormatting>
  <conditionalFormatting sqref="U294">
    <cfRule type="expression" dxfId="350" priority="24">
      <formula>(AX294:AX693)="+"</formula>
    </cfRule>
  </conditionalFormatting>
  <conditionalFormatting sqref="U294:V294">
    <cfRule type="expression" dxfId="349" priority="65">
      <formula>(AX294:AX693)="+"</formula>
    </cfRule>
  </conditionalFormatting>
  <conditionalFormatting sqref="U2:W2 P2:P29 U3:V3 U4:X4 U5:W5 U6:X10 U15:X21 U22:V22 U23:X41 Q42:X154 Q155:AX191 Q192:AM192 AO192:AX192 Q193:AX221 Q222:Z222 AC222:AX222 Q277:Y277 AA277:AX277 Q278:AX331 Q332:Y332 AD332:AX332 Q333:AX362 Q363:V363 X363:Y363 AA363:AX363 Q364:AF364 AH364:AX364">
    <cfRule type="containsText" dxfId="348" priority="402" operator="containsText" text="`">
      <formula>NOT(ISERROR(SEARCH("`",P2)))</formula>
    </cfRule>
  </conditionalFormatting>
  <conditionalFormatting sqref="V290:V291">
    <cfRule type="expression" dxfId="347" priority="35">
      <formula>(AY290:AY689)="+"</formula>
    </cfRule>
  </conditionalFormatting>
  <conditionalFormatting sqref="V292:W292">
    <cfRule type="expression" dxfId="346" priority="64">
      <formula>(AY292:AY691)="+"</formula>
    </cfRule>
  </conditionalFormatting>
  <conditionalFormatting sqref="W3">
    <cfRule type="containsText" dxfId="345" priority="338" operator="containsText" text="`">
      <formula>NOT(ISERROR(SEARCH("`",W3)))</formula>
    </cfRule>
  </conditionalFormatting>
  <conditionalFormatting sqref="W291">
    <cfRule type="expression" dxfId="344" priority="44">
      <formula>(AZ291:AZ690)="+"</formula>
    </cfRule>
  </conditionalFormatting>
  <conditionalFormatting sqref="W294">
    <cfRule type="expression" dxfId="343" priority="61">
      <formula>(AZ294:AZ693)="+"</formula>
    </cfRule>
  </conditionalFormatting>
  <conditionalFormatting sqref="W318">
    <cfRule type="expression" dxfId="342" priority="103">
      <formula>(BB318:BB717)="+"</formula>
    </cfRule>
  </conditionalFormatting>
  <conditionalFormatting sqref="W347">
    <cfRule type="expression" dxfId="341" priority="79">
      <formula>(BB347:BB746)="+"</formula>
    </cfRule>
  </conditionalFormatting>
  <conditionalFormatting sqref="W290:AA290">
    <cfRule type="expression" dxfId="340" priority="62">
      <formula>(AZ290:AZ689)="+"</formula>
    </cfRule>
  </conditionalFormatting>
  <conditionalFormatting sqref="X5">
    <cfRule type="containsText" dxfId="339" priority="321" operator="containsText" text="`">
      <formula>NOT(ISERROR(SEARCH("`",X5)))</formula>
    </cfRule>
  </conditionalFormatting>
  <conditionalFormatting sqref="X291">
    <cfRule type="expression" dxfId="338" priority="43">
      <formula>(BA291:BA690)="+"</formula>
    </cfRule>
  </conditionalFormatting>
  <conditionalFormatting sqref="X292:AA292">
    <cfRule type="expression" dxfId="337" priority="60">
      <formula>(BA292:BA691)="+"</formula>
    </cfRule>
  </conditionalFormatting>
  <conditionalFormatting sqref="X294:AA294">
    <cfRule type="expression" dxfId="336" priority="59">
      <formula>(BA294:BA693)="+"</formula>
    </cfRule>
  </conditionalFormatting>
  <conditionalFormatting sqref="Y2:Y154">
    <cfRule type="containsText" dxfId="335" priority="312" operator="containsText" text="`">
      <formula>NOT(ISERROR(SEARCH("`",Y2)))</formula>
    </cfRule>
  </conditionalFormatting>
  <conditionalFormatting sqref="Y25">
    <cfRule type="containsText" dxfId="334" priority="256" operator="containsText" text="`">
      <formula>NOT(ISERROR(SEARCH("`",Y25)))</formula>
    </cfRule>
  </conditionalFormatting>
  <conditionalFormatting sqref="Y44">
    <cfRule type="containsText" dxfId="333" priority="251" operator="containsText" text="`">
      <formula>NOT(ISERROR(SEARCH("`",Y44)))</formula>
    </cfRule>
  </conditionalFormatting>
  <conditionalFormatting sqref="Y291:Y292">
    <cfRule type="expression" dxfId="332" priority="42">
      <formula>(BB291:BB690)="+"</formula>
    </cfRule>
  </conditionalFormatting>
  <conditionalFormatting sqref="Y294">
    <cfRule type="expression" dxfId="331" priority="57">
      <formula>(BB294:BB693)="+"</formula>
    </cfRule>
  </conditionalFormatting>
  <conditionalFormatting sqref="Y44:Z44">
    <cfRule type="containsText" dxfId="330" priority="370" operator="containsText" text="`">
      <formula>NOT(ISERROR(SEARCH("`",Y44)))</formula>
    </cfRule>
  </conditionalFormatting>
  <conditionalFormatting sqref="Z2:Z5">
    <cfRule type="containsText" dxfId="329" priority="319" operator="containsText" text="`">
      <formula>NOT(ISERROR(SEARCH("`",Z2)))</formula>
    </cfRule>
  </conditionalFormatting>
  <conditionalFormatting sqref="Z25">
    <cfRule type="containsText" dxfId="328" priority="257" operator="containsText" text="`">
      <formula>NOT(ISERROR(SEARCH("`",Z25)))</formula>
    </cfRule>
  </conditionalFormatting>
  <conditionalFormatting sqref="Z55">
    <cfRule type="containsText" dxfId="327" priority="247" operator="containsText" text="`">
      <formula>NOT(ISERROR(SEARCH("`",Z55)))</formula>
    </cfRule>
  </conditionalFormatting>
  <conditionalFormatting sqref="Z291:Z292">
    <cfRule type="expression" dxfId="326" priority="34">
      <formula>(BC291:BC690)="+"</formula>
    </cfRule>
  </conditionalFormatting>
  <conditionalFormatting sqref="Z294">
    <cfRule type="expression" dxfId="325" priority="55">
      <formula>(BC294:BC693)="+"</formula>
    </cfRule>
  </conditionalFormatting>
  <conditionalFormatting sqref="Z318">
    <cfRule type="expression" dxfId="324" priority="100">
      <formula>(BF318:BF717)="+"</formula>
    </cfRule>
  </conditionalFormatting>
  <conditionalFormatting sqref="Z17:AC20 AS17:AT20">
    <cfRule type="containsText" dxfId="323" priority="293" operator="containsText" text="`">
      <formula>NOT(ISERROR(SEARCH("`",Z17)))</formula>
    </cfRule>
  </conditionalFormatting>
  <conditionalFormatting sqref="AA291:AA292">
    <cfRule type="expression" dxfId="322" priority="33">
      <formula>(BD291:BD690)="+"</formula>
    </cfRule>
  </conditionalFormatting>
  <conditionalFormatting sqref="AA294">
    <cfRule type="expression" dxfId="321" priority="52">
      <formula>(BD294:BD693)="+"</formula>
    </cfRule>
  </conditionalFormatting>
  <conditionalFormatting sqref="AA318">
    <cfRule type="expression" dxfId="320" priority="102">
      <formula>(BG318:BG717)="+"</formula>
    </cfRule>
  </conditionalFormatting>
  <conditionalFormatting sqref="AA25:AB25">
    <cfRule type="containsText" dxfId="319" priority="255" operator="containsText" text="`">
      <formula>NOT(ISERROR(SEARCH("`",AA25)))</formula>
    </cfRule>
  </conditionalFormatting>
  <conditionalFormatting sqref="AA55:AB55">
    <cfRule type="containsText" dxfId="318" priority="246" operator="containsText" text="`">
      <formula>NOT(ISERROR(SEARCH("`",AA55)))</formula>
    </cfRule>
  </conditionalFormatting>
  <conditionalFormatting sqref="AB318">
    <cfRule type="expression" dxfId="317" priority="101">
      <formula>(BH318:BH717)="+"</formula>
    </cfRule>
  </conditionalFormatting>
  <conditionalFormatting sqref="AC2:AC5">
    <cfRule type="containsText" dxfId="316" priority="318" operator="containsText" text="`">
      <formula>NOT(ISERROR(SEARCH("`",AC2)))</formula>
    </cfRule>
  </conditionalFormatting>
  <conditionalFormatting sqref="AC318">
    <cfRule type="expression" dxfId="315" priority="99">
      <formula>(BI318:BI717)="+"</formula>
    </cfRule>
  </conditionalFormatting>
  <conditionalFormatting sqref="AD2">
    <cfRule type="containsText" dxfId="314" priority="329" operator="containsText" text="`">
      <formula>NOT(ISERROR(SEARCH("`",AD2)))</formula>
    </cfRule>
  </conditionalFormatting>
  <conditionalFormatting sqref="AD17:AD20">
    <cfRule type="containsText" dxfId="313" priority="298" operator="containsText" text="`">
      <formula>NOT(ISERROR(SEARCH("`",AD17)))</formula>
    </cfRule>
  </conditionalFormatting>
  <conditionalFormatting sqref="AD33">
    <cfRule type="containsText" dxfId="312" priority="308" operator="containsText" text="`">
      <formula>NOT(ISERROR(SEARCH("`",AD33)))</formula>
    </cfRule>
  </conditionalFormatting>
  <conditionalFormatting sqref="AD291">
    <cfRule type="expression" dxfId="311" priority="39">
      <formula>(BG291:BG690)="+"</formula>
    </cfRule>
  </conditionalFormatting>
  <conditionalFormatting sqref="AE291:AE292">
    <cfRule type="expression" dxfId="310" priority="32">
      <formula>(BH291:BH690)="+"</formula>
    </cfRule>
  </conditionalFormatting>
  <conditionalFormatting sqref="AE294">
    <cfRule type="expression" dxfId="309" priority="36">
      <formula>(BH294:BH693)="+"</formula>
    </cfRule>
  </conditionalFormatting>
  <conditionalFormatting sqref="AE318">
    <cfRule type="expression" dxfId="308" priority="98">
      <formula>(BK318:BK717)="+"</formula>
    </cfRule>
  </conditionalFormatting>
  <conditionalFormatting sqref="AE2:AM2 AO2:AX2 X2:X3 AA2:AB5 S2:T15 Q2:R41 AD3:AM5 AO3:AU16 Z6:AM16 U11:V12 W11:X14 V13 U14:V14 T16 AE17:AM20 AO17:AQ20 AU18:AX19 AO21:AX22 Z21:AM31 W22:X22 AS23:AX23 AO23:AQ28 AS24:AT24 AS25:AX26 AS27:AT28 AO29:AT29 AO30:AX31 Z32:AX32 Z33:AC33 AE33:AQ33 Z34:AR37 Z38:AX39 Z40:AR40 Z41:AX41 Z42:AR43 Y44:AX44 Z45:AR48 Z49:AX50 Z51:AR51 Z52:AX59 Z60:AT60 Z61:AX154 AR603:AU603 AV3:AX17 AV20:AX20 AV24:AX24 AV27:AX29 AV33:AX37 AV40:AX40 AV42:AX43 AV45:AX48 AV51:AX51 AV60:AX60">
    <cfRule type="containsText" dxfId="307" priority="283" operator="containsText" text="`">
      <formula>NOT(ISERROR(SEARCH("`",Q2)))</formula>
    </cfRule>
  </conditionalFormatting>
  <conditionalFormatting sqref="AF318:AG318">
    <cfRule type="expression" dxfId="306" priority="97">
      <formula>(BL318:BL717)="+"</formula>
    </cfRule>
  </conditionalFormatting>
  <conditionalFormatting sqref="AG44">
    <cfRule type="containsText" dxfId="305" priority="250" operator="containsText" text="`">
      <formula>NOT(ISERROR(SEARCH("`",AG44)))</formula>
    </cfRule>
  </conditionalFormatting>
  <conditionalFormatting sqref="AJ318">
    <cfRule type="expression" dxfId="304" priority="96">
      <formula>(BP318:BP717)="+"</formula>
    </cfRule>
  </conditionalFormatting>
  <conditionalFormatting sqref="AK318">
    <cfRule type="expression" dxfId="303" priority="95">
      <formula>(BQ318:BQ717)="+"</formula>
    </cfRule>
  </conditionalFormatting>
  <conditionalFormatting sqref="AK260:AP260">
    <cfRule type="containsText" dxfId="302" priority="20" operator="containsText" text="`">
      <formula>NOT(ISERROR(SEARCH("`",AK260)))</formula>
    </cfRule>
  </conditionalFormatting>
  <conditionalFormatting sqref="AL318:AM318">
    <cfRule type="expression" dxfId="301" priority="94">
      <formula>(BR318:BR717)="+"</formula>
    </cfRule>
  </conditionalFormatting>
  <conditionalFormatting sqref="AN2:AN31">
    <cfRule type="containsText" dxfId="300" priority="408" operator="containsText" text="`">
      <formula>NOT(ISERROR(SEARCH("`",AN2)))</formula>
    </cfRule>
  </conditionalFormatting>
  <conditionalFormatting sqref="AN44">
    <cfRule type="containsText" dxfId="299" priority="248" operator="containsText" text="`">
      <formula>NOT(ISERROR(SEARCH("`",AN44)))</formula>
    </cfRule>
  </conditionalFormatting>
  <conditionalFormatting sqref="AO318">
    <cfRule type="expression" dxfId="298" priority="93">
      <formula>(BT318:BT717)="+"</formula>
    </cfRule>
  </conditionalFormatting>
  <conditionalFormatting sqref="AP318">
    <cfRule type="expression" dxfId="297" priority="92">
      <formula>(BU318:BU717)="+"</formula>
    </cfRule>
  </conditionalFormatting>
  <conditionalFormatting sqref="AR17:AR20">
    <cfRule type="containsText" dxfId="296" priority="301" operator="containsText" text="`">
      <formula>NOT(ISERROR(SEARCH("`",AR17)))</formula>
    </cfRule>
  </conditionalFormatting>
  <conditionalFormatting sqref="AR24:AR28">
    <cfRule type="containsText" dxfId="295" priority="305" operator="containsText" text="`">
      <formula>NOT(ISERROR(SEARCH("`",AR24)))</formula>
    </cfRule>
  </conditionalFormatting>
  <conditionalFormatting sqref="AR33">
    <cfRule type="containsText" dxfId="294" priority="368" operator="containsText" text="`">
      <formula>NOT(ISERROR(SEARCH("`",AR33)))</formula>
    </cfRule>
  </conditionalFormatting>
  <conditionalFormatting sqref="AR245">
    <cfRule type="containsText" dxfId="293" priority="7" operator="containsText" text="`">
      <formula>NOT(ISERROR(SEARCH("`",AR245)))</formula>
    </cfRule>
  </conditionalFormatting>
  <conditionalFormatting sqref="AS33:AT37">
    <cfRule type="containsText" dxfId="292" priority="376" operator="containsText" text="`">
      <formula>NOT(ISERROR(SEARCH("`",AS33)))</formula>
    </cfRule>
  </conditionalFormatting>
  <conditionalFormatting sqref="AS40:AT40">
    <cfRule type="containsText" dxfId="291" priority="386" operator="containsText" text="`">
      <formula>NOT(ISERROR(SEARCH("`",AS40)))</formula>
    </cfRule>
  </conditionalFormatting>
  <conditionalFormatting sqref="AS42:AT43">
    <cfRule type="containsText" dxfId="290" priority="388" operator="containsText" text="`">
      <formula>NOT(ISERROR(SEARCH("`",AS42)))</formula>
    </cfRule>
  </conditionalFormatting>
  <conditionalFormatting sqref="AS45:AT48">
    <cfRule type="containsText" dxfId="289" priority="392" operator="containsText" text="`">
      <formula>NOT(ISERROR(SEARCH("`",AS45)))</formula>
    </cfRule>
  </conditionalFormatting>
  <conditionalFormatting sqref="AS51:AT51">
    <cfRule type="containsText" dxfId="288" priority="400" operator="containsText" text="`">
      <formula>NOT(ISERROR(SEARCH("`",AS51)))</formula>
    </cfRule>
  </conditionalFormatting>
  <conditionalFormatting sqref="AU17">
    <cfRule type="containsText" dxfId="287" priority="372" operator="containsText" text="`">
      <formula>NOT(ISERROR(SEARCH("`",AU17)))</formula>
    </cfRule>
  </conditionalFormatting>
  <conditionalFormatting sqref="AU20">
    <cfRule type="containsText" dxfId="286" priority="371" operator="containsText" text="`">
      <formula>NOT(ISERROR(SEARCH("`",AU20)))</formula>
    </cfRule>
  </conditionalFormatting>
  <conditionalFormatting sqref="AU27:AU28">
    <cfRule type="containsText" dxfId="285" priority="373" operator="containsText" text="`">
      <formula>NOT(ISERROR(SEARCH("`",AU27)))</formula>
    </cfRule>
  </conditionalFormatting>
  <conditionalFormatting sqref="AU33:AU37">
    <cfRule type="containsText" dxfId="284" priority="375" operator="containsText" text="`">
      <formula>NOT(ISERROR(SEARCH("`",AU33)))</formula>
    </cfRule>
  </conditionalFormatting>
  <conditionalFormatting sqref="AU40">
    <cfRule type="containsText" dxfId="283" priority="385" operator="containsText" text="`">
      <formula>NOT(ISERROR(SEARCH("`",AU40)))</formula>
    </cfRule>
  </conditionalFormatting>
  <conditionalFormatting sqref="AU42:AU43">
    <cfRule type="containsText" dxfId="282" priority="387" operator="containsText" text="`">
      <formula>NOT(ISERROR(SEARCH("`",AU42)))</formula>
    </cfRule>
  </conditionalFormatting>
  <conditionalFormatting sqref="AU45:AU48">
    <cfRule type="containsText" dxfId="281" priority="391" operator="containsText" text="`">
      <formula>NOT(ISERROR(SEARCH("`",AU45)))</formula>
    </cfRule>
  </conditionalFormatting>
  <conditionalFormatting sqref="AU51">
    <cfRule type="containsText" dxfId="280" priority="399" operator="containsText" text="`">
      <formula>NOT(ISERROR(SEARCH("`",AU51)))</formula>
    </cfRule>
  </conditionalFormatting>
  <conditionalFormatting sqref="AU60">
    <cfRule type="containsText" dxfId="279" priority="401" operator="containsText" text="`">
      <formula>NOT(ISERROR(SEARCH("`",AU60)))</formula>
    </cfRule>
  </conditionalFormatting>
  <conditionalFormatting sqref="AW1:AX4">
    <cfRule type="containsText" dxfId="278" priority="284" operator="containsText" text="`">
      <formula>NOT(ISERROR(SEARCH("`",AW1)))</formula>
    </cfRule>
  </conditionalFormatting>
  <dataValidations disablePrompts="1" xWindow="1805" yWindow="413" count="1">
    <dataValidation allowBlank="1" showInputMessage="1" showErrorMessage="1" prompt="pastabos" sqref="AU60 AU30:AU37 AU40 AU42:AU43 AU45:AU48 AU51 AU2:AU23 AU25:AU28" xr:uid="{00000000-0002-0000-0200-000000000000}">
      <formula1>0</formula1>
      <formula2>0</formula2>
    </dataValidation>
  </dataValidations>
  <hyperlinks>
    <hyperlink ref="B2" r:id="rId1" display="21-01" xr:uid="{00000000-0004-0000-0200-000000000000}"/>
    <hyperlink ref="B40" r:id="rId2" display="21-39" xr:uid="{00000000-0004-0000-0200-000026000000}"/>
    <hyperlink ref="B41" r:id="rId3" display="21-40" xr:uid="{00000000-0004-0000-0200-000027000000}"/>
    <hyperlink ref="B42" r:id="rId4" display="21-41" xr:uid="{00000000-0004-0000-0200-000028000000}"/>
    <hyperlink ref="B43" r:id="rId5" display="21-42" xr:uid="{00000000-0004-0000-0200-000029000000}"/>
    <hyperlink ref="B44" r:id="rId6" display="21-43" xr:uid="{00000000-0004-0000-0200-00002A000000}"/>
    <hyperlink ref="B45" r:id="rId7" display="21-44" xr:uid="{00000000-0004-0000-0200-00002B000000}"/>
    <hyperlink ref="B46" r:id="rId8" display="21-45" xr:uid="{00000000-0004-0000-0200-00002C000000}"/>
    <hyperlink ref="B47" r:id="rId9" display="21-46" xr:uid="{00000000-0004-0000-0200-00002D000000}"/>
    <hyperlink ref="B48" r:id="rId10" display="21-47" xr:uid="{00000000-0004-0000-0200-00002E000000}"/>
    <hyperlink ref="B49" r:id="rId11" display="21-48" xr:uid="{00000000-0004-0000-0200-00002F000000}"/>
    <hyperlink ref="B50" r:id="rId12" display="21-49" xr:uid="{00000000-0004-0000-0200-000030000000}"/>
    <hyperlink ref="B51" r:id="rId13" display="21-50" xr:uid="{00000000-0004-0000-0200-000031000000}"/>
    <hyperlink ref="B52" r:id="rId14" display="21-51" xr:uid="{00000000-0004-0000-0200-000032000000}"/>
    <hyperlink ref="B53" r:id="rId15" display="21-52" xr:uid="{9E8BF45D-A923-445D-94DC-66373D8C499A}"/>
    <hyperlink ref="B54" r:id="rId16" display="21-53" xr:uid="{5EF531D1-2A5C-4234-919C-3226F27F8B0D}"/>
    <hyperlink ref="B55" r:id="rId17" display="21-53" xr:uid="{F039F2A2-FB76-404F-8418-7EF1133F45DF}"/>
    <hyperlink ref="B56" r:id="rId18" display="21-55" xr:uid="{A01CF659-D7C0-4031-9CE9-100DF5E59670}"/>
    <hyperlink ref="B57" r:id="rId19" display="21-56" xr:uid="{FB92566B-A169-467E-9A8D-261CD0B94C82}"/>
    <hyperlink ref="B58" r:id="rId20" display="21-57" xr:uid="{F523A8C5-06B9-40D3-9CBD-5A6B1B0A0F11}"/>
    <hyperlink ref="B59" r:id="rId21" display="21-58" xr:uid="{42C90E8E-97A2-4388-8847-FEB0D78C1FE7}"/>
    <hyperlink ref="B60" r:id="rId22" display="22-05" xr:uid="{CF00521C-8D17-4787-A81F-38C8947FE7C2}"/>
    <hyperlink ref="B61" r:id="rId23" display="22-06" xr:uid="{A5BF7BCC-7E6D-4DD5-9912-DE3C565546D7}"/>
    <hyperlink ref="B62" r:id="rId24" display="22-06" xr:uid="{E6F0E1D7-B537-4721-AE93-E732A50E9448}"/>
    <hyperlink ref="B63" r:id="rId25" display="22-08" xr:uid="{2BAB6F16-2D68-4985-8709-0C9787F1DE3C}"/>
    <hyperlink ref="B64" r:id="rId26" display="22-08" xr:uid="{23F4E68B-123F-48FD-8092-2C954E98B280}"/>
    <hyperlink ref="B66" r:id="rId27" display="22-11" xr:uid="{9BDF31C3-59E5-48D3-BA18-2D46A18E282F}"/>
    <hyperlink ref="B67" r:id="rId28" display="22-12" xr:uid="{14DC2EC4-E4BE-4A84-AED5-9385D4F558DB}"/>
    <hyperlink ref="B68" r:id="rId29" display="22-13" xr:uid="{9B6726AE-E7D9-466D-8B2F-6DDAE5203BE3}"/>
    <hyperlink ref="B69" r:id="rId30" display="22-14" xr:uid="{F9ED4F7B-373D-4936-94CA-B0F257D38997}"/>
    <hyperlink ref="B65" r:id="rId31" display="22-10" xr:uid="{8701A1C1-B96C-471C-B215-B4DCBE180178}"/>
    <hyperlink ref="B70" r:id="rId32" display="22-14" xr:uid="{716A37BA-5A0A-44FF-80F7-6F67786A9A94}"/>
    <hyperlink ref="B71" r:id="rId33" display="22-15" xr:uid="{D4DB1FE9-AF91-496C-89C5-C6513CC10203}"/>
    <hyperlink ref="B72" r:id="rId34" display="22-17" xr:uid="{65B0CC58-14EB-4BC1-B30E-4A39A691A973}"/>
    <hyperlink ref="B73" r:id="rId35" display="22-18" xr:uid="{0445A17A-5BE2-4D77-A2F6-62130DC2C4B1}"/>
    <hyperlink ref="B74" r:id="rId36" display="22-19" xr:uid="{B0591B18-C1DC-4C14-B7CA-30CCB5DC0AF9}"/>
    <hyperlink ref="B75" r:id="rId37" display="22-20" xr:uid="{EF079CDB-0C37-44B8-98FD-672D41D0F49C}"/>
    <hyperlink ref="B76" r:id="rId38" display="22-21" xr:uid="{C0F36AB7-226F-451B-A6E1-5E63233952B6}"/>
    <hyperlink ref="B77" r:id="rId39" display="22-22" xr:uid="{B4509A86-89DC-43D6-BEA5-3CCB8759A97E}"/>
    <hyperlink ref="B78" r:id="rId40" display="22-22" xr:uid="{55B8FAA3-D9DB-49C4-841D-50C2B7AC7D16}"/>
    <hyperlink ref="B79" r:id="rId41" display="22-23" xr:uid="{68A9E870-1DC2-4D1C-AA67-1B1DFE6E89C7}"/>
    <hyperlink ref="B80" r:id="rId42" display="22-25" xr:uid="{55F5C3FB-F0F0-408B-9DE1-DA79B9BC5D66}"/>
    <hyperlink ref="B81" r:id="rId43" display="22-25" xr:uid="{344A2298-7CB2-4F67-BCBE-474361816478}"/>
    <hyperlink ref="B82" r:id="rId44" display="22-27" xr:uid="{08FC52B7-B766-4770-9DD3-21B266CC6488}"/>
    <hyperlink ref="B83" r:id="rId45" display="22-28" xr:uid="{9141FBFB-A700-49D5-A7BC-6011668893F4}"/>
    <hyperlink ref="B84" r:id="rId46" display="22-29" xr:uid="{D64D641B-8BFC-478D-BFE8-2F82FC5E90C0}"/>
    <hyperlink ref="B85" r:id="rId47" display="22-30" xr:uid="{4EE61A7A-719B-48C9-A32E-7470F8C0FEE9}"/>
    <hyperlink ref="B86" r:id="rId48" display="22-31" xr:uid="{47074C23-3062-4477-8AB4-BA7EE5F1C9C7}"/>
    <hyperlink ref="B87" r:id="rId49" display="22-32" xr:uid="{510D8369-D5B8-4DDB-B5FF-343A8257A5CE}"/>
    <hyperlink ref="B88" r:id="rId50" display="22-33" xr:uid="{80117DE2-3270-4CAE-BF6E-C2430E9CFCC7}"/>
    <hyperlink ref="B89" r:id="rId51" display="22-34" xr:uid="{977388CF-B226-43BC-B18A-C001AB393C4E}"/>
    <hyperlink ref="B90" r:id="rId52" display="22-35" xr:uid="{2F79C0F2-96AA-423C-AFA4-981BF252E3DE}"/>
    <hyperlink ref="B91" r:id="rId53" display="22-36" xr:uid="{CEC4D708-8378-44BD-B348-80B94F413BF2}"/>
    <hyperlink ref="B92" r:id="rId54" display="22-37" xr:uid="{4D7D9FE1-EDFA-4461-8E50-C93BF20A3493}"/>
    <hyperlink ref="B93" r:id="rId55" display="22-38" xr:uid="{F0C63E96-DCBC-4F60-999F-D6C9837F1064}"/>
    <hyperlink ref="B94" r:id="rId56" display="22-39" xr:uid="{A0BE68FA-36D9-4303-9194-83AD4C5AF78F}"/>
    <hyperlink ref="B95" r:id="rId57" display="22-40" xr:uid="{B5DF4412-7547-435A-B892-C8D3376A204A}"/>
    <hyperlink ref="B96" r:id="rId58" display="22-41" xr:uid="{A47CF4A2-3BBD-46AA-A73A-65BC198ABFD5}"/>
    <hyperlink ref="B97" r:id="rId59" display="22-42" xr:uid="{B20F1DE5-A406-4844-BE2F-3E90B6097B54}"/>
    <hyperlink ref="B98" r:id="rId60" display="22-43" xr:uid="{02A8781E-EBDD-4F7D-B332-D03A1313F359}"/>
    <hyperlink ref="B99" r:id="rId61" display="22-44" xr:uid="{2E850144-6D16-4BCB-A269-9423BC2DA4F1}"/>
    <hyperlink ref="B100" r:id="rId62" display="22-45" xr:uid="{C1209913-F256-4274-B874-A40B002AB97B}"/>
    <hyperlink ref="B101" r:id="rId63" display="22-46" xr:uid="{6DD9B6DD-476C-44CB-A956-3393437D42BD}"/>
    <hyperlink ref="B102" r:id="rId64" display="22-47" xr:uid="{D47C4A81-FE2A-4320-8DB2-21AB1D47F3E1}"/>
    <hyperlink ref="B103" r:id="rId65" display="22-48" xr:uid="{3F37CFEB-8A8A-4880-A7FE-0CE916A00FB9}"/>
    <hyperlink ref="B104" r:id="rId66" display="22-49" xr:uid="{978B923C-1BF4-4CD3-9542-AE0FFE01F336}"/>
    <hyperlink ref="B105" r:id="rId67" display="22-50" xr:uid="{D8A9CB84-8285-44D6-B127-F12FAF8CEB61}"/>
    <hyperlink ref="B106" r:id="rId68" display="22-51" xr:uid="{626A959E-7F3C-424C-AD36-8816DDC77C8D}"/>
    <hyperlink ref="B107" r:id="rId69" display="22-52" xr:uid="{CC977A5E-C44E-4492-820B-98761E6423D9}"/>
    <hyperlink ref="B108" r:id="rId70" display="22-53" xr:uid="{4306B88D-D0C8-4B4D-B3DC-40575A1B0316}"/>
    <hyperlink ref="B109" r:id="rId71" display="22-54" xr:uid="{E5146FD8-362A-414A-B392-08FC9D119AB0}"/>
    <hyperlink ref="B110" r:id="rId72" display="22-55" xr:uid="{8DAFC45B-F416-4465-8E97-EEA8B4EDF6A9}"/>
    <hyperlink ref="B111" r:id="rId73" display="22-56" xr:uid="{7EC32180-1E21-4E76-8C36-9AA57C477450}"/>
    <hyperlink ref="B112" r:id="rId74" display="22-56" xr:uid="{20DD52C2-A814-4865-8F94-B7FCA79943FF}"/>
    <hyperlink ref="B113" r:id="rId75" display="22-57" xr:uid="{5A3E606C-E6D3-49B6-8A6F-0635E639D162}"/>
    <hyperlink ref="B114" r:id="rId76" display="22-59" xr:uid="{FF65ED15-0E56-4B16-9781-00CE9A6EB245}"/>
    <hyperlink ref="B115" r:id="rId77" display="22-60" xr:uid="{1FA04BCC-6D1A-4492-AB08-7D78ECF59081}"/>
    <hyperlink ref="B116" r:id="rId78" display="22-61" xr:uid="{4A2041D9-1F64-4D3D-8C12-C83A4E596475}"/>
    <hyperlink ref="B117" r:id="rId79" display="22-62" xr:uid="{0D51D427-D646-4B9A-B488-1C87C5F227E1}"/>
    <hyperlink ref="B118" r:id="rId80" display="22-63" xr:uid="{CC5CCB23-8FCA-4022-8075-4D401A66941D}"/>
    <hyperlink ref="B119" r:id="rId81" display="22-64" xr:uid="{19AD25E4-CC79-4740-AC3E-D16E35642468}"/>
    <hyperlink ref="B120" r:id="rId82" display="22-65" xr:uid="{7F420806-BA3A-4EF6-B6F5-38D84BD89A8B}"/>
    <hyperlink ref="B121" r:id="rId83" display="22-66" xr:uid="{78BD44F5-94B8-4C24-A1DF-B7D0821F3615}"/>
    <hyperlink ref="B122" r:id="rId84" display="22-67" xr:uid="{2450C0A5-A87E-4651-8E2D-E2EAC75C9601}"/>
    <hyperlink ref="B123" r:id="rId85" display="22-68" xr:uid="{180F7F8F-AAA2-4E89-996F-A017EFF2E330}"/>
    <hyperlink ref="B124" r:id="rId86" display="22-69" xr:uid="{E573E115-06B3-4883-9901-EFA8F9E0EA24}"/>
    <hyperlink ref="B125" r:id="rId87" display="22-70" xr:uid="{317B3BC1-31A1-48F5-932D-7A1423581AA8}"/>
    <hyperlink ref="B126" r:id="rId88" display="22-71" xr:uid="{20582CE8-55C7-4B44-A548-47E7A1B6F8A1}"/>
    <hyperlink ref="B127" r:id="rId89" display="23-05" xr:uid="{2088AF57-782F-4F58-B799-6BF6021B93F5}"/>
    <hyperlink ref="B128" r:id="rId90" display="22-73" xr:uid="{25B208F0-5131-4489-843A-6EBC54076A5C}"/>
    <hyperlink ref="B129" r:id="rId91" display="23-07" xr:uid="{012E2D03-893E-4602-8A2A-051B135681AD}"/>
    <hyperlink ref="B130" r:id="rId92" display="23-03" xr:uid="{2D8969D4-CB63-4E29-8011-6D1583701320}"/>
    <hyperlink ref="B132" r:id="rId93" display="23-10" xr:uid="{4161A701-861C-4C2B-9D7E-BA9EE20EB5AD}"/>
    <hyperlink ref="B133" r:id="rId94" display="23-11" xr:uid="{4B4DB7BB-43B8-49FF-AABE-CC883D5CCCCD}"/>
    <hyperlink ref="B134" r:id="rId95" display="23-12" xr:uid="{115D3945-3AF3-4833-9A49-8BC2E35F5E4B}"/>
    <hyperlink ref="B135" r:id="rId96" display="23-12" xr:uid="{463A8A05-7411-48DE-8DDD-3DF74ADAA55E}"/>
    <hyperlink ref="B136" r:id="rId97" display="23-14" xr:uid="{4B8F8317-EF57-4CED-905C-F7FD993E92A1}"/>
    <hyperlink ref="B137" r:id="rId98" display="23-15" xr:uid="{3A8D5488-463B-4FFE-B22D-D64A25BC775E}"/>
    <hyperlink ref="B138" r:id="rId99" display="23-16" xr:uid="{F18B2056-3296-4CF8-ABA9-9E80D25FEEC8}"/>
    <hyperlink ref="B139" r:id="rId100" display="23-17" xr:uid="{016DED9E-2BDA-4014-9675-36862463DBB9}"/>
    <hyperlink ref="B140" r:id="rId101" display="23-18" xr:uid="{BFFC5302-222F-4C46-9977-67A9CA538B78}"/>
    <hyperlink ref="B141" r:id="rId102" display="23-19" xr:uid="{6116A56D-041E-41D2-AE8D-5AEFB0CC7592}"/>
    <hyperlink ref="B142" r:id="rId103" display="23-20" xr:uid="{90D83F94-0C82-4C6E-A077-77E0072FB46E}"/>
    <hyperlink ref="B143" r:id="rId104" display="23-21" xr:uid="{7AEE8BA0-EFA9-45C5-BD8E-E093103E0CDC}"/>
    <hyperlink ref="B144" r:id="rId105" display="23-22" xr:uid="{AF584B98-F334-4B4D-BB94-D4D27CA3F8F4}"/>
    <hyperlink ref="B145" r:id="rId106" display="23-23" xr:uid="{13F41E6A-ED6E-466F-A181-72AF390F5E00}"/>
    <hyperlink ref="B146" r:id="rId107" display="23-25" xr:uid="{67FC0AB2-C4F7-4F11-AF6E-817A11244C67}"/>
    <hyperlink ref="B147" r:id="rId108" display="23-26" xr:uid="{85D8D19C-4D65-477A-B751-4C01422DE524}"/>
    <hyperlink ref="B148" r:id="rId109" display="23-27" xr:uid="{A98B1918-7002-485E-BB6E-895596EAF48F}"/>
    <hyperlink ref="B149" r:id="rId110" display="23-28" xr:uid="{F320608C-07BA-4680-8B2E-C493801D9005}"/>
    <hyperlink ref="B150" r:id="rId111" display="23-29" xr:uid="{1C64F4E8-BB61-4792-B8B6-C457789D25BC}"/>
    <hyperlink ref="B151" r:id="rId112" display="23-30" xr:uid="{6F137665-2E5B-439E-A61B-60A0345F86A8}"/>
    <hyperlink ref="B152" r:id="rId113" display="23-31" xr:uid="{0854E4B4-6BEB-41B9-8000-1924EFB86DD4}"/>
    <hyperlink ref="B153" r:id="rId114" display="23-32" xr:uid="{938887ED-FF81-49B4-93E1-BB164677D9B1}"/>
    <hyperlink ref="B154" r:id="rId115" display="23-33" xr:uid="{90EE7388-299B-49F0-95FE-3CD361ECA1F0}"/>
    <hyperlink ref="B155" r:id="rId116" display="23-34" xr:uid="{2D750135-4168-471D-B099-71988767E926}"/>
    <hyperlink ref="B156" r:id="rId117" display="23-35" xr:uid="{8AF630EB-D813-4DAA-A108-068C490CE976}"/>
    <hyperlink ref="B157" r:id="rId118" display="23-36" xr:uid="{6641E9F4-773A-4A76-99B6-341D7DDA9D00}"/>
    <hyperlink ref="B158" r:id="rId119" display="23-37" xr:uid="{949F25DA-DE86-4E4E-BA63-6577F6AFCF18}"/>
    <hyperlink ref="B159" r:id="rId120" display="23-38" xr:uid="{83645386-F3C1-4EA1-8B8A-599B59398BF0}"/>
    <hyperlink ref="B160" r:id="rId121" display="23-39" xr:uid="{D60AB364-E0AF-4860-8F9B-7298594B9A14}"/>
    <hyperlink ref="B161" r:id="rId122" display="23-40" xr:uid="{D6C7E85E-D9DD-4DD7-9053-BBB3D3818A45}"/>
    <hyperlink ref="B162" r:id="rId123" display="23-41" xr:uid="{5923B4EC-97E8-4441-BC2E-FB8BFF28E3E9}"/>
    <hyperlink ref="B163" r:id="rId124" display="23-42" xr:uid="{99892160-228A-4A98-ABD6-14F5AED93608}"/>
    <hyperlink ref="B164" r:id="rId125" display="23-43" xr:uid="{29D7A1CA-3221-4395-94A9-42F6700798F1}"/>
    <hyperlink ref="B165" r:id="rId126" display="23-44" xr:uid="{1DF269C4-627A-4B54-81C3-3986A42FACC9}"/>
    <hyperlink ref="B166" r:id="rId127" display="23-45" xr:uid="{38935313-7A91-4A28-810B-8CA869FE76AB}"/>
    <hyperlink ref="B167" r:id="rId128" display="23-46" xr:uid="{88ED0404-7F88-45A8-BF7C-7E3787332A70}"/>
    <hyperlink ref="B168" r:id="rId129" display="23-47" xr:uid="{1B4E7964-49AE-4F4F-B37F-79E01FB6718B}"/>
    <hyperlink ref="B169" r:id="rId130" display="23-48" xr:uid="{A3C60084-53CE-469C-A7FC-5A6F607C40B3}"/>
    <hyperlink ref="B171" r:id="rId131" display="23-50" xr:uid="{A41276C2-5179-4E6A-A1E3-54FEBEB6D5E5}"/>
    <hyperlink ref="B170" r:id="rId132" display="23-49" xr:uid="{C1441458-C50D-439B-9296-D737F0131C94}"/>
    <hyperlink ref="B172" r:id="rId133" display="23-51" xr:uid="{42D96AE1-8E92-4D38-9A6F-873466EED533}"/>
    <hyperlink ref="B131" r:id="rId134" display="23-09" xr:uid="{020B1F3A-77B9-4D9A-9911-108F3AE75BC5}"/>
    <hyperlink ref="B173" r:id="rId135" display="23-52" xr:uid="{499501F9-D4B7-4464-896A-9B6384A156A6}"/>
    <hyperlink ref="B174" r:id="rId136" display="23-53" xr:uid="{CC5AA43E-1802-44BD-88A6-9F3BE478BE03}"/>
    <hyperlink ref="B175" r:id="rId137" display="22-54" xr:uid="{5259FBB5-C03A-4FE7-BB8B-761FF8A6A123}"/>
    <hyperlink ref="B176" r:id="rId138" display="22-55" xr:uid="{F0D9C786-8B50-430E-B277-BD94C4ED0456}"/>
    <hyperlink ref="B177" r:id="rId139" display="22-56" xr:uid="{22BBE046-E2C7-4F24-96E0-7C2F04C82D00}"/>
    <hyperlink ref="B178" r:id="rId140" display="22-57" xr:uid="{E394EFD7-B448-4C10-A946-D392F976590B}"/>
    <hyperlink ref="B179" r:id="rId141" display="22-58" xr:uid="{CF1E8198-F908-4070-B797-A5D2D3990FD7}"/>
    <hyperlink ref="B180" r:id="rId142" display="23-58" xr:uid="{6F210D67-8777-42C7-882F-DE5BBFBC3F6A}"/>
    <hyperlink ref="B181" r:id="rId143" display="23-60" xr:uid="{439F0DC7-57B1-480E-9743-B58AAF9875DD}"/>
    <hyperlink ref="B182" r:id="rId144" display="23-61" xr:uid="{687604E8-6CE4-4E0F-9272-5D21EF7241BD}"/>
    <hyperlink ref="B183" r:id="rId145" display="23-62" xr:uid="{4633184E-CB5C-4D80-8E69-11A7AE85997F}"/>
    <hyperlink ref="B184" r:id="rId146" display="23-63" xr:uid="{FD608B63-443A-44CB-9B99-596DC7B87C4C}"/>
    <hyperlink ref="B185" r:id="rId147" display="23-63" xr:uid="{587F1A8A-2D34-4924-AB66-658A1FF6AD06}"/>
    <hyperlink ref="B186" r:id="rId148" display="23-65" xr:uid="{FC6CAE9B-0840-4A07-B0CF-75FB0A1FB51D}"/>
    <hyperlink ref="B187" r:id="rId149" display="23-65" xr:uid="{A8301B80-6E2A-4720-B193-5034939A5F5B}"/>
    <hyperlink ref="B188" r:id="rId150" display="23-67" xr:uid="{C10587FF-9E2C-4C36-8B15-2A687ECE9AF9}"/>
    <hyperlink ref="B189" r:id="rId151" display="23-68" xr:uid="{BEC86D58-1175-438A-9281-63480C7DBE32}"/>
    <hyperlink ref="B190" r:id="rId152" display="23-69" xr:uid="{B8CD5799-A102-40C7-B93B-33BD57AE8A4D}"/>
    <hyperlink ref="B191" r:id="rId153" display="23-70" xr:uid="{082328D0-C9EC-4899-8BDA-7C973042DCC0}"/>
    <hyperlink ref="B192" r:id="rId154" display="23-71" xr:uid="{1D34BC1B-00DF-419C-9D71-BFD47D93A310}"/>
    <hyperlink ref="B193" r:id="rId155" display="23-72" xr:uid="{06278AC6-E181-47AF-A101-BB713EC6CC50}"/>
    <hyperlink ref="B194" r:id="rId156" display="23-73" xr:uid="{42A8D1DE-18E6-49C8-A253-BFD725F85AC8}"/>
    <hyperlink ref="B195" r:id="rId157" display="23-74" xr:uid="{EBA27B6D-3DD0-423A-BC28-17777B40A71B}"/>
    <hyperlink ref="B196" r:id="rId158" display="23-75" xr:uid="{A14D2298-57E6-47E1-889C-C427BD034603}"/>
    <hyperlink ref="B197" r:id="rId159" display="23-76" xr:uid="{578780FD-FC90-44B3-A2D9-26CD2F5A2D13}"/>
    <hyperlink ref="B198" r:id="rId160" display="23-77" xr:uid="{3385A5CC-B2B4-4977-BDE4-E8AE7ACF9B62}"/>
    <hyperlink ref="B199" r:id="rId161" display="23-78" xr:uid="{394E7569-6012-45B3-9C5A-F0FB73E49144}"/>
    <hyperlink ref="B200" r:id="rId162" display="23-79" xr:uid="{529229F0-1422-45CA-8627-EC7A30C22747}"/>
    <hyperlink ref="B201" r:id="rId163" display="23-80" xr:uid="{7C3EBB8F-3F70-4A3D-8D3A-21265F49DFCF}"/>
    <hyperlink ref="B202" r:id="rId164" display="23-81" xr:uid="{D26E9754-80FE-49FC-BD8D-7E92E69B2BDB}"/>
    <hyperlink ref="B203" r:id="rId165" display="23-82" xr:uid="{11829E6E-7B85-453C-AC89-7FA7DD444AEF}"/>
    <hyperlink ref="B204" r:id="rId166" display="23-83" xr:uid="{C4FAAFCC-484F-4126-AAC1-4502BB529520}"/>
    <hyperlink ref="B205" r:id="rId167" display="23-84" xr:uid="{60441807-ED4E-40E0-883A-750BF2FDE6C7}"/>
    <hyperlink ref="B206" r:id="rId168" display="23-85" xr:uid="{A28465FD-5C3A-4948-840D-5D99837817E4}"/>
    <hyperlink ref="B207" r:id="rId169" display="23-86" xr:uid="{0F06F4E2-A5AD-406E-A474-01E9BE85803C}"/>
    <hyperlink ref="B208" r:id="rId170" display="23-87" xr:uid="{54B4C8D9-3683-4E67-899F-2A4E85ECD56E}"/>
    <hyperlink ref="B209" r:id="rId171" display="23-88" xr:uid="{D25808A5-E061-4F73-B7B4-CA0A1CC1C368}"/>
    <hyperlink ref="B210" r:id="rId172" display="23-89" xr:uid="{B526763C-D050-41BC-93FD-E1DD4DA8B63D}"/>
    <hyperlink ref="B211" r:id="rId173" display="23-90" xr:uid="{3C636DAB-F459-41F1-BECB-BD919AF0BBF8}"/>
    <hyperlink ref="B212" r:id="rId174" display="23-91" xr:uid="{ECC68B0F-297F-446E-88E1-CDEE447B2A66}"/>
    <hyperlink ref="B213" r:id="rId175" display="23-92" xr:uid="{B94BFD60-B2DC-42F2-B838-2AFE3EA4AED9}"/>
    <hyperlink ref="B214" r:id="rId176" display="23-93" xr:uid="{361F552D-EDBB-4B46-8687-82C96312A268}"/>
    <hyperlink ref="B215" r:id="rId177" display="23-94" xr:uid="{E74A4650-D23B-4ECB-AD60-05BFD02FE92A}"/>
    <hyperlink ref="B216" r:id="rId178" display="23-95" xr:uid="{DD480FF2-E58D-4035-B193-13A139EDF9EA}"/>
    <hyperlink ref="B217" r:id="rId179" display="23-96" xr:uid="{408B445D-4257-42FB-92E0-931ABF907E03}"/>
    <hyperlink ref="B218" r:id="rId180" display="23-97" xr:uid="{EA5A5FB2-2459-48A9-8FCB-E428F1D8240E}"/>
    <hyperlink ref="B219" r:id="rId181" display="23-98" xr:uid="{DC03FE50-B5D4-42F1-B197-DD10F6225169}"/>
    <hyperlink ref="B220" r:id="rId182" display="23-99" xr:uid="{26317179-690D-4615-857E-6915FD7511FB}"/>
    <hyperlink ref="B221" r:id="rId183" display="24-02" xr:uid="{68EA9A94-4D43-44E9-86A4-0100049CC125}"/>
    <hyperlink ref="B222" r:id="rId184" display="24-03" xr:uid="{E5213E05-AC41-429D-A7C2-39A138BE024A}"/>
    <hyperlink ref="B223" r:id="rId185" display="24-04" xr:uid="{2FE0FEDF-0CC3-4C9F-A05D-A9B4E351AB87}"/>
    <hyperlink ref="B224" r:id="rId186" display="24-05" xr:uid="{0CDD5BE6-1F8C-49F3-B8E3-0074C0E9B93B}"/>
    <hyperlink ref="B225" r:id="rId187" display="24-06" xr:uid="{54F9E584-FABB-4705-AB1A-F64155803459}"/>
    <hyperlink ref="B226" r:id="rId188" display="24-07" xr:uid="{6B9FD636-FAAE-47C6-B1DD-3DE6C588E589}"/>
    <hyperlink ref="B227" r:id="rId189" display="24-08" xr:uid="{5F664791-1464-42D0-9D57-B0BFA1DD05DF}"/>
    <hyperlink ref="B228" r:id="rId190" display="\\192.168.1.100\Projektavimas\ESO rekonstrukcijos\227. 0,4 kV fyderio L-500 iš Šl-312 Rekonstravimas Švenčionių raj" xr:uid="{9DEE0124-AD14-42F1-81EC-D28B06FB0E57}"/>
    <hyperlink ref="B229" r:id="rId191" display="24-10" xr:uid="{04C5A733-C390-458A-A172-E7A4D5355887}"/>
    <hyperlink ref="B230" r:id="rId192" display="24-11" xr:uid="{C9970F80-F7C2-47DB-A544-EB091B866CA5}"/>
    <hyperlink ref="B231" r:id="rId193" display="24-12" xr:uid="{152C80DC-084B-42AD-A1DC-2CC938A06109}"/>
    <hyperlink ref="B232" r:id="rId194" display="24-13" xr:uid="{D1A525E9-E608-4B9C-815C-E5F5DFE13EC7}"/>
    <hyperlink ref="B233" r:id="rId195" display="24-14" xr:uid="{03C905FD-2C31-4124-8879-77335CDA31FC}"/>
    <hyperlink ref="B234" r:id="rId196" display="24-15" xr:uid="{909485CD-9A97-4BB8-BFC1-02421FBE8C8A}"/>
    <hyperlink ref="B235" r:id="rId197" display="24-16" xr:uid="{7D82BB84-1EA5-4FD1-BF8B-46B83CDF5DC8}"/>
    <hyperlink ref="B236" r:id="rId198" display="24-17" xr:uid="{198B6549-AB8F-4664-8B67-73A9B50FC97D}"/>
    <hyperlink ref="B237" r:id="rId199" display="24-18" xr:uid="{8949669F-6969-405C-918F-000D204F20FA}"/>
    <hyperlink ref="B238" r:id="rId200" display="24-19" xr:uid="{C64467E8-B5CD-44FB-A281-8A7FA763127C}"/>
    <hyperlink ref="B239" r:id="rId201" display="24-20" xr:uid="{5B35F311-D02C-44A3-89E9-DFB30B37A8D5}"/>
    <hyperlink ref="B240" r:id="rId202" display="24-21" xr:uid="{0CB750D2-56D4-4E05-A3E3-1EFAA628552B}"/>
    <hyperlink ref="B241" r:id="rId203" display="24-22" xr:uid="{8D3AA16A-6B4D-4C9D-AF82-D3FEBC19E5B9}"/>
    <hyperlink ref="B242" r:id="rId204" display="24-23" xr:uid="{E4AA983A-9D06-4DF1-89E3-447048A99124}"/>
    <hyperlink ref="B243" r:id="rId205" display="24-24" xr:uid="{62CB74D6-CB34-4F75-A872-8F42383F94A2}"/>
    <hyperlink ref="B244" r:id="rId206" display="24-25" xr:uid="{82DA84AC-703B-47B2-800E-6C692D782268}"/>
    <hyperlink ref="B245" r:id="rId207" display="24-26" xr:uid="{4E3EF4D6-E054-4D21-9459-0E530E235351}"/>
    <hyperlink ref="B246" r:id="rId208" display="24-27" xr:uid="{A5E330C2-7391-4846-9E43-815CFCEFBD6A}"/>
    <hyperlink ref="B247" r:id="rId209" display="24-28" xr:uid="{9B51F4AB-B33C-4E09-9E21-E9F2C7136826}"/>
    <hyperlink ref="B248" r:id="rId210" display="24-29" xr:uid="{E700DD97-6FD6-4A4E-9531-60FCB208A98E}"/>
    <hyperlink ref="B249" r:id="rId211" display="24-30" xr:uid="{41B25CCA-69F6-4A39-8B89-F72C850BE3CA}"/>
    <hyperlink ref="B250" r:id="rId212" display="24-31" xr:uid="{FDD5E8BF-0674-462A-8AFD-EB2A3036152D}"/>
    <hyperlink ref="B251" r:id="rId213" display="24-32" xr:uid="{68B58B49-76EC-4DFC-91CE-82E0DEF6E0BC}"/>
    <hyperlink ref="B252" r:id="rId214" display="24-33" xr:uid="{D389602E-7DD4-420A-A8BE-9EB8D5A7C0CF}"/>
    <hyperlink ref="B253" r:id="rId215" display="24-34" xr:uid="{40A54FCE-4FA8-47F3-A61B-E87C2FA4F2ED}"/>
    <hyperlink ref="B254" r:id="rId216" display="24-35" xr:uid="{C0E88A83-1BD3-449D-A788-352D7887FBB9}"/>
    <hyperlink ref="B273" r:id="rId217" display="24-36" xr:uid="{A0E6198D-44A6-4406-92CB-588C3E0A30E6}"/>
    <hyperlink ref="B256" r:id="rId218" display="24-37" xr:uid="{5A7DD113-1878-4C9E-8184-7D70D6267317}"/>
    <hyperlink ref="B257" r:id="rId219" display="24-38" xr:uid="{4C3491A2-5711-40B8-A4C9-4EEBAA50F1C9}"/>
    <hyperlink ref="B258" r:id="rId220" display="24-39" xr:uid="{3229E18B-AAEC-4B65-ACB7-966B188F3EF4}"/>
    <hyperlink ref="B259" r:id="rId221" display="24-40" xr:uid="{B6AB3257-36D3-4C59-B689-784382A852FE}"/>
    <hyperlink ref="B260" r:id="rId222" display="24-41" xr:uid="{FF0C9676-055D-4DCD-9EFE-FEA9241B698D}"/>
    <hyperlink ref="B261" r:id="rId223" display="24-42" xr:uid="{052A94D4-11E2-4F0A-AD59-41D2B5BE919F}"/>
    <hyperlink ref="B262" r:id="rId224" display="24-43" xr:uid="{A8C3B3E2-29E3-465F-AA0F-32071A0CC47D}"/>
    <hyperlink ref="B263" r:id="rId225" display="24-44" xr:uid="{DABF420B-5803-405F-8E4A-BF0832A80873}"/>
    <hyperlink ref="B264" r:id="rId226" display="24-45" xr:uid="{A7E227D0-5D6D-4FF9-9209-3A01E513004C}"/>
    <hyperlink ref="B265" r:id="rId227" display="24-46" xr:uid="{75789CDD-20CB-4A8C-9DEF-C5C973B0028D}"/>
    <hyperlink ref="B266" r:id="rId228" display="24-47" xr:uid="{F8A27F2E-9D0B-4D99-B946-3E2639E18B14}"/>
    <hyperlink ref="B267" r:id="rId229" display="24-48" xr:uid="{B4073F45-0ECA-4C7B-BB59-D69C971C2940}"/>
    <hyperlink ref="B268" r:id="rId230" xr:uid="{F905882D-235E-4857-9DF8-088609009CE8}"/>
    <hyperlink ref="B269" r:id="rId231" xr:uid="{E7733D36-2700-43EB-98B4-7DEF229E1862}"/>
    <hyperlink ref="B270" r:id="rId232" display="24-51" xr:uid="{9BE74BF1-6085-435A-83B7-9811AFAF95A5}"/>
    <hyperlink ref="B271" r:id="rId233" display="24-52" xr:uid="{D9F0B460-8260-46E7-BE1D-DF1B6259B685}"/>
    <hyperlink ref="B272" r:id="rId234" display="24-53" xr:uid="{77A9F449-2E2E-4654-8323-B74FAA746E6A}"/>
    <hyperlink ref="B300" r:id="rId235" xr:uid="{21CA823D-240B-4EDF-B34F-035B9BC1C1AB}"/>
    <hyperlink ref="B274" r:id="rId236" display="24-55" xr:uid="{1DD383E6-7B89-441F-9FFC-5415D6705330}"/>
    <hyperlink ref="B275" r:id="rId237" display="24-56" xr:uid="{26FFE56E-0DE7-4AE6-B7B5-5DE9C6AD1C47}"/>
    <hyperlink ref="B276" r:id="rId238" display="24-57" xr:uid="{3F221156-8F4D-45FA-B9A8-8F08DC0183AE}"/>
    <hyperlink ref="B277" r:id="rId239" display="24-58" xr:uid="{FD7EA0E5-A1D6-48FB-9B4D-FE5BC253912C}"/>
    <hyperlink ref="B278" r:id="rId240" xr:uid="{1668A25D-9C75-41F4-B406-E8BFAFD1AA60}"/>
    <hyperlink ref="B279" r:id="rId241" display="24-60" xr:uid="{FB2E2B08-8CFC-451D-960F-218049A9E3C7}"/>
    <hyperlink ref="B280" r:id="rId242" display="24-61" xr:uid="{F40E423C-166F-4F27-9D31-C582F4230338}"/>
    <hyperlink ref="B281" r:id="rId243" xr:uid="{EE4C5DBE-178F-4B71-8987-116E7879702C}"/>
    <hyperlink ref="B282" r:id="rId244" display="24-63" xr:uid="{07D785CF-1FD2-4572-8982-B2C70BA721A4}"/>
    <hyperlink ref="B283" r:id="rId245" xr:uid="{F258463B-3BB9-4B39-9983-831F46CF9301}"/>
    <hyperlink ref="B284" r:id="rId246" xr:uid="{3E651E55-89C0-4BE0-817E-FC3AB85CDA66}"/>
    <hyperlink ref="B285" r:id="rId247" display="24-66" xr:uid="{1B90CE2D-732B-446C-AD90-CB35B3DA0AFF}"/>
    <hyperlink ref="B286" r:id="rId248" xr:uid="{F6882EEF-3C66-46D9-9319-9D3805F3CB43}"/>
    <hyperlink ref="B287" r:id="rId249" display="24-68" xr:uid="{BDC5A2A1-7AEB-44E0-9678-0E371110E66D}"/>
    <hyperlink ref="B288" r:id="rId250" xr:uid="{EC866B8E-ACFB-4F32-978A-77CC4876C20A}"/>
    <hyperlink ref="B289" r:id="rId251" display="24-70" xr:uid="{E687EB4C-9C42-4AFA-8D74-C3EA2B453EC6}"/>
    <hyperlink ref="B290" r:id="rId252" display="24-71" xr:uid="{60A9F206-DA65-4EF2-86C2-418120EA353B}"/>
    <hyperlink ref="B291" r:id="rId253" display="24-72" xr:uid="{0F8D1B41-198E-490D-9AD1-984D277F038F}"/>
    <hyperlink ref="B292" r:id="rId254" display="24-73" xr:uid="{DAA09FBB-104D-4E33-B9D4-54D742065CDD}"/>
    <hyperlink ref="B293" r:id="rId255" display="24-74" xr:uid="{FE3BB4BB-DB5D-4AB0-94A8-D42DF8DEE65F}"/>
    <hyperlink ref="B294" r:id="rId256" display="24-75" xr:uid="{0241E4E0-A74F-4AB0-9CEA-D2F202B14F69}"/>
    <hyperlink ref="B295" r:id="rId257" display="24-76" xr:uid="{BE3A7D25-165F-4A19-B441-9127D00FD44F}"/>
    <hyperlink ref="B296" r:id="rId258" display="24-77" xr:uid="{93E573DE-129C-45CE-89A1-44DB04810C79}"/>
    <hyperlink ref="B297" r:id="rId259" display="24-78" xr:uid="{36CEFADA-E5D3-4D1B-A14C-8B7DB3A8B2DD}"/>
    <hyperlink ref="B298" r:id="rId260" display="24-79" xr:uid="{E9B4AA46-17A5-4581-B519-4A84B84756C0}"/>
    <hyperlink ref="B299" r:id="rId261" xr:uid="{C15FEC31-EDD2-4743-96F1-F93C93A2CB08}"/>
    <hyperlink ref="B255" r:id="rId262" display="24-81" xr:uid="{E012EE47-D866-4CA3-85BD-F220B06623F4}"/>
    <hyperlink ref="B301" r:id="rId263" display="24-80" xr:uid="{3A326111-E04C-46CF-89FC-A5F694460D7F}"/>
    <hyperlink ref="B302" r:id="rId264" display="24-81" xr:uid="{984698C6-4CF1-4545-9D30-3C27B80EDE6A}"/>
    <hyperlink ref="B303" r:id="rId265" display="24-82" xr:uid="{1B444942-49CF-4FA2-89CD-76ADA5BC6B3D}"/>
    <hyperlink ref="B304" r:id="rId266" display="24-83" xr:uid="{0CEEBD2D-0AA4-4B54-8119-6D41788057DA}"/>
    <hyperlink ref="B305" r:id="rId267" display="24-84" xr:uid="{C2CF79A8-7DCF-4EBA-AF9A-738E9E1F7607}"/>
    <hyperlink ref="B306" r:id="rId268" display="24-85" xr:uid="{97A7115D-87BB-420B-BB1B-C0758485F7D5}"/>
    <hyperlink ref="B307" r:id="rId269" display="24-86" xr:uid="{904EF043-FA40-4763-B225-D3862A29CFF8}"/>
    <hyperlink ref="B308" r:id="rId270" display="24-87" xr:uid="{B4C6A11C-68CC-45D8-9A21-3A26D6D2FD86}"/>
    <hyperlink ref="B309" r:id="rId271" display="24-88" xr:uid="{D328CB60-2C1C-433B-BF98-BD9A7A22A8D7}"/>
    <hyperlink ref="B310" r:id="rId272" xr:uid="{8AFB38F9-3261-4F02-BF11-7E833BAD3C91}"/>
    <hyperlink ref="B311" r:id="rId273" display="24-90" xr:uid="{3E1B730E-A5E5-4365-8415-4B855949188F}"/>
    <hyperlink ref="B312" r:id="rId274" display="24-91" xr:uid="{1997F60D-2573-4D60-9B2E-8B6F76F49511}"/>
    <hyperlink ref="B313" r:id="rId275" display="24-92" xr:uid="{254C273F-AAE9-4843-9AEA-D2C34A438BDE}"/>
    <hyperlink ref="B314" r:id="rId276" display="24-93" xr:uid="{350B784E-12CA-46C3-9DC2-C37FADC506CE}"/>
    <hyperlink ref="B315" r:id="rId277" display="24-94" xr:uid="{503221D6-DDC3-433C-A121-B0A5C81304EA}"/>
    <hyperlink ref="B316" r:id="rId278" display="24-95" xr:uid="{58CD17F8-A794-4CB9-9E50-89DA00BD239D}"/>
    <hyperlink ref="B317" r:id="rId279" display="24-96" xr:uid="{9D2894B0-B142-42AF-8B2D-138423880C1A}"/>
    <hyperlink ref="B318" r:id="rId280" display="24-97" xr:uid="{CE50F78A-FA98-4484-ABC6-AA18DC61DF26}"/>
    <hyperlink ref="B319" r:id="rId281" display="24-98" xr:uid="{ED3640DC-2AC8-44B3-A588-D1E001AE3B5E}"/>
    <hyperlink ref="B320" r:id="rId282" display="24-99" xr:uid="{BDFB9412-C918-42D7-93A1-5ED139BAEC5A}"/>
    <hyperlink ref="B321" r:id="rId283" display="24-100" xr:uid="{78EB7931-9949-4A69-9DE1-A958E6C231CC}"/>
    <hyperlink ref="B322" r:id="rId284" display="24-101" xr:uid="{36A3E7DA-6532-46EB-A640-187557A32CB7}"/>
    <hyperlink ref="B323" r:id="rId285" display="00-00" xr:uid="{55A4EAB4-7E82-4EC9-AD28-264278ADD06E}"/>
    <hyperlink ref="B327" r:id="rId286" display="24-102" xr:uid="{97A7EB80-71E9-4CFB-8C14-1BE1A085B79E}"/>
    <hyperlink ref="B328" r:id="rId287" display="24-103" xr:uid="{A0C02D40-EC18-4796-9F09-0281C9791502}"/>
    <hyperlink ref="B329" r:id="rId288" display="24-104" xr:uid="{29F6A55F-93EE-406C-99FB-7440152D4863}"/>
    <hyperlink ref="B330" r:id="rId289" display="24-105" xr:uid="{B651C83B-64C7-40C4-A07A-4A1AE6CF2577}"/>
    <hyperlink ref="B331" r:id="rId290" display="24-106" xr:uid="{17AA79FA-8C6D-4CAF-B78D-BE9F4DCBFAC4}"/>
    <hyperlink ref="B332" r:id="rId291" display="24-107" xr:uid="{66AC247B-20C1-4FEB-9C05-1B0800051E2A}"/>
    <hyperlink ref="B333" r:id="rId292" display="24-108" xr:uid="{E03E6164-F370-44AD-837D-1615C6E043C8}"/>
    <hyperlink ref="B334" r:id="rId293" display="24-109" xr:uid="{99D88296-D3E3-4468-94F6-F0D020419BA6}"/>
    <hyperlink ref="B335" r:id="rId294" display="24-110" xr:uid="{19139DD1-C0A3-48FE-A550-95127248D05D}"/>
    <hyperlink ref="B336" r:id="rId295" display="24-111" xr:uid="{F0DD03D0-DD11-42BB-BCDB-2951020DF360}"/>
    <hyperlink ref="B326" r:id="rId296" display="00-00" xr:uid="{8D5DE7F4-250F-49F4-9207-5154FE4E2619}"/>
    <hyperlink ref="B337" r:id="rId297" display="24-112" xr:uid="{341EFA6A-8589-4B8D-AF5E-D2CF48DF125A}"/>
    <hyperlink ref="B338" r:id="rId298" display="24-113" xr:uid="{93346EEE-8CA9-4B42-8D40-C0889B0FAF73}"/>
    <hyperlink ref="B339" r:id="rId299" display="24-114" xr:uid="{E7505F5E-37EF-4296-BA54-D2D7A3C41C6A}"/>
    <hyperlink ref="B340" r:id="rId300" display="24-115" xr:uid="{6B23CD48-FC38-4712-9BEC-F0E4C3EFA5D2}"/>
    <hyperlink ref="B341" r:id="rId301" display="24-116" xr:uid="{623FEF06-36B8-4E19-9B0B-840733FDA946}"/>
    <hyperlink ref="B342" r:id="rId302" display="24-117" xr:uid="{584E8836-6B1B-43D8-A8D1-41AB5A850248}"/>
    <hyperlink ref="B343" r:id="rId303" display="24-118" xr:uid="{1C018D43-4999-40C7-BF66-7A8AB6FE66DF}"/>
    <hyperlink ref="B344" r:id="rId304" display="24-119" xr:uid="{E692DD92-22BE-462C-BF7A-6C38144DD2E1}"/>
    <hyperlink ref="B345" r:id="rId305" display="24-120" xr:uid="{EEDD5B65-A478-488A-B10A-5531B6506992}"/>
    <hyperlink ref="B346" r:id="rId306" display="24-121" xr:uid="{9D3A1BD7-2722-46DA-B2BE-CC53BAEC63F9}"/>
    <hyperlink ref="B347" r:id="rId307" display="24-122" xr:uid="{4520D8EC-5775-4850-A28D-A603848316A7}"/>
    <hyperlink ref="B348" r:id="rId308" display="24-123" xr:uid="{27D9B2D5-7BDC-4606-90AE-BA4A0B12884B}"/>
    <hyperlink ref="B349" r:id="rId309" xr:uid="{DC158846-A72C-4BDE-BE86-F22A7F2F54B5}"/>
    <hyperlink ref="B350" r:id="rId310" display="25-01" xr:uid="{A5449A5D-06BE-4D9D-9741-F757CA3A3D7A}"/>
    <hyperlink ref="B351" r:id="rId311" display="25-02" xr:uid="{075A2B23-B65A-4BDA-ABF0-64BD09ACD718}"/>
    <hyperlink ref="B352" r:id="rId312" display="25-03" xr:uid="{541E7A89-9B35-4E51-88F9-F42C80E8F3C6}"/>
    <hyperlink ref="B353" r:id="rId313" display="25-04" xr:uid="{99818CB9-41D0-4E7B-9B45-697D1971AA6E}"/>
    <hyperlink ref="B354" r:id="rId314" display="25-05" xr:uid="{E01312B2-2590-4D7C-8690-9ED2BFC8E1FE}"/>
    <hyperlink ref="B355" r:id="rId315" display="25-06" xr:uid="{460D7BDF-5646-4581-B40E-BBB6C8FD7DDD}"/>
    <hyperlink ref="B356" r:id="rId316" display="25-07" xr:uid="{FFE8F098-D469-4665-8593-4982CDD42B5D}"/>
    <hyperlink ref="B357" r:id="rId317" display="25-08" xr:uid="{C361899B-9A30-4AFD-B5AA-DD11EE377EB6}"/>
    <hyperlink ref="B358" r:id="rId318" display="25-09" xr:uid="{548B0CF4-E767-49BA-84F7-FB2BF5212DC5}"/>
    <hyperlink ref="B359" r:id="rId319" display="25-10" xr:uid="{6C72AD10-1B42-4837-8CB7-8261C7681040}"/>
    <hyperlink ref="B360" r:id="rId320" display="25-11" xr:uid="{5D6A23CE-BB5C-4F5F-92E5-5B6A83634CF2}"/>
    <hyperlink ref="B361" r:id="rId321" display="25-12" xr:uid="{3599332F-F800-4D4D-8117-B742D55CADE0}"/>
    <hyperlink ref="B362" r:id="rId322" display="25-13" xr:uid="{D2C5BA28-DADB-44A4-8053-49C651F4368A}"/>
    <hyperlink ref="B363" r:id="rId323" display="25-14" xr:uid="{8F5A3531-0964-40E1-84F9-4117F8A26831}"/>
    <hyperlink ref="B364" r:id="rId324" display="25-15" xr:uid="{66B19F60-E76D-4339-AB67-3F700F9516CA}"/>
    <hyperlink ref="B365" r:id="rId325" display="25-16" xr:uid="{43EA53B4-FA75-4D80-BC39-E5422B90247A}"/>
    <hyperlink ref="B325" r:id="rId326" display="00-00" xr:uid="{DE7EF983-6EE0-4459-8CF1-3410DD30C697}"/>
    <hyperlink ref="B366" r:id="rId327" display="25-17" xr:uid="{8FE375E0-1340-4D32-9169-991EEBE3C10D}"/>
    <hyperlink ref="B367" r:id="rId328" display="25-18" xr:uid="{EE8CA0FD-529D-4057-9FE8-662A697FA787}"/>
    <hyperlink ref="B368" r:id="rId329" xr:uid="{7298579F-FC20-4B88-9E48-CD89ED5E4EA3}"/>
    <hyperlink ref="B369" r:id="rId330" display="25-20" xr:uid="{8FD41467-4731-49C0-BE85-280706A5CD50}"/>
    <hyperlink ref="B370" r:id="rId331" display="25-21" xr:uid="{B96A28D0-90A5-4D01-9B27-9F4FDC9F94DB}"/>
    <hyperlink ref="B372" r:id="rId332" display="25-22" xr:uid="{BB2F4514-23EC-4070-946C-F2D5945112B2}"/>
    <hyperlink ref="B373" r:id="rId333" display="00-00" xr:uid="{4D047C31-0B49-4A46-8E86-EDDF2C6168A4}"/>
    <hyperlink ref="B39" r:id="rId334" display="21-38" xr:uid="{00000000-0004-0000-0200-000025000000}"/>
    <hyperlink ref="B38" r:id="rId335" display="21-37" xr:uid="{00000000-0004-0000-0200-000024000000}"/>
    <hyperlink ref="B37" r:id="rId336" display="21-36" xr:uid="{00000000-0004-0000-0200-000023000000}"/>
    <hyperlink ref="B36" r:id="rId337" display="21-35" xr:uid="{00000000-0004-0000-0200-000022000000}"/>
    <hyperlink ref="B35" r:id="rId338" display="21-34" xr:uid="{00000000-0004-0000-0200-000021000000}"/>
    <hyperlink ref="B34" r:id="rId339" display="21-33" xr:uid="{00000000-0004-0000-0200-000020000000}"/>
    <hyperlink ref="B33" r:id="rId340" display="21-32" xr:uid="{00000000-0004-0000-0200-00001F000000}"/>
    <hyperlink ref="B32" r:id="rId341" display="21-31" xr:uid="{00000000-0004-0000-0200-00001E000000}"/>
    <hyperlink ref="B31" r:id="rId342" display="21-30" xr:uid="{00000000-0004-0000-0200-00001D000000}"/>
    <hyperlink ref="B30" r:id="rId343" display="21-29" xr:uid="{00000000-0004-0000-0200-00001C000000}"/>
    <hyperlink ref="B29" r:id="rId344" display="21-28" xr:uid="{00000000-0004-0000-0200-00001B000000}"/>
    <hyperlink ref="B28" r:id="rId345" display="21-27" xr:uid="{00000000-0004-0000-0200-00001A000000}"/>
    <hyperlink ref="B27" r:id="rId346" display="21-26" xr:uid="{00000000-0004-0000-0200-000019000000}"/>
    <hyperlink ref="B26" r:id="rId347" display="21-25" xr:uid="{00000000-0004-0000-0200-000018000000}"/>
    <hyperlink ref="B25" r:id="rId348" display="21-24" xr:uid="{00000000-0004-0000-0200-000017000000}"/>
    <hyperlink ref="B24" r:id="rId349" display="21-23" xr:uid="{00000000-0004-0000-0200-000016000000}"/>
    <hyperlink ref="B23" r:id="rId350" display="21-22" xr:uid="{00000000-0004-0000-0200-000015000000}"/>
    <hyperlink ref="B22" r:id="rId351" display="21-21" xr:uid="{00000000-0004-0000-0200-000014000000}"/>
    <hyperlink ref="B21" r:id="rId352" display="21-20" xr:uid="{00000000-0004-0000-0200-000013000000}"/>
    <hyperlink ref="B20" r:id="rId353" display="21-19" xr:uid="{00000000-0004-0000-0200-000012000000}"/>
    <hyperlink ref="B19" r:id="rId354" display="21-18" xr:uid="{00000000-0004-0000-0200-000011000000}"/>
    <hyperlink ref="B18" r:id="rId355" display="21-17" xr:uid="{00000000-0004-0000-0200-000010000000}"/>
    <hyperlink ref="B17" r:id="rId356" display="21-16" xr:uid="{00000000-0004-0000-0200-00000F000000}"/>
    <hyperlink ref="B16" r:id="rId357" display="21-15" xr:uid="{00000000-0004-0000-0200-00000E000000}"/>
    <hyperlink ref="B15" r:id="rId358" display="21-14" xr:uid="{00000000-0004-0000-0200-00000D000000}"/>
    <hyperlink ref="B14" r:id="rId359" display="21-13" xr:uid="{00000000-0004-0000-0200-00000C000000}"/>
    <hyperlink ref="B13" r:id="rId360" display="21-12" xr:uid="{00000000-0004-0000-0200-00000B000000}"/>
    <hyperlink ref="B12" r:id="rId361" display="21-11" xr:uid="{00000000-0004-0000-0200-00000A000000}"/>
    <hyperlink ref="B11" r:id="rId362" display="21-10" xr:uid="{00000000-0004-0000-0200-000009000000}"/>
    <hyperlink ref="B10" r:id="rId363" display="21-09" xr:uid="{00000000-0004-0000-0200-000008000000}"/>
    <hyperlink ref="B9" r:id="rId364" display="21-08" xr:uid="{00000000-0004-0000-0200-000007000000}"/>
    <hyperlink ref="B8" r:id="rId365" display="21-07" xr:uid="{00000000-0004-0000-0200-000006000000}"/>
    <hyperlink ref="B7" r:id="rId366" display="21-06" xr:uid="{00000000-0004-0000-0200-000005000000}"/>
    <hyperlink ref="B6" r:id="rId367" display="21-05" xr:uid="{00000000-0004-0000-0200-000004000000}"/>
    <hyperlink ref="B5" r:id="rId368" display="21-04" xr:uid="{00000000-0004-0000-0200-000003000000}"/>
    <hyperlink ref="B4" r:id="rId369" display="21-03" xr:uid="{00000000-0004-0000-0200-000002000000}"/>
    <hyperlink ref="B3" r:id="rId370" display="21-02" xr:uid="{00000000-0004-0000-0200-000001000000}"/>
    <hyperlink ref="B374" r:id="rId371" display="25-23" xr:uid="{9D8A2583-6DFC-48D2-AE8B-FC31E02C3393}"/>
    <hyperlink ref="B375" r:id="rId372" display="25-24" xr:uid="{D4025DC1-D0F4-4356-8165-8C71867E4547}"/>
    <hyperlink ref="B376" r:id="rId373" display="25-25" xr:uid="{B566C773-6ADE-44B4-BFC6-2B4603D6A84C}"/>
    <hyperlink ref="B377" r:id="rId374" xr:uid="{40DC3789-1C92-47D3-84B2-2A42332B2AF9}"/>
    <hyperlink ref="B378" r:id="rId375" display="25-27" xr:uid="{3D13B95C-0393-4F54-AF27-85FBBC294898}"/>
    <hyperlink ref="B379" r:id="rId376" display="25-28" xr:uid="{AF5983CD-FC77-4352-B33A-54537DAE6B00}"/>
    <hyperlink ref="B380" r:id="rId377" display="25-29" xr:uid="{63987E7B-611A-496E-8A0E-773E554DD3D8}"/>
    <hyperlink ref="B381" r:id="rId378" display="25-30" xr:uid="{AB094FA3-FDFE-4233-844E-4AB9AA316B10}"/>
    <hyperlink ref="B382" r:id="rId379" display="25-31" xr:uid="{B059176C-3646-4015-A7F1-0730DAE4EE70}"/>
    <hyperlink ref="B383" r:id="rId380" display="25-32" xr:uid="{B11918ED-F982-4673-8E2D-0851BB071F46}"/>
    <hyperlink ref="B384" r:id="rId381" display="25-33" xr:uid="{693A8BB5-6887-460D-831B-0A675C53A994}"/>
    <hyperlink ref="B385" r:id="rId382" xr:uid="{85C03610-10FF-4321-BAD9-DD59C15566FC}"/>
    <hyperlink ref="B386" r:id="rId383" display="25-35" xr:uid="{C78952F9-923F-4B33-B4C2-39D7B092C732}"/>
    <hyperlink ref="B387" r:id="rId384" display="25-36" xr:uid="{CE1BA2C2-A070-4863-B2E7-7CBC699E852A}"/>
    <hyperlink ref="B388" r:id="rId385" display="25-37" xr:uid="{DACBFA90-0DFD-499B-8A6C-0EF7AB4D3CC7}"/>
    <hyperlink ref="B389" r:id="rId386" display="25-38" xr:uid="{140101A3-A0F5-4A22-899B-17F102F8DE68}"/>
    <hyperlink ref="B390" r:id="rId387" display="25-39" xr:uid="{F8815B89-03AB-43C3-8AF2-F40A93D2FF62}"/>
    <hyperlink ref="B391" r:id="rId388" display="25-40" xr:uid="{C88FD336-D467-453C-A02E-6CD287026FAE}"/>
    <hyperlink ref="B392" r:id="rId389" display="25-41" xr:uid="{45C6F928-8718-400F-B41E-6EFE64ACE9FF}"/>
    <hyperlink ref="B393" r:id="rId390" xr:uid="{3A4EF889-72D4-4EFC-BF9D-94A757422C85}"/>
    <hyperlink ref="B394" r:id="rId391" display="25-43" xr:uid="{88F3013B-703D-4AE3-849C-946941918CF7}"/>
    <hyperlink ref="B395" r:id="rId392" display="25-44" xr:uid="{42D9C1B0-97A6-45DF-ACA6-E80B51ED3A18}"/>
    <hyperlink ref="B396" r:id="rId393" display="25-45" xr:uid="{9FA5D058-8684-4E0C-8DC7-224A363D6DF2}"/>
    <hyperlink ref="B397" r:id="rId394" display="25-46" xr:uid="{4AF27744-A58F-44A8-B88E-64AB0F54F613}"/>
    <hyperlink ref="B398" r:id="rId395" display="25-47" xr:uid="{30B101A8-2AEC-4648-832D-17BEC06CAC9C}"/>
    <hyperlink ref="B399" r:id="rId396" display="25-48" xr:uid="{F2B39475-8627-44DE-8E46-DDF474C70235}"/>
    <hyperlink ref="B400" r:id="rId397" display="25-49" xr:uid="{59A0F6C3-95C6-4DD6-8D99-509F10291223}"/>
    <hyperlink ref="B401" r:id="rId398" display="25-50" xr:uid="{24712DB6-5C4D-4541-A1B9-0C062ABDB8F1}"/>
    <hyperlink ref="B402" r:id="rId399" display="25-51" xr:uid="{2C375E09-5B03-48DB-9D51-46D9AF324184}"/>
    <hyperlink ref="B403" r:id="rId400" display="25-52" xr:uid="{A6823BC1-FDA4-4471-B5DF-A0A15B7D04CC}"/>
    <hyperlink ref="B404" r:id="rId401" display="25-53" xr:uid="{EC3666F9-A083-44F5-8C2F-E5841F692E5C}"/>
    <hyperlink ref="B405" r:id="rId402" xr:uid="{72B7D17D-DD19-46F2-BF0A-6001F1F2A713}"/>
    <hyperlink ref="B406" r:id="rId403" display="25-55" xr:uid="{34459C93-C25A-49D3-A34A-5AB95EFF2044}"/>
    <hyperlink ref="B407" r:id="rId404" xr:uid="{B96804A2-0CA0-42C6-A096-D582673BB47D}"/>
    <hyperlink ref="B408" r:id="rId405" xr:uid="{87EE936B-FE79-4633-B1EB-A3B029EB715D}"/>
    <hyperlink ref="B409" r:id="rId406" xr:uid="{C94997B1-6BCF-4A73-AB42-DA615CD99A48}"/>
    <hyperlink ref="B410" r:id="rId407" xr:uid="{AF0A5D0F-CFAA-41DC-B9F7-8B8E37B42641}"/>
    <hyperlink ref="B411" r:id="rId408" xr:uid="{7DBB1165-BFA6-4834-9223-18A1B225507F}"/>
    <hyperlink ref="B412" r:id="rId409" display="25-61" xr:uid="{4C6F99D1-C763-412A-BDA0-606101C10DE6}"/>
    <hyperlink ref="B413" r:id="rId410" display="25-62" xr:uid="{89A9593D-24D6-4F78-A7D8-C7628ADD9A51}"/>
    <hyperlink ref="B414" r:id="rId411" xr:uid="{D918147E-EFE5-4EE5-82BC-9DD6A850CBB3}"/>
    <hyperlink ref="B415" r:id="rId412" xr:uid="{29C4E61F-18C1-441D-82DE-856222ACE044}"/>
    <hyperlink ref="B416" r:id="rId413" display="26-1" xr:uid="{EBD1C326-6EE3-46E8-BAAA-031AC8386758}"/>
    <hyperlink ref="B417" r:id="rId414" display="26-2" xr:uid="{166ECA3B-56E6-411C-AAEF-91021F3DD295}"/>
    <hyperlink ref="B418" r:id="rId415" display="26-3" xr:uid="{E79E10C7-AB0C-4134-B4BF-746A586C3B08}"/>
    <hyperlink ref="B419" r:id="rId416" display="26-4" xr:uid="{BDB30FB2-35D2-4C44-996D-0FB17355D488}"/>
    <hyperlink ref="B420" r:id="rId417" xr:uid="{B967FD26-F79A-4B20-AB25-E91FD2293161}"/>
    <hyperlink ref="B421" r:id="rId418" xr:uid="{ED1EEDC3-6C58-4DE6-9E4F-A22FFF56B572}"/>
    <hyperlink ref="B422" r:id="rId419" xr:uid="{7703C916-7F73-4FA6-8684-422B477B8529}"/>
    <hyperlink ref="B423" r:id="rId420" display="26-8" xr:uid="{2FA978A5-BD93-442F-B8E6-8B35B95AC911}"/>
    <hyperlink ref="B424" r:id="rId421" display="26-9" xr:uid="{4BB83C38-E4AA-40F5-876C-0A144AA626BC}"/>
    <hyperlink ref="B425" r:id="rId422" display="26-10" xr:uid="{9CB9D39C-B1CC-4202-93D7-C82A1205F4D9}"/>
    <hyperlink ref="B426" r:id="rId423" display="26-11" xr:uid="{EBE24E35-6D78-4D12-9E6C-05C039D8D62D}"/>
    <hyperlink ref="B427" r:id="rId424" display="26-11-S" xr:uid="{286AA0E9-2CD5-4C51-A104-34F7A19FAA6C}"/>
    <hyperlink ref="B428" r:id="rId425" display="26-12-S" xr:uid="{1A31B680-93A4-4620-9DA6-97F15E9F5854}"/>
    <hyperlink ref="B429" r:id="rId426" xr:uid="{6BD27705-3996-410D-9D72-EB2F36443DDB}"/>
    <hyperlink ref="B430" r:id="rId427" display="26-14" xr:uid="{E8ED90C2-F53E-4822-875D-469D2719B283}"/>
    <hyperlink ref="B431" r:id="rId428" xr:uid="{6D8A22E7-CD5C-4880-8E3C-0C40A365D7F3}"/>
    <hyperlink ref="B432" r:id="rId429" xr:uid="{D9B554B7-3C60-473F-B951-00DC1A6C86A9}"/>
    <hyperlink ref="B433" r:id="rId430" xr:uid="{D875460E-1E60-4F70-B80E-01716C63446C}"/>
    <hyperlink ref="B434" r:id="rId431" xr:uid="{757282C0-BFC3-4FAD-9890-F1A8CEB18882}"/>
    <hyperlink ref="B435" r:id="rId432" xr:uid="{DF9E45F5-1D88-4E70-9219-F49D8117AD31}"/>
    <hyperlink ref="B437" r:id="rId433" xr:uid="{2E0AC949-0279-4247-B2B3-402D843E7E69}"/>
    <hyperlink ref="B438" r:id="rId434" xr:uid="{056C8001-AAC4-4EEF-AF15-3B1F789E5915}"/>
    <hyperlink ref="B439" r:id="rId435" xr:uid="{EED96577-6554-4F8A-8966-F6DBBE764ECA}"/>
    <hyperlink ref="B440" r:id="rId436" xr:uid="{951CA177-622A-4415-8A54-2602286CAC1E}"/>
    <hyperlink ref="B441" r:id="rId437" xr:uid="{0C310EB7-1D12-4D15-920D-1141F17C98DF}"/>
    <hyperlink ref="B442" r:id="rId438" xr:uid="{93DFA663-D6F4-4C86-9A52-E5365E908F10}"/>
    <hyperlink ref="B443" r:id="rId439" xr:uid="{1C97701F-93E6-477A-BE1A-66CDEB705C9C}"/>
    <hyperlink ref="B444" r:id="rId440" xr:uid="{00B6F32D-8FB5-42AF-A526-1486D87A81F8}"/>
    <hyperlink ref="B445" r:id="rId441" xr:uid="{285FC5FD-2147-433C-83D9-E5BDD2919CF2}"/>
    <hyperlink ref="B446" r:id="rId442" xr:uid="{896EB414-2013-4C50-8FFC-BBF275307702}"/>
    <hyperlink ref="B447" r:id="rId443" xr:uid="{B157BF43-7B04-4071-B8BB-F646CDFC2735}"/>
    <hyperlink ref="B449" r:id="rId444" xr:uid="{F792F562-BDE0-4229-9F4C-38BC5F900337}"/>
    <hyperlink ref="B450" r:id="rId445" display="26-33-S" xr:uid="{4A236DF6-ACF7-4FF1-8FFB-2FC3C98D5E8B}"/>
    <hyperlink ref="B451" r:id="rId446" display="26-34-S" xr:uid="{B8DDBAE6-9098-448D-91EE-90A29BB9319A}"/>
    <hyperlink ref="B452" r:id="rId447" display="26-35-S" xr:uid="{3B77BDDB-99BF-467F-9840-C08B4BFE8A5F}"/>
    <hyperlink ref="B453" r:id="rId448" display="26-36-S" xr:uid="{F8505671-64F2-40C8-B8DA-4247834771C7}"/>
    <hyperlink ref="B454" r:id="rId449" display="26-37-S" xr:uid="{655D69C9-A544-4712-A131-A50E303F4284}"/>
    <hyperlink ref="B455" r:id="rId450" xr:uid="{458A3180-9475-47B2-AF96-0894EB8FFDDE}"/>
    <hyperlink ref="B456" r:id="rId451" xr:uid="{62B2F0E0-2B22-472F-8E2A-7A88728DB487}"/>
    <hyperlink ref="B457" r:id="rId452" xr:uid="{9613E264-C6C2-4CF1-A27A-280698F2F6B6}"/>
    <hyperlink ref="B458" r:id="rId453" xr:uid="{FB7A3D33-DF26-42B2-880A-52D01CA340E8}"/>
    <hyperlink ref="B459" r:id="rId454" xr:uid="{60706E62-7DB8-42CC-B39D-17586A3B83DF}"/>
  </hyperlinks>
  <pageMargins left="0.23611111111111099" right="0.23611111111111099" top="0.74791666666666701" bottom="0.74791666666666701" header="0.51180555555555496" footer="0.51180555555555496"/>
  <pageSetup paperSize="8" scale="80" firstPageNumber="0" orientation="portrait" horizontalDpi="300" verticalDpi="300" r:id="rId455"/>
  <legacyDrawing r:id="rId456"/>
  <tableParts count="2">
    <tablePart r:id="rId457"/>
    <tablePart r:id="rId458"/>
  </tableParts>
  <extLst>
    <ext xmlns:x14="http://schemas.microsoft.com/office/spreadsheetml/2009/9/main" uri="{78C0D931-6437-407d-A8EE-F0AAD7539E65}">
      <x14:conditionalFormattings>
        <x14:conditionalFormatting xmlns:xm="http://schemas.microsoft.com/office/excel/2006/main">
          <x14:cfRule type="containsText" priority="281" operator="containsText" id="{8D693FA9-BF21-4FFD-8746-52F2D03DAA6C}">
            <xm:f>NOT(ISERROR(SEARCH("+",P1)))</xm:f>
            <xm:f>"+"</xm:f>
            <x14:dxf>
              <fill>
                <patternFill>
                  <bgColor rgb="FF92D050"/>
                </patternFill>
              </fill>
            </x14:dxf>
          </x14:cfRule>
          <xm:sqref>P1:AU23 P24:AT24 P25:AU191 P192:AM192 AO192:AU192 P193:AU221 P222:Z222 AC222:AU222 P223:AU270 P271:AL271 AO271:AU271 P272:AU276 P277:Y277 AA277:AU277 P278:AU331 P332:Y332 AD332:AU332 P333:AU362 P363:V363 X363:Y363 AA363:AU363 P364:AF364 AH364:AU364 P365:AU376 P377:W377 Z377:AU377 P378:AF378 AH378:AU378 P379:AU605 P606:AG606 AI606:AU606 P607:V607 Y607:AU607 P608:AU608 P609:U609 W609:AU609 P610:AU611 P612:Y612 AA612:AU612 P613:AU613 P614:X614 Z614:AU614 P615:AU1048576</xm:sqref>
        </x14:conditionalFormatting>
        <x14:conditionalFormatting xmlns:xm="http://schemas.microsoft.com/office/excel/2006/main">
          <x14:cfRule type="containsText" priority="280" operator="containsText" id="{3B235358-A734-4290-AF32-AC0DBB0247A3}">
            <xm:f>NOT(ISERROR(SEARCH("-",P1)))</xm:f>
            <xm:f>"-"</xm:f>
            <x14:dxf>
              <font>
                <color rgb="FF9C0006"/>
              </font>
              <fill>
                <patternFill>
                  <bgColor rgb="FFFFC7CE"/>
                </patternFill>
              </fill>
            </x14:dxf>
          </x14:cfRule>
          <xm:sqref>P25:AU191 P192:AM192 P193:AU221 P222:Z222 P223:AU270 P271:AL271 P272:AU276 P277:Y277 P278:AU331 P332:Y332 P333:AU362 P363:V363 P364:AF364 P365:AU376 P377:W377 P378:AF378 P379:AU605 P606:AG606 P607:V607 P608:AU608 P609:U609 P610:AU611 P612:Y612 P613:AU613 P614:X614 P615:AU1048576 AO271:AU271 Z377:AU377 AH378:AU378 P1:AU23 P24:AT24 AO192:AU192 AC222:AU222 AA277:AU277 AD332:AU332 X363:Y363 AA363:AU363 AH364:AU364 AI606:AU606 Y607:AU607 W609:AU609 AA612:AU612 Z614:AU614</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76CDB-B0E1-497A-99AA-974D8CFF0AE7}">
  <sheetPr codeName="Sheet2"/>
  <dimension ref="A1:CC606"/>
  <sheetViews>
    <sheetView zoomScaleNormal="100" workbookViewId="0">
      <pane xSplit="3" ySplit="2" topLeftCell="D172" activePane="bottomRight" state="frozen"/>
      <selection pane="topRight" activeCell="D1" sqref="D1"/>
      <selection pane="bottomLeft" activeCell="A37" sqref="A37"/>
      <selection pane="bottomRight" activeCell="D185" sqref="D185"/>
    </sheetView>
  </sheetViews>
  <sheetFormatPr defaultColWidth="8.5703125" defaultRowHeight="15" x14ac:dyDescent="0.25"/>
  <cols>
    <col min="1" max="1" width="11" customWidth="1"/>
    <col min="2" max="2" width="9.5703125" style="408" customWidth="1"/>
    <col min="3" max="3" width="51.42578125" style="318" customWidth="1"/>
    <col min="4" max="4" width="20.42578125" customWidth="1"/>
    <col min="5" max="5" width="19.5703125" customWidth="1"/>
    <col min="6" max="6" width="15" style="220" customWidth="1"/>
    <col min="7" max="7" width="12.5703125" style="220" customWidth="1"/>
    <col min="8" max="8" width="19.5703125" style="318" customWidth="1"/>
    <col min="9" max="9" width="38.28515625" style="409" customWidth="1"/>
    <col min="10" max="10" width="13.5703125" style="27" customWidth="1"/>
    <col min="11" max="11" width="11.5703125" style="27" customWidth="1"/>
    <col min="12" max="12" width="13.85546875" style="410" customWidth="1"/>
    <col min="13" max="13" width="11.42578125" style="27" customWidth="1"/>
    <col min="14" max="14" width="12.5703125" style="410" customWidth="1"/>
    <col min="15" max="15" width="15" style="27" customWidth="1"/>
    <col min="16" max="16" width="8.85546875" style="27" customWidth="1"/>
    <col min="17" max="17" width="8.5703125" style="27" customWidth="1"/>
    <col min="18" max="18" width="10.28515625" style="27" customWidth="1"/>
    <col min="19" max="19" width="13.85546875" style="27" customWidth="1"/>
    <col min="20" max="20" width="9.5703125" style="27" customWidth="1"/>
    <col min="21" max="21" width="12.5703125" style="27" customWidth="1"/>
    <col min="22" max="22" width="9.5703125" style="27" customWidth="1"/>
    <col min="23" max="23" width="11.42578125" style="410" customWidth="1"/>
    <col min="24" max="24" width="11" style="27" customWidth="1"/>
    <col min="25" max="26" width="12.42578125" style="27" customWidth="1"/>
    <col min="27" max="27" width="12" style="27" customWidth="1"/>
    <col min="28" max="28" width="13" style="27" customWidth="1"/>
    <col min="29" max="29" width="15" style="27" customWidth="1"/>
    <col min="30" max="30" width="8" style="27" customWidth="1"/>
    <col min="31" max="32" width="10.28515625" style="27" customWidth="1"/>
    <col min="33" max="33" width="9.140625" style="27" customWidth="1"/>
    <col min="34" max="34" width="14.42578125" style="27" customWidth="1"/>
    <col min="35" max="35" width="11" style="27" customWidth="1"/>
    <col min="36" max="36" width="13.5703125" style="27" customWidth="1"/>
    <col min="37" max="37" width="11" style="27" customWidth="1"/>
    <col min="38" max="38" width="12" style="27" customWidth="1"/>
    <col min="39" max="47" width="12" customWidth="1"/>
    <col min="48" max="48" width="12.42578125" customWidth="1"/>
    <col min="49" max="50" width="12" customWidth="1"/>
    <col min="51" max="51" width="13" customWidth="1"/>
    <col min="52" max="52" width="12" customWidth="1"/>
    <col min="53" max="53" width="23.5703125" customWidth="1"/>
  </cols>
  <sheetData>
    <row r="1" spans="1:81" ht="15.75" thickBot="1" x14ac:dyDescent="0.3">
      <c r="B1" s="30"/>
      <c r="C1"/>
      <c r="H1"/>
      <c r="I1" s="2"/>
      <c r="K1" s="525" t="s">
        <v>848</v>
      </c>
      <c r="L1" s="526"/>
      <c r="M1" s="527"/>
      <c r="N1" s="526"/>
      <c r="O1" s="527"/>
      <c r="P1" s="527"/>
      <c r="Q1" s="527"/>
      <c r="R1" s="527"/>
      <c r="S1" s="527"/>
      <c r="T1" s="527"/>
      <c r="U1" s="527"/>
      <c r="V1" s="527"/>
      <c r="W1" s="528"/>
      <c r="X1" s="525" t="s">
        <v>849</v>
      </c>
      <c r="Y1" s="527"/>
      <c r="Z1" s="527"/>
      <c r="AA1" s="527"/>
      <c r="AB1" s="527"/>
      <c r="AC1" s="527"/>
      <c r="AD1" s="527"/>
      <c r="AE1" s="527"/>
      <c r="AF1" s="527"/>
      <c r="AG1" s="527"/>
      <c r="AH1" s="527"/>
      <c r="AI1" s="527"/>
      <c r="AJ1" s="527"/>
      <c r="AK1" s="527"/>
      <c r="AL1" s="529"/>
    </row>
    <row r="2" spans="1:81" ht="45.75" customHeight="1" thickBot="1" x14ac:dyDescent="0.3">
      <c r="A2" t="s">
        <v>0</v>
      </c>
      <c r="B2" s="30" t="s">
        <v>1</v>
      </c>
      <c r="C2" t="s">
        <v>2</v>
      </c>
      <c r="D2" t="s">
        <v>850</v>
      </c>
      <c r="E2" t="s">
        <v>851</v>
      </c>
      <c r="F2" s="221" t="s">
        <v>852</v>
      </c>
      <c r="G2" s="396" t="s">
        <v>853</v>
      </c>
      <c r="H2" s="2" t="s">
        <v>854</v>
      </c>
      <c r="I2" s="2" t="s">
        <v>46</v>
      </c>
      <c r="J2" s="397" t="s">
        <v>855</v>
      </c>
      <c r="K2" s="398" t="s">
        <v>856</v>
      </c>
      <c r="L2" s="399" t="s">
        <v>857</v>
      </c>
      <c r="M2" s="400" t="s">
        <v>858</v>
      </c>
      <c r="N2" s="399" t="s">
        <v>859</v>
      </c>
      <c r="O2" s="401" t="s">
        <v>860</v>
      </c>
      <c r="P2" s="401" t="s">
        <v>861</v>
      </c>
      <c r="Q2" s="401" t="s">
        <v>862</v>
      </c>
      <c r="R2" s="401" t="s">
        <v>863</v>
      </c>
      <c r="S2" s="401" t="s">
        <v>864</v>
      </c>
      <c r="T2" s="401" t="s">
        <v>21</v>
      </c>
      <c r="U2" s="401" t="s">
        <v>865</v>
      </c>
      <c r="V2" s="401" t="s">
        <v>42</v>
      </c>
      <c r="W2" s="402" t="s">
        <v>866</v>
      </c>
      <c r="X2" s="403" t="s">
        <v>867</v>
      </c>
      <c r="Y2" s="404" t="s">
        <v>868</v>
      </c>
      <c r="Z2" s="404" t="s">
        <v>869</v>
      </c>
      <c r="AA2" s="405" t="s">
        <v>870</v>
      </c>
      <c r="AB2" s="404" t="s">
        <v>871</v>
      </c>
      <c r="AC2" s="404" t="s">
        <v>872</v>
      </c>
      <c r="AD2" s="404" t="s">
        <v>29</v>
      </c>
      <c r="AE2" s="404" t="s">
        <v>873</v>
      </c>
      <c r="AF2" s="404" t="s">
        <v>874</v>
      </c>
      <c r="AG2" s="404" t="s">
        <v>875</v>
      </c>
      <c r="AH2" s="404" t="s">
        <v>876</v>
      </c>
      <c r="AI2" s="404" t="s">
        <v>877</v>
      </c>
      <c r="AJ2" s="404" t="s">
        <v>878</v>
      </c>
      <c r="AK2" s="404" t="s">
        <v>879</v>
      </c>
      <c r="AL2" s="406" t="s">
        <v>880</v>
      </c>
      <c r="AM2" s="2" t="s">
        <v>881</v>
      </c>
      <c r="AN2" s="2" t="s">
        <v>882</v>
      </c>
      <c r="AO2" s="2" t="s">
        <v>883</v>
      </c>
      <c r="AP2" s="2" t="s">
        <v>884</v>
      </c>
      <c r="AQ2" s="2" t="s">
        <v>885</v>
      </c>
      <c r="AR2" s="2" t="s">
        <v>886</v>
      </c>
      <c r="AS2" s="2" t="s">
        <v>887</v>
      </c>
      <c r="AT2" s="2" t="s">
        <v>888</v>
      </c>
      <c r="AU2" s="2" t="s">
        <v>889</v>
      </c>
      <c r="AV2" s="2" t="s">
        <v>890</v>
      </c>
      <c r="AW2" s="2" t="s">
        <v>891</v>
      </c>
      <c r="AX2" s="2" t="s">
        <v>892</v>
      </c>
      <c r="AY2" s="2" t="s">
        <v>893</v>
      </c>
      <c r="AZ2" s="2" t="s">
        <v>894</v>
      </c>
      <c r="BA2" s="2" t="s">
        <v>895</v>
      </c>
      <c r="BD2" s="4"/>
    </row>
    <row r="3" spans="1:81" ht="17.25" customHeight="1" x14ac:dyDescent="0.25">
      <c r="A3" s="31"/>
      <c r="B3" s="38" t="s">
        <v>47</v>
      </c>
      <c r="C3" s="16"/>
      <c r="D3" s="7"/>
      <c r="E3" s="7"/>
      <c r="F3" s="222"/>
      <c r="G3" s="223"/>
      <c r="H3" s="33"/>
      <c r="I3" s="295"/>
      <c r="J3" s="154"/>
      <c r="K3" s="154"/>
      <c r="L3" s="155"/>
      <c r="M3" s="156"/>
      <c r="N3" s="157"/>
      <c r="O3" s="158"/>
      <c r="P3" s="158"/>
      <c r="Q3" s="158"/>
      <c r="R3" s="158"/>
      <c r="S3" s="158"/>
      <c r="T3" s="158"/>
      <c r="U3" s="158"/>
      <c r="V3" s="158"/>
      <c r="W3" s="159"/>
      <c r="X3" s="160"/>
      <c r="Y3" s="160"/>
      <c r="Z3" s="160"/>
      <c r="AA3" s="160"/>
      <c r="AB3" s="160"/>
      <c r="AC3" s="160"/>
      <c r="AD3" s="160"/>
      <c r="AE3" s="160"/>
      <c r="AF3" s="160"/>
      <c r="AG3" s="160"/>
      <c r="AH3" s="160"/>
      <c r="AI3" s="160"/>
      <c r="AJ3" s="160"/>
      <c r="AK3" s="160"/>
      <c r="AL3" s="160"/>
      <c r="AM3" s="10"/>
      <c r="AN3" s="10"/>
      <c r="AO3" s="10"/>
      <c r="AP3" s="10"/>
      <c r="AQ3" s="10"/>
      <c r="AR3" s="10"/>
      <c r="AS3" s="10"/>
      <c r="AT3" s="10"/>
      <c r="AU3" s="10"/>
      <c r="AV3" s="10"/>
      <c r="AW3" s="10"/>
      <c r="AX3" s="10"/>
      <c r="AY3" s="10"/>
      <c r="AZ3" s="10"/>
      <c r="BA3" s="12"/>
      <c r="BD3" s="4"/>
    </row>
    <row r="4" spans="1:81" x14ac:dyDescent="0.25">
      <c r="A4" s="31"/>
      <c r="B4" s="38" t="s">
        <v>47</v>
      </c>
      <c r="C4" s="36"/>
      <c r="D4" s="7"/>
      <c r="E4" s="7"/>
      <c r="F4" s="222"/>
      <c r="G4" s="223"/>
      <c r="H4" s="33"/>
      <c r="I4" s="296"/>
      <c r="J4" s="161"/>
      <c r="K4" s="161"/>
      <c r="L4" s="162"/>
      <c r="M4" s="163"/>
      <c r="N4" s="164"/>
      <c r="O4" s="160"/>
      <c r="P4" s="160"/>
      <c r="Q4" s="160"/>
      <c r="R4" s="160"/>
      <c r="S4" s="160"/>
      <c r="T4" s="160"/>
      <c r="U4" s="160"/>
      <c r="V4" s="160"/>
      <c r="W4" s="165"/>
      <c r="X4" s="160"/>
      <c r="Y4" s="160"/>
      <c r="Z4" s="160"/>
      <c r="AA4" s="160"/>
      <c r="AB4" s="160"/>
      <c r="AC4" s="160"/>
      <c r="AD4" s="160"/>
      <c r="AE4" s="160"/>
      <c r="AF4" s="160"/>
      <c r="AG4" s="160"/>
      <c r="AH4" s="160"/>
      <c r="AI4" s="166"/>
      <c r="AJ4" s="160"/>
      <c r="AK4" s="160"/>
      <c r="AL4" s="160"/>
      <c r="AM4" s="10"/>
      <c r="AN4" s="37"/>
      <c r="AO4" s="37"/>
      <c r="AP4" s="10"/>
      <c r="AQ4" s="10"/>
      <c r="AR4" s="10"/>
      <c r="AS4" s="10"/>
      <c r="AT4" s="10"/>
      <c r="AU4" s="10"/>
      <c r="AV4" s="10"/>
      <c r="AW4" s="10"/>
      <c r="AX4" s="10"/>
      <c r="AY4" s="10"/>
      <c r="AZ4" s="10"/>
      <c r="BA4" s="12"/>
      <c r="BD4" s="4"/>
    </row>
    <row r="5" spans="1:81" s="13" customFormat="1" x14ac:dyDescent="0.25">
      <c r="A5" s="31"/>
      <c r="B5" s="38" t="s">
        <v>47</v>
      </c>
      <c r="C5" s="14"/>
      <c r="D5" s="7"/>
      <c r="E5" s="7"/>
      <c r="F5" s="222"/>
      <c r="G5" s="223"/>
      <c r="H5" s="33"/>
      <c r="I5" s="296"/>
      <c r="J5" s="161"/>
      <c r="K5" s="161"/>
      <c r="L5" s="162"/>
      <c r="M5" s="163"/>
      <c r="N5" s="164"/>
      <c r="O5" s="160"/>
      <c r="P5" s="160"/>
      <c r="Q5" s="160"/>
      <c r="R5" s="160"/>
      <c r="S5" s="160"/>
      <c r="T5" s="160"/>
      <c r="U5" s="160"/>
      <c r="V5" s="160"/>
      <c r="W5" s="165"/>
      <c r="X5" s="160"/>
      <c r="Y5" s="160"/>
      <c r="Z5" s="160"/>
      <c r="AA5" s="160"/>
      <c r="AB5" s="160"/>
      <c r="AC5" s="160"/>
      <c r="AD5" s="160"/>
      <c r="AE5" s="160"/>
      <c r="AF5" s="160"/>
      <c r="AG5" s="160"/>
      <c r="AH5" s="160"/>
      <c r="AI5" s="160"/>
      <c r="AJ5" s="160"/>
      <c r="AK5" s="160"/>
      <c r="AL5" s="160"/>
      <c r="AM5" s="10"/>
      <c r="AN5" s="10"/>
      <c r="AO5" s="10"/>
      <c r="AP5" s="10"/>
      <c r="AQ5" s="10"/>
      <c r="AR5" s="10"/>
      <c r="AS5" s="10"/>
      <c r="AT5" s="10"/>
      <c r="AU5" s="10"/>
      <c r="AV5" s="10"/>
      <c r="AW5" s="10"/>
      <c r="AX5" s="10"/>
      <c r="AY5" s="10"/>
      <c r="AZ5" s="10"/>
      <c r="BA5" s="12"/>
      <c r="BB5"/>
      <c r="BC5"/>
      <c r="BD5" s="4"/>
      <c r="BE5"/>
      <c r="BF5"/>
      <c r="BG5"/>
      <c r="BH5"/>
      <c r="BI5"/>
      <c r="BJ5"/>
      <c r="BK5"/>
      <c r="BL5"/>
      <c r="BM5"/>
      <c r="BN5"/>
      <c r="BO5"/>
      <c r="BP5"/>
      <c r="BQ5"/>
      <c r="BR5"/>
      <c r="BS5"/>
      <c r="BT5"/>
      <c r="BU5"/>
      <c r="BV5"/>
      <c r="BW5"/>
      <c r="BX5"/>
      <c r="BY5"/>
      <c r="BZ5"/>
      <c r="CA5"/>
      <c r="CB5"/>
      <c r="CC5"/>
    </row>
    <row r="6" spans="1:81" x14ac:dyDescent="0.25">
      <c r="A6" s="17"/>
      <c r="B6" s="38" t="s">
        <v>47</v>
      </c>
      <c r="C6" s="12"/>
      <c r="D6" s="7"/>
      <c r="E6" s="7"/>
      <c r="F6" s="223"/>
      <c r="G6" s="223"/>
      <c r="H6" s="33"/>
      <c r="I6" s="296"/>
      <c r="J6" s="161"/>
      <c r="K6" s="161"/>
      <c r="L6" s="167"/>
      <c r="M6" s="168"/>
      <c r="N6" s="169"/>
      <c r="O6" s="160"/>
      <c r="P6" s="160"/>
      <c r="Q6" s="160"/>
      <c r="R6" s="160"/>
      <c r="S6" s="160"/>
      <c r="T6" s="160"/>
      <c r="U6" s="160"/>
      <c r="V6" s="160"/>
      <c r="W6" s="165"/>
      <c r="X6" s="160"/>
      <c r="Y6" s="160"/>
      <c r="Z6" s="160"/>
      <c r="AA6" s="160"/>
      <c r="AB6" s="160"/>
      <c r="AC6" s="160"/>
      <c r="AD6" s="160"/>
      <c r="AE6" s="160"/>
      <c r="AF6" s="160"/>
      <c r="AG6" s="160"/>
      <c r="AH6" s="160"/>
      <c r="AI6" s="160"/>
      <c r="AJ6" s="160"/>
      <c r="AK6" s="160"/>
      <c r="AL6" s="160"/>
      <c r="AM6" s="10"/>
      <c r="AN6" s="10"/>
      <c r="AO6" s="10"/>
      <c r="AP6" s="10"/>
      <c r="AQ6" s="10"/>
      <c r="AR6" s="10"/>
      <c r="AS6" s="10"/>
      <c r="AT6" s="10"/>
      <c r="AU6" s="10"/>
      <c r="AV6" s="10"/>
      <c r="AW6" s="10"/>
      <c r="AX6" s="10"/>
      <c r="AY6" s="10"/>
      <c r="AZ6" s="10"/>
      <c r="BA6" s="12"/>
    </row>
    <row r="7" spans="1:81" ht="15.75" customHeight="1" x14ac:dyDescent="0.25">
      <c r="A7" s="5"/>
      <c r="B7" s="38" t="s">
        <v>47</v>
      </c>
      <c r="C7" s="10"/>
      <c r="D7" s="7"/>
      <c r="E7" s="7"/>
      <c r="F7" s="224"/>
      <c r="G7" s="224"/>
      <c r="H7" s="39"/>
      <c r="I7" s="297"/>
      <c r="J7" s="170"/>
      <c r="K7" s="170"/>
      <c r="L7" s="171"/>
      <c r="M7" s="151"/>
      <c r="N7" s="172"/>
      <c r="O7" s="160"/>
      <c r="P7" s="160"/>
      <c r="Q7" s="151"/>
      <c r="R7" s="151"/>
      <c r="S7" s="151"/>
      <c r="T7" s="151"/>
      <c r="U7" s="151"/>
      <c r="V7" s="151"/>
      <c r="W7" s="173"/>
      <c r="X7" s="151"/>
      <c r="Y7" s="151"/>
      <c r="Z7" s="151"/>
      <c r="AA7" s="151"/>
      <c r="AB7" s="151"/>
      <c r="AC7" s="151"/>
      <c r="AD7" s="151"/>
      <c r="AE7" s="151"/>
      <c r="AF7" s="151"/>
      <c r="AG7" s="151"/>
      <c r="AH7" s="151"/>
      <c r="AI7" s="151"/>
      <c r="AJ7" s="151"/>
      <c r="AK7" s="151"/>
      <c r="AL7" s="151"/>
      <c r="AM7" s="7"/>
      <c r="AN7" s="7"/>
      <c r="AO7" s="7"/>
      <c r="AP7" s="7"/>
      <c r="AQ7" s="7"/>
      <c r="AR7" s="7"/>
      <c r="AS7" s="7"/>
      <c r="AT7" s="7"/>
      <c r="AU7" s="7"/>
      <c r="AV7" s="7"/>
      <c r="AW7" s="7"/>
      <c r="AX7" s="7"/>
      <c r="AY7" s="7"/>
      <c r="AZ7" s="7"/>
      <c r="BA7" s="12"/>
    </row>
    <row r="8" spans="1:81" x14ac:dyDescent="0.25">
      <c r="A8" s="5"/>
      <c r="B8" s="38" t="s">
        <v>47</v>
      </c>
      <c r="C8" s="7"/>
      <c r="D8" s="7"/>
      <c r="E8" s="7"/>
      <c r="F8" s="224"/>
      <c r="G8" s="223"/>
      <c r="H8" s="33"/>
      <c r="I8" s="296"/>
      <c r="J8" s="161"/>
      <c r="K8" s="161"/>
      <c r="L8" s="171"/>
      <c r="M8" s="151"/>
      <c r="N8" s="172"/>
      <c r="O8" s="160"/>
      <c r="P8" s="160"/>
      <c r="Q8" s="151"/>
      <c r="R8" s="151"/>
      <c r="S8" s="151"/>
      <c r="T8" s="151"/>
      <c r="U8" s="151"/>
      <c r="V8" s="151"/>
      <c r="W8" s="173"/>
      <c r="X8" s="151"/>
      <c r="Y8" s="151"/>
      <c r="Z8" s="151"/>
      <c r="AA8" s="151"/>
      <c r="AB8" s="151"/>
      <c r="AC8" s="151"/>
      <c r="AD8" s="151"/>
      <c r="AE8" s="151"/>
      <c r="AF8" s="151"/>
      <c r="AG8" s="151"/>
      <c r="AH8" s="151"/>
      <c r="AI8" s="151"/>
      <c r="AJ8" s="151"/>
      <c r="AK8" s="151"/>
      <c r="AL8" s="151"/>
      <c r="AM8" s="7"/>
      <c r="AN8" s="7"/>
      <c r="AO8" s="7"/>
      <c r="AP8" s="7"/>
      <c r="AQ8" s="7"/>
      <c r="AR8" s="7"/>
      <c r="AS8" s="7"/>
      <c r="AT8" s="7"/>
      <c r="AU8" s="7"/>
      <c r="AV8" s="7"/>
      <c r="AW8" s="7"/>
      <c r="AX8" s="7"/>
      <c r="AY8" s="7"/>
      <c r="AZ8" s="7"/>
      <c r="BA8" s="12"/>
    </row>
    <row r="9" spans="1:81" x14ac:dyDescent="0.25">
      <c r="A9" s="5"/>
      <c r="B9" s="38" t="s">
        <v>47</v>
      </c>
      <c r="C9" s="6"/>
      <c r="D9" s="7"/>
      <c r="E9" s="7"/>
      <c r="F9" s="223"/>
      <c r="G9" s="223"/>
      <c r="H9" s="33"/>
      <c r="I9" s="296"/>
      <c r="J9" s="161"/>
      <c r="K9" s="161"/>
      <c r="L9" s="167"/>
      <c r="M9" s="168"/>
      <c r="N9" s="169"/>
      <c r="O9" s="160"/>
      <c r="P9" s="160"/>
      <c r="Q9" s="151"/>
      <c r="R9" s="151"/>
      <c r="S9" s="151"/>
      <c r="T9" s="151"/>
      <c r="U9" s="151"/>
      <c r="V9" s="151"/>
      <c r="W9" s="173"/>
      <c r="X9" s="151"/>
      <c r="Y9" s="151"/>
      <c r="Z9" s="151"/>
      <c r="AA9" s="151"/>
      <c r="AB9" s="151"/>
      <c r="AC9" s="151"/>
      <c r="AD9" s="151"/>
      <c r="AE9" s="151"/>
      <c r="AF9" s="151"/>
      <c r="AG9" s="151"/>
      <c r="AH9" s="151"/>
      <c r="AI9" s="151"/>
      <c r="AJ9" s="151"/>
      <c r="AK9" s="151"/>
      <c r="AL9" s="151"/>
      <c r="AM9" s="7"/>
      <c r="AN9" s="7"/>
      <c r="AO9" s="7"/>
      <c r="AP9" s="7"/>
      <c r="AQ9" s="7"/>
      <c r="AR9" s="7"/>
      <c r="AS9" s="7"/>
      <c r="AT9" s="7"/>
      <c r="AU9" s="7"/>
      <c r="AV9" s="7"/>
      <c r="AW9" s="7"/>
      <c r="AX9" s="7"/>
      <c r="AY9" s="7"/>
      <c r="AZ9" s="7"/>
      <c r="BA9" s="12"/>
    </row>
    <row r="10" spans="1:81" ht="67.5" customHeight="1" x14ac:dyDescent="0.25">
      <c r="A10" s="5"/>
      <c r="B10" s="136" t="s">
        <v>47</v>
      </c>
      <c r="C10" s="137"/>
      <c r="D10" s="7"/>
      <c r="E10" s="7"/>
      <c r="F10" s="223"/>
      <c r="G10" s="223"/>
      <c r="H10" s="33"/>
      <c r="I10" s="296"/>
      <c r="J10" s="161"/>
      <c r="K10" s="161"/>
      <c r="L10" s="167"/>
      <c r="M10" s="168"/>
      <c r="N10" s="169"/>
      <c r="O10" s="160"/>
      <c r="P10" s="160"/>
      <c r="Q10" s="151"/>
      <c r="R10" s="151"/>
      <c r="S10" s="151"/>
      <c r="T10" s="151"/>
      <c r="U10" s="151"/>
      <c r="V10" s="151"/>
      <c r="W10" s="173"/>
      <c r="X10" s="151"/>
      <c r="Y10" s="151"/>
      <c r="Z10" s="151"/>
      <c r="AA10" s="151"/>
      <c r="AB10" s="151"/>
      <c r="AC10" s="151"/>
      <c r="AD10" s="151"/>
      <c r="AE10" s="151"/>
      <c r="AF10" s="151"/>
      <c r="AG10" s="151"/>
      <c r="AH10" s="151"/>
      <c r="AI10" s="151"/>
      <c r="AJ10" s="151"/>
      <c r="AK10" s="151"/>
      <c r="AL10" s="151"/>
      <c r="AM10" s="7"/>
      <c r="AN10" s="7"/>
      <c r="AO10" s="7"/>
      <c r="AP10" s="7"/>
      <c r="AQ10" s="7"/>
      <c r="AR10" s="7"/>
      <c r="AS10" s="7"/>
      <c r="AT10" s="7"/>
      <c r="AU10" s="7"/>
      <c r="AV10" s="7"/>
      <c r="AW10" s="7"/>
      <c r="AX10" s="7"/>
      <c r="AY10" s="7"/>
      <c r="AZ10" s="7"/>
      <c r="BA10" s="12"/>
    </row>
    <row r="11" spans="1:81" x14ac:dyDescent="0.25">
      <c r="A11" s="407">
        <v>0</v>
      </c>
      <c r="B11" s="388">
        <v>1</v>
      </c>
      <c r="C11" s="314" t="s">
        <v>896</v>
      </c>
      <c r="D11" s="321" t="s">
        <v>258</v>
      </c>
      <c r="E11" s="321" t="s">
        <v>255</v>
      </c>
      <c r="F11" s="389"/>
      <c r="G11" s="224"/>
      <c r="H11" s="390"/>
      <c r="I11" s="391"/>
      <c r="J11" s="174"/>
      <c r="K11" s="170" t="s">
        <v>50</v>
      </c>
      <c r="L11" s="175" t="s">
        <v>50</v>
      </c>
      <c r="M11" s="151" t="s">
        <v>50</v>
      </c>
      <c r="N11" s="176" t="s">
        <v>56</v>
      </c>
      <c r="O11" s="160" t="s">
        <v>50</v>
      </c>
      <c r="P11" s="151" t="s">
        <v>50</v>
      </c>
      <c r="Q11" s="151" t="s">
        <v>50</v>
      </c>
      <c r="R11" s="151">
        <v>0</v>
      </c>
      <c r="S11" s="151" t="s">
        <v>56</v>
      </c>
      <c r="T11" s="151" t="s">
        <v>50</v>
      </c>
      <c r="U11" s="151"/>
      <c r="V11" s="151"/>
      <c r="W11" s="175"/>
      <c r="X11" s="151" t="s">
        <v>50</v>
      </c>
      <c r="Y11" s="151" t="s">
        <v>50</v>
      </c>
      <c r="Z11" s="151" t="s">
        <v>50</v>
      </c>
      <c r="AA11" s="151">
        <v>0</v>
      </c>
      <c r="AB11" s="151" t="s">
        <v>50</v>
      </c>
      <c r="AC11" s="151">
        <v>0</v>
      </c>
      <c r="AD11" s="151">
        <v>0</v>
      </c>
      <c r="AE11" s="151" t="s">
        <v>50</v>
      </c>
      <c r="AF11" s="151" t="s">
        <v>50</v>
      </c>
      <c r="AG11" s="151">
        <v>0</v>
      </c>
      <c r="AH11" s="151" t="s">
        <v>50</v>
      </c>
      <c r="AI11" s="151">
        <v>0</v>
      </c>
      <c r="AJ11" s="151" t="s">
        <v>50</v>
      </c>
      <c r="AK11" s="151" t="s">
        <v>56</v>
      </c>
      <c r="AL11" s="151"/>
      <c r="AM11" s="7"/>
      <c r="AN11" s="7"/>
      <c r="AO11" s="7"/>
      <c r="AP11" s="7"/>
      <c r="AQ11" s="7"/>
      <c r="AR11" s="7"/>
      <c r="AS11" s="7"/>
      <c r="AT11" s="7"/>
      <c r="AU11" s="7"/>
      <c r="AV11" s="7"/>
      <c r="AW11" s="7"/>
      <c r="AX11" s="7"/>
      <c r="AY11" s="7"/>
      <c r="AZ11" s="7"/>
      <c r="BA11" s="10"/>
    </row>
    <row r="12" spans="1:81" x14ac:dyDescent="0.25">
      <c r="A12" s="5"/>
      <c r="B12" s="139">
        <v>0</v>
      </c>
      <c r="C12" s="140"/>
      <c r="D12" s="7"/>
      <c r="E12" s="7"/>
      <c r="F12" s="224"/>
      <c r="G12" s="224"/>
      <c r="H12" s="48"/>
      <c r="I12" s="298"/>
      <c r="J12" s="174"/>
      <c r="K12" s="170"/>
      <c r="L12" s="171"/>
      <c r="M12" s="151"/>
      <c r="N12" s="172"/>
      <c r="O12" s="160"/>
      <c r="P12" s="160"/>
      <c r="Q12" s="151"/>
      <c r="R12" s="151"/>
      <c r="S12" s="151"/>
      <c r="T12" s="151"/>
      <c r="U12" s="151"/>
      <c r="V12" s="151"/>
      <c r="W12" s="173"/>
      <c r="X12" s="151"/>
      <c r="Y12" s="151"/>
      <c r="Z12" s="151"/>
      <c r="AA12" s="151"/>
      <c r="AB12" s="151"/>
      <c r="AC12" s="151"/>
      <c r="AD12" s="151"/>
      <c r="AE12" s="151"/>
      <c r="AF12" s="151"/>
      <c r="AG12" s="151"/>
      <c r="AH12" s="151"/>
      <c r="AI12" s="151"/>
      <c r="AJ12" s="151"/>
      <c r="AK12" s="151"/>
      <c r="AL12" s="151"/>
      <c r="AM12" s="7"/>
      <c r="AN12" s="7"/>
      <c r="AO12" s="7"/>
      <c r="AP12" s="7"/>
      <c r="AQ12" s="7"/>
      <c r="AR12" s="7"/>
      <c r="AS12" s="7"/>
      <c r="AT12" s="7"/>
      <c r="AU12" s="7"/>
      <c r="AV12" s="7"/>
      <c r="AW12" s="7"/>
      <c r="AX12" s="7"/>
      <c r="AY12" s="7"/>
      <c r="AZ12" s="7"/>
      <c r="BA12" s="10"/>
    </row>
    <row r="13" spans="1:81" x14ac:dyDescent="0.25">
      <c r="A13" s="5"/>
      <c r="B13" s="38" t="s">
        <v>47</v>
      </c>
      <c r="C13" s="63"/>
      <c r="D13" s="45"/>
      <c r="E13" s="45"/>
      <c r="F13" s="225"/>
      <c r="G13" s="225"/>
      <c r="H13" s="55"/>
      <c r="I13" s="299"/>
      <c r="J13" s="177"/>
      <c r="K13" s="178"/>
      <c r="L13" s="171"/>
      <c r="M13" s="151"/>
      <c r="N13" s="172"/>
      <c r="O13" s="160"/>
      <c r="P13" s="160"/>
      <c r="Q13" s="151"/>
      <c r="R13" s="151"/>
      <c r="S13" s="151"/>
      <c r="T13" s="151"/>
      <c r="U13" s="151"/>
      <c r="V13" s="151"/>
      <c r="W13" s="173"/>
      <c r="X13" s="151"/>
      <c r="Y13" s="151"/>
      <c r="Z13" s="151"/>
      <c r="AA13" s="151"/>
      <c r="AB13" s="151"/>
      <c r="AC13" s="151"/>
      <c r="AD13" s="151"/>
      <c r="AE13" s="151"/>
      <c r="AF13" s="151"/>
      <c r="AG13" s="151"/>
      <c r="AH13" s="151"/>
      <c r="AI13" s="151"/>
      <c r="AJ13" s="151"/>
      <c r="AK13" s="151"/>
      <c r="AL13" s="151"/>
      <c r="AM13" s="7"/>
      <c r="AN13" s="7"/>
      <c r="AO13" s="7"/>
      <c r="AP13" s="7"/>
      <c r="AQ13" s="7"/>
      <c r="AR13" s="7"/>
      <c r="AS13" s="7"/>
      <c r="AT13" s="7"/>
      <c r="AU13" s="7"/>
      <c r="AV13" s="7"/>
      <c r="AW13" s="7"/>
      <c r="AX13" s="7"/>
      <c r="AY13" s="7"/>
      <c r="AZ13" s="7"/>
      <c r="BA13" s="10"/>
    </row>
    <row r="14" spans="1:81" x14ac:dyDescent="0.25">
      <c r="A14" s="5"/>
      <c r="B14" s="21">
        <v>0</v>
      </c>
      <c r="C14" s="49"/>
      <c r="D14" s="7"/>
      <c r="E14" s="7"/>
      <c r="F14" s="224"/>
      <c r="G14" s="224"/>
      <c r="H14" s="48"/>
      <c r="I14" s="298"/>
      <c r="J14" s="174"/>
      <c r="K14" s="178"/>
      <c r="L14" s="179"/>
      <c r="M14" s="151"/>
      <c r="N14" s="172"/>
      <c r="O14" s="160"/>
      <c r="P14" s="160"/>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7"/>
      <c r="AN14" s="7"/>
      <c r="AO14" s="7"/>
      <c r="AP14" s="7"/>
      <c r="AQ14" s="7"/>
      <c r="AR14" s="7"/>
      <c r="AS14" s="7"/>
      <c r="AT14" s="7"/>
      <c r="AU14" s="7"/>
      <c r="AV14" s="7"/>
      <c r="AW14" s="7"/>
      <c r="AX14" s="7"/>
      <c r="AY14" s="7"/>
      <c r="AZ14" s="7"/>
      <c r="BA14" s="10"/>
    </row>
    <row r="15" spans="1:81" x14ac:dyDescent="0.25">
      <c r="A15" s="5"/>
      <c r="B15" s="21">
        <v>0</v>
      </c>
      <c r="C15" s="10"/>
      <c r="D15" s="7"/>
      <c r="E15" s="7"/>
      <c r="F15" s="224"/>
      <c r="G15" s="224"/>
      <c r="H15" s="48"/>
      <c r="I15" s="298"/>
      <c r="J15" s="174"/>
      <c r="K15" s="170"/>
      <c r="L15" s="171"/>
      <c r="M15" s="151"/>
      <c r="N15" s="172"/>
      <c r="O15" s="160"/>
      <c r="P15" s="160"/>
      <c r="Q15" s="160"/>
      <c r="R15" s="160"/>
      <c r="S15" s="160"/>
      <c r="T15" s="160"/>
      <c r="U15" s="160"/>
      <c r="V15" s="160"/>
      <c r="W15" s="165"/>
      <c r="X15" s="160"/>
      <c r="Y15" s="151"/>
      <c r="Z15" s="151"/>
      <c r="AA15" s="160"/>
      <c r="AB15" s="160"/>
      <c r="AC15" s="160"/>
      <c r="AD15" s="160"/>
      <c r="AE15" s="160"/>
      <c r="AF15" s="160"/>
      <c r="AG15" s="160"/>
      <c r="AH15" s="160"/>
      <c r="AI15" s="160"/>
      <c r="AJ15" s="160"/>
      <c r="AK15" s="160"/>
      <c r="AL15" s="160"/>
      <c r="AM15" s="10"/>
      <c r="AN15" s="10"/>
      <c r="AO15" s="10"/>
      <c r="AP15" s="10"/>
      <c r="AQ15" s="10"/>
      <c r="AR15" s="10"/>
      <c r="AS15" s="10"/>
      <c r="AT15" s="10"/>
      <c r="AU15" s="10"/>
      <c r="AV15" s="10"/>
      <c r="AW15" s="10"/>
      <c r="AX15" s="10"/>
      <c r="AY15" s="10"/>
      <c r="AZ15" s="10"/>
      <c r="BA15" s="10"/>
    </row>
    <row r="16" spans="1:81" x14ac:dyDescent="0.25">
      <c r="A16" s="5"/>
      <c r="B16" s="38" t="s">
        <v>47</v>
      </c>
      <c r="C16" s="46"/>
      <c r="D16" s="7"/>
      <c r="E16" s="7"/>
      <c r="F16" s="224"/>
      <c r="G16" s="225"/>
      <c r="H16" s="55"/>
      <c r="I16" s="299"/>
      <c r="J16" s="177"/>
      <c r="K16" s="178"/>
      <c r="L16" s="179"/>
      <c r="M16" s="180"/>
      <c r="N16" s="181"/>
      <c r="O16" s="160"/>
      <c r="P16" s="160"/>
      <c r="Q16" s="182"/>
      <c r="R16" s="151"/>
      <c r="S16" s="151"/>
      <c r="T16" s="151"/>
      <c r="U16" s="183"/>
      <c r="V16" s="183"/>
      <c r="W16" s="173"/>
      <c r="X16" s="151"/>
      <c r="Y16" s="151"/>
      <c r="Z16" s="151"/>
      <c r="AA16" s="183"/>
      <c r="AB16" s="184"/>
      <c r="AC16" s="184"/>
      <c r="AD16" s="184"/>
      <c r="AE16" s="151"/>
      <c r="AF16" s="151"/>
      <c r="AG16" s="151"/>
      <c r="AH16" s="151"/>
      <c r="AI16" s="151"/>
      <c r="AJ16" s="151"/>
      <c r="AK16" s="184"/>
      <c r="AL16" s="185"/>
      <c r="AM16" s="7"/>
      <c r="AN16" s="57"/>
      <c r="AO16" s="7"/>
      <c r="AP16" s="58"/>
      <c r="AQ16" s="58"/>
      <c r="AR16" s="7"/>
      <c r="AS16" s="7"/>
      <c r="AT16" s="7"/>
      <c r="AU16" s="7"/>
      <c r="AV16" s="7"/>
      <c r="AW16" s="7"/>
      <c r="AX16" s="7"/>
      <c r="AY16" s="18"/>
      <c r="AZ16" s="18"/>
      <c r="BA16" s="10"/>
    </row>
    <row r="17" spans="1:53" x14ac:dyDescent="0.25">
      <c r="A17" s="50"/>
      <c r="B17" s="38" t="s">
        <v>47</v>
      </c>
      <c r="C17" s="46"/>
      <c r="D17" s="7"/>
      <c r="E17" s="7"/>
      <c r="F17" s="225"/>
      <c r="G17" s="225"/>
      <c r="H17" s="55"/>
      <c r="I17" s="299"/>
      <c r="J17" s="177"/>
      <c r="K17" s="178"/>
      <c r="L17" s="179"/>
      <c r="M17" s="180"/>
      <c r="N17" s="181"/>
      <c r="O17" s="160"/>
      <c r="P17" s="160"/>
      <c r="Q17" s="182"/>
      <c r="R17" s="151"/>
      <c r="S17" s="151"/>
      <c r="T17" s="151"/>
      <c r="U17" s="186"/>
      <c r="V17" s="183"/>
      <c r="W17" s="173"/>
      <c r="X17" s="151"/>
      <c r="Y17" s="151"/>
      <c r="Z17" s="151"/>
      <c r="AA17" s="187"/>
      <c r="AB17" s="184"/>
      <c r="AC17" s="184"/>
      <c r="AD17" s="184"/>
      <c r="AE17" s="151"/>
      <c r="AF17" s="151"/>
      <c r="AG17" s="151"/>
      <c r="AH17" s="151"/>
      <c r="AI17" s="151"/>
      <c r="AJ17" s="151"/>
      <c r="AK17" s="184"/>
      <c r="AL17" s="185"/>
      <c r="AM17" s="7"/>
      <c r="AN17" s="57"/>
      <c r="AO17" s="7"/>
      <c r="AP17" s="58"/>
      <c r="AQ17" s="58"/>
      <c r="AR17" s="7"/>
      <c r="AS17" s="7"/>
      <c r="AT17" s="7"/>
      <c r="AU17" s="7"/>
      <c r="AV17" s="7"/>
      <c r="AW17" s="7"/>
      <c r="AX17" s="7"/>
      <c r="AY17" s="7"/>
      <c r="AZ17" s="7"/>
      <c r="BA17" s="10"/>
    </row>
    <row r="18" spans="1:53" x14ac:dyDescent="0.25">
      <c r="A18" s="5"/>
      <c r="B18" s="21">
        <v>0</v>
      </c>
      <c r="C18" s="46"/>
      <c r="D18" s="7"/>
      <c r="E18" s="7"/>
      <c r="F18" s="224"/>
      <c r="G18" s="225"/>
      <c r="H18" s="55"/>
      <c r="I18" s="299"/>
      <c r="J18" s="177"/>
      <c r="K18" s="178"/>
      <c r="L18" s="179"/>
      <c r="M18" s="180"/>
      <c r="N18" s="181"/>
      <c r="O18" s="160"/>
      <c r="P18" s="160"/>
      <c r="Q18" s="182"/>
      <c r="R18" s="180"/>
      <c r="S18" s="180"/>
      <c r="T18" s="180"/>
      <c r="U18" s="180"/>
      <c r="V18" s="180"/>
      <c r="W18" s="188"/>
      <c r="X18" s="180"/>
      <c r="Y18" s="180"/>
      <c r="Z18" s="180"/>
      <c r="AA18" s="180"/>
      <c r="AB18" s="180"/>
      <c r="AC18" s="180"/>
      <c r="AD18" s="180"/>
      <c r="AE18" s="180"/>
      <c r="AF18" s="180"/>
      <c r="AG18" s="180"/>
      <c r="AH18" s="180"/>
      <c r="AI18" s="180"/>
      <c r="AJ18" s="180"/>
      <c r="AK18" s="180"/>
      <c r="AL18" s="180"/>
      <c r="AM18" s="45"/>
      <c r="AN18" s="45"/>
      <c r="AO18" s="45"/>
      <c r="AP18" s="45"/>
      <c r="AQ18" s="45"/>
      <c r="AR18" s="45"/>
      <c r="AS18" s="45"/>
      <c r="AT18" s="45"/>
      <c r="AU18" s="45"/>
      <c r="AV18" s="45"/>
      <c r="AW18" s="45"/>
      <c r="AX18" s="7"/>
      <c r="AY18" s="7"/>
      <c r="AZ18" s="7"/>
      <c r="BA18" s="10"/>
    </row>
    <row r="19" spans="1:53" ht="14.25" customHeight="1" x14ac:dyDescent="0.25">
      <c r="A19" s="5"/>
      <c r="B19" s="38" t="s">
        <v>47</v>
      </c>
      <c r="C19" s="63"/>
      <c r="D19" s="67"/>
      <c r="E19" s="67"/>
      <c r="F19" s="224"/>
      <c r="G19" s="224"/>
      <c r="H19" s="48"/>
      <c r="I19" s="298"/>
      <c r="J19" s="174"/>
      <c r="K19" s="170"/>
      <c r="L19" s="171"/>
      <c r="M19" s="151"/>
      <c r="N19" s="172"/>
      <c r="O19" s="189"/>
      <c r="P19" s="189"/>
      <c r="Q19" s="160"/>
      <c r="R19" s="151"/>
      <c r="S19" s="151"/>
      <c r="T19" s="151"/>
      <c r="U19" s="151"/>
      <c r="V19" s="151"/>
      <c r="W19" s="173"/>
      <c r="X19" s="151"/>
      <c r="Y19" s="151"/>
      <c r="Z19" s="151"/>
      <c r="AA19" s="151"/>
      <c r="AB19" s="151"/>
      <c r="AC19" s="151"/>
      <c r="AD19" s="151"/>
      <c r="AE19" s="151"/>
      <c r="AF19" s="151"/>
      <c r="AG19" s="151"/>
      <c r="AH19" s="151"/>
      <c r="AI19" s="151"/>
      <c r="AJ19" s="151"/>
      <c r="AK19" s="151"/>
      <c r="AL19" s="151"/>
      <c r="AM19" s="7"/>
      <c r="AN19" s="7"/>
      <c r="AO19" s="7"/>
      <c r="AP19" s="7"/>
      <c r="AQ19" s="7"/>
      <c r="AR19" s="7"/>
      <c r="AS19" s="7"/>
      <c r="AT19" s="7"/>
      <c r="AU19" s="7"/>
      <c r="AV19" s="7"/>
      <c r="AW19" s="7"/>
      <c r="AX19" s="7"/>
      <c r="AY19" s="7"/>
      <c r="AZ19" s="7"/>
      <c r="BA19" s="10"/>
    </row>
    <row r="20" spans="1:53" x14ac:dyDescent="0.25">
      <c r="A20" s="5"/>
      <c r="B20" s="38" t="s">
        <v>47</v>
      </c>
      <c r="C20" s="45"/>
      <c r="D20" s="7"/>
      <c r="E20" s="7"/>
      <c r="F20" s="224"/>
      <c r="G20" s="224"/>
      <c r="H20" s="55"/>
      <c r="I20" s="299"/>
      <c r="J20" s="177"/>
      <c r="K20" s="178"/>
      <c r="L20" s="171"/>
      <c r="M20" s="151"/>
      <c r="N20" s="172"/>
      <c r="O20" s="160"/>
      <c r="P20" s="160"/>
      <c r="Q20" s="160"/>
      <c r="R20" s="151"/>
      <c r="S20" s="151"/>
      <c r="T20" s="151"/>
      <c r="U20" s="151"/>
      <c r="V20" s="151"/>
      <c r="W20" s="173"/>
      <c r="X20" s="151"/>
      <c r="Y20" s="151"/>
      <c r="Z20" s="151"/>
      <c r="AA20" s="151"/>
      <c r="AB20" s="151"/>
      <c r="AC20" s="151"/>
      <c r="AD20" s="151"/>
      <c r="AE20" s="151"/>
      <c r="AF20" s="151"/>
      <c r="AG20" s="151"/>
      <c r="AH20" s="151"/>
      <c r="AI20" s="151"/>
      <c r="AJ20" s="151"/>
      <c r="AK20" s="151"/>
      <c r="AL20" s="151"/>
      <c r="AM20" s="7"/>
      <c r="AN20" s="7"/>
      <c r="AO20" s="7"/>
      <c r="AP20" s="7"/>
      <c r="AQ20" s="7"/>
      <c r="AR20" s="7"/>
      <c r="AS20" s="7"/>
      <c r="AT20" s="7"/>
      <c r="AU20" s="7"/>
      <c r="AV20" s="7"/>
      <c r="AW20" s="7"/>
      <c r="AX20" s="7"/>
      <c r="AY20" s="7"/>
      <c r="AZ20" s="7"/>
      <c r="BA20" s="10"/>
    </row>
    <row r="21" spans="1:53" x14ac:dyDescent="0.25">
      <c r="A21" s="5"/>
      <c r="B21" s="69" t="s">
        <v>47</v>
      </c>
      <c r="C21" s="63"/>
      <c r="D21" s="67"/>
      <c r="E21" s="67"/>
      <c r="F21" s="225"/>
      <c r="G21" s="225"/>
      <c r="H21" s="55"/>
      <c r="I21" s="299"/>
      <c r="J21" s="177"/>
      <c r="K21" s="178"/>
      <c r="L21" s="179"/>
      <c r="M21" s="180"/>
      <c r="N21" s="181"/>
      <c r="O21" s="182"/>
      <c r="P21" s="182"/>
      <c r="Q21" s="160"/>
      <c r="R21" s="151"/>
      <c r="S21" s="151"/>
      <c r="T21" s="151"/>
      <c r="U21" s="151"/>
      <c r="V21" s="151"/>
      <c r="W21" s="173"/>
      <c r="X21" s="151"/>
      <c r="Y21" s="151"/>
      <c r="Z21" s="151"/>
      <c r="AA21" s="151"/>
      <c r="AB21" s="151"/>
      <c r="AC21" s="151"/>
      <c r="AD21" s="151"/>
      <c r="AE21" s="151"/>
      <c r="AF21" s="151"/>
      <c r="AG21" s="151"/>
      <c r="AH21" s="151"/>
      <c r="AI21" s="151"/>
      <c r="AJ21" s="151"/>
      <c r="AK21" s="151"/>
      <c r="AL21" s="151"/>
      <c r="AM21" s="7"/>
      <c r="AN21" s="7"/>
      <c r="AO21" s="7"/>
      <c r="AP21" s="7"/>
      <c r="AQ21" s="7"/>
      <c r="AR21" s="7"/>
      <c r="AS21" s="7"/>
      <c r="AT21" s="7"/>
      <c r="AU21" s="7"/>
      <c r="AV21" s="7"/>
      <c r="AW21" s="67"/>
      <c r="AX21" s="7"/>
      <c r="AY21" s="7"/>
      <c r="AZ21" s="7"/>
      <c r="BA21" s="10"/>
    </row>
    <row r="22" spans="1:53" s="53" customFormat="1" x14ac:dyDescent="0.25">
      <c r="A22" s="50"/>
      <c r="B22" s="38" t="s">
        <v>47</v>
      </c>
      <c r="C22" s="45"/>
      <c r="D22" s="7"/>
      <c r="E22" s="7"/>
      <c r="F22" s="225"/>
      <c r="G22" s="225"/>
      <c r="H22" s="55"/>
      <c r="I22" s="299"/>
      <c r="J22" s="177"/>
      <c r="K22" s="178"/>
      <c r="L22" s="179"/>
      <c r="M22" s="180"/>
      <c r="N22" s="181"/>
      <c r="O22" s="160"/>
      <c r="P22" s="160"/>
      <c r="Q22" s="182"/>
      <c r="R22" s="180"/>
      <c r="S22" s="180"/>
      <c r="T22" s="180"/>
      <c r="U22" s="180"/>
      <c r="V22" s="180"/>
      <c r="W22" s="188"/>
      <c r="X22" s="180"/>
      <c r="Y22" s="180"/>
      <c r="Z22" s="180"/>
      <c r="AA22" s="180"/>
      <c r="AB22" s="180"/>
      <c r="AC22" s="180"/>
      <c r="AD22" s="180"/>
      <c r="AE22" s="180"/>
      <c r="AF22" s="180"/>
      <c r="AG22" s="180"/>
      <c r="AH22" s="180"/>
      <c r="AI22" s="180"/>
      <c r="AJ22" s="180"/>
      <c r="AK22" s="180"/>
      <c r="AL22" s="180"/>
      <c r="AM22" s="45"/>
      <c r="AN22" s="45"/>
      <c r="AO22" s="45"/>
      <c r="AP22" s="45"/>
      <c r="AQ22" s="45"/>
      <c r="AR22" s="45"/>
      <c r="AS22" s="45"/>
      <c r="AT22" s="45"/>
      <c r="AU22" s="45"/>
      <c r="AV22" s="45"/>
      <c r="AW22" s="45"/>
      <c r="AX22" s="45"/>
      <c r="AY22" s="45"/>
      <c r="AZ22" s="45"/>
      <c r="BA22" s="46"/>
    </row>
    <row r="23" spans="1:53" x14ac:dyDescent="0.25">
      <c r="A23" s="5"/>
      <c r="B23" s="69" t="s">
        <v>47</v>
      </c>
      <c r="C23" s="63"/>
      <c r="D23" s="71"/>
      <c r="E23" s="71"/>
      <c r="F23" s="224"/>
      <c r="G23" s="224"/>
      <c r="H23" s="55"/>
      <c r="I23" s="299"/>
      <c r="J23" s="177"/>
      <c r="K23" s="178"/>
      <c r="L23" s="171"/>
      <c r="M23" s="151"/>
      <c r="N23" s="172"/>
      <c r="O23" s="160"/>
      <c r="P23" s="160"/>
      <c r="Q23" s="160"/>
      <c r="R23" s="151"/>
      <c r="S23" s="151"/>
      <c r="T23" s="151"/>
      <c r="U23" s="151"/>
      <c r="V23" s="151"/>
      <c r="W23" s="173"/>
      <c r="X23" s="151"/>
      <c r="Y23" s="151"/>
      <c r="Z23" s="151"/>
      <c r="AA23" s="151"/>
      <c r="AB23" s="151"/>
      <c r="AC23" s="151"/>
      <c r="AD23" s="151"/>
      <c r="AE23" s="151"/>
      <c r="AF23" s="151"/>
      <c r="AG23" s="151"/>
      <c r="AH23" s="151"/>
      <c r="AI23" s="151"/>
      <c r="AJ23" s="151"/>
      <c r="AK23" s="151"/>
      <c r="AL23" s="151"/>
      <c r="AM23" s="7"/>
      <c r="AN23" s="7"/>
      <c r="AO23" s="7"/>
      <c r="AP23" s="7"/>
      <c r="AQ23" s="7"/>
      <c r="AR23" s="7"/>
      <c r="AS23" s="7"/>
      <c r="AT23" s="7"/>
      <c r="AU23" s="7"/>
      <c r="AV23" s="7"/>
      <c r="AW23" s="7"/>
      <c r="AX23" s="7"/>
      <c r="AY23" s="7"/>
      <c r="AZ23" s="7"/>
      <c r="BA23" s="10"/>
    </row>
    <row r="24" spans="1:53" x14ac:dyDescent="0.25">
      <c r="A24" s="5"/>
      <c r="B24" s="38" t="s">
        <v>47</v>
      </c>
      <c r="C24" s="63"/>
      <c r="D24" s="45"/>
      <c r="E24" s="45"/>
      <c r="F24" s="226"/>
      <c r="G24" s="225"/>
      <c r="H24" s="55"/>
      <c r="I24" s="299"/>
      <c r="J24" s="177"/>
      <c r="K24" s="178"/>
      <c r="L24" s="171"/>
      <c r="M24" s="151"/>
      <c r="N24" s="172"/>
      <c r="O24" s="189"/>
      <c r="P24" s="189"/>
      <c r="Q24" s="160"/>
      <c r="R24" s="151"/>
      <c r="S24" s="151"/>
      <c r="T24" s="151"/>
      <c r="U24" s="151"/>
      <c r="V24" s="151"/>
      <c r="W24" s="173"/>
      <c r="X24" s="151"/>
      <c r="Y24" s="151"/>
      <c r="Z24" s="151"/>
      <c r="AA24" s="151"/>
      <c r="AB24" s="151"/>
      <c r="AC24" s="151"/>
      <c r="AD24" s="151"/>
      <c r="AE24" s="151"/>
      <c r="AF24" s="151"/>
      <c r="AG24" s="151"/>
      <c r="AH24" s="151"/>
      <c r="AI24" s="151"/>
      <c r="AJ24" s="151"/>
      <c r="AK24" s="151"/>
      <c r="AL24" s="151"/>
      <c r="AM24" s="7"/>
      <c r="AN24" s="7"/>
      <c r="AO24" s="7"/>
      <c r="AP24" s="7"/>
      <c r="AQ24" s="7"/>
      <c r="AR24" s="7"/>
      <c r="AS24" s="7"/>
      <c r="AT24" s="7"/>
      <c r="AU24" s="7"/>
      <c r="AV24" s="7"/>
      <c r="AW24" s="7"/>
      <c r="AX24" s="7"/>
      <c r="AY24" s="7"/>
      <c r="AZ24" s="7"/>
      <c r="BA24" s="10"/>
    </row>
    <row r="25" spans="1:53" x14ac:dyDescent="0.25">
      <c r="A25" s="5"/>
      <c r="B25" s="38" t="s">
        <v>47</v>
      </c>
      <c r="C25" s="63"/>
      <c r="D25" s="7"/>
      <c r="E25" s="7"/>
      <c r="F25" s="224"/>
      <c r="G25" s="224"/>
      <c r="H25" s="48"/>
      <c r="I25" s="298"/>
      <c r="J25" s="174"/>
      <c r="K25" s="170"/>
      <c r="L25" s="171"/>
      <c r="M25" s="151"/>
      <c r="N25" s="172"/>
      <c r="O25" s="189"/>
      <c r="P25" s="189"/>
      <c r="Q25" s="160"/>
      <c r="R25" s="151"/>
      <c r="S25" s="151"/>
      <c r="T25" s="151"/>
      <c r="U25" s="151"/>
      <c r="V25" s="151"/>
      <c r="W25" s="173"/>
      <c r="X25" s="151"/>
      <c r="Y25" s="151"/>
      <c r="Z25" s="151"/>
      <c r="AA25" s="151"/>
      <c r="AB25" s="151"/>
      <c r="AC25" s="151"/>
      <c r="AD25" s="151"/>
      <c r="AE25" s="151"/>
      <c r="AF25" s="151"/>
      <c r="AG25" s="151"/>
      <c r="AH25" s="151"/>
      <c r="AI25" s="151"/>
      <c r="AJ25" s="151"/>
      <c r="AK25" s="151"/>
      <c r="AL25" s="151"/>
      <c r="AM25" s="7"/>
      <c r="AN25" s="7"/>
      <c r="AO25" s="7"/>
      <c r="AP25" s="7"/>
      <c r="AQ25" s="7"/>
      <c r="AR25" s="7"/>
      <c r="AS25" s="7"/>
      <c r="AT25" s="7"/>
      <c r="AU25" s="7"/>
      <c r="AV25" s="7"/>
      <c r="AW25" s="7"/>
      <c r="AX25" s="7"/>
      <c r="AY25" s="7"/>
      <c r="AZ25" s="7"/>
      <c r="BA25" s="76"/>
    </row>
    <row r="26" spans="1:53" s="53" customFormat="1" x14ac:dyDescent="0.25">
      <c r="A26" s="50"/>
      <c r="B26" s="38" t="s">
        <v>47</v>
      </c>
      <c r="C26" s="45"/>
      <c r="D26" s="7"/>
      <c r="E26" s="7"/>
      <c r="F26" s="225"/>
      <c r="G26" s="225"/>
      <c r="H26" s="55"/>
      <c r="I26" s="299"/>
      <c r="J26" s="177"/>
      <c r="K26" s="177"/>
      <c r="L26" s="179"/>
      <c r="M26" s="180"/>
      <c r="N26" s="181"/>
      <c r="O26" s="160"/>
      <c r="P26" s="160"/>
      <c r="Q26" s="182"/>
      <c r="R26" s="180"/>
      <c r="S26" s="180"/>
      <c r="T26" s="180"/>
      <c r="U26" s="180"/>
      <c r="V26" s="180"/>
      <c r="W26" s="188"/>
      <c r="X26" s="180"/>
      <c r="Y26" s="180"/>
      <c r="Z26" s="180"/>
      <c r="AA26" s="180"/>
      <c r="AB26" s="180"/>
      <c r="AC26" s="180"/>
      <c r="AD26" s="180"/>
      <c r="AE26" s="180"/>
      <c r="AF26" s="180"/>
      <c r="AG26" s="180"/>
      <c r="AH26" s="180"/>
      <c r="AI26" s="180"/>
      <c r="AJ26" s="180"/>
      <c r="AK26" s="180"/>
      <c r="AL26" s="180"/>
      <c r="AM26" s="45"/>
      <c r="AN26" s="45"/>
      <c r="AO26" s="45"/>
      <c r="AP26" s="45"/>
      <c r="AQ26" s="45"/>
      <c r="AR26" s="45"/>
      <c r="AS26" s="45"/>
      <c r="AT26" s="45"/>
      <c r="AU26" s="45"/>
      <c r="AV26" s="45"/>
      <c r="AW26" s="45"/>
      <c r="AX26" s="45"/>
      <c r="AY26" s="45"/>
      <c r="AZ26" s="45"/>
      <c r="BA26" s="46"/>
    </row>
    <row r="27" spans="1:53" x14ac:dyDescent="0.25">
      <c r="A27" s="5"/>
      <c r="B27" s="38" t="s">
        <v>47</v>
      </c>
      <c r="C27" s="45"/>
      <c r="D27" s="7"/>
      <c r="E27" s="7"/>
      <c r="F27" s="224"/>
      <c r="G27" s="224"/>
      <c r="H27" s="48"/>
      <c r="I27" s="298"/>
      <c r="J27" s="174"/>
      <c r="K27" s="151"/>
      <c r="L27" s="171"/>
      <c r="M27" s="151"/>
      <c r="N27" s="172"/>
      <c r="O27" s="160"/>
      <c r="P27" s="160"/>
      <c r="Q27" s="160"/>
      <c r="R27" s="151"/>
      <c r="S27" s="151"/>
      <c r="T27" s="151"/>
      <c r="U27" s="151"/>
      <c r="V27" s="151"/>
      <c r="W27" s="173"/>
      <c r="X27" s="151"/>
      <c r="Y27" s="151"/>
      <c r="Z27" s="151"/>
      <c r="AA27" s="151"/>
      <c r="AB27" s="151"/>
      <c r="AC27" s="151"/>
      <c r="AD27" s="151"/>
      <c r="AE27" s="151"/>
      <c r="AF27" s="151"/>
      <c r="AG27" s="151"/>
      <c r="AH27" s="151"/>
      <c r="AI27" s="151"/>
      <c r="AJ27" s="151"/>
      <c r="AK27" s="151"/>
      <c r="AL27" s="151"/>
      <c r="AM27" s="7"/>
      <c r="AN27" s="7"/>
      <c r="AO27" s="7"/>
      <c r="AP27" s="7"/>
      <c r="AQ27" s="7"/>
      <c r="AR27" s="7"/>
      <c r="AS27" s="7"/>
      <c r="AT27" s="7"/>
      <c r="AU27" s="7"/>
      <c r="AV27" s="7"/>
      <c r="AW27" s="7"/>
      <c r="AX27" s="7"/>
      <c r="AY27" s="7"/>
      <c r="AZ27" s="7"/>
      <c r="BA27" s="10"/>
    </row>
    <row r="28" spans="1:53" x14ac:dyDescent="0.25">
      <c r="A28" s="5"/>
      <c r="B28" s="38" t="s">
        <v>47</v>
      </c>
      <c r="C28" s="45"/>
      <c r="D28" s="7"/>
      <c r="E28" s="7"/>
      <c r="F28" s="224"/>
      <c r="G28" s="225"/>
      <c r="H28" s="55"/>
      <c r="I28" s="299"/>
      <c r="J28" s="177"/>
      <c r="K28" s="180"/>
      <c r="L28" s="179"/>
      <c r="M28" s="180"/>
      <c r="N28" s="181"/>
      <c r="O28" s="160"/>
      <c r="P28" s="160"/>
      <c r="Q28" s="182"/>
      <c r="R28" s="151"/>
      <c r="S28" s="151"/>
      <c r="T28" s="151"/>
      <c r="U28" s="151"/>
      <c r="V28" s="151"/>
      <c r="W28" s="173"/>
      <c r="X28" s="151"/>
      <c r="Y28" s="151"/>
      <c r="Z28" s="151"/>
      <c r="AA28" s="151"/>
      <c r="AB28" s="151"/>
      <c r="AC28" s="151"/>
      <c r="AD28" s="151"/>
      <c r="AE28" s="151"/>
      <c r="AF28" s="151"/>
      <c r="AG28" s="151"/>
      <c r="AH28" s="151"/>
      <c r="AI28" s="151"/>
      <c r="AJ28" s="151"/>
      <c r="AK28" s="151"/>
      <c r="AL28" s="151"/>
      <c r="AM28" s="7"/>
      <c r="AN28" s="7"/>
      <c r="AO28" s="7"/>
      <c r="AP28" s="7"/>
      <c r="AQ28" s="7"/>
      <c r="AR28" s="7"/>
      <c r="AS28" s="7"/>
      <c r="AT28" s="7"/>
      <c r="AU28" s="7"/>
      <c r="AV28" s="7"/>
      <c r="AW28" s="7"/>
      <c r="AX28" s="7"/>
      <c r="AY28" s="7"/>
      <c r="AZ28" s="7"/>
      <c r="BA28" s="7"/>
    </row>
    <row r="29" spans="1:53" x14ac:dyDescent="0.25">
      <c r="A29" s="5"/>
      <c r="B29" s="72" t="s">
        <v>47</v>
      </c>
      <c r="C29" s="45"/>
      <c r="D29" s="47"/>
      <c r="E29" s="47"/>
      <c r="F29" s="224"/>
      <c r="G29" s="224"/>
      <c r="H29" s="48"/>
      <c r="I29" s="298"/>
      <c r="J29" s="174"/>
      <c r="K29" s="151"/>
      <c r="L29" s="171"/>
      <c r="M29" s="151"/>
      <c r="N29" s="172"/>
      <c r="O29" s="160"/>
      <c r="P29" s="160"/>
      <c r="Q29" s="160"/>
      <c r="R29" s="151"/>
      <c r="S29" s="151"/>
      <c r="T29" s="151"/>
      <c r="U29" s="151"/>
      <c r="V29" s="151"/>
      <c r="W29" s="173"/>
      <c r="X29" s="151"/>
      <c r="Y29" s="151"/>
      <c r="Z29" s="151"/>
      <c r="AA29" s="151"/>
      <c r="AB29" s="151"/>
      <c r="AC29" s="151"/>
      <c r="AD29" s="151"/>
      <c r="AE29" s="151"/>
      <c r="AF29" s="151"/>
      <c r="AG29" s="151"/>
      <c r="AH29" s="151"/>
      <c r="AI29" s="151"/>
      <c r="AJ29" s="151"/>
      <c r="AK29" s="151"/>
      <c r="AL29" s="151"/>
      <c r="AM29" s="7"/>
      <c r="AN29" s="7"/>
      <c r="AO29" s="7"/>
      <c r="AP29" s="7"/>
      <c r="AQ29" s="7"/>
      <c r="AR29" s="7"/>
      <c r="AS29" s="7"/>
      <c r="AT29" s="7"/>
      <c r="AU29" s="7"/>
      <c r="AV29" s="7"/>
      <c r="AW29" s="7"/>
      <c r="AX29" s="7"/>
      <c r="AY29" s="7"/>
      <c r="AZ29" s="7"/>
      <c r="BA29" s="10"/>
    </row>
    <row r="30" spans="1:53" s="53" customFormat="1" x14ac:dyDescent="0.25">
      <c r="A30" s="50"/>
      <c r="B30" s="21">
        <v>0</v>
      </c>
      <c r="C30" s="45"/>
      <c r="D30" s="7"/>
      <c r="E30" s="7"/>
      <c r="F30" s="224"/>
      <c r="G30" s="225"/>
      <c r="H30" s="55"/>
      <c r="I30" s="299"/>
      <c r="J30" s="177"/>
      <c r="K30" s="180"/>
      <c r="L30" s="179"/>
      <c r="M30" s="180"/>
      <c r="N30" s="181"/>
      <c r="O30" s="160"/>
      <c r="P30" s="160"/>
      <c r="Q30" s="182"/>
      <c r="R30" s="180"/>
      <c r="S30" s="180"/>
      <c r="T30" s="180"/>
      <c r="U30" s="180"/>
      <c r="V30" s="180"/>
      <c r="W30" s="180"/>
      <c r="X30" s="180"/>
      <c r="Y30" s="180"/>
      <c r="Z30" s="180"/>
      <c r="AA30" s="180"/>
      <c r="AB30" s="180"/>
      <c r="AC30" s="180"/>
      <c r="AD30" s="180"/>
      <c r="AE30" s="180"/>
      <c r="AF30" s="180"/>
      <c r="AG30" s="180"/>
      <c r="AH30" s="180"/>
      <c r="AI30" s="180"/>
      <c r="AJ30" s="180"/>
      <c r="AK30" s="180"/>
      <c r="AL30" s="180"/>
      <c r="AM30" s="45"/>
      <c r="AN30" s="45"/>
      <c r="AO30" s="45"/>
      <c r="AP30" s="45"/>
      <c r="AQ30" s="45"/>
      <c r="AR30" s="45"/>
      <c r="AS30" s="45"/>
      <c r="AT30" s="45"/>
      <c r="AU30" s="45"/>
      <c r="AV30" s="45"/>
      <c r="AW30" s="45"/>
      <c r="AX30" s="45"/>
      <c r="AY30" s="45"/>
      <c r="AZ30" s="45"/>
      <c r="BA30" s="45"/>
    </row>
    <row r="31" spans="1:53" s="53" customFormat="1" x14ac:dyDescent="0.25">
      <c r="A31" s="50"/>
      <c r="B31" s="72" t="s">
        <v>47</v>
      </c>
      <c r="C31" s="45"/>
      <c r="D31" s="45"/>
      <c r="E31" s="45"/>
      <c r="F31" s="225"/>
      <c r="G31" s="225"/>
      <c r="H31" s="55"/>
      <c r="I31" s="299"/>
      <c r="J31" s="177"/>
      <c r="K31" s="177"/>
      <c r="L31" s="179"/>
      <c r="M31" s="180"/>
      <c r="N31" s="181"/>
      <c r="O31" s="182"/>
      <c r="P31" s="182"/>
      <c r="Q31" s="182"/>
      <c r="R31" s="180"/>
      <c r="S31" s="180"/>
      <c r="T31" s="180"/>
      <c r="U31" s="180"/>
      <c r="V31" s="180"/>
      <c r="W31" s="188"/>
      <c r="X31" s="180"/>
      <c r="Y31" s="180"/>
      <c r="Z31" s="180"/>
      <c r="AA31" s="180"/>
      <c r="AB31" s="180"/>
      <c r="AC31" s="180"/>
      <c r="AD31" s="180"/>
      <c r="AE31" s="180"/>
      <c r="AF31" s="180"/>
      <c r="AG31" s="180"/>
      <c r="AH31" s="180"/>
      <c r="AI31" s="180"/>
      <c r="AJ31" s="180"/>
      <c r="AK31" s="180"/>
      <c r="AL31" s="180"/>
      <c r="AM31" s="45"/>
      <c r="AN31" s="45"/>
      <c r="AO31" s="45"/>
      <c r="AP31" s="45"/>
      <c r="AQ31" s="45"/>
      <c r="AR31" s="45"/>
      <c r="AS31" s="45"/>
      <c r="AT31" s="45"/>
      <c r="AU31" s="45"/>
      <c r="AV31" s="45"/>
      <c r="AW31" s="45"/>
      <c r="AX31" s="45"/>
      <c r="AY31" s="45"/>
      <c r="AZ31" s="45"/>
      <c r="BA31" s="46"/>
    </row>
    <row r="32" spans="1:53" ht="16.5" customHeight="1" x14ac:dyDescent="0.25">
      <c r="A32" s="5"/>
      <c r="B32" s="38" t="s">
        <v>47</v>
      </c>
      <c r="C32" s="7"/>
      <c r="D32" s="7"/>
      <c r="E32" s="7"/>
      <c r="F32" s="224"/>
      <c r="G32" s="224"/>
      <c r="H32" s="48"/>
      <c r="I32" s="298"/>
      <c r="J32" s="174"/>
      <c r="K32" s="151"/>
      <c r="L32" s="171"/>
      <c r="M32" s="151"/>
      <c r="N32" s="172"/>
      <c r="O32" s="160"/>
      <c r="P32" s="160"/>
      <c r="Q32" s="160"/>
      <c r="R32" s="151"/>
      <c r="S32" s="151"/>
      <c r="T32" s="151"/>
      <c r="U32" s="151"/>
      <c r="V32" s="151"/>
      <c r="W32" s="173"/>
      <c r="X32" s="151"/>
      <c r="Y32" s="151"/>
      <c r="Z32" s="151"/>
      <c r="AA32" s="151"/>
      <c r="AB32" s="151"/>
      <c r="AC32" s="151"/>
      <c r="AD32" s="151"/>
      <c r="AE32" s="151"/>
      <c r="AF32" s="151"/>
      <c r="AG32" s="151"/>
      <c r="AH32" s="151"/>
      <c r="AI32" s="151"/>
      <c r="AJ32" s="151"/>
      <c r="AK32" s="151"/>
      <c r="AL32" s="151"/>
      <c r="AM32" s="7"/>
      <c r="AN32" s="7"/>
      <c r="AO32" s="7"/>
      <c r="AP32" s="10"/>
      <c r="AQ32" s="7"/>
      <c r="AR32" s="7"/>
      <c r="AS32" s="7"/>
      <c r="AT32" s="7"/>
      <c r="AU32" s="7"/>
      <c r="AV32" s="7"/>
      <c r="AW32" s="7"/>
      <c r="AX32" s="7"/>
      <c r="AY32" s="7"/>
      <c r="AZ32" s="7"/>
      <c r="BA32" s="10"/>
    </row>
    <row r="33" spans="1:53" x14ac:dyDescent="0.25">
      <c r="A33" s="5"/>
      <c r="B33" s="38" t="s">
        <v>47</v>
      </c>
      <c r="C33" s="63"/>
      <c r="D33" s="67"/>
      <c r="E33" s="67"/>
      <c r="F33" s="224"/>
      <c r="G33" s="224"/>
      <c r="H33" s="48"/>
      <c r="I33" s="298"/>
      <c r="J33" s="174"/>
      <c r="K33" s="151"/>
      <c r="L33" s="171"/>
      <c r="M33" s="151"/>
      <c r="N33" s="172"/>
      <c r="O33" s="160"/>
      <c r="P33" s="160"/>
      <c r="Q33" s="160"/>
      <c r="R33" s="151"/>
      <c r="S33" s="151"/>
      <c r="T33" s="151"/>
      <c r="U33" s="151"/>
      <c r="V33" s="151"/>
      <c r="W33" s="173"/>
      <c r="X33" s="151"/>
      <c r="Y33" s="151"/>
      <c r="Z33" s="151"/>
      <c r="AA33" s="151"/>
      <c r="AB33" s="151"/>
      <c r="AC33" s="151"/>
      <c r="AD33" s="151"/>
      <c r="AE33" s="151"/>
      <c r="AF33" s="151"/>
      <c r="AG33" s="151"/>
      <c r="AH33" s="151"/>
      <c r="AI33" s="151"/>
      <c r="AJ33" s="151"/>
      <c r="AK33" s="151"/>
      <c r="AL33" s="151"/>
      <c r="AM33" s="7"/>
      <c r="AN33" s="7"/>
      <c r="AO33" s="7"/>
      <c r="AP33" s="7"/>
      <c r="AQ33" s="7"/>
      <c r="AR33" s="7"/>
      <c r="AS33" s="7"/>
      <c r="AT33" s="7"/>
      <c r="AU33" s="7"/>
      <c r="AV33" s="7"/>
      <c r="AW33" s="7"/>
      <c r="AX33" s="7"/>
      <c r="AY33" s="7"/>
      <c r="AZ33" s="7"/>
      <c r="BA33" s="10"/>
    </row>
    <row r="34" spans="1:53" s="53" customFormat="1" x14ac:dyDescent="0.25">
      <c r="A34" s="50"/>
      <c r="B34" s="38" t="s">
        <v>47</v>
      </c>
      <c r="C34" s="45"/>
      <c r="D34" s="7"/>
      <c r="E34" s="7"/>
      <c r="F34" s="225"/>
      <c r="G34" s="225"/>
      <c r="H34" s="55"/>
      <c r="I34" s="299"/>
      <c r="J34" s="177"/>
      <c r="K34" s="180"/>
      <c r="L34" s="179"/>
      <c r="M34" s="180"/>
      <c r="N34" s="181"/>
      <c r="O34" s="160"/>
      <c r="P34" s="160"/>
      <c r="Q34" s="182"/>
      <c r="R34" s="180"/>
      <c r="S34" s="180"/>
      <c r="T34" s="180"/>
      <c r="U34" s="180"/>
      <c r="V34" s="180"/>
      <c r="W34" s="188"/>
      <c r="X34" s="180"/>
      <c r="Y34" s="180"/>
      <c r="Z34" s="180"/>
      <c r="AA34" s="180"/>
      <c r="AB34" s="180"/>
      <c r="AC34" s="180"/>
      <c r="AD34" s="180"/>
      <c r="AE34" s="180"/>
      <c r="AF34" s="180"/>
      <c r="AG34" s="180"/>
      <c r="AH34" s="180"/>
      <c r="AI34" s="180"/>
      <c r="AJ34" s="180"/>
      <c r="AK34" s="180"/>
      <c r="AL34" s="180"/>
      <c r="AM34" s="45"/>
      <c r="AN34" s="45"/>
      <c r="AO34" s="45"/>
      <c r="AP34" s="45"/>
      <c r="AQ34" s="45"/>
      <c r="AR34" s="45"/>
      <c r="AS34" s="45"/>
      <c r="AT34" s="45"/>
      <c r="AU34" s="45"/>
      <c r="AV34" s="45"/>
      <c r="AW34" s="45"/>
      <c r="AX34" s="45"/>
      <c r="AY34" s="45"/>
      <c r="AZ34" s="45"/>
      <c r="BA34" s="46"/>
    </row>
    <row r="35" spans="1:53" x14ac:dyDescent="0.25">
      <c r="A35" s="5"/>
      <c r="B35" s="38" t="s">
        <v>47</v>
      </c>
      <c r="C35" s="81"/>
      <c r="D35" s="83"/>
      <c r="E35" s="83"/>
      <c r="F35" s="227"/>
      <c r="G35" s="224"/>
      <c r="H35" s="48"/>
      <c r="I35" s="300"/>
      <c r="J35" s="190"/>
      <c r="K35" s="191"/>
      <c r="L35" s="171"/>
      <c r="M35" s="151"/>
      <c r="N35" s="172"/>
      <c r="O35" s="160"/>
      <c r="P35" s="192"/>
      <c r="Q35" s="192"/>
      <c r="R35" s="193"/>
      <c r="S35" s="193"/>
      <c r="T35" s="193"/>
      <c r="U35" s="193"/>
      <c r="V35" s="193"/>
      <c r="W35" s="194"/>
      <c r="X35" s="193"/>
      <c r="Y35" s="151"/>
      <c r="Z35" s="193"/>
      <c r="AA35" s="193"/>
      <c r="AB35" s="193"/>
      <c r="AC35" s="193"/>
      <c r="AD35" s="193"/>
      <c r="AE35" s="193"/>
      <c r="AF35" s="193"/>
      <c r="AG35" s="193"/>
      <c r="AH35" s="193"/>
      <c r="AI35" s="193"/>
      <c r="AJ35" s="193"/>
      <c r="AK35" s="193"/>
      <c r="AL35" s="193"/>
      <c r="AM35" s="22"/>
      <c r="AN35" s="22"/>
      <c r="AO35" s="22"/>
      <c r="AP35" s="22"/>
      <c r="AQ35" s="22"/>
      <c r="AR35" s="22"/>
      <c r="AS35" s="22"/>
      <c r="AT35" s="22"/>
      <c r="AU35" s="22"/>
      <c r="AV35" s="22"/>
      <c r="AW35" s="22"/>
      <c r="AX35" s="7"/>
      <c r="AY35" s="7"/>
      <c r="AZ35" s="7"/>
      <c r="BA35" s="10"/>
    </row>
    <row r="36" spans="1:53" s="7" customFormat="1" x14ac:dyDescent="0.25">
      <c r="A36" s="5"/>
      <c r="B36" s="38" t="s">
        <v>47</v>
      </c>
      <c r="C36" s="71"/>
      <c r="D36" s="45"/>
      <c r="E36" s="45"/>
      <c r="F36" s="228"/>
      <c r="G36" s="226"/>
      <c r="H36" s="55"/>
      <c r="I36" s="299"/>
      <c r="J36" s="177"/>
      <c r="K36" s="180"/>
      <c r="L36" s="171"/>
      <c r="M36" s="151"/>
      <c r="N36" s="172"/>
      <c r="O36" s="189"/>
      <c r="P36" s="189"/>
      <c r="Q36" s="160"/>
      <c r="R36" s="151"/>
      <c r="S36" s="151"/>
      <c r="T36" s="193"/>
      <c r="U36" s="193"/>
      <c r="V36" s="193"/>
      <c r="W36" s="194"/>
      <c r="X36" s="151"/>
      <c r="Y36" s="193"/>
      <c r="Z36" s="193"/>
      <c r="AA36" s="151"/>
      <c r="AB36" s="151"/>
      <c r="AC36" s="151"/>
      <c r="AD36" s="151"/>
      <c r="AE36" s="151"/>
      <c r="AF36" s="151"/>
      <c r="AG36" s="151"/>
      <c r="AH36" s="151"/>
      <c r="AI36" s="151"/>
      <c r="AJ36" s="151"/>
      <c r="AK36" s="151"/>
      <c r="AL36" s="151"/>
      <c r="BA36" s="10"/>
    </row>
    <row r="37" spans="1:53" ht="14.25" customHeight="1" x14ac:dyDescent="0.25">
      <c r="A37" s="50"/>
      <c r="B37" s="72" t="s">
        <v>47</v>
      </c>
      <c r="C37" s="73"/>
      <c r="D37" s="41"/>
      <c r="E37" s="41"/>
      <c r="F37" s="229"/>
      <c r="G37" s="229"/>
      <c r="H37" s="55"/>
      <c r="I37" s="301"/>
      <c r="J37" s="195"/>
      <c r="K37" s="196"/>
      <c r="L37" s="179"/>
      <c r="M37" s="180"/>
      <c r="N37" s="181"/>
      <c r="O37" s="160"/>
      <c r="P37" s="158"/>
      <c r="Q37" s="158"/>
      <c r="R37" s="197"/>
      <c r="S37" s="197"/>
      <c r="T37" s="151"/>
      <c r="U37" s="151"/>
      <c r="V37" s="151"/>
      <c r="W37" s="173"/>
      <c r="X37" s="197"/>
      <c r="Y37" s="193"/>
      <c r="Z37" s="263"/>
      <c r="AA37" s="197"/>
      <c r="AB37" s="197"/>
      <c r="AC37" s="197"/>
      <c r="AD37" s="197"/>
      <c r="AE37" s="197"/>
      <c r="AF37" s="197"/>
      <c r="AG37" s="197"/>
      <c r="AH37" s="197"/>
      <c r="AI37" s="197"/>
      <c r="AJ37" s="197"/>
      <c r="AK37" s="197"/>
      <c r="AL37" s="197"/>
      <c r="AM37" s="25"/>
      <c r="AN37" s="25"/>
      <c r="AO37" s="25"/>
      <c r="AP37" s="25"/>
      <c r="AQ37" s="25"/>
      <c r="AR37" s="25"/>
      <c r="AS37" s="25"/>
      <c r="AT37" s="25"/>
      <c r="AU37" s="25"/>
      <c r="AV37" s="25"/>
      <c r="AW37" s="25"/>
      <c r="AX37" s="7"/>
      <c r="AY37" s="7"/>
      <c r="AZ37" s="7"/>
      <c r="BA37" s="10"/>
    </row>
    <row r="38" spans="1:53" x14ac:dyDescent="0.25">
      <c r="A38" s="5"/>
      <c r="B38" s="38" t="s">
        <v>47</v>
      </c>
      <c r="C38" s="53"/>
      <c r="F38" s="224"/>
      <c r="G38" s="225"/>
      <c r="H38" s="55"/>
      <c r="I38" s="299"/>
      <c r="J38" s="177"/>
      <c r="K38" s="180"/>
      <c r="L38" s="179"/>
      <c r="M38" s="151"/>
      <c r="N38" s="172"/>
      <c r="O38" s="160"/>
      <c r="P38" s="160"/>
      <c r="Q38" s="160"/>
      <c r="R38" s="151"/>
      <c r="S38" s="151"/>
      <c r="T38" s="151"/>
      <c r="U38" s="151"/>
      <c r="V38" s="151"/>
      <c r="W38" s="173"/>
      <c r="X38" s="151"/>
      <c r="Y38" s="151"/>
      <c r="Z38" s="151"/>
      <c r="AA38" s="151"/>
      <c r="AB38" s="151"/>
      <c r="AC38" s="151"/>
      <c r="AD38" s="151"/>
      <c r="AE38" s="151"/>
      <c r="AF38" s="151"/>
      <c r="AG38" s="151"/>
      <c r="AH38" s="151"/>
      <c r="AI38" s="151"/>
      <c r="AJ38" s="151"/>
      <c r="AK38" s="151"/>
      <c r="AL38" s="151"/>
      <c r="AM38" s="7"/>
      <c r="AN38" s="7"/>
      <c r="AO38" s="7"/>
      <c r="AP38" s="7"/>
      <c r="AQ38" s="7"/>
      <c r="AR38" s="7"/>
      <c r="AS38" s="7"/>
      <c r="AT38" s="7"/>
      <c r="AU38" s="7"/>
      <c r="AV38" s="7"/>
      <c r="AW38" s="7"/>
      <c r="AX38" s="7"/>
      <c r="AY38" s="7"/>
      <c r="AZ38" s="7"/>
      <c r="BA38" s="10"/>
    </row>
    <row r="39" spans="1:53" x14ac:dyDescent="0.25">
      <c r="A39" s="5"/>
      <c r="B39" s="69" t="s">
        <v>47</v>
      </c>
      <c r="C39" s="63"/>
      <c r="D39" s="7"/>
      <c r="E39" s="7"/>
      <c r="F39" s="224"/>
      <c r="G39" s="238"/>
      <c r="H39" s="48"/>
      <c r="I39" s="298"/>
      <c r="J39" s="174"/>
      <c r="K39" s="180"/>
      <c r="L39" s="171"/>
      <c r="M39" s="151"/>
      <c r="N39" s="172"/>
      <c r="O39" s="189"/>
      <c r="P39" s="189"/>
      <c r="Q39" s="160"/>
      <c r="R39" s="151"/>
      <c r="S39" s="151"/>
      <c r="T39" s="151"/>
      <c r="U39" s="151"/>
      <c r="V39" s="151"/>
      <c r="W39" s="173"/>
      <c r="X39" s="151"/>
      <c r="Y39" s="151"/>
      <c r="Z39" s="151"/>
      <c r="AA39" s="151"/>
      <c r="AB39" s="151"/>
      <c r="AC39" s="151"/>
      <c r="AD39" s="151"/>
      <c r="AE39" s="151"/>
      <c r="AF39" s="151"/>
      <c r="AG39" s="151"/>
      <c r="AH39" s="151"/>
      <c r="AI39" s="151"/>
      <c r="AJ39" s="151"/>
      <c r="AK39" s="151"/>
      <c r="AL39" s="151"/>
      <c r="AM39" s="7"/>
      <c r="AN39" s="7"/>
      <c r="AO39" s="7"/>
      <c r="AP39" s="7"/>
      <c r="AQ39" s="7"/>
      <c r="AR39" s="7"/>
      <c r="AS39" s="7"/>
      <c r="AT39" s="7"/>
      <c r="AU39" s="67"/>
      <c r="AV39" s="7"/>
      <c r="AW39" s="67"/>
      <c r="AX39" s="7"/>
      <c r="AY39" s="7"/>
      <c r="AZ39" s="7"/>
      <c r="BA39" s="10"/>
    </row>
    <row r="40" spans="1:53" x14ac:dyDescent="0.25">
      <c r="A40" s="5"/>
      <c r="B40" s="38" t="s">
        <v>47</v>
      </c>
      <c r="C40" s="7"/>
      <c r="D40" s="7"/>
      <c r="E40" s="7"/>
      <c r="F40" s="224"/>
      <c r="G40" s="224"/>
      <c r="H40" s="48"/>
      <c r="I40" s="298"/>
      <c r="J40" s="174"/>
      <c r="K40" s="180"/>
      <c r="L40" s="179"/>
      <c r="M40" s="151"/>
      <c r="N40" s="172"/>
      <c r="O40" s="160"/>
      <c r="P40" s="160"/>
      <c r="Q40" s="160"/>
      <c r="R40" s="151"/>
      <c r="S40" s="151"/>
      <c r="T40" s="151"/>
      <c r="U40" s="151"/>
      <c r="V40" s="151"/>
      <c r="W40" s="173"/>
      <c r="X40" s="151"/>
      <c r="Y40" s="151"/>
      <c r="Z40" s="151"/>
      <c r="AA40" s="151"/>
      <c r="AB40" s="151"/>
      <c r="AC40" s="151"/>
      <c r="AD40" s="151"/>
      <c r="AE40" s="151"/>
      <c r="AF40" s="151"/>
      <c r="AG40" s="151"/>
      <c r="AH40" s="151"/>
      <c r="AI40" s="151"/>
      <c r="AJ40" s="151"/>
      <c r="AK40" s="151"/>
      <c r="AL40" s="151"/>
      <c r="AM40" s="7"/>
      <c r="AN40" s="7"/>
      <c r="AO40" s="7"/>
      <c r="AP40" s="7"/>
      <c r="AQ40" s="7"/>
      <c r="AR40" s="7"/>
      <c r="AS40" s="7"/>
      <c r="AT40" s="7"/>
      <c r="AU40" s="7"/>
      <c r="AV40" s="7"/>
      <c r="AW40" s="7"/>
      <c r="AX40" s="7"/>
      <c r="AY40" s="7"/>
      <c r="AZ40" s="7"/>
      <c r="BA40" s="7"/>
    </row>
    <row r="41" spans="1:53" s="53" customFormat="1" x14ac:dyDescent="0.25">
      <c r="A41" s="50"/>
      <c r="B41" s="38" t="s">
        <v>47</v>
      </c>
      <c r="C41" s="46"/>
      <c r="D41" s="7"/>
      <c r="E41" s="7"/>
      <c r="F41" s="225"/>
      <c r="G41" s="225"/>
      <c r="H41" s="55"/>
      <c r="I41" s="299"/>
      <c r="J41" s="177"/>
      <c r="K41" s="178"/>
      <c r="L41" s="179"/>
      <c r="M41" s="180"/>
      <c r="N41" s="181"/>
      <c r="O41" s="189"/>
      <c r="P41" s="189"/>
      <c r="Q41" s="182"/>
      <c r="R41" s="180"/>
      <c r="S41" s="180"/>
      <c r="T41" s="180"/>
      <c r="U41" s="180"/>
      <c r="V41" s="180"/>
      <c r="W41" s="188"/>
      <c r="X41" s="180"/>
      <c r="Y41" s="180"/>
      <c r="Z41" s="180"/>
      <c r="AA41" s="180"/>
      <c r="AB41" s="180"/>
      <c r="AC41" s="180"/>
      <c r="AD41" s="180"/>
      <c r="AE41" s="180"/>
      <c r="AF41" s="180"/>
      <c r="AG41" s="180"/>
      <c r="AH41" s="180"/>
      <c r="AI41" s="180"/>
      <c r="AJ41" s="180"/>
      <c r="AK41" s="180"/>
      <c r="AL41" s="180"/>
      <c r="AM41" s="45"/>
      <c r="AN41" s="45"/>
      <c r="AO41" s="45"/>
      <c r="AP41" s="45"/>
      <c r="AQ41" s="45"/>
      <c r="AR41" s="45"/>
      <c r="AS41" s="45"/>
      <c r="AT41" s="45"/>
      <c r="AU41" s="45"/>
      <c r="AV41" s="45"/>
      <c r="AW41" s="45"/>
      <c r="AX41" s="45"/>
      <c r="AY41" s="45"/>
      <c r="AZ41" s="45"/>
      <c r="BA41" s="46"/>
    </row>
    <row r="42" spans="1:53" x14ac:dyDescent="0.25">
      <c r="A42" s="5"/>
      <c r="B42" s="69" t="s">
        <v>47</v>
      </c>
      <c r="C42" s="63"/>
      <c r="D42" s="67"/>
      <c r="E42" s="67"/>
      <c r="F42" s="224"/>
      <c r="G42" s="224"/>
      <c r="H42" s="48"/>
      <c r="I42" s="298"/>
      <c r="J42" s="174"/>
      <c r="K42" s="178"/>
      <c r="L42" s="171"/>
      <c r="M42" s="151"/>
      <c r="N42" s="172"/>
      <c r="O42" s="189"/>
      <c r="P42" s="189"/>
      <c r="Q42" s="160"/>
      <c r="R42" s="151"/>
      <c r="S42" s="151"/>
      <c r="T42" s="151"/>
      <c r="U42" s="151"/>
      <c r="V42" s="151"/>
      <c r="W42" s="173"/>
      <c r="X42" s="151"/>
      <c r="Y42" s="151"/>
      <c r="Z42" s="151"/>
      <c r="AA42" s="151"/>
      <c r="AB42" s="151"/>
      <c r="AC42" s="151"/>
      <c r="AD42" s="151"/>
      <c r="AE42" s="151"/>
      <c r="AF42" s="151"/>
      <c r="AG42" s="151"/>
      <c r="AH42" s="151"/>
      <c r="AI42" s="151"/>
      <c r="AJ42" s="151"/>
      <c r="AK42" s="151"/>
      <c r="AL42" s="151"/>
      <c r="AM42" s="7"/>
      <c r="AN42" s="7"/>
      <c r="AO42" s="7"/>
      <c r="AP42" s="7"/>
      <c r="AQ42" s="7"/>
      <c r="AR42" s="7"/>
      <c r="AS42" s="7"/>
      <c r="AT42" s="7"/>
      <c r="AU42" s="7"/>
      <c r="AV42" s="7"/>
      <c r="AW42" s="7"/>
      <c r="AX42" s="7"/>
      <c r="AY42" s="7"/>
      <c r="AZ42" s="7"/>
      <c r="BA42" s="10"/>
    </row>
    <row r="43" spans="1:53" ht="14.25" customHeight="1" x14ac:dyDescent="0.25">
      <c r="A43" s="5"/>
      <c r="B43" s="69" t="s">
        <v>47</v>
      </c>
      <c r="C43" s="63"/>
      <c r="D43" s="45"/>
      <c r="E43" s="45"/>
      <c r="F43" s="224"/>
      <c r="G43" s="225"/>
      <c r="H43" s="55"/>
      <c r="I43" s="299"/>
      <c r="J43" s="177"/>
      <c r="K43" s="180"/>
      <c r="L43" s="171"/>
      <c r="M43" s="151"/>
      <c r="N43" s="172"/>
      <c r="O43" s="189"/>
      <c r="P43" s="189"/>
      <c r="Q43" s="160"/>
      <c r="R43" s="151"/>
      <c r="S43" s="151"/>
      <c r="T43" s="151"/>
      <c r="U43" s="151"/>
      <c r="V43" s="151"/>
      <c r="W43" s="173"/>
      <c r="X43" s="151"/>
      <c r="Y43" s="151"/>
      <c r="Z43" s="151"/>
      <c r="AA43" s="151"/>
      <c r="AB43" s="151"/>
      <c r="AC43" s="151"/>
      <c r="AD43" s="151"/>
      <c r="AE43" s="151"/>
      <c r="AF43" s="151"/>
      <c r="AG43" s="151"/>
      <c r="AH43" s="151"/>
      <c r="AI43" s="151"/>
      <c r="AJ43" s="151"/>
      <c r="AK43" s="151"/>
      <c r="AL43" s="151"/>
      <c r="AM43" s="7"/>
      <c r="AN43" s="7"/>
      <c r="AO43" s="7"/>
      <c r="AP43" s="7"/>
      <c r="AQ43" s="7"/>
      <c r="AR43" s="7"/>
      <c r="AS43" s="7"/>
      <c r="AT43" s="7"/>
      <c r="AU43" s="7"/>
      <c r="AV43" s="7"/>
      <c r="AW43" s="7"/>
      <c r="AX43" s="7"/>
      <c r="AY43" s="7"/>
      <c r="AZ43" s="7"/>
      <c r="BA43" s="10"/>
    </row>
    <row r="44" spans="1:53" ht="15.75" customHeight="1" x14ac:dyDescent="0.25">
      <c r="A44" s="5"/>
      <c r="B44" s="38" t="s">
        <v>47</v>
      </c>
      <c r="C44" s="45"/>
      <c r="D44" s="67"/>
      <c r="E44" s="67"/>
      <c r="F44" s="224"/>
      <c r="G44" s="224"/>
      <c r="H44" s="48"/>
      <c r="I44" s="298"/>
      <c r="J44" s="174"/>
      <c r="K44" s="151"/>
      <c r="L44" s="171"/>
      <c r="M44" s="151"/>
      <c r="N44" s="172"/>
      <c r="O44" s="160"/>
      <c r="P44" s="160"/>
      <c r="Q44" s="160"/>
      <c r="R44" s="151"/>
      <c r="S44" s="151"/>
      <c r="T44" s="151"/>
      <c r="U44" s="151"/>
      <c r="V44" s="151"/>
      <c r="W44" s="173"/>
      <c r="X44" s="151"/>
      <c r="Y44" s="151"/>
      <c r="Z44" s="151"/>
      <c r="AA44" s="151"/>
      <c r="AB44" s="151"/>
      <c r="AC44" s="151"/>
      <c r="AD44" s="151"/>
      <c r="AE44" s="151"/>
      <c r="AF44" s="151"/>
      <c r="AG44" s="151"/>
      <c r="AH44" s="151"/>
      <c r="AI44" s="151"/>
      <c r="AJ44" s="151"/>
      <c r="AK44" s="151"/>
      <c r="AL44" s="151"/>
      <c r="AM44" s="7"/>
      <c r="AN44" s="7"/>
      <c r="AO44" s="7"/>
      <c r="AP44" s="7"/>
      <c r="AQ44" s="7"/>
      <c r="AR44" s="7"/>
      <c r="AS44" s="7"/>
      <c r="AT44" s="7"/>
      <c r="AU44" s="7"/>
      <c r="AV44" s="7"/>
      <c r="AW44" s="7"/>
      <c r="AX44" s="7"/>
      <c r="AY44" s="7"/>
      <c r="AZ44" s="7"/>
      <c r="BA44" s="10"/>
    </row>
    <row r="45" spans="1:53" x14ac:dyDescent="0.25">
      <c r="A45" s="5"/>
      <c r="B45" s="21">
        <v>0</v>
      </c>
      <c r="C45" s="63"/>
      <c r="D45" s="7"/>
      <c r="E45" s="7"/>
      <c r="F45" s="224"/>
      <c r="G45" s="224"/>
      <c r="H45" s="48"/>
      <c r="I45" s="298"/>
      <c r="J45" s="174"/>
      <c r="K45" s="180"/>
      <c r="L45" s="171"/>
      <c r="M45" s="151"/>
      <c r="N45" s="172"/>
      <c r="O45" s="189"/>
      <c r="P45" s="189"/>
      <c r="Q45" s="160"/>
      <c r="R45" s="151"/>
      <c r="S45" s="151"/>
      <c r="T45" s="151"/>
      <c r="U45" s="151"/>
      <c r="V45" s="151"/>
      <c r="W45" s="151"/>
      <c r="X45" s="151"/>
      <c r="Y45" s="151"/>
      <c r="Z45" s="151"/>
      <c r="AA45" s="151"/>
      <c r="AB45" s="151"/>
      <c r="AC45" s="151"/>
      <c r="AD45" s="151"/>
      <c r="AE45" s="151"/>
      <c r="AF45" s="151"/>
      <c r="AG45" s="151"/>
      <c r="AH45" s="151"/>
      <c r="AI45" s="151"/>
      <c r="AJ45" s="151"/>
      <c r="AK45" s="151"/>
      <c r="AL45" s="151"/>
      <c r="AM45" s="7"/>
      <c r="AN45" s="7"/>
      <c r="AO45" s="7"/>
      <c r="AP45" s="7"/>
      <c r="AQ45" s="7"/>
      <c r="AR45" s="7"/>
      <c r="AS45" s="7"/>
      <c r="AT45" s="7"/>
      <c r="AU45" s="7"/>
      <c r="AV45" s="7"/>
      <c r="AW45" s="7"/>
      <c r="AX45" s="7"/>
      <c r="AY45" s="7"/>
      <c r="AZ45" s="7"/>
      <c r="BA45" s="10"/>
    </row>
    <row r="46" spans="1:53" x14ac:dyDescent="0.25">
      <c r="A46" s="5"/>
      <c r="B46" s="21">
        <v>0</v>
      </c>
      <c r="C46" s="96"/>
      <c r="D46" s="99"/>
      <c r="E46" s="99"/>
      <c r="F46" s="224"/>
      <c r="G46" s="225"/>
      <c r="H46" s="55"/>
      <c r="I46" s="299"/>
      <c r="J46" s="177"/>
      <c r="K46" s="180"/>
      <c r="L46" s="179"/>
      <c r="M46" s="151"/>
      <c r="N46" s="172"/>
      <c r="O46" s="189"/>
      <c r="P46" s="189"/>
      <c r="Q46" s="160"/>
      <c r="R46" s="151"/>
      <c r="S46" s="151"/>
      <c r="T46" s="151"/>
      <c r="U46" s="151"/>
      <c r="V46" s="151"/>
      <c r="W46" s="173"/>
      <c r="X46" s="151"/>
      <c r="Y46" s="151"/>
      <c r="Z46" s="151"/>
      <c r="AA46" s="151"/>
      <c r="AB46" s="151"/>
      <c r="AC46" s="151"/>
      <c r="AD46" s="151"/>
      <c r="AE46" s="151"/>
      <c r="AF46" s="151"/>
      <c r="AG46" s="151"/>
      <c r="AH46" s="151"/>
      <c r="AI46" s="151"/>
      <c r="AJ46" s="151"/>
      <c r="AK46" s="151"/>
      <c r="AL46" s="151"/>
      <c r="AM46" s="7"/>
      <c r="AN46" s="7"/>
      <c r="AO46" s="7"/>
      <c r="AP46" s="7"/>
      <c r="AQ46" s="7"/>
      <c r="AR46" s="7"/>
      <c r="AS46" s="7"/>
      <c r="AT46" s="7"/>
      <c r="AU46" s="7"/>
      <c r="AV46" s="7"/>
      <c r="AW46" s="7"/>
      <c r="AX46" s="7"/>
      <c r="AY46" s="7"/>
      <c r="AZ46" s="7"/>
      <c r="BA46" s="10"/>
    </row>
    <row r="47" spans="1:53" x14ac:dyDescent="0.25">
      <c r="A47" s="5"/>
      <c r="B47" s="21">
        <v>0</v>
      </c>
      <c r="C47" s="63"/>
      <c r="D47" s="67"/>
      <c r="E47" s="67"/>
      <c r="F47" s="224"/>
      <c r="G47" s="224"/>
      <c r="H47" s="48"/>
      <c r="I47" s="298"/>
      <c r="J47" s="174"/>
      <c r="K47" s="174"/>
      <c r="L47" s="171"/>
      <c r="M47" s="151"/>
      <c r="N47" s="172"/>
      <c r="O47" s="160"/>
      <c r="P47" s="160"/>
      <c r="Q47" s="160"/>
      <c r="R47" s="151"/>
      <c r="S47" s="151"/>
      <c r="T47" s="151"/>
      <c r="U47" s="151"/>
      <c r="V47" s="151"/>
      <c r="W47" s="173"/>
      <c r="X47" s="151"/>
      <c r="Y47" s="151"/>
      <c r="Z47" s="151"/>
      <c r="AA47" s="151"/>
      <c r="AB47" s="151"/>
      <c r="AC47" s="151"/>
      <c r="AD47" s="151"/>
      <c r="AE47" s="151"/>
      <c r="AF47" s="151"/>
      <c r="AG47" s="151"/>
      <c r="AH47" s="151"/>
      <c r="AI47" s="151"/>
      <c r="AJ47" s="151"/>
      <c r="AK47" s="151"/>
      <c r="AL47" s="151"/>
      <c r="AM47" s="7"/>
      <c r="AN47" s="7"/>
      <c r="AO47" s="7"/>
      <c r="AP47" s="7"/>
      <c r="AQ47" s="7"/>
      <c r="AR47" s="7"/>
      <c r="AS47" s="7"/>
      <c r="AT47" s="7"/>
      <c r="AU47" s="7"/>
      <c r="AV47" s="7"/>
      <c r="AW47" s="7"/>
      <c r="AX47" s="7"/>
      <c r="AY47" s="7"/>
      <c r="AZ47" s="7"/>
      <c r="BA47" s="10"/>
    </row>
    <row r="48" spans="1:53" ht="15.75" customHeight="1" x14ac:dyDescent="0.25">
      <c r="A48" s="5"/>
      <c r="B48" s="21">
        <v>0</v>
      </c>
      <c r="C48" s="63"/>
      <c r="D48" s="7"/>
      <c r="E48" s="7"/>
      <c r="F48" s="224"/>
      <c r="G48" s="224"/>
      <c r="H48" s="48"/>
      <c r="I48" s="298"/>
      <c r="J48" s="174"/>
      <c r="K48" s="170"/>
      <c r="L48" s="171"/>
      <c r="M48" s="151"/>
      <c r="N48" s="172"/>
      <c r="O48" s="160"/>
      <c r="P48" s="160"/>
      <c r="Q48" s="160"/>
      <c r="R48" s="151"/>
      <c r="S48" s="151"/>
      <c r="T48" s="151"/>
      <c r="U48" s="151"/>
      <c r="V48" s="151"/>
      <c r="W48" s="173"/>
      <c r="X48" s="151"/>
      <c r="Y48" s="151"/>
      <c r="Z48" s="151"/>
      <c r="AA48" s="151"/>
      <c r="AB48" s="151"/>
      <c r="AC48" s="151"/>
      <c r="AD48" s="151"/>
      <c r="AE48" s="151"/>
      <c r="AF48" s="151"/>
      <c r="AG48" s="151"/>
      <c r="AH48" s="151"/>
      <c r="AI48" s="151"/>
      <c r="AJ48" s="151"/>
      <c r="AK48" s="151"/>
      <c r="AL48" s="151"/>
      <c r="AM48" s="7"/>
      <c r="AN48" s="7"/>
      <c r="AO48" s="7"/>
      <c r="AP48" s="7"/>
      <c r="AQ48" s="7"/>
      <c r="AR48" s="7"/>
      <c r="AS48" s="7"/>
      <c r="AT48" s="7"/>
      <c r="AU48" s="7"/>
      <c r="AV48" s="7"/>
      <c r="AW48" s="7"/>
      <c r="AX48" s="7"/>
      <c r="AY48" s="7"/>
      <c r="AZ48" s="7"/>
      <c r="BA48" s="7"/>
    </row>
    <row r="49" spans="1:53" x14ac:dyDescent="0.25">
      <c r="A49" s="5"/>
      <c r="B49" s="70">
        <v>0</v>
      </c>
      <c r="C49" s="53"/>
      <c r="D49" s="7"/>
      <c r="E49" s="7"/>
      <c r="F49" s="224"/>
      <c r="G49" s="225"/>
      <c r="H49" s="55"/>
      <c r="I49" s="299"/>
      <c r="J49" s="177"/>
      <c r="K49" s="180"/>
      <c r="L49" s="171"/>
      <c r="M49" s="151"/>
      <c r="N49" s="172"/>
      <c r="O49" s="189"/>
      <c r="P49" s="189"/>
      <c r="Q49" s="160"/>
      <c r="R49" s="151"/>
      <c r="S49" s="151"/>
      <c r="T49" s="151"/>
      <c r="U49" s="151"/>
      <c r="V49" s="151"/>
      <c r="W49" s="173"/>
      <c r="X49" s="173"/>
      <c r="Y49" s="151"/>
      <c r="Z49" s="151"/>
      <c r="AA49" s="151"/>
      <c r="AB49" s="151"/>
      <c r="AC49" s="151"/>
      <c r="AD49" s="151"/>
      <c r="AE49" s="151"/>
      <c r="AF49" s="151"/>
      <c r="AG49" s="151"/>
      <c r="AH49" s="151"/>
      <c r="AI49" s="151"/>
      <c r="AJ49" s="151"/>
      <c r="AK49" s="151"/>
      <c r="AL49" s="151"/>
      <c r="AM49" s="7"/>
      <c r="AN49" s="7"/>
      <c r="AO49" s="7"/>
      <c r="AP49" s="7"/>
      <c r="AQ49" s="7"/>
      <c r="AR49" s="7"/>
      <c r="AS49" s="7"/>
      <c r="AT49" s="7"/>
      <c r="AU49" s="7"/>
      <c r="AV49" s="7"/>
      <c r="AW49" s="7"/>
      <c r="AX49" s="7"/>
      <c r="AY49" s="7"/>
      <c r="AZ49" s="7"/>
      <c r="BA49" s="7"/>
    </row>
    <row r="50" spans="1:53" ht="14.25" customHeight="1" x14ac:dyDescent="0.25">
      <c r="A50" s="5"/>
      <c r="B50" s="21">
        <v>0</v>
      </c>
      <c r="C50" s="63"/>
      <c r="D50" s="67"/>
      <c r="E50" s="67"/>
      <c r="F50" s="224"/>
      <c r="G50" s="224"/>
      <c r="H50" s="48"/>
      <c r="I50" s="298"/>
      <c r="J50" s="174"/>
      <c r="K50" s="151"/>
      <c r="L50" s="171"/>
      <c r="M50" s="151"/>
      <c r="N50" s="172"/>
      <c r="O50" s="160"/>
      <c r="P50" s="160"/>
      <c r="Q50" s="160"/>
      <c r="R50" s="151"/>
      <c r="S50" s="151"/>
      <c r="T50" s="151"/>
      <c r="U50" s="151"/>
      <c r="V50" s="151"/>
      <c r="W50" s="173"/>
      <c r="X50" s="151"/>
      <c r="Y50" s="151"/>
      <c r="Z50" s="151"/>
      <c r="AA50" s="151"/>
      <c r="AB50" s="151"/>
      <c r="AC50" s="151"/>
      <c r="AD50" s="151"/>
      <c r="AE50" s="151"/>
      <c r="AF50" s="151"/>
      <c r="AG50" s="151"/>
      <c r="AH50" s="151"/>
      <c r="AI50" s="151"/>
      <c r="AJ50" s="151"/>
      <c r="AK50" s="151"/>
      <c r="AL50" s="151"/>
      <c r="AM50" s="7"/>
      <c r="AN50" s="7"/>
      <c r="AO50" s="7"/>
      <c r="AP50" s="7"/>
      <c r="AQ50" s="7"/>
      <c r="AR50" s="7"/>
      <c r="AS50" s="7"/>
      <c r="AT50" s="7"/>
      <c r="AU50" s="7"/>
      <c r="AV50" s="7"/>
      <c r="AW50" s="7"/>
      <c r="AX50" s="7"/>
      <c r="AY50" s="7"/>
      <c r="AZ50" s="7"/>
      <c r="BA50" s="7"/>
    </row>
    <row r="51" spans="1:53" x14ac:dyDescent="0.25">
      <c r="A51" s="5"/>
      <c r="B51" s="21">
        <v>0</v>
      </c>
      <c r="C51" s="87"/>
      <c r="D51" s="88"/>
      <c r="E51" s="88"/>
      <c r="F51" s="225"/>
      <c r="G51" s="225"/>
      <c r="H51" s="55"/>
      <c r="I51" s="299"/>
      <c r="J51" s="177"/>
      <c r="K51" s="177"/>
      <c r="L51" s="179"/>
      <c r="M51" s="180"/>
      <c r="N51" s="181"/>
      <c r="O51" s="182"/>
      <c r="P51" s="182"/>
      <c r="Q51" s="182"/>
      <c r="R51" s="151"/>
      <c r="S51" s="151"/>
      <c r="T51" s="151"/>
      <c r="U51" s="151"/>
      <c r="V51" s="151"/>
      <c r="W51" s="151"/>
      <c r="X51" s="151"/>
      <c r="Y51" s="151"/>
      <c r="Z51" s="151"/>
      <c r="AA51" s="151"/>
      <c r="AB51" s="151"/>
      <c r="AC51" s="151"/>
      <c r="AD51" s="151"/>
      <c r="AE51" s="151"/>
      <c r="AF51" s="151"/>
      <c r="AG51" s="151"/>
      <c r="AH51" s="151"/>
      <c r="AI51" s="151"/>
      <c r="AJ51" s="151"/>
      <c r="AK51" s="151"/>
      <c r="AL51" s="151"/>
      <c r="AM51" s="7"/>
      <c r="AN51" s="7"/>
      <c r="AO51" s="7"/>
      <c r="AP51" s="7"/>
      <c r="AQ51" s="7"/>
      <c r="AR51" s="7"/>
      <c r="AS51" s="7"/>
      <c r="AT51" s="7"/>
      <c r="AU51" s="7"/>
      <c r="AV51" s="7"/>
      <c r="AW51" s="7"/>
      <c r="AX51" s="7"/>
      <c r="AY51" s="7"/>
      <c r="AZ51" s="7"/>
      <c r="BA51" s="7"/>
    </row>
    <row r="52" spans="1:53" s="53" customFormat="1" x14ac:dyDescent="0.25">
      <c r="A52" s="50"/>
      <c r="B52" s="21">
        <v>0</v>
      </c>
      <c r="C52" s="46"/>
      <c r="D52" s="7"/>
      <c r="E52" s="7"/>
      <c r="F52" s="230"/>
      <c r="G52" s="230"/>
      <c r="H52" s="55"/>
      <c r="I52" s="299"/>
      <c r="J52" s="177"/>
      <c r="K52" s="180"/>
      <c r="L52" s="179"/>
      <c r="M52" s="180"/>
      <c r="N52" s="181"/>
      <c r="O52" s="160"/>
      <c r="P52" s="160"/>
      <c r="Q52" s="182"/>
      <c r="R52" s="180"/>
      <c r="S52" s="180"/>
      <c r="T52" s="180"/>
      <c r="U52" s="180"/>
      <c r="V52" s="180"/>
      <c r="W52" s="188"/>
      <c r="X52" s="180"/>
      <c r="Y52" s="180"/>
      <c r="Z52" s="180"/>
      <c r="AA52" s="180"/>
      <c r="AB52" s="180"/>
      <c r="AC52" s="180"/>
      <c r="AD52" s="180"/>
      <c r="AE52" s="180"/>
      <c r="AF52" s="180"/>
      <c r="AG52" s="180"/>
      <c r="AH52" s="180"/>
      <c r="AI52" s="180"/>
      <c r="AJ52" s="180"/>
      <c r="AK52" s="180"/>
      <c r="AL52" s="180"/>
      <c r="AM52" s="45"/>
      <c r="AN52" s="45"/>
      <c r="AO52" s="45"/>
      <c r="AP52" s="45"/>
      <c r="AQ52" s="45"/>
      <c r="AR52" s="45"/>
      <c r="AS52" s="45"/>
      <c r="AT52" s="45"/>
      <c r="AU52" s="45"/>
      <c r="AV52" s="45"/>
      <c r="AW52" s="45"/>
      <c r="AX52" s="45"/>
      <c r="AY52" s="45"/>
      <c r="AZ52" s="45"/>
      <c r="BA52" s="45"/>
    </row>
    <row r="53" spans="1:53" x14ac:dyDescent="0.25">
      <c r="A53" s="5"/>
      <c r="B53" s="21">
        <v>0</v>
      </c>
      <c r="C53" s="63"/>
      <c r="D53" s="45"/>
      <c r="E53" s="45"/>
      <c r="F53" s="224"/>
      <c r="G53" s="225"/>
      <c r="H53" s="45"/>
      <c r="I53" s="46"/>
      <c r="J53" s="180"/>
      <c r="K53" s="178"/>
      <c r="L53" s="171"/>
      <c r="M53" s="151"/>
      <c r="N53" s="172"/>
      <c r="O53" s="160"/>
      <c r="P53" s="160"/>
      <c r="Q53" s="160"/>
      <c r="R53" s="151"/>
      <c r="S53" s="151"/>
      <c r="T53" s="151"/>
      <c r="U53" s="151"/>
      <c r="V53" s="151"/>
      <c r="W53" s="173"/>
      <c r="X53" s="151"/>
      <c r="Y53" s="151"/>
      <c r="Z53" s="151"/>
      <c r="AA53" s="151"/>
      <c r="AB53" s="151"/>
      <c r="AC53" s="151"/>
      <c r="AD53" s="151"/>
      <c r="AE53" s="151"/>
      <c r="AF53" s="151"/>
      <c r="AG53" s="151"/>
      <c r="AH53" s="151"/>
      <c r="AI53" s="151"/>
      <c r="AJ53" s="151"/>
      <c r="AK53" s="151"/>
      <c r="AL53" s="151"/>
      <c r="AM53" s="7"/>
      <c r="AN53" s="7"/>
      <c r="AO53" s="7"/>
      <c r="AP53" s="7"/>
      <c r="AQ53" s="7"/>
      <c r="AR53" s="7"/>
      <c r="AS53" s="7"/>
      <c r="AT53" s="7"/>
      <c r="AU53" s="7"/>
      <c r="AV53" s="7"/>
      <c r="AW53" s="7"/>
      <c r="AX53" s="7"/>
      <c r="AY53" s="7"/>
      <c r="AZ53" s="7"/>
      <c r="BA53" s="7"/>
    </row>
    <row r="54" spans="1:53" x14ac:dyDescent="0.25">
      <c r="A54" s="5"/>
      <c r="B54" s="70">
        <v>0</v>
      </c>
      <c r="C54" s="63"/>
      <c r="D54" s="7"/>
      <c r="E54" s="7"/>
      <c r="F54" s="224"/>
      <c r="G54" s="224"/>
      <c r="H54" s="7"/>
      <c r="I54" s="10"/>
      <c r="J54" s="151"/>
      <c r="K54" s="198"/>
      <c r="L54" s="171"/>
      <c r="M54" s="151"/>
      <c r="N54" s="172"/>
      <c r="O54" s="199"/>
      <c r="P54" s="199"/>
      <c r="Q54" s="160"/>
      <c r="R54" s="151"/>
      <c r="S54" s="151"/>
      <c r="T54" s="151"/>
      <c r="U54" s="151"/>
      <c r="V54" s="151"/>
      <c r="W54" s="173"/>
      <c r="X54" s="151"/>
      <c r="Y54" s="151"/>
      <c r="Z54" s="151"/>
      <c r="AA54" s="151"/>
      <c r="AB54" s="151"/>
      <c r="AC54" s="151"/>
      <c r="AD54" s="151"/>
      <c r="AE54" s="151"/>
      <c r="AF54" s="151"/>
      <c r="AG54" s="151"/>
      <c r="AH54" s="151"/>
      <c r="AI54" s="151"/>
      <c r="AJ54" s="151"/>
      <c r="AK54" s="151"/>
      <c r="AL54" s="151"/>
      <c r="AM54" s="7"/>
      <c r="AN54" s="7"/>
      <c r="AO54" s="7"/>
      <c r="AP54" s="7"/>
      <c r="AQ54" s="7"/>
      <c r="AR54" s="7"/>
      <c r="AS54" s="7"/>
      <c r="AT54" s="7"/>
      <c r="AU54" s="7"/>
      <c r="AV54" s="7"/>
      <c r="AW54" s="7"/>
      <c r="AX54" s="7"/>
      <c r="AY54" s="7"/>
      <c r="AZ54" s="7"/>
      <c r="BA54" s="7"/>
    </row>
    <row r="55" spans="1:53" s="53" customFormat="1" x14ac:dyDescent="0.25">
      <c r="A55" s="50"/>
      <c r="B55" s="77">
        <v>0</v>
      </c>
      <c r="C55" s="45"/>
      <c r="D55" s="68"/>
      <c r="E55" s="68"/>
      <c r="F55" s="225"/>
      <c r="G55" s="225"/>
      <c r="H55" s="55"/>
      <c r="I55" s="299"/>
      <c r="J55" s="177"/>
      <c r="K55" s="180"/>
      <c r="L55" s="179"/>
      <c r="M55" s="180"/>
      <c r="N55" s="181"/>
      <c r="O55" s="182"/>
      <c r="P55" s="182"/>
      <c r="Q55" s="182"/>
      <c r="R55" s="180"/>
      <c r="S55" s="180"/>
      <c r="T55" s="180"/>
      <c r="U55" s="180"/>
      <c r="V55" s="180"/>
      <c r="W55" s="188"/>
      <c r="X55" s="180"/>
      <c r="Y55" s="180"/>
      <c r="Z55" s="180"/>
      <c r="AA55" s="180"/>
      <c r="AB55" s="180"/>
      <c r="AC55" s="180"/>
      <c r="AD55" s="180"/>
      <c r="AE55" s="180"/>
      <c r="AF55" s="180"/>
      <c r="AG55" s="180"/>
      <c r="AH55" s="180"/>
      <c r="AI55" s="180"/>
      <c r="AJ55" s="180"/>
      <c r="AK55" s="180"/>
      <c r="AL55" s="180"/>
      <c r="AM55" s="45"/>
      <c r="AN55" s="45"/>
      <c r="AO55" s="45"/>
      <c r="AP55" s="45"/>
      <c r="AQ55" s="45"/>
      <c r="AR55" s="45"/>
      <c r="AS55" s="45"/>
      <c r="AT55" s="45"/>
      <c r="AU55" s="45"/>
      <c r="AV55" s="45"/>
      <c r="AW55" s="45"/>
      <c r="AX55" s="45"/>
      <c r="AY55" s="45"/>
      <c r="AZ55" s="45"/>
      <c r="BA55" s="45"/>
    </row>
    <row r="56" spans="1:53" x14ac:dyDescent="0.25">
      <c r="A56" s="5"/>
      <c r="B56" s="70">
        <v>0</v>
      </c>
      <c r="C56" s="63"/>
      <c r="D56" s="7"/>
      <c r="E56" s="7"/>
      <c r="F56" s="224"/>
      <c r="G56" s="225"/>
      <c r="H56" s="45"/>
      <c r="I56" s="46"/>
      <c r="J56" s="180"/>
      <c r="K56" s="180"/>
      <c r="L56" s="171"/>
      <c r="M56" s="151"/>
      <c r="N56" s="172"/>
      <c r="O56" s="199"/>
      <c r="P56" s="199"/>
      <c r="Q56" s="160"/>
      <c r="R56" s="151"/>
      <c r="S56" s="151"/>
      <c r="T56" s="151"/>
      <c r="U56" s="151"/>
      <c r="V56" s="151"/>
      <c r="W56" s="173"/>
      <c r="X56" s="151"/>
      <c r="Y56" s="151"/>
      <c r="Z56" s="151"/>
      <c r="AA56" s="151"/>
      <c r="AB56" s="151"/>
      <c r="AC56" s="151"/>
      <c r="AD56" s="151"/>
      <c r="AE56" s="151"/>
      <c r="AF56" s="151"/>
      <c r="AG56" s="151"/>
      <c r="AH56" s="151"/>
      <c r="AI56" s="151"/>
      <c r="AJ56" s="151"/>
      <c r="AK56" s="151"/>
      <c r="AL56" s="151"/>
      <c r="AM56" s="7"/>
      <c r="AN56" s="7"/>
      <c r="AO56" s="7"/>
      <c r="AP56" s="7"/>
      <c r="AQ56" s="7"/>
      <c r="AR56" s="7"/>
      <c r="AS56" s="7"/>
      <c r="AT56" s="7"/>
      <c r="AU56" s="7"/>
      <c r="AV56" s="7"/>
      <c r="AW56" s="7"/>
      <c r="AX56" s="7"/>
      <c r="AY56" s="7"/>
      <c r="AZ56" s="7"/>
      <c r="BA56" s="7"/>
    </row>
    <row r="57" spans="1:53" x14ac:dyDescent="0.25">
      <c r="A57" s="5"/>
      <c r="B57" s="43" t="s">
        <v>47</v>
      </c>
      <c r="C57" s="80"/>
      <c r="D57" s="7"/>
      <c r="E57" s="7"/>
      <c r="F57" s="225"/>
      <c r="G57" s="225"/>
      <c r="H57" s="7"/>
      <c r="I57" s="10"/>
      <c r="J57" s="151"/>
      <c r="K57" s="151"/>
      <c r="L57" s="171"/>
      <c r="M57" s="151"/>
      <c r="N57" s="172"/>
      <c r="O57" s="160"/>
      <c r="P57" s="160"/>
      <c r="Q57" s="160"/>
      <c r="R57" s="151"/>
      <c r="S57" s="151"/>
      <c r="T57" s="151"/>
      <c r="U57" s="151"/>
      <c r="V57" s="151"/>
      <c r="W57" s="173"/>
      <c r="X57" s="151"/>
      <c r="Y57" s="151"/>
      <c r="Z57" s="151"/>
      <c r="AA57" s="151"/>
      <c r="AB57" s="151"/>
      <c r="AC57" s="151"/>
      <c r="AD57" s="151"/>
      <c r="AE57" s="151"/>
      <c r="AF57" s="151"/>
      <c r="AG57" s="151"/>
      <c r="AH57" s="151"/>
      <c r="AI57" s="151"/>
      <c r="AJ57" s="151"/>
      <c r="AK57" s="151"/>
      <c r="AL57" s="151"/>
      <c r="AM57" s="7"/>
      <c r="AN57" s="7"/>
      <c r="AO57" s="7"/>
      <c r="AP57" s="7"/>
      <c r="AQ57" s="7"/>
      <c r="AR57" s="7"/>
      <c r="AS57" s="7"/>
      <c r="AT57" s="7"/>
      <c r="AU57" s="7"/>
      <c r="AV57" s="7"/>
      <c r="AW57" s="7"/>
      <c r="AX57" s="7"/>
      <c r="AY57" s="7"/>
      <c r="AZ57" s="7"/>
      <c r="BA57" s="7"/>
    </row>
    <row r="58" spans="1:53" ht="29.25" customHeight="1" x14ac:dyDescent="0.25">
      <c r="A58" s="5"/>
      <c r="B58" s="43" t="s">
        <v>47</v>
      </c>
      <c r="C58" s="80"/>
      <c r="D58" s="67"/>
      <c r="E58" s="67"/>
      <c r="F58" s="231"/>
      <c r="G58" s="224"/>
      <c r="H58" s="7"/>
      <c r="I58" s="10"/>
      <c r="J58" s="151"/>
      <c r="K58" s="180"/>
      <c r="L58" s="171"/>
      <c r="M58" s="151"/>
      <c r="N58" s="172"/>
      <c r="O58" s="189"/>
      <c r="P58" s="189"/>
      <c r="Q58" s="160"/>
      <c r="R58" s="151"/>
      <c r="S58" s="151"/>
      <c r="T58" s="151"/>
      <c r="U58" s="151"/>
      <c r="V58" s="151"/>
      <c r="W58" s="173"/>
      <c r="X58" s="151"/>
      <c r="Y58" s="151"/>
      <c r="Z58" s="151"/>
      <c r="AA58" s="151"/>
      <c r="AB58" s="151"/>
      <c r="AC58" s="151"/>
      <c r="AD58" s="151"/>
      <c r="AE58" s="151"/>
      <c r="AF58" s="151"/>
      <c r="AG58" s="151"/>
      <c r="AH58" s="151"/>
      <c r="AI58" s="151"/>
      <c r="AJ58" s="151"/>
      <c r="AK58" s="151"/>
      <c r="AL58" s="151"/>
      <c r="AM58" s="7"/>
      <c r="AN58" s="7"/>
      <c r="AO58" s="7"/>
      <c r="AP58" s="7"/>
      <c r="AQ58" s="7"/>
      <c r="AR58" s="7"/>
      <c r="AS58" s="7"/>
      <c r="AT58" s="7"/>
      <c r="AU58" s="7"/>
      <c r="AV58" s="7"/>
      <c r="AW58" s="7"/>
      <c r="AX58" s="7"/>
      <c r="AY58" s="7"/>
      <c r="AZ58" s="7"/>
      <c r="BA58" s="7"/>
    </row>
    <row r="59" spans="1:53" s="53" customFormat="1" x14ac:dyDescent="0.25">
      <c r="A59" s="50"/>
      <c r="B59" s="79" t="s">
        <v>47</v>
      </c>
      <c r="C59" s="45"/>
      <c r="D59" s="7"/>
      <c r="E59" s="7"/>
      <c r="F59" s="225"/>
      <c r="G59" s="225"/>
      <c r="H59" s="55"/>
      <c r="I59" s="299"/>
      <c r="J59" s="177"/>
      <c r="K59" s="178"/>
      <c r="L59" s="179"/>
      <c r="M59" s="180"/>
      <c r="N59" s="181"/>
      <c r="O59" s="182"/>
      <c r="P59" s="182"/>
      <c r="Q59" s="182"/>
      <c r="R59" s="180"/>
      <c r="S59" s="180"/>
      <c r="T59" s="180"/>
      <c r="U59" s="180"/>
      <c r="V59" s="180"/>
      <c r="W59" s="188"/>
      <c r="X59" s="180"/>
      <c r="Y59" s="180"/>
      <c r="Z59" s="180"/>
      <c r="AA59" s="180"/>
      <c r="AB59" s="180"/>
      <c r="AC59" s="180"/>
      <c r="AD59" s="180"/>
      <c r="AE59" s="180"/>
      <c r="AF59" s="180"/>
      <c r="AG59" s="180"/>
      <c r="AH59" s="180"/>
      <c r="AI59" s="180"/>
      <c r="AJ59" s="180"/>
      <c r="AK59" s="180"/>
      <c r="AL59" s="180"/>
      <c r="AM59" s="45"/>
      <c r="AN59" s="45"/>
      <c r="AO59" s="45"/>
      <c r="AP59" s="45"/>
      <c r="AQ59" s="45"/>
      <c r="AR59" s="45"/>
      <c r="AS59" s="45"/>
      <c r="AT59" s="45"/>
      <c r="AU59" s="45"/>
      <c r="AV59" s="45"/>
      <c r="AW59" s="45"/>
      <c r="AX59" s="45"/>
      <c r="AY59" s="45"/>
      <c r="AZ59" s="45"/>
      <c r="BA59" s="45"/>
    </row>
    <row r="60" spans="1:53" x14ac:dyDescent="0.25">
      <c r="A60" s="5"/>
      <c r="B60" s="43" t="s">
        <v>47</v>
      </c>
      <c r="C60" s="80"/>
      <c r="D60" s="45"/>
      <c r="E60" s="45"/>
      <c r="F60" s="226"/>
      <c r="G60" s="226"/>
      <c r="H60" s="45"/>
      <c r="I60" s="46"/>
      <c r="J60" s="180"/>
      <c r="K60" s="180"/>
      <c r="L60" s="171"/>
      <c r="M60" s="151"/>
      <c r="N60" s="172"/>
      <c r="O60" s="182"/>
      <c r="P60" s="182"/>
      <c r="Q60" s="182"/>
      <c r="R60" s="180"/>
      <c r="S60" s="180"/>
      <c r="T60" s="180"/>
      <c r="U60" s="180"/>
      <c r="V60" s="180"/>
      <c r="W60" s="188"/>
      <c r="X60" s="180"/>
      <c r="Y60" s="180"/>
      <c r="Z60" s="180"/>
      <c r="AA60" s="180"/>
      <c r="AB60" s="180"/>
      <c r="AC60" s="180"/>
      <c r="AD60" s="180"/>
      <c r="AE60" s="180"/>
      <c r="AF60" s="180"/>
      <c r="AG60" s="180"/>
      <c r="AH60" s="180"/>
      <c r="AI60" s="180"/>
      <c r="AJ60" s="180"/>
      <c r="AK60" s="180"/>
      <c r="AL60" s="180"/>
      <c r="AM60" s="45"/>
      <c r="AN60" s="45"/>
      <c r="AO60" s="45"/>
      <c r="AP60" s="45"/>
      <c r="AQ60" s="45"/>
      <c r="AR60" s="45"/>
      <c r="AS60" s="45"/>
      <c r="AT60" s="45"/>
      <c r="AU60" s="45"/>
      <c r="AV60" s="45"/>
      <c r="AW60" s="7"/>
      <c r="AX60" s="7"/>
      <c r="AY60" s="7"/>
      <c r="AZ60" s="7"/>
      <c r="BA60" s="7"/>
    </row>
    <row r="61" spans="1:53" x14ac:dyDescent="0.25">
      <c r="A61" s="5"/>
      <c r="B61" s="21">
        <v>0</v>
      </c>
      <c r="C61" s="80"/>
      <c r="D61" s="67"/>
      <c r="E61" s="67"/>
      <c r="F61" s="224"/>
      <c r="G61" s="224"/>
      <c r="H61" s="7"/>
      <c r="I61" s="10"/>
      <c r="J61" s="151"/>
      <c r="K61" s="180"/>
      <c r="L61" s="171"/>
      <c r="M61" s="151"/>
      <c r="N61" s="172"/>
      <c r="O61" s="160"/>
      <c r="P61" s="160"/>
      <c r="Q61" s="160"/>
      <c r="R61" s="151"/>
      <c r="S61" s="151"/>
      <c r="T61" s="151"/>
      <c r="U61" s="151"/>
      <c r="V61" s="151"/>
      <c r="W61" s="173"/>
      <c r="X61" s="151"/>
      <c r="Y61" s="151"/>
      <c r="Z61" s="151"/>
      <c r="AA61" s="151"/>
      <c r="AB61" s="151"/>
      <c r="AC61" s="151"/>
      <c r="AD61" s="151"/>
      <c r="AE61" s="151"/>
      <c r="AF61" s="151"/>
      <c r="AG61" s="151"/>
      <c r="AH61" s="151"/>
      <c r="AI61" s="151"/>
      <c r="AJ61" s="151"/>
      <c r="AK61" s="151"/>
      <c r="AL61" s="151"/>
      <c r="AM61" s="7"/>
      <c r="AN61" s="7"/>
      <c r="AO61" s="7"/>
      <c r="AP61" s="7"/>
      <c r="AQ61" s="7"/>
      <c r="AR61" s="7"/>
      <c r="AS61" s="7"/>
      <c r="AT61" s="7"/>
      <c r="AU61" s="7"/>
      <c r="AV61" s="7"/>
      <c r="AW61" s="7"/>
      <c r="AX61" s="7"/>
      <c r="AY61" s="7"/>
      <c r="AZ61" s="7"/>
      <c r="BA61" s="7"/>
    </row>
    <row r="62" spans="1:53" x14ac:dyDescent="0.25">
      <c r="A62" s="5"/>
      <c r="B62" s="21">
        <v>0</v>
      </c>
      <c r="C62" s="80"/>
      <c r="D62" s="7"/>
      <c r="E62" s="7"/>
      <c r="F62" s="224"/>
      <c r="G62" s="225"/>
      <c r="H62" s="7"/>
      <c r="I62" s="10"/>
      <c r="J62" s="151"/>
      <c r="K62" s="151"/>
      <c r="L62" s="171"/>
      <c r="M62" s="151"/>
      <c r="N62" s="172"/>
      <c r="O62" s="160"/>
      <c r="P62" s="160"/>
      <c r="Q62" s="160"/>
      <c r="R62" s="151"/>
      <c r="S62" s="151"/>
      <c r="T62" s="151"/>
      <c r="U62" s="151"/>
      <c r="V62" s="151"/>
      <c r="W62" s="173"/>
      <c r="X62" s="151"/>
      <c r="Y62" s="151"/>
      <c r="Z62" s="151"/>
      <c r="AA62" s="151"/>
      <c r="AB62" s="151"/>
      <c r="AC62" s="151"/>
      <c r="AD62" s="151"/>
      <c r="AE62" s="151"/>
      <c r="AF62" s="151"/>
      <c r="AG62" s="151"/>
      <c r="AH62" s="151"/>
      <c r="AI62" s="151"/>
      <c r="AJ62" s="151"/>
      <c r="AK62" s="151"/>
      <c r="AL62" s="151"/>
      <c r="AM62" s="7"/>
      <c r="AN62" s="7"/>
      <c r="AO62" s="7"/>
      <c r="AP62" s="7"/>
      <c r="AQ62" s="7"/>
      <c r="AR62" s="7"/>
      <c r="AS62" s="7"/>
      <c r="AT62" s="7"/>
      <c r="AU62" s="7"/>
      <c r="AV62" s="7"/>
      <c r="AW62" s="7"/>
      <c r="AX62" s="7"/>
      <c r="AY62" s="7"/>
      <c r="AZ62" s="7"/>
      <c r="BA62" s="7"/>
    </row>
    <row r="63" spans="1:53" x14ac:dyDescent="0.25">
      <c r="A63" s="5"/>
      <c r="B63" s="43" t="s">
        <v>47</v>
      </c>
      <c r="C63" s="63"/>
      <c r="D63" s="7"/>
      <c r="E63" s="7"/>
      <c r="F63" s="224"/>
      <c r="G63" s="225"/>
      <c r="H63" s="45"/>
      <c r="I63" s="46"/>
      <c r="J63" s="180"/>
      <c r="K63" s="180"/>
      <c r="L63" s="171"/>
      <c r="M63" s="151"/>
      <c r="N63" s="172"/>
      <c r="O63" s="160"/>
      <c r="P63" s="160"/>
      <c r="Q63" s="160"/>
      <c r="R63" s="151"/>
      <c r="S63" s="151"/>
      <c r="T63" s="151"/>
      <c r="U63" s="151"/>
      <c r="V63" s="151"/>
      <c r="W63" s="173"/>
      <c r="X63" s="151"/>
      <c r="Y63" s="151"/>
      <c r="Z63" s="151"/>
      <c r="AA63" s="151"/>
      <c r="AB63" s="151"/>
      <c r="AC63" s="151"/>
      <c r="AD63" s="151"/>
      <c r="AE63" s="151"/>
      <c r="AF63" s="151"/>
      <c r="AG63" s="151"/>
      <c r="AH63" s="151"/>
      <c r="AI63" s="151"/>
      <c r="AJ63" s="151"/>
      <c r="AK63" s="151"/>
      <c r="AL63" s="151"/>
      <c r="AM63" s="7"/>
      <c r="AN63" s="7"/>
      <c r="AO63" s="7"/>
      <c r="AP63" s="7"/>
      <c r="AQ63" s="7"/>
      <c r="AR63" s="7"/>
      <c r="AS63" s="7"/>
      <c r="AT63" s="7"/>
      <c r="AU63" s="7"/>
      <c r="AV63" s="7"/>
      <c r="AW63" s="7"/>
      <c r="AX63" s="7"/>
      <c r="AY63" s="7"/>
      <c r="AZ63" s="7"/>
      <c r="BA63" s="7"/>
    </row>
    <row r="64" spans="1:53" x14ac:dyDescent="0.25">
      <c r="A64" s="5"/>
      <c r="B64" s="70">
        <v>0</v>
      </c>
      <c r="C64" s="63"/>
      <c r="D64" s="45"/>
      <c r="E64" s="45"/>
      <c r="F64" s="224"/>
      <c r="G64" s="225"/>
      <c r="H64" s="55"/>
      <c r="I64" s="299"/>
      <c r="J64" s="177"/>
      <c r="K64" s="180"/>
      <c r="L64" s="171"/>
      <c r="M64" s="151"/>
      <c r="N64" s="172"/>
      <c r="O64" s="160"/>
      <c r="P64" s="160"/>
      <c r="Q64" s="160"/>
      <c r="R64" s="151"/>
      <c r="S64" s="151"/>
      <c r="T64" s="151"/>
      <c r="U64" s="151"/>
      <c r="V64" s="151"/>
      <c r="W64" s="173"/>
      <c r="X64" s="151"/>
      <c r="Y64" s="151"/>
      <c r="Z64" s="151"/>
      <c r="AA64" s="151"/>
      <c r="AB64" s="151"/>
      <c r="AC64" s="151"/>
      <c r="AD64" s="151"/>
      <c r="AE64" s="151"/>
      <c r="AF64" s="151"/>
      <c r="AG64" s="151"/>
      <c r="AH64" s="151"/>
      <c r="AI64" s="151"/>
      <c r="AJ64" s="151"/>
      <c r="AK64" s="151"/>
      <c r="AL64" s="151"/>
      <c r="AM64" s="7"/>
      <c r="AN64" s="7"/>
      <c r="AO64" s="7"/>
      <c r="AP64" s="7"/>
      <c r="AQ64" s="7"/>
      <c r="AR64" s="7"/>
      <c r="AS64" s="7"/>
      <c r="AT64" s="7"/>
      <c r="AU64" s="7"/>
      <c r="AV64" s="7"/>
      <c r="AW64" s="7"/>
      <c r="AX64" s="7"/>
      <c r="AY64" s="7"/>
      <c r="AZ64" s="7"/>
      <c r="BA64" s="7"/>
    </row>
    <row r="65" spans="1:53" x14ac:dyDescent="0.25">
      <c r="A65" s="5"/>
      <c r="B65" s="43" t="s">
        <v>47</v>
      </c>
      <c r="C65" s="63"/>
      <c r="D65" s="67"/>
      <c r="E65" s="67"/>
      <c r="F65" s="224"/>
      <c r="G65" s="224"/>
      <c r="H65" s="7"/>
      <c r="I65" s="10"/>
      <c r="J65" s="151"/>
      <c r="K65" s="151"/>
      <c r="L65" s="171"/>
      <c r="M65" s="151"/>
      <c r="N65" s="172"/>
      <c r="O65" s="160"/>
      <c r="P65" s="160"/>
      <c r="Q65" s="160"/>
      <c r="R65" s="151"/>
      <c r="S65" s="151"/>
      <c r="T65" s="151"/>
      <c r="U65" s="151"/>
      <c r="V65" s="151"/>
      <c r="W65" s="173"/>
      <c r="X65" s="151"/>
      <c r="Y65" s="151"/>
      <c r="Z65" s="151"/>
      <c r="AA65" s="151"/>
      <c r="AB65" s="151"/>
      <c r="AC65" s="151"/>
      <c r="AD65" s="151"/>
      <c r="AE65" s="151"/>
      <c r="AF65" s="151"/>
      <c r="AG65" s="151"/>
      <c r="AH65" s="151"/>
      <c r="AI65" s="151"/>
      <c r="AJ65" s="151"/>
      <c r="AK65" s="151"/>
      <c r="AL65" s="151"/>
      <c r="AM65" s="7"/>
      <c r="AN65" s="7"/>
      <c r="AO65" s="7"/>
      <c r="AP65" s="7"/>
      <c r="AQ65" s="7"/>
      <c r="AR65" s="7"/>
      <c r="AS65" s="7"/>
      <c r="AT65" s="7"/>
      <c r="AU65" s="7"/>
      <c r="AV65" s="7"/>
      <c r="AW65" s="7"/>
      <c r="AX65" s="7"/>
      <c r="AY65" s="7"/>
      <c r="AZ65" s="7"/>
      <c r="BA65" s="7"/>
    </row>
    <row r="66" spans="1:53" x14ac:dyDescent="0.25">
      <c r="A66" s="5"/>
      <c r="B66" s="21">
        <v>0</v>
      </c>
      <c r="C66" s="45"/>
      <c r="D66" s="45"/>
      <c r="E66" s="45"/>
      <c r="F66" s="224"/>
      <c r="G66" s="225"/>
      <c r="H66" s="45"/>
      <c r="I66" s="46"/>
      <c r="J66" s="180"/>
      <c r="K66" s="180"/>
      <c r="L66" s="171"/>
      <c r="M66" s="151"/>
      <c r="N66" s="172"/>
      <c r="O66" s="160"/>
      <c r="P66" s="160"/>
      <c r="Q66" s="160"/>
      <c r="R66" s="151"/>
      <c r="S66" s="151"/>
      <c r="T66" s="151"/>
      <c r="U66" s="151"/>
      <c r="V66" s="151"/>
      <c r="W66" s="173"/>
      <c r="X66" s="151"/>
      <c r="Y66" s="151"/>
      <c r="Z66" s="151"/>
      <c r="AA66" s="151"/>
      <c r="AB66" s="151"/>
      <c r="AC66" s="151"/>
      <c r="AD66" s="151"/>
      <c r="AE66" s="151"/>
      <c r="AF66" s="151"/>
      <c r="AG66" s="151"/>
      <c r="AH66" s="151"/>
      <c r="AI66" s="151"/>
      <c r="AJ66" s="151"/>
      <c r="AK66" s="151"/>
      <c r="AL66" s="151"/>
      <c r="AM66" s="7"/>
      <c r="AN66" s="7"/>
      <c r="AO66" s="7"/>
      <c r="AP66" s="7"/>
      <c r="AQ66" s="7"/>
      <c r="AR66" s="7"/>
      <c r="AS66" s="7"/>
      <c r="AT66" s="7"/>
      <c r="AU66" s="7"/>
      <c r="AV66" s="7"/>
      <c r="AW66" s="7"/>
      <c r="AX66" s="7"/>
      <c r="AY66" s="7"/>
      <c r="AZ66" s="7"/>
      <c r="BA66" s="7"/>
    </row>
    <row r="67" spans="1:53" x14ac:dyDescent="0.25">
      <c r="A67" s="5"/>
      <c r="B67" s="21">
        <v>0</v>
      </c>
      <c r="C67" s="63"/>
      <c r="D67" s="67"/>
      <c r="E67" s="67"/>
      <c r="F67" s="224"/>
      <c r="G67" s="224"/>
      <c r="H67" s="7"/>
      <c r="I67" s="10"/>
      <c r="J67" s="151"/>
      <c r="K67" s="180"/>
      <c r="L67" s="171"/>
      <c r="M67" s="151"/>
      <c r="N67" s="172"/>
      <c r="O67" s="160"/>
      <c r="P67" s="160"/>
      <c r="Q67" s="160"/>
      <c r="R67" s="151"/>
      <c r="S67" s="151"/>
      <c r="T67" s="151"/>
      <c r="U67" s="151"/>
      <c r="V67" s="151"/>
      <c r="W67" s="173"/>
      <c r="X67" s="151"/>
      <c r="Y67" s="151"/>
      <c r="Z67" s="151"/>
      <c r="AA67" s="151"/>
      <c r="AB67" s="151"/>
      <c r="AC67" s="151"/>
      <c r="AD67" s="151"/>
      <c r="AE67" s="151"/>
      <c r="AF67" s="151"/>
      <c r="AG67" s="151"/>
      <c r="AH67" s="151"/>
      <c r="AI67" s="151"/>
      <c r="AJ67" s="151"/>
      <c r="AK67" s="151"/>
      <c r="AL67" s="151"/>
      <c r="AM67" s="7"/>
      <c r="AN67" s="7"/>
      <c r="AO67" s="7"/>
      <c r="AP67" s="7"/>
      <c r="AQ67" s="7"/>
      <c r="AR67" s="7"/>
      <c r="AS67" s="7"/>
      <c r="AT67" s="7"/>
      <c r="AU67" s="7"/>
      <c r="AV67" s="7"/>
      <c r="AW67" s="7"/>
      <c r="AX67" s="7"/>
      <c r="AY67" s="7"/>
      <c r="AZ67" s="7"/>
      <c r="BA67" s="7"/>
    </row>
    <row r="68" spans="1:53" x14ac:dyDescent="0.25">
      <c r="A68" s="5"/>
      <c r="B68" s="21">
        <v>0</v>
      </c>
      <c r="C68" s="63"/>
      <c r="D68" s="7"/>
      <c r="E68" s="7"/>
      <c r="F68" s="224"/>
      <c r="G68" s="224"/>
      <c r="H68" s="7"/>
      <c r="I68" s="10"/>
      <c r="J68" s="151"/>
      <c r="K68" s="170"/>
      <c r="L68" s="171"/>
      <c r="M68" s="151"/>
      <c r="N68" s="172"/>
      <c r="O68" s="160"/>
      <c r="P68" s="160"/>
      <c r="Q68" s="160"/>
      <c r="R68" s="151"/>
      <c r="S68" s="151"/>
      <c r="T68" s="151"/>
      <c r="U68" s="151"/>
      <c r="V68" s="151"/>
      <c r="W68" s="173"/>
      <c r="X68" s="151"/>
      <c r="Y68" s="151"/>
      <c r="Z68" s="151"/>
      <c r="AA68" s="151"/>
      <c r="AB68" s="151"/>
      <c r="AC68" s="151"/>
      <c r="AD68" s="151"/>
      <c r="AE68" s="151"/>
      <c r="AF68" s="151"/>
      <c r="AG68" s="151"/>
      <c r="AH68" s="151"/>
      <c r="AI68" s="151"/>
      <c r="AJ68" s="151"/>
      <c r="AK68" s="151"/>
      <c r="AL68" s="151"/>
      <c r="AM68" s="7"/>
      <c r="AN68" s="7"/>
      <c r="AO68" s="7"/>
      <c r="AP68" s="7"/>
      <c r="AQ68" s="7"/>
      <c r="AR68" s="7"/>
      <c r="AS68" s="7"/>
      <c r="AT68" s="7"/>
      <c r="AU68" s="7"/>
      <c r="AV68" s="7"/>
      <c r="AW68" s="7"/>
      <c r="AX68" s="7"/>
      <c r="AY68" s="7"/>
      <c r="AZ68" s="7"/>
      <c r="BA68" s="7"/>
    </row>
    <row r="69" spans="1:53" x14ac:dyDescent="0.25">
      <c r="A69" s="5"/>
      <c r="B69" s="21">
        <v>0</v>
      </c>
      <c r="C69" s="63"/>
      <c r="D69" s="45"/>
      <c r="E69" s="45"/>
      <c r="F69" s="224"/>
      <c r="G69" s="225"/>
      <c r="H69" s="45"/>
      <c r="I69" s="46"/>
      <c r="J69" s="180"/>
      <c r="K69" s="180"/>
      <c r="L69" s="171"/>
      <c r="M69" s="151"/>
      <c r="N69" s="172"/>
      <c r="O69" s="160"/>
      <c r="P69" s="160"/>
      <c r="Q69" s="160"/>
      <c r="R69" s="151"/>
      <c r="S69" s="151"/>
      <c r="T69" s="151"/>
      <c r="U69" s="151"/>
      <c r="V69" s="151"/>
      <c r="W69" s="173"/>
      <c r="X69" s="151"/>
      <c r="Y69" s="151"/>
      <c r="Z69" s="151"/>
      <c r="AA69" s="151"/>
      <c r="AB69" s="151"/>
      <c r="AC69" s="151"/>
      <c r="AD69" s="151"/>
      <c r="AE69" s="151"/>
      <c r="AF69" s="151"/>
      <c r="AG69" s="151"/>
      <c r="AH69" s="151"/>
      <c r="AI69" s="151"/>
      <c r="AJ69" s="151"/>
      <c r="AK69" s="151"/>
      <c r="AL69" s="151"/>
      <c r="AM69" s="7"/>
      <c r="AN69" s="7"/>
      <c r="AO69" s="7"/>
      <c r="AP69" s="7"/>
      <c r="AQ69" s="7"/>
      <c r="AR69" s="7"/>
      <c r="AS69" s="7"/>
      <c r="AT69" s="7"/>
      <c r="AU69" s="7"/>
      <c r="AV69" s="7"/>
      <c r="AW69" s="7"/>
      <c r="AX69" s="7"/>
      <c r="AY69" s="7"/>
      <c r="AZ69" s="7"/>
      <c r="BA69" s="7"/>
    </row>
    <row r="70" spans="1:53" x14ac:dyDescent="0.25">
      <c r="A70" s="5"/>
      <c r="B70" s="21">
        <v>0</v>
      </c>
      <c r="C70" s="63"/>
      <c r="D70" s="45"/>
      <c r="E70" s="45"/>
      <c r="F70" s="225"/>
      <c r="G70" s="225"/>
      <c r="H70" s="45"/>
      <c r="I70" s="46"/>
      <c r="J70" s="180"/>
      <c r="K70" s="180"/>
      <c r="L70" s="171"/>
      <c r="M70" s="151"/>
      <c r="N70" s="172"/>
      <c r="O70" s="160"/>
      <c r="P70" s="160"/>
      <c r="Q70" s="160"/>
      <c r="R70" s="151"/>
      <c r="S70" s="151"/>
      <c r="T70" s="151"/>
      <c r="U70" s="151"/>
      <c r="V70" s="151"/>
      <c r="W70" s="173"/>
      <c r="X70" s="151"/>
      <c r="Y70" s="151"/>
      <c r="Z70" s="151"/>
      <c r="AA70" s="151"/>
      <c r="AB70" s="151"/>
      <c r="AC70" s="151"/>
      <c r="AD70" s="151"/>
      <c r="AE70" s="151"/>
      <c r="AF70" s="151"/>
      <c r="AG70" s="151"/>
      <c r="AH70" s="151"/>
      <c r="AI70" s="151"/>
      <c r="AJ70" s="151"/>
      <c r="AK70" s="151"/>
      <c r="AL70" s="151"/>
      <c r="AM70" s="7"/>
      <c r="AN70" s="7"/>
      <c r="AO70" s="7"/>
      <c r="AP70" s="7"/>
      <c r="AQ70" s="7"/>
      <c r="AR70" s="7"/>
      <c r="AS70" s="7"/>
      <c r="AT70" s="7"/>
      <c r="AU70" s="7"/>
      <c r="AV70" s="7"/>
      <c r="AW70" s="7"/>
      <c r="AX70" s="7"/>
      <c r="AY70" s="7"/>
      <c r="AZ70" s="7"/>
      <c r="BA70" s="7"/>
    </row>
    <row r="71" spans="1:53" x14ac:dyDescent="0.25">
      <c r="A71" s="5"/>
      <c r="B71" s="21">
        <v>0</v>
      </c>
      <c r="C71" s="80"/>
      <c r="D71" s="7"/>
      <c r="E71" s="7"/>
      <c r="F71" s="225"/>
      <c r="G71" s="225"/>
      <c r="H71" s="45"/>
      <c r="I71" s="46"/>
      <c r="J71" s="180"/>
      <c r="K71" s="180"/>
      <c r="L71" s="171"/>
      <c r="M71" s="151"/>
      <c r="N71" s="172"/>
      <c r="O71" s="160"/>
      <c r="P71" s="160"/>
      <c r="Q71" s="160"/>
      <c r="R71" s="151"/>
      <c r="S71" s="151"/>
      <c r="T71" s="151"/>
      <c r="U71" s="151"/>
      <c r="V71" s="151"/>
      <c r="W71" s="173"/>
      <c r="X71" s="151"/>
      <c r="Y71" s="151"/>
      <c r="Z71" s="151"/>
      <c r="AA71" s="151"/>
      <c r="AB71" s="151"/>
      <c r="AC71" s="151"/>
      <c r="AD71" s="151"/>
      <c r="AE71" s="151"/>
      <c r="AF71" s="151"/>
      <c r="AG71" s="151"/>
      <c r="AH71" s="151"/>
      <c r="AI71" s="151"/>
      <c r="AJ71" s="151"/>
      <c r="AK71" s="151"/>
      <c r="AL71" s="151"/>
      <c r="AM71" s="7"/>
      <c r="AN71" s="7"/>
      <c r="AO71" s="7"/>
      <c r="AP71" s="7"/>
      <c r="AQ71" s="7"/>
      <c r="AR71" s="7"/>
      <c r="AS71" s="7"/>
      <c r="AT71" s="7"/>
      <c r="AU71" s="7"/>
      <c r="AV71" s="7"/>
      <c r="AW71" s="7"/>
      <c r="AX71" s="7"/>
      <c r="AY71" s="7"/>
      <c r="AZ71" s="7"/>
      <c r="BA71" s="7"/>
    </row>
    <row r="72" spans="1:53" x14ac:dyDescent="0.25">
      <c r="A72" s="5"/>
      <c r="B72" s="21">
        <v>0</v>
      </c>
      <c r="C72" s="45"/>
      <c r="D72" s="45"/>
      <c r="E72" s="45"/>
      <c r="F72" s="224"/>
      <c r="G72" s="225"/>
      <c r="H72" s="45"/>
      <c r="I72" s="46"/>
      <c r="J72" s="180"/>
      <c r="K72" s="180"/>
      <c r="L72" s="171"/>
      <c r="M72" s="151"/>
      <c r="N72" s="172"/>
      <c r="O72" s="160"/>
      <c r="P72" s="160"/>
      <c r="Q72" s="160"/>
      <c r="R72" s="151"/>
      <c r="S72" s="151"/>
      <c r="T72" s="151"/>
      <c r="U72" s="151"/>
      <c r="V72" s="151"/>
      <c r="W72" s="173"/>
      <c r="X72" s="151"/>
      <c r="Y72" s="151"/>
      <c r="Z72" s="151"/>
      <c r="AA72" s="151"/>
      <c r="AB72" s="151"/>
      <c r="AC72" s="151"/>
      <c r="AD72" s="151"/>
      <c r="AE72" s="151"/>
      <c r="AF72" s="151"/>
      <c r="AG72" s="151"/>
      <c r="AH72" s="151"/>
      <c r="AI72" s="151"/>
      <c r="AJ72" s="151"/>
      <c r="AK72" s="151"/>
      <c r="AL72" s="151"/>
      <c r="AM72" s="7"/>
      <c r="AN72" s="7"/>
      <c r="AO72" s="7"/>
      <c r="AP72" s="7"/>
      <c r="AQ72" s="7"/>
      <c r="AR72" s="7"/>
      <c r="AS72" s="7"/>
      <c r="AT72" s="7"/>
      <c r="AU72" s="7"/>
      <c r="AV72" s="7"/>
      <c r="AW72" s="7"/>
      <c r="AX72" s="7"/>
      <c r="AY72" s="7"/>
      <c r="AZ72" s="7"/>
      <c r="BA72" s="7"/>
    </row>
    <row r="73" spans="1:53" x14ac:dyDescent="0.25">
      <c r="A73" s="5"/>
      <c r="B73" s="21">
        <v>0</v>
      </c>
      <c r="C73" s="80"/>
      <c r="D73" s="45"/>
      <c r="E73" s="45"/>
      <c r="F73" s="224"/>
      <c r="G73" s="225"/>
      <c r="H73" s="45"/>
      <c r="I73" s="46"/>
      <c r="J73" s="180"/>
      <c r="K73" s="180"/>
      <c r="L73" s="171"/>
      <c r="M73" s="151"/>
      <c r="N73" s="172"/>
      <c r="O73" s="160"/>
      <c r="P73" s="160"/>
      <c r="Q73" s="160"/>
      <c r="R73" s="151"/>
      <c r="S73" s="151"/>
      <c r="T73" s="151"/>
      <c r="U73" s="151"/>
      <c r="V73" s="151"/>
      <c r="W73" s="173"/>
      <c r="X73" s="151"/>
      <c r="Y73" s="151"/>
      <c r="Z73" s="151"/>
      <c r="AA73" s="151"/>
      <c r="AB73" s="151"/>
      <c r="AC73" s="151"/>
      <c r="AD73" s="151"/>
      <c r="AE73" s="151"/>
      <c r="AF73" s="151"/>
      <c r="AG73" s="151"/>
      <c r="AH73" s="151"/>
      <c r="AI73" s="151"/>
      <c r="AJ73" s="151"/>
      <c r="AK73" s="151"/>
      <c r="AL73" s="151"/>
      <c r="AM73" s="7"/>
      <c r="AN73" s="7"/>
      <c r="AO73" s="7"/>
      <c r="AP73" s="7"/>
      <c r="AQ73" s="7"/>
      <c r="AR73" s="7"/>
      <c r="AS73" s="7"/>
      <c r="AT73" s="7"/>
      <c r="AU73" s="7"/>
      <c r="AV73" s="7"/>
      <c r="AW73" s="7"/>
      <c r="AX73" s="7"/>
      <c r="AY73" s="7"/>
      <c r="AZ73" s="7"/>
      <c r="BA73" s="7"/>
    </row>
    <row r="74" spans="1:53" s="114" customFormat="1" x14ac:dyDescent="0.25">
      <c r="A74" s="108"/>
      <c r="B74" s="109">
        <v>0</v>
      </c>
      <c r="C74" s="71"/>
      <c r="D74" s="107"/>
      <c r="E74" s="107"/>
      <c r="F74" s="228"/>
      <c r="G74" s="226"/>
      <c r="H74" s="107"/>
      <c r="I74" s="100"/>
      <c r="J74" s="200"/>
      <c r="K74" s="200"/>
      <c r="L74" s="201"/>
      <c r="M74" s="202"/>
      <c r="N74" s="203"/>
      <c r="O74" s="204"/>
      <c r="P74" s="204"/>
      <c r="Q74" s="204"/>
      <c r="R74" s="202"/>
      <c r="S74" s="202"/>
      <c r="T74" s="202"/>
      <c r="U74" s="202"/>
      <c r="V74" s="202"/>
      <c r="W74" s="205"/>
      <c r="X74" s="202"/>
      <c r="Y74" s="202"/>
      <c r="Z74" s="202"/>
      <c r="AA74" s="202"/>
      <c r="AB74" s="202"/>
      <c r="AC74" s="202"/>
      <c r="AD74" s="202"/>
      <c r="AE74" s="202"/>
      <c r="AF74" s="202"/>
      <c r="AG74" s="202"/>
      <c r="AH74" s="202"/>
      <c r="AI74" s="202"/>
      <c r="AJ74" s="202"/>
      <c r="AK74" s="202"/>
      <c r="AL74" s="202"/>
      <c r="AM74" s="110"/>
      <c r="AN74" s="110"/>
      <c r="AO74" s="110"/>
      <c r="AP74" s="110"/>
      <c r="AQ74" s="110"/>
      <c r="AR74" s="110"/>
      <c r="AS74" s="110"/>
      <c r="AT74" s="110"/>
      <c r="AU74" s="110"/>
      <c r="AV74" s="110"/>
      <c r="AW74" s="110"/>
      <c r="AX74" s="110"/>
      <c r="AY74" s="110"/>
      <c r="AZ74" s="110"/>
      <c r="BA74" s="110"/>
    </row>
    <row r="75" spans="1:53" x14ac:dyDescent="0.25">
      <c r="A75" s="5"/>
      <c r="B75" s="21">
        <v>0</v>
      </c>
      <c r="C75" s="45"/>
      <c r="D75" s="7"/>
      <c r="E75" s="7"/>
      <c r="F75" s="224"/>
      <c r="G75" s="224"/>
      <c r="H75" s="7"/>
      <c r="I75" s="10"/>
      <c r="J75" s="151"/>
      <c r="K75" s="151"/>
      <c r="L75" s="171"/>
      <c r="M75" s="151"/>
      <c r="N75" s="172"/>
      <c r="O75" s="189"/>
      <c r="P75" s="189"/>
      <c r="Q75" s="160"/>
      <c r="R75" s="151"/>
      <c r="S75" s="151"/>
      <c r="T75" s="151"/>
      <c r="U75" s="151"/>
      <c r="V75" s="151"/>
      <c r="W75" s="173"/>
      <c r="X75" s="151"/>
      <c r="Y75" s="151"/>
      <c r="Z75" s="151"/>
      <c r="AA75" s="151"/>
      <c r="AB75" s="151"/>
      <c r="AC75" s="151"/>
      <c r="AD75" s="151"/>
      <c r="AE75" s="151"/>
      <c r="AF75" s="151"/>
      <c r="AG75" s="151"/>
      <c r="AH75" s="151"/>
      <c r="AI75" s="151"/>
      <c r="AJ75" s="151"/>
      <c r="AK75" s="151"/>
      <c r="AL75" s="151"/>
      <c r="AM75" s="7"/>
      <c r="AN75" s="7"/>
      <c r="AO75" s="7"/>
      <c r="AP75" s="7"/>
      <c r="AQ75" s="7"/>
      <c r="AR75" s="7"/>
      <c r="AS75" s="7"/>
      <c r="AT75" s="7"/>
      <c r="AU75" s="7"/>
      <c r="AV75" s="7"/>
      <c r="AW75" s="7"/>
      <c r="AX75" s="7"/>
      <c r="AY75" s="7"/>
      <c r="AZ75" s="7"/>
      <c r="BA75" s="7"/>
    </row>
    <row r="76" spans="1:53" x14ac:dyDescent="0.25">
      <c r="A76" s="5"/>
      <c r="B76" s="21">
        <v>0</v>
      </c>
      <c r="C76" s="63"/>
      <c r="D76" s="45"/>
      <c r="E76" s="45"/>
      <c r="F76" s="226"/>
      <c r="G76" s="226"/>
      <c r="H76" s="45"/>
      <c r="I76" s="302"/>
      <c r="J76" s="206"/>
      <c r="K76" s="206"/>
      <c r="L76" s="171"/>
      <c r="M76" s="151"/>
      <c r="N76" s="172"/>
      <c r="O76" s="160"/>
      <c r="P76" s="160"/>
      <c r="Q76" s="160"/>
      <c r="R76" s="151"/>
      <c r="S76" s="151"/>
      <c r="T76" s="151"/>
      <c r="U76" s="151"/>
      <c r="V76" s="151"/>
      <c r="W76" s="173"/>
      <c r="X76" s="151"/>
      <c r="Y76" s="151"/>
      <c r="Z76" s="151"/>
      <c r="AA76" s="151"/>
      <c r="AB76" s="151"/>
      <c r="AC76" s="151"/>
      <c r="AD76" s="151"/>
      <c r="AE76" s="151"/>
      <c r="AF76" s="151"/>
      <c r="AG76" s="151"/>
      <c r="AH76" s="151"/>
      <c r="AI76" s="151"/>
      <c r="AJ76" s="151"/>
      <c r="AK76" s="151"/>
      <c r="AL76" s="151"/>
      <c r="AM76" s="7"/>
      <c r="AN76" s="7"/>
      <c r="AO76" s="7"/>
      <c r="AP76" s="7"/>
      <c r="AQ76" s="7"/>
      <c r="AR76" s="7"/>
      <c r="AS76" s="7"/>
      <c r="AT76" s="7"/>
      <c r="AU76" s="7"/>
      <c r="AV76" s="7"/>
      <c r="AW76" s="7"/>
      <c r="AX76" s="7"/>
      <c r="AY76" s="7"/>
      <c r="AZ76" s="7"/>
      <c r="BA76" s="7"/>
    </row>
    <row r="77" spans="1:53" x14ac:dyDescent="0.25">
      <c r="A77" s="5"/>
      <c r="B77" s="21">
        <v>0</v>
      </c>
      <c r="C77" s="45"/>
      <c r="D77" s="45"/>
      <c r="E77" s="45"/>
      <c r="F77" s="224"/>
      <c r="G77" s="224"/>
      <c r="H77" s="7"/>
      <c r="I77" s="10"/>
      <c r="J77" s="151"/>
      <c r="K77" s="151"/>
      <c r="L77" s="171"/>
      <c r="M77" s="151"/>
      <c r="N77" s="172"/>
      <c r="O77" s="160"/>
      <c r="P77" s="160"/>
      <c r="Q77" s="160"/>
      <c r="R77" s="151"/>
      <c r="S77" s="151"/>
      <c r="T77" s="151"/>
      <c r="U77" s="151"/>
      <c r="V77" s="151"/>
      <c r="W77" s="173"/>
      <c r="X77" s="151"/>
      <c r="Y77" s="151"/>
      <c r="Z77" s="151"/>
      <c r="AA77" s="151"/>
      <c r="AB77" s="151"/>
      <c r="AC77" s="151"/>
      <c r="AD77" s="151"/>
      <c r="AE77" s="151"/>
      <c r="AF77" s="151"/>
      <c r="AG77" s="151"/>
      <c r="AH77" s="151"/>
      <c r="AI77" s="151"/>
      <c r="AJ77" s="151"/>
      <c r="AK77" s="151"/>
      <c r="AL77" s="151"/>
      <c r="AM77" s="7"/>
      <c r="AN77" s="7"/>
      <c r="AO77" s="7"/>
      <c r="AP77" s="7"/>
      <c r="AQ77" s="7"/>
      <c r="AR77" s="7"/>
      <c r="AS77" s="7"/>
      <c r="AT77" s="7"/>
      <c r="AU77" s="7"/>
      <c r="AV77" s="7"/>
      <c r="AW77" s="7"/>
      <c r="AX77" s="7"/>
      <c r="AY77" s="7"/>
      <c r="AZ77" s="7"/>
      <c r="BA77" s="7"/>
    </row>
    <row r="78" spans="1:53" x14ac:dyDescent="0.25">
      <c r="A78" s="5"/>
      <c r="B78" s="21">
        <v>0</v>
      </c>
      <c r="C78" s="63"/>
      <c r="D78" s="45"/>
      <c r="E78" s="45"/>
      <c r="F78" s="228"/>
      <c r="G78" s="226"/>
      <c r="H78" s="45"/>
      <c r="I78" s="46"/>
      <c r="J78" s="180"/>
      <c r="K78" s="180"/>
      <c r="L78" s="171"/>
      <c r="M78" s="151"/>
      <c r="N78" s="172"/>
      <c r="O78" s="189"/>
      <c r="P78" s="189"/>
      <c r="Q78" s="160"/>
      <c r="R78" s="151"/>
      <c r="S78" s="151"/>
      <c r="T78" s="151"/>
      <c r="U78" s="151"/>
      <c r="V78" s="151"/>
      <c r="W78" s="173"/>
      <c r="X78" s="151"/>
      <c r="Y78" s="151"/>
      <c r="Z78" s="151"/>
      <c r="AA78" s="151"/>
      <c r="AB78" s="151"/>
      <c r="AC78" s="151"/>
      <c r="AD78" s="151"/>
      <c r="AE78" s="151"/>
      <c r="AF78" s="151"/>
      <c r="AG78" s="151"/>
      <c r="AH78" s="151"/>
      <c r="AI78" s="151"/>
      <c r="AJ78" s="151"/>
      <c r="AK78" s="151"/>
      <c r="AL78" s="151"/>
      <c r="AM78" s="7"/>
      <c r="AN78" s="7"/>
      <c r="AO78" s="7"/>
      <c r="AP78" s="7"/>
      <c r="AQ78" s="7"/>
      <c r="AR78" s="7"/>
      <c r="AS78" s="7"/>
      <c r="AT78" s="7"/>
      <c r="AU78" s="7"/>
      <c r="AV78" s="7"/>
      <c r="AW78" s="7"/>
      <c r="AX78" s="7"/>
      <c r="AY78" s="7"/>
      <c r="AZ78" s="7"/>
      <c r="BA78" s="7"/>
    </row>
    <row r="79" spans="1:53" x14ac:dyDescent="0.25">
      <c r="A79" s="5"/>
      <c r="B79" s="21">
        <v>0</v>
      </c>
      <c r="C79" s="63"/>
      <c r="D79" s="63"/>
      <c r="E79" s="63"/>
      <c r="F79" s="224"/>
      <c r="G79" s="225"/>
      <c r="H79" s="39"/>
      <c r="I79" s="297"/>
      <c r="J79" s="170"/>
      <c r="K79" s="180"/>
      <c r="L79" s="179"/>
      <c r="M79" s="180"/>
      <c r="N79" s="181"/>
      <c r="O79" s="182"/>
      <c r="P79" s="182"/>
      <c r="Q79" s="182"/>
      <c r="R79" s="151"/>
      <c r="S79" s="151"/>
      <c r="T79" s="151"/>
      <c r="U79" s="151"/>
      <c r="V79" s="151"/>
      <c r="W79" s="173"/>
      <c r="X79" s="151"/>
      <c r="Y79" s="151"/>
      <c r="Z79" s="151"/>
      <c r="AA79" s="151"/>
      <c r="AB79" s="151"/>
      <c r="AC79" s="151"/>
      <c r="AD79" s="151"/>
      <c r="AE79" s="151"/>
      <c r="AF79" s="151"/>
      <c r="AG79" s="151"/>
      <c r="AH79" s="151"/>
      <c r="AI79" s="151"/>
      <c r="AJ79" s="151"/>
      <c r="AK79" s="151"/>
      <c r="AL79" s="151"/>
      <c r="AM79" s="7"/>
      <c r="AN79" s="7"/>
      <c r="AO79" s="7"/>
      <c r="AP79" s="7"/>
      <c r="AQ79" s="7"/>
      <c r="AR79" s="7"/>
      <c r="AS79" s="7"/>
      <c r="AT79" s="7"/>
      <c r="AU79" s="7"/>
      <c r="AV79" s="7"/>
      <c r="AW79" s="7"/>
      <c r="AX79" s="7"/>
      <c r="AY79" s="7"/>
      <c r="AZ79" s="7"/>
      <c r="BA79" s="7"/>
    </row>
    <row r="80" spans="1:53" x14ac:dyDescent="0.25">
      <c r="A80" s="5"/>
      <c r="B80" s="21">
        <v>0</v>
      </c>
      <c r="C80" s="63"/>
      <c r="D80" s="45"/>
      <c r="E80" s="45"/>
      <c r="F80" s="226"/>
      <c r="G80" s="226"/>
      <c r="H80" s="78"/>
      <c r="I80" s="303"/>
      <c r="J80" s="198"/>
      <c r="K80" s="198"/>
      <c r="L80" s="171"/>
      <c r="M80" s="151"/>
      <c r="N80" s="172"/>
      <c r="O80" s="160"/>
      <c r="P80" s="160"/>
      <c r="Q80" s="160"/>
      <c r="R80" s="151"/>
      <c r="S80" s="151"/>
      <c r="T80" s="151"/>
      <c r="U80" s="151"/>
      <c r="V80" s="151"/>
      <c r="W80" s="173"/>
      <c r="X80" s="151"/>
      <c r="Y80" s="151"/>
      <c r="Z80" s="151"/>
      <c r="AA80" s="151"/>
      <c r="AB80" s="151"/>
      <c r="AC80" s="151"/>
      <c r="AD80" s="151"/>
      <c r="AE80" s="151"/>
      <c r="AF80" s="151"/>
      <c r="AG80" s="151"/>
      <c r="AH80" s="151"/>
      <c r="AI80" s="151"/>
      <c r="AJ80" s="151"/>
      <c r="AK80" s="151"/>
      <c r="AL80" s="151"/>
      <c r="AM80" s="7"/>
      <c r="AN80" s="7"/>
      <c r="AO80" s="7"/>
      <c r="AP80" s="7"/>
      <c r="AQ80" s="7"/>
      <c r="AR80" s="7"/>
      <c r="AS80" s="7"/>
      <c r="AT80" s="7"/>
      <c r="AU80" s="7"/>
      <c r="AV80" s="7"/>
      <c r="AW80" s="7"/>
      <c r="AX80" s="7"/>
      <c r="AY80" s="7"/>
      <c r="AZ80" s="7"/>
      <c r="BA80" s="7"/>
    </row>
    <row r="81" spans="1:53" x14ac:dyDescent="0.25">
      <c r="A81" s="5"/>
      <c r="B81" s="21">
        <v>0</v>
      </c>
      <c r="C81" s="115"/>
      <c r="D81" s="45"/>
      <c r="E81" s="45"/>
      <c r="F81" s="226"/>
      <c r="G81" s="226"/>
      <c r="H81" s="54"/>
      <c r="I81" s="304"/>
      <c r="J81" s="178"/>
      <c r="K81" s="180"/>
      <c r="L81" s="171"/>
      <c r="M81" s="151"/>
      <c r="N81" s="172"/>
      <c r="O81" s="160"/>
      <c r="P81" s="160"/>
      <c r="Q81" s="160"/>
      <c r="R81" s="151"/>
      <c r="S81" s="151"/>
      <c r="T81" s="151"/>
      <c r="U81" s="151"/>
      <c r="V81" s="151"/>
      <c r="W81" s="173"/>
      <c r="X81" s="151"/>
      <c r="Y81" s="151"/>
      <c r="Z81" s="151"/>
      <c r="AA81" s="151"/>
      <c r="AB81" s="151"/>
      <c r="AC81" s="151"/>
      <c r="AD81" s="151"/>
      <c r="AE81" s="151"/>
      <c r="AF81" s="151"/>
      <c r="AG81" s="151"/>
      <c r="AH81" s="151"/>
      <c r="AI81" s="151"/>
      <c r="AJ81" s="151"/>
      <c r="AK81" s="151"/>
      <c r="AL81" s="151"/>
      <c r="AM81" s="7"/>
      <c r="AN81" s="7"/>
      <c r="AO81" s="7"/>
      <c r="AP81" s="7"/>
      <c r="AQ81" s="7"/>
      <c r="AR81" s="7"/>
      <c r="AS81" s="7"/>
      <c r="AT81" s="7"/>
      <c r="AU81" s="7"/>
      <c r="AV81" s="7"/>
      <c r="AW81" s="7"/>
      <c r="AX81" s="7"/>
      <c r="AY81" s="7"/>
      <c r="AZ81" s="7"/>
      <c r="BA81" s="7"/>
    </row>
    <row r="82" spans="1:53" x14ac:dyDescent="0.25">
      <c r="A82" s="5"/>
      <c r="B82" s="138">
        <v>0</v>
      </c>
      <c r="C82" s="81"/>
      <c r="D82" s="7"/>
      <c r="E82" s="7"/>
      <c r="F82" s="226"/>
      <c r="G82" s="226"/>
      <c r="H82" s="54"/>
      <c r="I82" s="304"/>
      <c r="J82" s="178"/>
      <c r="K82" s="180"/>
      <c r="L82" s="171"/>
      <c r="M82" s="151"/>
      <c r="N82" s="172"/>
      <c r="O82" s="160"/>
      <c r="P82" s="160"/>
      <c r="Q82" s="160"/>
      <c r="R82" s="151"/>
      <c r="S82" s="151"/>
      <c r="T82" s="151"/>
      <c r="U82" s="151"/>
      <c r="V82" s="151"/>
      <c r="W82" s="173"/>
      <c r="X82" s="151"/>
      <c r="Y82" s="151"/>
      <c r="Z82" s="151"/>
      <c r="AA82" s="151"/>
      <c r="AB82" s="151"/>
      <c r="AC82" s="151"/>
      <c r="AD82" s="151"/>
      <c r="AE82" s="151"/>
      <c r="AF82" s="151"/>
      <c r="AG82" s="151"/>
      <c r="AH82" s="151"/>
      <c r="AI82" s="151"/>
      <c r="AJ82" s="151"/>
      <c r="AK82" s="151"/>
      <c r="AL82" s="151"/>
      <c r="AM82" s="7"/>
      <c r="AN82" s="7"/>
      <c r="AO82" s="7"/>
      <c r="AP82" s="7"/>
      <c r="AQ82" s="7"/>
      <c r="AR82" s="7"/>
      <c r="AS82" s="7"/>
      <c r="AT82" s="7"/>
      <c r="AU82" s="7"/>
      <c r="AV82" s="7"/>
      <c r="AW82" s="7"/>
      <c r="AX82" s="7"/>
      <c r="AY82" s="7"/>
      <c r="AZ82" s="7"/>
      <c r="BA82" s="7"/>
    </row>
    <row r="83" spans="1:53" s="53" customFormat="1" x14ac:dyDescent="0.25">
      <c r="A83" s="254">
        <v>0</v>
      </c>
      <c r="B83" s="254">
        <v>0</v>
      </c>
      <c r="C83" s="334" t="s">
        <v>897</v>
      </c>
      <c r="D83" s="243" t="s">
        <v>258</v>
      </c>
      <c r="E83" s="243" t="s">
        <v>898</v>
      </c>
      <c r="F83" s="232"/>
      <c r="G83" s="230"/>
      <c r="H83" s="315"/>
      <c r="I83" s="307"/>
      <c r="J83" s="180"/>
      <c r="K83" s="180"/>
      <c r="L83" s="207"/>
      <c r="M83" s="180"/>
      <c r="N83" s="208"/>
      <c r="O83" s="182"/>
      <c r="P83" s="182"/>
      <c r="Q83" s="182"/>
      <c r="R83" s="180"/>
      <c r="S83" s="180"/>
      <c r="T83" s="180"/>
      <c r="U83" s="180"/>
      <c r="V83" s="180"/>
      <c r="W83" s="207"/>
      <c r="X83" s="180" t="s">
        <v>50</v>
      </c>
      <c r="Y83" s="180" t="s">
        <v>50</v>
      </c>
      <c r="Z83" s="180" t="s">
        <v>50</v>
      </c>
      <c r="AA83" s="180">
        <v>0</v>
      </c>
      <c r="AB83" s="180" t="s">
        <v>56</v>
      </c>
      <c r="AC83" s="180">
        <v>0</v>
      </c>
      <c r="AD83" s="180">
        <v>0</v>
      </c>
      <c r="AE83" s="180">
        <v>0</v>
      </c>
      <c r="AF83" s="180" t="s">
        <v>50</v>
      </c>
      <c r="AG83" s="180">
        <v>0</v>
      </c>
      <c r="AH83" s="180" t="s">
        <v>50</v>
      </c>
      <c r="AI83" s="180">
        <v>0</v>
      </c>
      <c r="AJ83" s="180" t="s">
        <v>50</v>
      </c>
      <c r="AK83" s="180"/>
      <c r="AL83" s="180"/>
      <c r="AM83" s="45"/>
      <c r="AN83" s="45"/>
      <c r="AO83" s="45"/>
      <c r="AP83" s="45"/>
      <c r="AQ83" s="45"/>
      <c r="AR83" s="45"/>
      <c r="AS83" s="45"/>
      <c r="AT83" s="45"/>
      <c r="AU83" s="45"/>
      <c r="AV83" s="45"/>
      <c r="AW83" s="45"/>
      <c r="AX83" s="45"/>
      <c r="AY83" s="45"/>
      <c r="AZ83" s="45"/>
      <c r="BA83" s="45"/>
    </row>
    <row r="84" spans="1:53" x14ac:dyDescent="0.25">
      <c r="A84" s="5"/>
      <c r="B84" s="139"/>
      <c r="C84" s="25"/>
      <c r="D84" s="7"/>
      <c r="E84" s="7"/>
      <c r="F84" s="224"/>
      <c r="G84" s="224"/>
      <c r="H84" s="7"/>
      <c r="I84" s="10"/>
      <c r="J84" s="151"/>
      <c r="K84" s="151"/>
      <c r="L84" s="171"/>
      <c r="M84" s="151"/>
      <c r="N84" s="172"/>
      <c r="O84" s="160"/>
      <c r="P84" s="160"/>
      <c r="Q84" s="160"/>
      <c r="R84" s="151"/>
      <c r="S84" s="151"/>
      <c r="T84" s="151"/>
      <c r="U84" s="151"/>
      <c r="V84" s="151"/>
      <c r="W84" s="173"/>
      <c r="X84" s="151"/>
      <c r="Y84" s="151"/>
      <c r="Z84" s="151"/>
      <c r="AA84" s="151"/>
      <c r="AB84" s="151"/>
      <c r="AC84" s="151"/>
      <c r="AD84" s="151"/>
      <c r="AE84" s="151"/>
      <c r="AF84" s="151"/>
      <c r="AG84" s="151"/>
      <c r="AH84" s="151"/>
      <c r="AI84" s="151"/>
      <c r="AJ84" s="151"/>
      <c r="AK84" s="151"/>
      <c r="AL84" s="151"/>
      <c r="AM84" s="7"/>
      <c r="AN84" s="7"/>
      <c r="AO84" s="7"/>
      <c r="AP84" s="7"/>
      <c r="AQ84" s="7"/>
      <c r="AR84" s="7"/>
      <c r="AS84" s="7"/>
      <c r="AT84" s="7"/>
      <c r="AU84" s="7"/>
      <c r="AV84" s="7"/>
      <c r="AW84" s="7"/>
      <c r="AX84" s="7"/>
      <c r="AY84" s="7"/>
      <c r="AZ84" s="7"/>
      <c r="BA84" s="7"/>
    </row>
    <row r="85" spans="1:53" x14ac:dyDescent="0.25">
      <c r="A85" s="5"/>
      <c r="B85" s="21"/>
      <c r="C85" s="7"/>
      <c r="D85" s="7"/>
      <c r="E85" s="7"/>
      <c r="F85" s="228"/>
      <c r="G85" s="228"/>
      <c r="H85" s="7"/>
      <c r="I85" s="10"/>
      <c r="J85" s="151"/>
      <c r="K85" s="239"/>
      <c r="L85" s="171"/>
      <c r="M85" s="151"/>
      <c r="N85" s="172"/>
      <c r="O85" s="160"/>
      <c r="P85" s="160"/>
      <c r="Q85" s="160"/>
      <c r="R85" s="151"/>
      <c r="S85" s="151"/>
      <c r="T85" s="151"/>
      <c r="U85" s="151"/>
      <c r="V85" s="151"/>
      <c r="W85" s="173"/>
      <c r="X85" s="151"/>
      <c r="Y85" s="151"/>
      <c r="Z85" s="151"/>
      <c r="AA85" s="151"/>
      <c r="AB85" s="151"/>
      <c r="AC85" s="151"/>
      <c r="AD85" s="151"/>
      <c r="AE85" s="151"/>
      <c r="AF85" s="151"/>
      <c r="AG85" s="151"/>
      <c r="AH85" s="151"/>
      <c r="AI85" s="151"/>
      <c r="AJ85" s="151"/>
      <c r="AK85" s="151"/>
      <c r="AL85" s="151"/>
      <c r="AM85" s="7"/>
      <c r="AN85" s="7"/>
      <c r="AO85" s="7"/>
      <c r="AP85" s="7"/>
      <c r="AQ85" s="7"/>
      <c r="AR85" s="7"/>
      <c r="AS85" s="7"/>
      <c r="AT85" s="7"/>
      <c r="AU85" s="7"/>
      <c r="AV85" s="7"/>
      <c r="AW85" s="7"/>
      <c r="AX85" s="7"/>
      <c r="AY85" s="7"/>
      <c r="AZ85" s="7"/>
      <c r="BA85" s="7"/>
    </row>
    <row r="86" spans="1:53" x14ac:dyDescent="0.25">
      <c r="A86" s="5"/>
      <c r="B86" s="21"/>
      <c r="C86" s="7"/>
      <c r="D86" s="7"/>
      <c r="E86" s="7"/>
      <c r="F86" s="228"/>
      <c r="G86" s="228"/>
      <c r="H86" s="39"/>
      <c r="I86" s="297"/>
      <c r="J86" s="170"/>
      <c r="K86" s="170"/>
      <c r="L86" s="171"/>
      <c r="M86" s="151"/>
      <c r="N86" s="172"/>
      <c r="O86" s="160"/>
      <c r="P86" s="160"/>
      <c r="Q86" s="160"/>
      <c r="R86" s="151"/>
      <c r="S86" s="151"/>
      <c r="T86" s="151"/>
      <c r="U86" s="151"/>
      <c r="V86" s="151"/>
      <c r="W86" s="173"/>
      <c r="X86" s="151"/>
      <c r="Y86" s="151"/>
      <c r="Z86" s="151"/>
      <c r="AA86" s="151"/>
      <c r="AB86" s="151"/>
      <c r="AC86" s="151"/>
      <c r="AD86" s="151"/>
      <c r="AE86" s="151"/>
      <c r="AF86" s="151"/>
      <c r="AG86" s="151"/>
      <c r="AH86" s="151"/>
      <c r="AI86" s="151"/>
      <c r="AJ86" s="151"/>
      <c r="AK86" s="151"/>
      <c r="AL86" s="151"/>
      <c r="AM86" s="7"/>
      <c r="AN86" s="7"/>
      <c r="AO86" s="7"/>
      <c r="AP86" s="7"/>
      <c r="AQ86" s="7"/>
      <c r="AR86" s="7"/>
      <c r="AS86" s="7"/>
      <c r="AT86" s="7"/>
      <c r="AU86" s="7"/>
      <c r="AV86" s="7"/>
      <c r="AW86" s="7"/>
      <c r="AX86" s="7"/>
      <c r="AY86" s="7"/>
      <c r="AZ86" s="7"/>
      <c r="BA86" s="7"/>
    </row>
    <row r="87" spans="1:53" x14ac:dyDescent="0.25">
      <c r="A87" s="5"/>
      <c r="B87" s="21"/>
      <c r="C87" s="7"/>
      <c r="D87" s="7"/>
      <c r="E87" s="7"/>
      <c r="F87" s="228"/>
      <c r="G87" s="228"/>
      <c r="H87" s="39"/>
      <c r="I87" s="297"/>
      <c r="J87" s="170"/>
      <c r="K87" s="170"/>
      <c r="L87" s="171"/>
      <c r="M87" s="151"/>
      <c r="N87" s="172"/>
      <c r="O87" s="160"/>
      <c r="P87" s="160"/>
      <c r="Q87" s="160"/>
      <c r="R87" s="151"/>
      <c r="S87" s="151"/>
      <c r="T87" s="151"/>
      <c r="U87" s="151"/>
      <c r="V87" s="151"/>
      <c r="W87" s="173"/>
      <c r="X87" s="151"/>
      <c r="Y87" s="151"/>
      <c r="Z87" s="151"/>
      <c r="AA87" s="151"/>
      <c r="AB87" s="151"/>
      <c r="AC87" s="151"/>
      <c r="AD87" s="151"/>
      <c r="AE87" s="151"/>
      <c r="AF87" s="151"/>
      <c r="AG87" s="151"/>
      <c r="AH87" s="151"/>
      <c r="AI87" s="151"/>
      <c r="AJ87" s="151"/>
      <c r="AK87" s="151"/>
      <c r="AL87" s="151"/>
      <c r="AM87" s="7"/>
      <c r="AN87" s="7"/>
      <c r="AO87" s="7"/>
      <c r="AP87" s="7"/>
      <c r="AQ87" s="7"/>
      <c r="AR87" s="7"/>
      <c r="AS87" s="7"/>
      <c r="AT87" s="7"/>
      <c r="AU87" s="7"/>
      <c r="AV87" s="7"/>
      <c r="AW87" s="7"/>
      <c r="AX87" s="7"/>
      <c r="AY87" s="7"/>
      <c r="AZ87" s="7"/>
      <c r="BA87" s="7"/>
    </row>
    <row r="88" spans="1:53" ht="14.25" customHeight="1" x14ac:dyDescent="0.25">
      <c r="A88" s="5"/>
      <c r="B88" s="21"/>
      <c r="C88" s="7"/>
      <c r="D88" s="7"/>
      <c r="E88" s="7"/>
      <c r="F88" s="224"/>
      <c r="G88" s="228"/>
      <c r="H88" s="39"/>
      <c r="I88" s="297"/>
      <c r="J88" s="170"/>
      <c r="K88" s="170"/>
      <c r="L88" s="171"/>
      <c r="M88" s="151"/>
      <c r="N88" s="172"/>
      <c r="O88" s="160"/>
      <c r="P88" s="160"/>
      <c r="Q88" s="160"/>
      <c r="R88" s="151"/>
      <c r="S88" s="151"/>
      <c r="T88" s="151"/>
      <c r="U88" s="151"/>
      <c r="V88" s="151"/>
      <c r="W88" s="173"/>
      <c r="X88" s="151"/>
      <c r="Y88" s="151"/>
      <c r="Z88" s="151"/>
      <c r="AA88" s="151"/>
      <c r="AB88" s="151"/>
      <c r="AC88" s="151"/>
      <c r="AD88" s="151"/>
      <c r="AE88" s="151"/>
      <c r="AF88" s="151"/>
      <c r="AG88" s="151"/>
      <c r="AH88" s="151"/>
      <c r="AI88" s="151"/>
      <c r="AJ88" s="151"/>
      <c r="AK88" s="151"/>
      <c r="AL88" s="151"/>
      <c r="AM88" s="7"/>
      <c r="AN88" s="7"/>
      <c r="AO88" s="7"/>
      <c r="AP88" s="7"/>
      <c r="AQ88" s="7"/>
      <c r="AR88" s="7"/>
      <c r="AS88" s="7"/>
      <c r="AT88" s="7"/>
      <c r="AU88" s="7"/>
      <c r="AV88" s="7"/>
      <c r="AW88" s="7"/>
      <c r="AX88" s="7"/>
      <c r="AY88" s="7"/>
      <c r="AZ88" s="7"/>
      <c r="BA88" s="7"/>
    </row>
    <row r="89" spans="1:53" x14ac:dyDescent="0.25">
      <c r="A89" s="5"/>
      <c r="B89" s="21"/>
      <c r="C89" s="7"/>
      <c r="D89" s="7"/>
      <c r="E89" s="7"/>
      <c r="F89" s="224"/>
      <c r="G89" s="228"/>
      <c r="H89" s="39"/>
      <c r="I89" s="297"/>
      <c r="J89" s="170"/>
      <c r="K89" s="151"/>
      <c r="L89" s="171"/>
      <c r="M89" s="151"/>
      <c r="N89" s="172"/>
      <c r="O89" s="160"/>
      <c r="P89" s="160"/>
      <c r="Q89" s="160"/>
      <c r="R89" s="151"/>
      <c r="S89" s="151"/>
      <c r="T89" s="151"/>
      <c r="U89" s="151"/>
      <c r="V89" s="151"/>
      <c r="W89" s="173"/>
      <c r="X89" s="151"/>
      <c r="Y89" s="151"/>
      <c r="Z89" s="151"/>
      <c r="AA89" s="151"/>
      <c r="AB89" s="151"/>
      <c r="AC89" s="151"/>
      <c r="AD89" s="151"/>
      <c r="AE89" s="151"/>
      <c r="AF89" s="151"/>
      <c r="AG89" s="151"/>
      <c r="AH89" s="151"/>
      <c r="AI89" s="151"/>
      <c r="AJ89" s="151"/>
      <c r="AK89" s="151"/>
      <c r="AL89" s="151"/>
      <c r="AM89" s="7"/>
      <c r="AN89" s="7"/>
      <c r="AO89" s="7"/>
      <c r="AP89" s="7"/>
      <c r="AQ89" s="7"/>
      <c r="AR89" s="7"/>
      <c r="AS89" s="7"/>
      <c r="AT89" s="7"/>
      <c r="AU89" s="7"/>
      <c r="AV89" s="7"/>
      <c r="AW89" s="7"/>
      <c r="AX89" s="7"/>
      <c r="AY89" s="7"/>
      <c r="AZ89" s="7"/>
      <c r="BA89" s="7"/>
    </row>
    <row r="90" spans="1:53" x14ac:dyDescent="0.25">
      <c r="A90" s="5"/>
      <c r="B90" s="21"/>
      <c r="C90" s="7"/>
      <c r="D90" s="7"/>
      <c r="E90" s="7"/>
      <c r="F90" s="224"/>
      <c r="G90" s="224"/>
      <c r="H90" s="7"/>
      <c r="I90" s="10"/>
      <c r="J90" s="151"/>
      <c r="K90" s="151"/>
      <c r="L90" s="171"/>
      <c r="M90" s="151"/>
      <c r="N90" s="172"/>
      <c r="O90" s="160"/>
      <c r="P90" s="160"/>
      <c r="Q90" s="160"/>
      <c r="R90" s="151"/>
      <c r="S90" s="151"/>
      <c r="T90" s="151"/>
      <c r="U90" s="151"/>
      <c r="V90" s="151"/>
      <c r="W90" s="173"/>
      <c r="X90" s="151"/>
      <c r="Y90" s="151"/>
      <c r="Z90" s="151"/>
      <c r="AA90" s="151"/>
      <c r="AB90" s="151"/>
      <c r="AC90" s="151"/>
      <c r="AD90" s="151"/>
      <c r="AE90" s="151"/>
      <c r="AF90" s="151"/>
      <c r="AG90" s="151"/>
      <c r="AH90" s="151"/>
      <c r="AI90" s="151"/>
      <c r="AJ90" s="151"/>
      <c r="AK90" s="151"/>
      <c r="AL90" s="151"/>
      <c r="AM90" s="7"/>
      <c r="AN90" s="7"/>
      <c r="AO90" s="7"/>
      <c r="AP90" s="7"/>
      <c r="AQ90" s="7"/>
      <c r="AR90" s="7"/>
      <c r="AS90" s="7"/>
      <c r="AT90" s="7"/>
      <c r="AU90" s="7"/>
      <c r="AV90" s="7"/>
      <c r="AW90" s="7"/>
      <c r="AX90" s="7"/>
      <c r="AY90" s="7"/>
      <c r="AZ90" s="7"/>
      <c r="BA90" s="7"/>
    </row>
    <row r="91" spans="1:53" x14ac:dyDescent="0.25">
      <c r="A91" s="5"/>
      <c r="B91" s="21"/>
      <c r="C91" s="7"/>
      <c r="D91" s="7"/>
      <c r="E91" s="7"/>
      <c r="F91" s="231"/>
      <c r="G91" s="231"/>
      <c r="H91" s="7"/>
      <c r="I91" s="10"/>
      <c r="J91" s="151"/>
      <c r="K91" s="151"/>
      <c r="L91" s="171"/>
      <c r="M91" s="151"/>
      <c r="N91" s="172"/>
      <c r="O91" s="160"/>
      <c r="P91" s="160"/>
      <c r="Q91" s="160"/>
      <c r="R91" s="151"/>
      <c r="S91" s="151"/>
      <c r="T91" s="151"/>
      <c r="U91" s="151"/>
      <c r="V91" s="151"/>
      <c r="W91" s="173"/>
      <c r="X91" s="151"/>
      <c r="Y91" s="151"/>
      <c r="Z91" s="151"/>
      <c r="AA91" s="151"/>
      <c r="AB91" s="151"/>
      <c r="AC91" s="151"/>
      <c r="AD91" s="151"/>
      <c r="AE91" s="151"/>
      <c r="AF91" s="151"/>
      <c r="AG91" s="151"/>
      <c r="AH91" s="151"/>
      <c r="AI91" s="151"/>
      <c r="AJ91" s="151"/>
      <c r="AK91" s="151"/>
      <c r="AL91" s="151"/>
      <c r="AM91" s="7"/>
      <c r="AN91" s="7"/>
      <c r="AO91" s="7"/>
      <c r="AP91" s="7"/>
      <c r="AQ91" s="7"/>
      <c r="AR91" s="7"/>
      <c r="AS91" s="7"/>
      <c r="AT91" s="7"/>
      <c r="AU91" s="7"/>
      <c r="AV91" s="7"/>
      <c r="AW91" s="7"/>
      <c r="AX91" s="7"/>
      <c r="AY91" s="7"/>
      <c r="AZ91" s="7"/>
      <c r="BA91" s="7"/>
    </row>
    <row r="92" spans="1:53" x14ac:dyDescent="0.25">
      <c r="A92" s="5"/>
      <c r="B92" s="21"/>
      <c r="C92" s="7"/>
      <c r="D92" s="7"/>
      <c r="E92" s="7"/>
      <c r="F92" s="224"/>
      <c r="G92" s="228"/>
      <c r="H92" s="7"/>
      <c r="I92" s="10"/>
      <c r="J92" s="151"/>
      <c r="K92" s="151"/>
      <c r="L92" s="171"/>
      <c r="M92" s="151"/>
      <c r="N92" s="172"/>
      <c r="O92" s="160"/>
      <c r="P92" s="160"/>
      <c r="Q92" s="160"/>
      <c r="R92" s="151"/>
      <c r="S92" s="151"/>
      <c r="T92" s="151"/>
      <c r="U92" s="151"/>
      <c r="V92" s="151"/>
      <c r="W92" s="173"/>
      <c r="X92" s="151"/>
      <c r="Y92" s="151"/>
      <c r="Z92" s="151"/>
      <c r="AA92" s="151"/>
      <c r="AB92" s="151"/>
      <c r="AC92" s="151"/>
      <c r="AD92" s="151"/>
      <c r="AE92" s="151"/>
      <c r="AF92" s="151"/>
      <c r="AG92" s="151"/>
      <c r="AH92" s="151"/>
      <c r="AI92" s="151"/>
      <c r="AJ92" s="151"/>
      <c r="AK92" s="151"/>
      <c r="AL92" s="151"/>
      <c r="AM92" s="7"/>
      <c r="AN92" s="7"/>
      <c r="AO92" s="7"/>
      <c r="AP92" s="7"/>
      <c r="AQ92" s="7"/>
      <c r="AR92" s="7"/>
      <c r="AS92" s="7"/>
      <c r="AT92" s="7"/>
      <c r="AU92" s="7"/>
      <c r="AV92" s="7"/>
      <c r="AW92" s="7"/>
      <c r="AX92" s="7"/>
      <c r="AY92" s="7"/>
      <c r="AZ92" s="7"/>
      <c r="BA92" s="7"/>
    </row>
    <row r="93" spans="1:53" x14ac:dyDescent="0.25">
      <c r="A93" s="5"/>
      <c r="B93" s="21"/>
      <c r="C93" s="7"/>
      <c r="D93" s="7"/>
      <c r="E93" s="7"/>
      <c r="F93" s="224"/>
      <c r="G93" s="228"/>
      <c r="H93" s="7"/>
      <c r="I93" s="10"/>
      <c r="J93" s="151"/>
      <c r="K93" s="170"/>
      <c r="L93" s="171"/>
      <c r="M93" s="151"/>
      <c r="N93" s="172"/>
      <c r="O93" s="160"/>
      <c r="P93" s="160"/>
      <c r="Q93" s="160"/>
      <c r="R93" s="151"/>
      <c r="S93" s="151"/>
      <c r="T93" s="151"/>
      <c r="U93" s="151"/>
      <c r="V93" s="151"/>
      <c r="W93" s="173"/>
      <c r="X93" s="151"/>
      <c r="Y93" s="151"/>
      <c r="Z93" s="151"/>
      <c r="AA93" s="151"/>
      <c r="AB93" s="151"/>
      <c r="AC93" s="151"/>
      <c r="AD93" s="151"/>
      <c r="AE93" s="151"/>
      <c r="AF93" s="151"/>
      <c r="AG93" s="151"/>
      <c r="AH93" s="151"/>
      <c r="AI93" s="151"/>
      <c r="AJ93" s="151"/>
      <c r="AK93" s="151"/>
      <c r="AL93" s="151"/>
      <c r="AM93" s="7"/>
      <c r="AN93" s="7"/>
      <c r="AO93" s="7"/>
      <c r="AP93" s="7"/>
      <c r="AQ93" s="7"/>
      <c r="AR93" s="7"/>
      <c r="AS93" s="7"/>
      <c r="AT93" s="7"/>
      <c r="AU93" s="7"/>
      <c r="AV93" s="7"/>
      <c r="AW93" s="7"/>
      <c r="AX93" s="7"/>
      <c r="AY93" s="7"/>
      <c r="AZ93" s="7"/>
      <c r="BA93" s="7"/>
    </row>
    <row r="94" spans="1:53" x14ac:dyDescent="0.25">
      <c r="A94" s="5"/>
      <c r="B94" s="21"/>
      <c r="C94" s="7"/>
      <c r="D94" s="7"/>
      <c r="E94" s="7"/>
      <c r="F94" s="224"/>
      <c r="G94" s="228"/>
      <c r="H94" s="7"/>
      <c r="I94" s="10"/>
      <c r="J94" s="151"/>
      <c r="K94" s="151"/>
      <c r="L94" s="171"/>
      <c r="M94" s="151"/>
      <c r="N94" s="172"/>
      <c r="O94" s="160"/>
      <c r="P94" s="160"/>
      <c r="Q94" s="160"/>
      <c r="R94" s="151"/>
      <c r="S94" s="151"/>
      <c r="T94" s="151"/>
      <c r="U94" s="151"/>
      <c r="V94" s="151"/>
      <c r="W94" s="173"/>
      <c r="X94" s="151"/>
      <c r="Y94" s="151"/>
      <c r="Z94" s="151"/>
      <c r="AA94" s="151"/>
      <c r="AB94" s="151"/>
      <c r="AC94" s="151"/>
      <c r="AD94" s="151"/>
      <c r="AE94" s="151"/>
      <c r="AF94" s="151"/>
      <c r="AG94" s="151"/>
      <c r="AH94" s="151"/>
      <c r="AI94" s="151"/>
      <c r="AJ94" s="151"/>
      <c r="AK94" s="151"/>
      <c r="AL94" s="151"/>
      <c r="AM94" s="7"/>
      <c r="AN94" s="7"/>
      <c r="AO94" s="7"/>
      <c r="AP94" s="7"/>
      <c r="AQ94" s="7"/>
      <c r="AR94" s="7"/>
      <c r="AS94" s="7"/>
      <c r="AT94" s="7"/>
      <c r="AU94" s="7"/>
      <c r="AV94" s="7"/>
      <c r="AW94" s="7"/>
      <c r="AX94" s="7"/>
      <c r="AY94" s="7"/>
      <c r="AZ94" s="7"/>
      <c r="BA94" s="7"/>
    </row>
    <row r="95" spans="1:53" x14ac:dyDescent="0.25">
      <c r="A95" s="5"/>
      <c r="B95" s="138"/>
      <c r="C95" s="22"/>
      <c r="D95" s="7"/>
      <c r="E95" s="7"/>
      <c r="F95" s="224"/>
      <c r="G95" s="228"/>
      <c r="H95" s="7"/>
      <c r="I95" s="10"/>
      <c r="J95" s="151"/>
      <c r="K95" s="170"/>
      <c r="L95" s="171"/>
      <c r="M95" s="151"/>
      <c r="N95" s="172"/>
      <c r="O95" s="160"/>
      <c r="P95" s="160"/>
      <c r="Q95" s="160"/>
      <c r="R95" s="151"/>
      <c r="S95" s="151"/>
      <c r="T95" s="151"/>
      <c r="U95" s="151"/>
      <c r="V95" s="151"/>
      <c r="W95" s="173"/>
      <c r="X95" s="151"/>
      <c r="Y95" s="151"/>
      <c r="Z95" s="151"/>
      <c r="AA95" s="151"/>
      <c r="AB95" s="151"/>
      <c r="AC95" s="151"/>
      <c r="AD95" s="151"/>
      <c r="AE95" s="151"/>
      <c r="AF95" s="151"/>
      <c r="AG95" s="151"/>
      <c r="AH95" s="151"/>
      <c r="AI95" s="151"/>
      <c r="AJ95" s="151"/>
      <c r="AK95" s="151"/>
      <c r="AL95" s="151"/>
      <c r="AM95" s="7"/>
      <c r="AN95" s="7"/>
      <c r="AO95" s="7"/>
      <c r="AP95" s="7"/>
      <c r="AQ95" s="7"/>
      <c r="AR95" s="7"/>
      <c r="AS95" s="7"/>
      <c r="AT95" s="7"/>
      <c r="AU95" s="7"/>
      <c r="AV95" s="7"/>
      <c r="AW95" s="7"/>
      <c r="AX95" s="7"/>
      <c r="AY95" s="7"/>
      <c r="AZ95" s="7"/>
      <c r="BA95" s="7"/>
    </row>
    <row r="96" spans="1:53" s="53" customFormat="1" ht="15.75" customHeight="1" x14ac:dyDescent="0.25">
      <c r="A96" s="254">
        <v>3</v>
      </c>
      <c r="B96" s="311" t="s">
        <v>899</v>
      </c>
      <c r="C96" s="315" t="s">
        <v>900</v>
      </c>
      <c r="D96" s="243" t="s">
        <v>255</v>
      </c>
      <c r="E96" s="243" t="s">
        <v>255</v>
      </c>
      <c r="F96" s="232"/>
      <c r="G96" s="230"/>
      <c r="H96" s="315"/>
      <c r="I96" s="307"/>
      <c r="J96" s="180"/>
      <c r="K96" s="180"/>
      <c r="L96" s="207"/>
      <c r="M96" s="180"/>
      <c r="N96" s="208"/>
      <c r="O96" s="182"/>
      <c r="P96" s="182"/>
      <c r="Q96" s="182"/>
      <c r="R96" s="180"/>
      <c r="S96" s="180"/>
      <c r="T96" s="180"/>
      <c r="U96" s="180"/>
      <c r="V96" s="180"/>
      <c r="W96" s="207"/>
      <c r="X96" s="180" t="s">
        <v>50</v>
      </c>
      <c r="Y96" s="180" t="s">
        <v>50</v>
      </c>
      <c r="Z96" s="180" t="s">
        <v>50</v>
      </c>
      <c r="AA96" s="180">
        <v>0</v>
      </c>
      <c r="AB96" s="180" t="s">
        <v>56</v>
      </c>
      <c r="AC96" s="180">
        <v>0</v>
      </c>
      <c r="AD96" s="180">
        <v>0</v>
      </c>
      <c r="AE96" s="180">
        <v>0</v>
      </c>
      <c r="AF96" s="180">
        <v>0</v>
      </c>
      <c r="AG96" s="180">
        <v>0</v>
      </c>
      <c r="AH96" s="180" t="s">
        <v>50</v>
      </c>
      <c r="AI96" s="180">
        <v>0</v>
      </c>
      <c r="AJ96" s="180" t="s">
        <v>50</v>
      </c>
      <c r="AK96" s="180"/>
      <c r="AL96" s="180"/>
      <c r="AM96" s="45"/>
      <c r="AN96" s="45"/>
      <c r="AO96" s="45"/>
      <c r="AP96" s="45"/>
      <c r="AQ96" s="45"/>
      <c r="AR96" s="45"/>
      <c r="AS96" s="45"/>
      <c r="AT96" s="45"/>
      <c r="AU96" s="45"/>
      <c r="AV96" s="45"/>
      <c r="AW96" s="45"/>
      <c r="AX96" s="45"/>
      <c r="AY96" s="45"/>
      <c r="AZ96" s="45"/>
      <c r="BA96" s="45"/>
    </row>
    <row r="97" spans="1:53" ht="15.75" customHeight="1" x14ac:dyDescent="0.25">
      <c r="A97" s="5"/>
      <c r="B97" s="240"/>
      <c r="C97" s="25"/>
      <c r="D97" s="7"/>
      <c r="E97" s="7"/>
      <c r="F97" s="231"/>
      <c r="G97" s="228"/>
      <c r="H97" s="7"/>
      <c r="I97" s="10"/>
      <c r="J97" s="151"/>
      <c r="K97" s="151"/>
      <c r="L97" s="171"/>
      <c r="M97" s="151"/>
      <c r="N97" s="172"/>
      <c r="O97" s="160"/>
      <c r="P97" s="160"/>
      <c r="Q97" s="160"/>
      <c r="R97" s="151"/>
      <c r="S97" s="151"/>
      <c r="T97" s="151"/>
      <c r="U97" s="151"/>
      <c r="V97" s="151"/>
      <c r="W97" s="173"/>
      <c r="X97" s="151"/>
      <c r="Y97" s="151"/>
      <c r="Z97" s="151"/>
      <c r="AA97" s="151"/>
      <c r="AB97" s="151"/>
      <c r="AC97" s="151"/>
      <c r="AD97" s="151"/>
      <c r="AE97" s="151"/>
      <c r="AF97" s="151"/>
      <c r="AG97" s="151"/>
      <c r="AH97" s="151"/>
      <c r="AI97" s="151"/>
      <c r="AJ97" s="151"/>
      <c r="AK97" s="151"/>
      <c r="AL97" s="151"/>
      <c r="AM97" s="7"/>
      <c r="AN97" s="7"/>
      <c r="AO97" s="7"/>
      <c r="AP97" s="7"/>
      <c r="AQ97" s="7"/>
      <c r="AR97" s="7"/>
      <c r="AS97" s="7"/>
      <c r="AT97" s="7"/>
      <c r="AU97" s="7"/>
      <c r="AV97" s="7"/>
      <c r="AW97" s="7"/>
      <c r="AX97" s="7"/>
      <c r="AY97" s="7"/>
      <c r="AZ97" s="7"/>
      <c r="BA97" s="7"/>
    </row>
    <row r="98" spans="1:53" ht="15.75" customHeight="1" x14ac:dyDescent="0.25">
      <c r="A98" s="5"/>
      <c r="B98" s="90"/>
      <c r="C98" s="7"/>
      <c r="D98" s="7"/>
      <c r="E98" s="7"/>
      <c r="F98" s="224"/>
      <c r="G98" s="228"/>
      <c r="H98" s="39"/>
      <c r="I98" s="297"/>
      <c r="J98" s="170"/>
      <c r="K98" s="170"/>
      <c r="L98" s="171"/>
      <c r="M98" s="151"/>
      <c r="N98" s="172"/>
      <c r="O98" s="204"/>
      <c r="P98" s="204"/>
      <c r="Q98" s="160"/>
      <c r="R98" s="151"/>
      <c r="S98" s="151"/>
      <c r="T98" s="151"/>
      <c r="U98" s="151"/>
      <c r="V98" s="151"/>
      <c r="W98" s="173"/>
      <c r="X98" s="151"/>
      <c r="Y98" s="151"/>
      <c r="Z98" s="151"/>
      <c r="AA98" s="151"/>
      <c r="AB98" s="151"/>
      <c r="AC98" s="151"/>
      <c r="AD98" s="151"/>
      <c r="AE98" s="151"/>
      <c r="AF98" s="151"/>
      <c r="AG98" s="151"/>
      <c r="AH98" s="151"/>
      <c r="AI98" s="151"/>
      <c r="AJ98" s="151"/>
      <c r="AK98" s="151"/>
      <c r="AL98" s="151"/>
      <c r="AM98" s="7"/>
      <c r="AN98" s="7"/>
      <c r="AO98" s="7"/>
      <c r="AP98" s="7"/>
      <c r="AQ98" s="7"/>
      <c r="AR98" s="7"/>
      <c r="AS98" s="7"/>
      <c r="AT98" s="7"/>
      <c r="AU98" s="7"/>
      <c r="AV98" s="7"/>
      <c r="AW98" s="7"/>
      <c r="AX98" s="7"/>
      <c r="AY98" s="7"/>
      <c r="AZ98" s="7"/>
      <c r="BA98" s="7"/>
    </row>
    <row r="99" spans="1:53" ht="15.75" customHeight="1" x14ac:dyDescent="0.25">
      <c r="A99" s="5"/>
      <c r="B99" s="90"/>
      <c r="C99" s="7"/>
      <c r="D99" s="7"/>
      <c r="E99" s="7"/>
      <c r="F99" s="224"/>
      <c r="G99" s="228"/>
      <c r="H99" s="39"/>
      <c r="I99" s="297"/>
      <c r="J99" s="170"/>
      <c r="K99" s="151"/>
      <c r="L99" s="171"/>
      <c r="M99" s="151"/>
      <c r="N99" s="172"/>
      <c r="O99" s="160"/>
      <c r="P99" s="160"/>
      <c r="Q99" s="160"/>
      <c r="R99" s="151"/>
      <c r="S99" s="151"/>
      <c r="T99" s="151"/>
      <c r="U99" s="151"/>
      <c r="V99" s="151"/>
      <c r="W99" s="173"/>
      <c r="X99" s="151"/>
      <c r="Y99" s="151"/>
      <c r="Z99" s="151"/>
      <c r="AA99" s="151"/>
      <c r="AB99" s="151"/>
      <c r="AC99" s="151"/>
      <c r="AD99" s="151"/>
      <c r="AE99" s="151"/>
      <c r="AF99" s="151"/>
      <c r="AG99" s="151"/>
      <c r="AH99" s="151"/>
      <c r="AI99" s="151"/>
      <c r="AJ99" s="151"/>
      <c r="AK99" s="151"/>
      <c r="AL99" s="151"/>
      <c r="AM99" s="7"/>
      <c r="AN99" s="7"/>
      <c r="AO99" s="7"/>
      <c r="AP99" s="7"/>
      <c r="AQ99" s="7"/>
      <c r="AR99" s="7"/>
      <c r="AS99" s="7"/>
      <c r="AT99" s="7"/>
      <c r="AU99" s="7"/>
      <c r="AV99" s="7"/>
      <c r="AW99" s="7"/>
      <c r="AX99" s="7"/>
      <c r="AY99" s="7"/>
      <c r="AZ99" s="7"/>
      <c r="BA99" s="7"/>
    </row>
    <row r="100" spans="1:53" ht="15.75" customHeight="1" x14ac:dyDescent="0.25">
      <c r="A100" s="5"/>
      <c r="B100" s="90"/>
      <c r="C100" s="7"/>
      <c r="D100" s="7"/>
      <c r="E100" s="7"/>
      <c r="F100" s="224"/>
      <c r="G100" s="228"/>
      <c r="H100" s="39"/>
      <c r="I100" s="297"/>
      <c r="J100" s="170"/>
      <c r="K100" s="151"/>
      <c r="L100" s="171"/>
      <c r="M100" s="151"/>
      <c r="N100" s="172"/>
      <c r="O100" s="160"/>
      <c r="P100" s="160"/>
      <c r="Q100" s="160"/>
      <c r="R100" s="151"/>
      <c r="S100" s="151"/>
      <c r="T100" s="151"/>
      <c r="U100" s="151"/>
      <c r="V100" s="151"/>
      <c r="W100" s="173"/>
      <c r="X100" s="151"/>
      <c r="Y100" s="151"/>
      <c r="Z100" s="151"/>
      <c r="AA100" s="151"/>
      <c r="AB100" s="151"/>
      <c r="AC100" s="151"/>
      <c r="AD100" s="151"/>
      <c r="AE100" s="151"/>
      <c r="AF100" s="151"/>
      <c r="AG100" s="151"/>
      <c r="AH100" s="151"/>
      <c r="AI100" s="151"/>
      <c r="AJ100" s="151"/>
      <c r="AK100" s="151"/>
      <c r="AL100" s="151"/>
      <c r="AM100" s="7"/>
      <c r="AN100" s="7"/>
      <c r="AO100" s="7"/>
      <c r="AP100" s="7"/>
      <c r="AQ100" s="7"/>
      <c r="AR100" s="7"/>
      <c r="AS100" s="7"/>
      <c r="AT100" s="7"/>
      <c r="AU100" s="7"/>
      <c r="AV100" s="7"/>
      <c r="AW100" s="7"/>
      <c r="AX100" s="7"/>
      <c r="AY100" s="7"/>
      <c r="AZ100" s="7"/>
      <c r="BA100" s="7"/>
    </row>
    <row r="101" spans="1:53" ht="15.75" customHeight="1" x14ac:dyDescent="0.25">
      <c r="A101" s="5"/>
      <c r="B101" s="241"/>
      <c r="C101" s="22"/>
      <c r="D101" s="7"/>
      <c r="E101" s="7"/>
      <c r="F101" s="224"/>
      <c r="G101" s="228"/>
      <c r="H101" s="39"/>
      <c r="I101" s="297"/>
      <c r="J101" s="170"/>
      <c r="K101" s="151"/>
      <c r="L101" s="171"/>
      <c r="M101" s="151"/>
      <c r="N101" s="172"/>
      <c r="O101" s="160"/>
      <c r="P101" s="160"/>
      <c r="Q101" s="160"/>
      <c r="R101" s="151"/>
      <c r="S101" s="151"/>
      <c r="T101" s="151"/>
      <c r="U101" s="151"/>
      <c r="V101" s="151"/>
      <c r="W101" s="173"/>
      <c r="X101" s="151"/>
      <c r="Y101" s="151"/>
      <c r="Z101" s="151"/>
      <c r="AA101" s="151"/>
      <c r="AB101" s="151"/>
      <c r="AC101" s="151"/>
      <c r="AD101" s="151"/>
      <c r="AE101" s="151"/>
      <c r="AF101" s="151"/>
      <c r="AG101" s="151"/>
      <c r="AH101" s="151"/>
      <c r="AI101" s="151"/>
      <c r="AJ101" s="151"/>
      <c r="AK101" s="151"/>
      <c r="AL101" s="151"/>
      <c r="AM101" s="7"/>
      <c r="AN101" s="7"/>
      <c r="AO101" s="7"/>
      <c r="AP101" s="7"/>
      <c r="AQ101" s="7"/>
      <c r="AR101" s="7"/>
      <c r="AS101" s="7"/>
      <c r="AT101" s="7"/>
      <c r="AU101" s="7"/>
      <c r="AV101" s="7"/>
      <c r="AW101" s="7"/>
      <c r="AX101" s="7"/>
      <c r="AY101" s="7"/>
      <c r="AZ101" s="7"/>
      <c r="BA101" s="7"/>
    </row>
    <row r="102" spans="1:53" s="106" customFormat="1" ht="15" customHeight="1" x14ac:dyDescent="0.25">
      <c r="A102" s="411">
        <v>4</v>
      </c>
      <c r="B102" s="412" t="s">
        <v>901</v>
      </c>
      <c r="C102" s="344" t="s">
        <v>902</v>
      </c>
      <c r="D102" s="242" t="s">
        <v>255</v>
      </c>
      <c r="E102" s="242" t="s">
        <v>898</v>
      </c>
      <c r="F102" s="413"/>
      <c r="G102" s="414"/>
      <c r="H102" s="344"/>
      <c r="I102" s="415"/>
      <c r="J102" s="258"/>
      <c r="K102" s="258"/>
      <c r="L102" s="288"/>
      <c r="M102" s="258"/>
      <c r="N102" s="416"/>
      <c r="O102" s="189"/>
      <c r="P102" s="189"/>
      <c r="Q102" s="189"/>
      <c r="R102" s="258"/>
      <c r="S102" s="258"/>
      <c r="T102" s="258"/>
      <c r="U102" s="258"/>
      <c r="V102" s="258"/>
      <c r="W102" s="288"/>
      <c r="X102" s="258" t="s">
        <v>50</v>
      </c>
      <c r="Y102" s="258" t="s">
        <v>50</v>
      </c>
      <c r="Z102" s="258" t="s">
        <v>50</v>
      </c>
      <c r="AA102" s="258">
        <v>0</v>
      </c>
      <c r="AB102" s="258" t="s">
        <v>56</v>
      </c>
      <c r="AC102" s="258">
        <v>0</v>
      </c>
      <c r="AD102" s="258">
        <v>0</v>
      </c>
      <c r="AE102" s="258">
        <v>0</v>
      </c>
      <c r="AF102" s="258">
        <v>0</v>
      </c>
      <c r="AG102" s="258">
        <v>0</v>
      </c>
      <c r="AH102" s="258" t="s">
        <v>50</v>
      </c>
      <c r="AI102" s="258">
        <v>0</v>
      </c>
      <c r="AJ102" s="258"/>
      <c r="AK102" s="258"/>
      <c r="AL102" s="258"/>
      <c r="AM102" s="47"/>
      <c r="AN102" s="47"/>
      <c r="AO102" s="47"/>
      <c r="AP102" s="47"/>
      <c r="AQ102" s="47"/>
      <c r="AR102" s="47"/>
      <c r="AS102" s="47"/>
      <c r="AT102" s="47"/>
      <c r="AU102" s="47"/>
      <c r="AV102" s="47"/>
      <c r="AW102" s="47"/>
      <c r="AX102" s="47"/>
      <c r="AY102" s="47"/>
      <c r="AZ102" s="47"/>
      <c r="BA102" s="47"/>
    </row>
    <row r="103" spans="1:53" x14ac:dyDescent="0.25">
      <c r="A103" s="5"/>
      <c r="B103" s="240"/>
      <c r="C103" s="25"/>
      <c r="D103" s="7"/>
      <c r="E103" s="7"/>
      <c r="F103" s="224"/>
      <c r="G103" s="228"/>
      <c r="H103" s="39"/>
      <c r="I103" s="297"/>
      <c r="J103" s="170"/>
      <c r="K103" s="170"/>
      <c r="L103" s="171"/>
      <c r="M103" s="151"/>
      <c r="N103" s="172"/>
      <c r="O103" s="160"/>
      <c r="P103" s="160"/>
      <c r="Q103" s="160"/>
      <c r="R103" s="151"/>
      <c r="S103" s="151"/>
      <c r="T103" s="151"/>
      <c r="U103" s="151"/>
      <c r="V103" s="151"/>
      <c r="W103" s="173"/>
      <c r="X103" s="151"/>
      <c r="Y103" s="151"/>
      <c r="Z103" s="151"/>
      <c r="AA103" s="151"/>
      <c r="AB103" s="151"/>
      <c r="AC103" s="151"/>
      <c r="AD103" s="151"/>
      <c r="AE103" s="151"/>
      <c r="AF103" s="151"/>
      <c r="AG103" s="151"/>
      <c r="AH103" s="151"/>
      <c r="AI103" s="151"/>
      <c r="AJ103" s="151"/>
      <c r="AK103" s="151"/>
      <c r="AL103" s="151"/>
      <c r="AM103" s="7"/>
      <c r="AN103" s="7"/>
      <c r="AO103" s="7"/>
      <c r="AP103" s="7"/>
      <c r="AQ103" s="7"/>
      <c r="AR103" s="7"/>
      <c r="AS103" s="7"/>
      <c r="AT103" s="7"/>
      <c r="AU103" s="7"/>
      <c r="AV103" s="7"/>
      <c r="AW103" s="7"/>
      <c r="AX103" s="7"/>
      <c r="AY103" s="7"/>
      <c r="AZ103" s="7"/>
      <c r="BA103" s="7"/>
    </row>
    <row r="104" spans="1:53" x14ac:dyDescent="0.25">
      <c r="A104" s="5"/>
      <c r="B104" s="90"/>
      <c r="C104" s="7"/>
      <c r="D104" s="7"/>
      <c r="E104" s="7"/>
      <c r="F104" s="224"/>
      <c r="G104" s="228"/>
      <c r="H104" s="7"/>
      <c r="I104" s="10"/>
      <c r="J104" s="151"/>
      <c r="K104" s="151"/>
      <c r="L104" s="171"/>
      <c r="M104" s="151"/>
      <c r="N104" s="172"/>
      <c r="O104" s="160"/>
      <c r="P104" s="160"/>
      <c r="Q104" s="160"/>
      <c r="R104" s="151"/>
      <c r="S104" s="151"/>
      <c r="T104" s="151"/>
      <c r="U104" s="151"/>
      <c r="V104" s="151"/>
      <c r="W104" s="173"/>
      <c r="X104" s="151"/>
      <c r="Y104" s="151"/>
      <c r="Z104" s="151"/>
      <c r="AA104" s="151"/>
      <c r="AB104" s="151"/>
      <c r="AC104" s="151"/>
      <c r="AD104" s="151"/>
      <c r="AE104" s="151"/>
      <c r="AF104" s="151"/>
      <c r="AG104" s="151"/>
      <c r="AH104" s="151"/>
      <c r="AI104" s="151"/>
      <c r="AJ104" s="151"/>
      <c r="AK104" s="151"/>
      <c r="AL104" s="151"/>
      <c r="AM104" s="7"/>
      <c r="AN104" s="7"/>
      <c r="AO104" s="7"/>
      <c r="AP104" s="7"/>
      <c r="AQ104" s="7"/>
      <c r="AR104" s="7"/>
      <c r="AS104" s="7"/>
      <c r="AT104" s="7"/>
      <c r="AU104" s="7"/>
      <c r="AV104" s="7"/>
      <c r="AW104" s="7"/>
      <c r="AX104" s="7"/>
      <c r="AY104" s="7"/>
      <c r="AZ104" s="7"/>
      <c r="BA104" s="7"/>
    </row>
    <row r="105" spans="1:53" x14ac:dyDescent="0.25">
      <c r="A105" s="5"/>
      <c r="B105" s="90"/>
      <c r="C105" s="7"/>
      <c r="D105" s="7"/>
      <c r="E105" s="7"/>
      <c r="F105" s="228"/>
      <c r="G105" s="228"/>
      <c r="H105" s="39"/>
      <c r="I105" s="297"/>
      <c r="J105" s="170"/>
      <c r="K105" s="170"/>
      <c r="L105" s="171"/>
      <c r="M105" s="151"/>
      <c r="N105" s="172"/>
      <c r="O105" s="160"/>
      <c r="P105" s="160"/>
      <c r="Q105" s="160"/>
      <c r="R105" s="151"/>
      <c r="S105" s="151"/>
      <c r="T105" s="151"/>
      <c r="U105" s="151"/>
      <c r="V105" s="151"/>
      <c r="W105" s="173"/>
      <c r="X105" s="151"/>
      <c r="Y105" s="151"/>
      <c r="Z105" s="151"/>
      <c r="AA105" s="151"/>
      <c r="AB105" s="151"/>
      <c r="AC105" s="151"/>
      <c r="AD105" s="151"/>
      <c r="AE105" s="151"/>
      <c r="AF105" s="151"/>
      <c r="AG105" s="151"/>
      <c r="AH105" s="151"/>
      <c r="AI105" s="151"/>
      <c r="AJ105" s="151"/>
      <c r="AK105" s="151"/>
      <c r="AL105" s="151"/>
      <c r="AM105" s="7"/>
      <c r="AN105" s="7"/>
      <c r="AO105" s="7"/>
      <c r="AP105" s="7"/>
      <c r="AQ105" s="7"/>
      <c r="AR105" s="7"/>
      <c r="AS105" s="7"/>
      <c r="AT105" s="7"/>
      <c r="AU105" s="7"/>
      <c r="AV105" s="7"/>
      <c r="AW105" s="7"/>
      <c r="AX105" s="7"/>
      <c r="AY105" s="7"/>
      <c r="AZ105" s="7"/>
      <c r="BA105" s="7"/>
    </row>
    <row r="106" spans="1:53" x14ac:dyDescent="0.25">
      <c r="A106" s="5"/>
      <c r="B106" s="90"/>
      <c r="C106" s="7"/>
      <c r="D106" s="7"/>
      <c r="E106" s="7"/>
      <c r="F106" s="224"/>
      <c r="G106" s="228"/>
      <c r="H106" s="39"/>
      <c r="I106" s="297"/>
      <c r="J106" s="170"/>
      <c r="K106" s="151"/>
      <c r="L106" s="171"/>
      <c r="M106" s="151"/>
      <c r="N106" s="172"/>
      <c r="O106" s="160"/>
      <c r="P106" s="160"/>
      <c r="Q106" s="160"/>
      <c r="R106" s="151"/>
      <c r="S106" s="151"/>
      <c r="T106" s="151"/>
      <c r="U106" s="151"/>
      <c r="V106" s="151"/>
      <c r="W106" s="173"/>
      <c r="X106" s="151"/>
      <c r="Y106" s="151"/>
      <c r="Z106" s="151"/>
      <c r="AA106" s="151"/>
      <c r="AB106" s="151"/>
      <c r="AC106" s="151"/>
      <c r="AD106" s="151"/>
      <c r="AE106" s="151"/>
      <c r="AF106" s="151"/>
      <c r="AG106" s="151"/>
      <c r="AH106" s="151"/>
      <c r="AI106" s="151"/>
      <c r="AJ106" s="151"/>
      <c r="AK106" s="151"/>
      <c r="AL106" s="151"/>
      <c r="AM106" s="7"/>
      <c r="AN106" s="7"/>
      <c r="AO106" s="7"/>
      <c r="AP106" s="7"/>
      <c r="AQ106" s="7"/>
      <c r="AR106" s="7"/>
      <c r="AS106" s="7"/>
      <c r="AT106" s="7"/>
      <c r="AU106" s="7"/>
      <c r="AV106" s="7"/>
      <c r="AW106" s="7"/>
      <c r="AX106" s="7"/>
      <c r="AY106" s="7"/>
      <c r="AZ106" s="7"/>
      <c r="BA106" s="7"/>
    </row>
    <row r="107" spans="1:53" x14ac:dyDescent="0.25">
      <c r="A107" s="5"/>
      <c r="B107" s="90"/>
      <c r="C107" s="7"/>
      <c r="D107" s="7"/>
      <c r="E107" s="7"/>
      <c r="F107" s="224"/>
      <c r="G107" s="228"/>
      <c r="H107" s="39"/>
      <c r="I107" s="297"/>
      <c r="J107" s="170"/>
      <c r="K107" s="151"/>
      <c r="L107" s="171"/>
      <c r="M107" s="151"/>
      <c r="N107" s="172"/>
      <c r="O107" s="160"/>
      <c r="P107" s="160"/>
      <c r="Q107" s="160"/>
      <c r="R107" s="151"/>
      <c r="S107" s="151"/>
      <c r="T107" s="151"/>
      <c r="U107" s="151"/>
      <c r="V107" s="151"/>
      <c r="W107" s="173"/>
      <c r="X107" s="151"/>
      <c r="Y107" s="151"/>
      <c r="Z107" s="151"/>
      <c r="AA107" s="151"/>
      <c r="AB107" s="151"/>
      <c r="AC107" s="151"/>
      <c r="AD107" s="151"/>
      <c r="AE107" s="151"/>
      <c r="AF107" s="151"/>
      <c r="AG107" s="151"/>
      <c r="AH107" s="151"/>
      <c r="AI107" s="151"/>
      <c r="AJ107" s="151"/>
      <c r="AK107" s="151"/>
      <c r="AL107" s="151"/>
      <c r="AM107" s="7"/>
      <c r="AN107" s="7"/>
      <c r="AO107" s="7"/>
      <c r="AP107" s="7"/>
      <c r="AQ107" s="7"/>
      <c r="AR107" s="7"/>
      <c r="AS107" s="7"/>
      <c r="AT107" s="7"/>
      <c r="AU107" s="7"/>
      <c r="AV107" s="7"/>
      <c r="AW107" s="7"/>
      <c r="AX107" s="7"/>
      <c r="AY107" s="7"/>
      <c r="AZ107" s="7"/>
      <c r="BA107" s="7"/>
    </row>
    <row r="108" spans="1:53" x14ac:dyDescent="0.25">
      <c r="A108" s="5"/>
      <c r="B108" s="90"/>
      <c r="C108" s="7"/>
      <c r="D108" s="7"/>
      <c r="E108" s="7"/>
      <c r="F108" s="224"/>
      <c r="G108" s="228"/>
      <c r="H108" s="7"/>
      <c r="I108" s="10"/>
      <c r="J108" s="151"/>
      <c r="K108" s="151"/>
      <c r="L108" s="171"/>
      <c r="M108" s="151"/>
      <c r="N108" s="172"/>
      <c r="O108" s="160"/>
      <c r="P108" s="160"/>
      <c r="Q108" s="160"/>
      <c r="R108" s="151"/>
      <c r="S108" s="151"/>
      <c r="T108" s="151"/>
      <c r="U108" s="151"/>
      <c r="V108" s="151"/>
      <c r="W108" s="173"/>
      <c r="X108" s="151"/>
      <c r="Y108" s="151"/>
      <c r="Z108" s="151"/>
      <c r="AA108" s="151"/>
      <c r="AB108" s="151"/>
      <c r="AC108" s="151"/>
      <c r="AD108" s="151"/>
      <c r="AE108" s="151"/>
      <c r="AF108" s="151"/>
      <c r="AG108" s="151"/>
      <c r="AH108" s="151"/>
      <c r="AI108" s="151"/>
      <c r="AJ108" s="151"/>
      <c r="AK108" s="151"/>
      <c r="AL108" s="151"/>
      <c r="AM108" s="7"/>
      <c r="AN108" s="7"/>
      <c r="AO108" s="7"/>
      <c r="AP108" s="7"/>
      <c r="AQ108" s="7"/>
      <c r="AR108" s="7"/>
      <c r="AS108" s="7"/>
      <c r="AT108" s="7"/>
      <c r="AU108" s="7"/>
      <c r="AV108" s="7"/>
      <c r="AW108" s="7"/>
      <c r="AX108" s="7"/>
      <c r="AY108" s="7"/>
      <c r="AZ108" s="7"/>
      <c r="BA108" s="7"/>
    </row>
    <row r="109" spans="1:53" x14ac:dyDescent="0.25">
      <c r="A109" s="5"/>
      <c r="B109" s="90"/>
      <c r="C109" s="7"/>
      <c r="D109" s="7"/>
      <c r="E109" s="7"/>
      <c r="F109" s="224"/>
      <c r="G109" s="228"/>
      <c r="H109" s="7"/>
      <c r="I109" s="10"/>
      <c r="J109" s="151"/>
      <c r="K109" s="151"/>
      <c r="L109" s="171"/>
      <c r="M109" s="151"/>
      <c r="N109" s="172"/>
      <c r="O109" s="160"/>
      <c r="P109" s="160"/>
      <c r="Q109" s="160"/>
      <c r="R109" s="151"/>
      <c r="S109" s="151"/>
      <c r="T109" s="151"/>
      <c r="U109" s="151"/>
      <c r="V109" s="151"/>
      <c r="W109" s="173"/>
      <c r="X109" s="151"/>
      <c r="Y109" s="151"/>
      <c r="Z109" s="151"/>
      <c r="AA109" s="151"/>
      <c r="AB109" s="151"/>
      <c r="AC109" s="151"/>
      <c r="AD109" s="151"/>
      <c r="AE109" s="151"/>
      <c r="AF109" s="151"/>
      <c r="AG109" s="151"/>
      <c r="AH109" s="151"/>
      <c r="AI109" s="151"/>
      <c r="AJ109" s="151"/>
      <c r="AK109" s="151"/>
      <c r="AL109" s="151"/>
      <c r="AM109" s="7"/>
      <c r="AN109" s="7"/>
      <c r="AO109" s="7"/>
      <c r="AP109" s="7"/>
      <c r="AQ109" s="7"/>
      <c r="AR109" s="7"/>
      <c r="AS109" s="7"/>
      <c r="AT109" s="7"/>
      <c r="AU109" s="7"/>
      <c r="AV109" s="7"/>
      <c r="AW109" s="7"/>
      <c r="AX109" s="7"/>
      <c r="AY109" s="7"/>
      <c r="AZ109" s="7"/>
      <c r="BA109" s="7"/>
    </row>
    <row r="110" spans="1:53" x14ac:dyDescent="0.25">
      <c r="A110" s="5"/>
      <c r="B110" s="90"/>
      <c r="C110" s="7"/>
      <c r="D110" s="7"/>
      <c r="E110" s="7"/>
      <c r="F110" s="224"/>
      <c r="G110" s="228"/>
      <c r="H110" s="7"/>
      <c r="I110" s="10"/>
      <c r="J110" s="151"/>
      <c r="K110" s="151"/>
      <c r="L110" s="171"/>
      <c r="M110" s="151"/>
      <c r="N110" s="172"/>
      <c r="O110" s="160"/>
      <c r="P110" s="160"/>
      <c r="Q110" s="160"/>
      <c r="R110" s="151"/>
      <c r="S110" s="151"/>
      <c r="T110" s="151"/>
      <c r="U110" s="151"/>
      <c r="V110" s="151"/>
      <c r="W110" s="173"/>
      <c r="X110" s="151"/>
      <c r="Y110" s="151"/>
      <c r="Z110" s="151"/>
      <c r="AA110" s="151"/>
      <c r="AB110" s="151"/>
      <c r="AC110" s="151"/>
      <c r="AD110" s="151"/>
      <c r="AE110" s="151"/>
      <c r="AF110" s="151"/>
      <c r="AG110" s="151"/>
      <c r="AH110" s="151"/>
      <c r="AI110" s="151"/>
      <c r="AJ110" s="151"/>
      <c r="AK110" s="151"/>
      <c r="AL110" s="151"/>
      <c r="AM110" s="7"/>
      <c r="AN110" s="7"/>
      <c r="AO110" s="7"/>
      <c r="AP110" s="7"/>
      <c r="AQ110" s="7"/>
      <c r="AR110" s="7"/>
      <c r="AS110" s="7"/>
      <c r="AT110" s="7"/>
      <c r="AU110" s="7"/>
      <c r="AV110" s="7"/>
      <c r="AW110" s="7"/>
      <c r="AX110" s="7"/>
      <c r="AY110" s="7"/>
      <c r="AZ110" s="7"/>
      <c r="BA110" s="7"/>
    </row>
    <row r="111" spans="1:53" x14ac:dyDescent="0.25">
      <c r="A111" s="5"/>
      <c r="B111" s="90"/>
      <c r="C111" s="7"/>
      <c r="D111" s="7"/>
      <c r="E111" s="7"/>
      <c r="F111" s="224"/>
      <c r="G111" s="228"/>
      <c r="H111" s="7"/>
      <c r="I111" s="10"/>
      <c r="J111" s="151"/>
      <c r="K111" s="239"/>
      <c r="L111" s="171"/>
      <c r="M111" s="151"/>
      <c r="N111" s="172"/>
      <c r="O111" s="160"/>
      <c r="P111" s="160"/>
      <c r="Q111" s="160"/>
      <c r="R111" s="151"/>
      <c r="S111" s="151"/>
      <c r="T111" s="151"/>
      <c r="U111" s="151"/>
      <c r="V111" s="151"/>
      <c r="W111" s="173"/>
      <c r="X111" s="151"/>
      <c r="Y111" s="151"/>
      <c r="Z111" s="151"/>
      <c r="AA111" s="151"/>
      <c r="AB111" s="151"/>
      <c r="AC111" s="151"/>
      <c r="AD111" s="151"/>
      <c r="AE111" s="151"/>
      <c r="AF111" s="151"/>
      <c r="AG111" s="151"/>
      <c r="AH111" s="151"/>
      <c r="AI111" s="151"/>
      <c r="AJ111" s="151"/>
      <c r="AK111" s="151"/>
      <c r="AL111" s="151"/>
      <c r="AM111" s="7"/>
      <c r="AN111" s="7"/>
      <c r="AO111" s="7"/>
      <c r="AP111" s="7"/>
      <c r="AQ111" s="7"/>
      <c r="AR111" s="7"/>
      <c r="AS111" s="7"/>
      <c r="AT111" s="7"/>
      <c r="AU111" s="7"/>
      <c r="AV111" s="7"/>
      <c r="AW111" s="7"/>
      <c r="AX111" s="7"/>
      <c r="AY111" s="7"/>
      <c r="AZ111" s="7"/>
      <c r="BA111" s="7"/>
    </row>
    <row r="112" spans="1:53" x14ac:dyDescent="0.25">
      <c r="A112" s="5"/>
      <c r="B112" s="90"/>
      <c r="C112" s="7"/>
      <c r="D112" s="7"/>
      <c r="E112" s="7"/>
      <c r="F112" s="224"/>
      <c r="G112" s="228"/>
      <c r="H112" s="7"/>
      <c r="I112" s="10"/>
      <c r="J112" s="151"/>
      <c r="K112" s="151"/>
      <c r="L112" s="171"/>
      <c r="M112" s="151"/>
      <c r="N112" s="172"/>
      <c r="O112" s="160"/>
      <c r="P112" s="160"/>
      <c r="Q112" s="160"/>
      <c r="R112" s="151"/>
      <c r="S112" s="151"/>
      <c r="T112" s="151"/>
      <c r="U112" s="151"/>
      <c r="V112" s="151"/>
      <c r="W112" s="173"/>
      <c r="X112" s="151"/>
      <c r="Y112" s="151"/>
      <c r="Z112" s="151"/>
      <c r="AA112" s="151"/>
      <c r="AB112" s="151"/>
      <c r="AC112" s="151"/>
      <c r="AD112" s="151"/>
      <c r="AE112" s="151"/>
      <c r="AF112" s="151"/>
      <c r="AG112" s="151"/>
      <c r="AH112" s="151"/>
      <c r="AI112" s="151"/>
      <c r="AJ112" s="151"/>
      <c r="AK112" s="151"/>
      <c r="AL112" s="151"/>
      <c r="AM112" s="7"/>
      <c r="AN112" s="7"/>
      <c r="AO112" s="7"/>
      <c r="AP112" s="7"/>
      <c r="AQ112" s="7"/>
      <c r="AR112" s="7"/>
      <c r="AS112" s="7"/>
      <c r="AT112" s="7"/>
      <c r="AU112" s="7"/>
      <c r="AV112" s="7"/>
      <c r="AW112" s="7"/>
      <c r="AX112" s="7"/>
      <c r="AY112" s="7"/>
      <c r="AZ112" s="7"/>
      <c r="BA112" s="7"/>
    </row>
    <row r="113" spans="1:53" x14ac:dyDescent="0.25">
      <c r="A113" s="5"/>
      <c r="B113" s="90"/>
      <c r="C113" s="7"/>
      <c r="D113" s="7"/>
      <c r="E113" s="7"/>
      <c r="F113" s="224"/>
      <c r="G113" s="228"/>
      <c r="H113" s="7"/>
      <c r="I113" s="10"/>
      <c r="J113" s="151"/>
      <c r="K113" s="151"/>
      <c r="L113" s="171"/>
      <c r="M113" s="151"/>
      <c r="N113" s="172"/>
      <c r="O113" s="160"/>
      <c r="P113" s="160"/>
      <c r="Q113" s="160"/>
      <c r="R113" s="151"/>
      <c r="S113" s="151"/>
      <c r="T113" s="151"/>
      <c r="U113" s="151"/>
      <c r="V113" s="151"/>
      <c r="W113" s="173"/>
      <c r="X113" s="151"/>
      <c r="Y113" s="151"/>
      <c r="Z113" s="151"/>
      <c r="AA113" s="151"/>
      <c r="AB113" s="151"/>
      <c r="AC113" s="151"/>
      <c r="AD113" s="151"/>
      <c r="AE113" s="151"/>
      <c r="AF113" s="151"/>
      <c r="AG113" s="151"/>
      <c r="AH113" s="151"/>
      <c r="AI113" s="151"/>
      <c r="AJ113" s="151"/>
      <c r="AK113" s="151"/>
      <c r="AL113" s="151"/>
      <c r="AM113" s="7"/>
      <c r="AN113" s="7"/>
      <c r="AO113" s="7"/>
      <c r="AP113" s="7"/>
      <c r="AQ113" s="7"/>
      <c r="AR113" s="7"/>
      <c r="AS113" s="7"/>
      <c r="AT113" s="7"/>
      <c r="AU113" s="7"/>
      <c r="AV113" s="7"/>
      <c r="AW113" s="7"/>
      <c r="AX113" s="7"/>
      <c r="AY113" s="7"/>
      <c r="AZ113" s="7"/>
      <c r="BA113" s="7"/>
    </row>
    <row r="114" spans="1:53" x14ac:dyDescent="0.25">
      <c r="A114" s="5"/>
      <c r="B114" s="90"/>
      <c r="C114" s="7"/>
      <c r="D114" s="7"/>
      <c r="E114" s="7"/>
      <c r="F114" s="224"/>
      <c r="G114" s="228"/>
      <c r="H114" s="7"/>
      <c r="I114" s="10"/>
      <c r="J114" s="151"/>
      <c r="K114" s="151"/>
      <c r="L114" s="171"/>
      <c r="M114" s="151"/>
      <c r="N114" s="172"/>
      <c r="O114" s="160"/>
      <c r="P114" s="160"/>
      <c r="Q114" s="160"/>
      <c r="R114" s="151"/>
      <c r="S114" s="151"/>
      <c r="T114" s="151"/>
      <c r="U114" s="151"/>
      <c r="V114" s="151"/>
      <c r="W114" s="173"/>
      <c r="X114" s="151"/>
      <c r="Y114" s="151"/>
      <c r="Z114" s="151"/>
      <c r="AA114" s="151"/>
      <c r="AB114" s="151"/>
      <c r="AC114" s="151"/>
      <c r="AD114" s="151"/>
      <c r="AE114" s="151"/>
      <c r="AF114" s="151"/>
      <c r="AG114" s="151"/>
      <c r="AH114" s="151"/>
      <c r="AI114" s="151"/>
      <c r="AJ114" s="151"/>
      <c r="AK114" s="151"/>
      <c r="AL114" s="151"/>
      <c r="AM114" s="7"/>
      <c r="AN114" s="7"/>
      <c r="AO114" s="7"/>
      <c r="AP114" s="7"/>
      <c r="AQ114" s="7"/>
      <c r="AR114" s="7"/>
      <c r="AS114" s="7"/>
      <c r="AT114" s="7"/>
      <c r="AU114" s="7"/>
      <c r="AV114" s="7"/>
      <c r="AW114" s="7"/>
      <c r="AX114" s="7"/>
      <c r="AY114" s="7"/>
      <c r="AZ114" s="7"/>
      <c r="BA114" s="7"/>
    </row>
    <row r="115" spans="1:53" x14ac:dyDescent="0.25">
      <c r="A115" s="5"/>
      <c r="B115" s="90"/>
      <c r="C115" s="110"/>
      <c r="D115" s="7"/>
      <c r="E115" s="7"/>
      <c r="F115" s="224"/>
      <c r="G115" s="228"/>
      <c r="H115" s="7"/>
      <c r="I115" s="10"/>
      <c r="J115" s="151"/>
      <c r="K115" s="239"/>
      <c r="L115" s="171"/>
      <c r="M115" s="151"/>
      <c r="N115" s="172"/>
      <c r="O115" s="160"/>
      <c r="P115" s="160"/>
      <c r="Q115" s="160"/>
      <c r="R115" s="151"/>
      <c r="S115" s="151"/>
      <c r="T115" s="151"/>
      <c r="U115" s="151"/>
      <c r="V115" s="151"/>
      <c r="W115" s="173"/>
      <c r="X115" s="151"/>
      <c r="Y115" s="151"/>
      <c r="Z115" s="151"/>
      <c r="AA115" s="151"/>
      <c r="AB115" s="151"/>
      <c r="AC115" s="151"/>
      <c r="AD115" s="151"/>
      <c r="AE115" s="151"/>
      <c r="AF115" s="151"/>
      <c r="AG115" s="151"/>
      <c r="AH115" s="151"/>
      <c r="AI115" s="151"/>
      <c r="AJ115" s="151"/>
      <c r="AK115" s="151"/>
      <c r="AL115" s="151"/>
      <c r="AM115" s="7"/>
      <c r="AN115" s="7"/>
      <c r="AO115" s="7"/>
      <c r="AP115" s="7"/>
      <c r="AQ115" s="7"/>
      <c r="AR115" s="7"/>
      <c r="AS115" s="7"/>
      <c r="AT115" s="7"/>
      <c r="AU115" s="7"/>
      <c r="AV115" s="7"/>
      <c r="AW115" s="7"/>
      <c r="AX115" s="7"/>
      <c r="AY115" s="7"/>
      <c r="AZ115" s="7"/>
      <c r="BA115" s="7"/>
    </row>
    <row r="116" spans="1:53" x14ac:dyDescent="0.25">
      <c r="A116" s="5"/>
      <c r="B116" s="241"/>
      <c r="C116" s="22"/>
      <c r="D116" s="7"/>
      <c r="E116" s="7"/>
      <c r="F116" s="228"/>
      <c r="G116" s="228"/>
      <c r="H116" s="7"/>
      <c r="I116" s="10"/>
      <c r="J116" s="151"/>
      <c r="K116" s="151"/>
      <c r="L116" s="171"/>
      <c r="M116" s="151"/>
      <c r="N116" s="172"/>
      <c r="O116" s="160"/>
      <c r="P116" s="160"/>
      <c r="Q116" s="160"/>
      <c r="R116" s="151"/>
      <c r="S116" s="151"/>
      <c r="T116" s="151"/>
      <c r="U116" s="151"/>
      <c r="V116" s="151"/>
      <c r="W116" s="173"/>
      <c r="X116" s="151"/>
      <c r="Y116" s="151"/>
      <c r="Z116" s="151"/>
      <c r="AA116" s="151"/>
      <c r="AB116" s="151"/>
      <c r="AC116" s="151"/>
      <c r="AD116" s="151"/>
      <c r="AE116" s="151"/>
      <c r="AF116" s="151"/>
      <c r="AG116" s="151"/>
      <c r="AH116" s="151"/>
      <c r="AI116" s="151"/>
      <c r="AJ116" s="151"/>
      <c r="AK116" s="151"/>
      <c r="AL116" s="151"/>
      <c r="AM116" s="7"/>
      <c r="AN116" s="7"/>
      <c r="AO116" s="7"/>
      <c r="AP116" s="7"/>
      <c r="AQ116" s="7"/>
      <c r="AR116" s="7"/>
      <c r="AS116" s="7"/>
      <c r="AT116" s="7"/>
      <c r="AU116" s="7"/>
      <c r="AV116" s="7"/>
      <c r="AW116" s="7"/>
      <c r="AX116" s="7"/>
      <c r="AY116" s="7"/>
      <c r="AZ116" s="7"/>
      <c r="BA116" s="7"/>
    </row>
    <row r="117" spans="1:53" s="53" customFormat="1" x14ac:dyDescent="0.25">
      <c r="A117" s="254">
        <v>0</v>
      </c>
      <c r="B117" s="254">
        <v>0</v>
      </c>
      <c r="C117" s="45" t="s">
        <v>903</v>
      </c>
      <c r="D117" s="253" t="s">
        <v>898</v>
      </c>
      <c r="E117" s="253" t="s">
        <v>898</v>
      </c>
      <c r="F117" s="233"/>
      <c r="G117" s="226"/>
      <c r="H117" s="45"/>
      <c r="I117" s="46"/>
      <c r="J117" s="180"/>
      <c r="K117" s="198"/>
      <c r="L117" s="207"/>
      <c r="M117" s="180"/>
      <c r="N117" s="208"/>
      <c r="O117" s="182"/>
      <c r="P117" s="182"/>
      <c r="Q117" s="182"/>
      <c r="R117" s="180"/>
      <c r="S117" s="180"/>
      <c r="T117" s="180"/>
      <c r="U117" s="180"/>
      <c r="V117" s="180"/>
      <c r="W117" s="207"/>
      <c r="X117" s="180" t="s">
        <v>50</v>
      </c>
      <c r="Y117" s="180" t="s">
        <v>50</v>
      </c>
      <c r="Z117" s="151" t="s">
        <v>50</v>
      </c>
      <c r="AA117" s="180" t="s">
        <v>50</v>
      </c>
      <c r="AB117" s="180">
        <v>0</v>
      </c>
      <c r="AC117" s="180">
        <v>0</v>
      </c>
      <c r="AD117" s="180">
        <v>0</v>
      </c>
      <c r="AE117" s="180">
        <v>0</v>
      </c>
      <c r="AF117" s="180" t="s">
        <v>50</v>
      </c>
      <c r="AG117" s="180">
        <v>0</v>
      </c>
      <c r="AH117" s="180" t="s">
        <v>50</v>
      </c>
      <c r="AI117" s="151">
        <v>0</v>
      </c>
      <c r="AJ117" s="180" t="s">
        <v>50</v>
      </c>
      <c r="AK117" s="180" t="s">
        <v>50</v>
      </c>
      <c r="AL117" s="180">
        <v>0</v>
      </c>
      <c r="AM117" s="45"/>
      <c r="AN117" s="45"/>
      <c r="AO117" s="45"/>
      <c r="AP117" s="45"/>
      <c r="AQ117" s="45"/>
      <c r="AR117" s="45"/>
      <c r="AS117" s="45"/>
      <c r="AT117" s="45"/>
      <c r="AU117" s="45"/>
      <c r="AV117" s="45"/>
      <c r="AW117" s="45"/>
      <c r="AX117" s="45"/>
      <c r="AY117" s="45"/>
      <c r="AZ117" s="45"/>
      <c r="BA117" s="45"/>
    </row>
    <row r="118" spans="1:53" s="135" customFormat="1" x14ac:dyDescent="0.25">
      <c r="A118" s="130"/>
      <c r="B118" s="142"/>
      <c r="C118" s="141"/>
      <c r="D118" s="7"/>
      <c r="E118" s="7"/>
      <c r="F118" s="234"/>
      <c r="G118" s="236"/>
      <c r="H118" s="131"/>
      <c r="I118" s="132"/>
      <c r="J118" s="209"/>
      <c r="K118" s="210"/>
      <c r="L118" s="214"/>
      <c r="M118" s="209"/>
      <c r="N118" s="215"/>
      <c r="O118" s="213"/>
      <c r="P118" s="213"/>
      <c r="Q118" s="213"/>
      <c r="R118" s="209"/>
      <c r="S118" s="209"/>
      <c r="T118" s="209"/>
      <c r="U118" s="209"/>
      <c r="V118" s="209"/>
      <c r="W118" s="216"/>
      <c r="X118" s="209"/>
      <c r="Y118" s="209"/>
      <c r="Z118" s="209"/>
      <c r="AA118" s="209"/>
      <c r="AB118" s="209"/>
      <c r="AC118" s="209"/>
      <c r="AD118" s="209"/>
      <c r="AE118" s="209"/>
      <c r="AF118" s="209"/>
      <c r="AG118" s="209"/>
      <c r="AH118" s="209"/>
      <c r="AI118" s="209"/>
      <c r="AJ118" s="209"/>
      <c r="AK118" s="209"/>
      <c r="AL118" s="209"/>
      <c r="AM118" s="131"/>
      <c r="AN118" s="131"/>
      <c r="AO118" s="131"/>
      <c r="AP118" s="131"/>
      <c r="AQ118" s="131"/>
      <c r="AR118" s="131"/>
      <c r="AS118" s="131"/>
      <c r="AT118" s="131"/>
      <c r="AU118" s="131"/>
      <c r="AV118" s="131"/>
      <c r="AW118" s="131"/>
      <c r="AX118" s="131"/>
      <c r="AY118" s="131"/>
      <c r="AZ118" s="131"/>
      <c r="BA118" s="131"/>
    </row>
    <row r="119" spans="1:53" x14ac:dyDescent="0.25">
      <c r="A119" s="5"/>
      <c r="B119" s="90"/>
      <c r="C119" s="63"/>
      <c r="D119" s="45"/>
      <c r="E119" s="45"/>
      <c r="F119" s="225"/>
      <c r="G119" s="225"/>
      <c r="H119" s="45"/>
      <c r="I119" s="46"/>
      <c r="J119" s="180"/>
      <c r="K119" s="198"/>
      <c r="L119" s="171"/>
      <c r="M119" s="151"/>
      <c r="N119" s="172"/>
      <c r="O119" s="160"/>
      <c r="P119" s="160"/>
      <c r="Q119" s="160"/>
      <c r="R119" s="151"/>
      <c r="S119" s="151"/>
      <c r="T119" s="151"/>
      <c r="U119" s="151"/>
      <c r="V119" s="151"/>
      <c r="W119" s="173"/>
      <c r="X119" s="151"/>
      <c r="Y119" s="151"/>
      <c r="Z119" s="151"/>
      <c r="AA119" s="151"/>
      <c r="AB119" s="151"/>
      <c r="AC119" s="151"/>
      <c r="AD119" s="151"/>
      <c r="AE119" s="151"/>
      <c r="AF119" s="151"/>
      <c r="AG119" s="151"/>
      <c r="AH119" s="151"/>
      <c r="AI119" s="151"/>
      <c r="AJ119" s="151"/>
      <c r="AK119" s="151"/>
      <c r="AL119" s="151"/>
      <c r="AM119" s="7"/>
      <c r="AN119" s="7"/>
      <c r="AO119" s="7"/>
      <c r="AP119" s="7"/>
      <c r="AQ119" s="7"/>
      <c r="AR119" s="7"/>
      <c r="AS119" s="7"/>
      <c r="AT119" s="7"/>
      <c r="AU119" s="7"/>
      <c r="AV119" s="7"/>
      <c r="AW119" s="7"/>
      <c r="AX119" s="7"/>
      <c r="AY119" s="7"/>
      <c r="AZ119" s="7"/>
      <c r="BA119" s="7"/>
    </row>
    <row r="120" spans="1:53" x14ac:dyDescent="0.25">
      <c r="A120" s="5"/>
      <c r="B120" s="90"/>
      <c r="C120" s="63"/>
      <c r="D120" s="45"/>
      <c r="E120" s="45"/>
      <c r="F120" s="225"/>
      <c r="G120" s="226"/>
      <c r="H120" s="45"/>
      <c r="I120" s="46"/>
      <c r="J120" s="180"/>
      <c r="K120" s="180"/>
      <c r="L120" s="171"/>
      <c r="M120" s="151"/>
      <c r="N120" s="172"/>
      <c r="O120" s="189"/>
      <c r="P120" s="189"/>
      <c r="Q120" s="160"/>
      <c r="R120" s="151"/>
      <c r="S120" s="151"/>
      <c r="T120" s="151"/>
      <c r="U120" s="151"/>
      <c r="V120" s="151"/>
      <c r="W120" s="173"/>
      <c r="X120" s="151"/>
      <c r="Y120" s="151"/>
      <c r="Z120" s="151"/>
      <c r="AA120" s="151"/>
      <c r="AB120" s="151"/>
      <c r="AC120" s="151"/>
      <c r="AD120" s="151"/>
      <c r="AE120" s="151"/>
      <c r="AF120" s="151"/>
      <c r="AG120" s="151"/>
      <c r="AH120" s="151"/>
      <c r="AI120" s="151"/>
      <c r="AJ120" s="151"/>
      <c r="AK120" s="151"/>
      <c r="AL120" s="151"/>
      <c r="AM120" s="7"/>
      <c r="AN120" s="7"/>
      <c r="AO120" s="7"/>
      <c r="AP120" s="7"/>
      <c r="AQ120" s="7"/>
      <c r="AR120" s="7"/>
      <c r="AS120" s="7"/>
      <c r="AT120" s="7"/>
      <c r="AU120" s="7"/>
      <c r="AV120" s="7"/>
      <c r="AW120" s="7"/>
      <c r="AX120" s="7"/>
      <c r="AY120" s="7"/>
      <c r="AZ120" s="7"/>
      <c r="BA120" s="7"/>
    </row>
    <row r="121" spans="1:53" x14ac:dyDescent="0.25">
      <c r="A121" s="5"/>
      <c r="B121" s="90"/>
      <c r="C121" s="63"/>
      <c r="D121" s="45"/>
      <c r="E121" s="45"/>
      <c r="F121" s="225"/>
      <c r="G121" s="226"/>
      <c r="H121" s="45"/>
      <c r="I121" s="46"/>
      <c r="J121" s="180"/>
      <c r="K121" s="180"/>
      <c r="L121" s="171"/>
      <c r="M121" s="151"/>
      <c r="N121" s="172"/>
      <c r="O121" s="160"/>
      <c r="P121" s="160"/>
      <c r="Q121" s="160"/>
      <c r="R121" s="151"/>
      <c r="S121" s="151"/>
      <c r="T121" s="151"/>
      <c r="U121" s="151"/>
      <c r="V121" s="151"/>
      <c r="W121" s="173"/>
      <c r="X121" s="151"/>
      <c r="Y121" s="151"/>
      <c r="Z121" s="151"/>
      <c r="AA121" s="151"/>
      <c r="AB121" s="151"/>
      <c r="AC121" s="151"/>
      <c r="AD121" s="151"/>
      <c r="AE121" s="151"/>
      <c r="AF121" s="151"/>
      <c r="AG121" s="151"/>
      <c r="AH121" s="151"/>
      <c r="AI121" s="151"/>
      <c r="AJ121" s="151"/>
      <c r="AK121" s="151"/>
      <c r="AL121" s="151"/>
      <c r="AM121" s="7"/>
      <c r="AN121" s="7"/>
      <c r="AO121" s="7"/>
      <c r="AP121" s="7"/>
      <c r="AQ121" s="7"/>
      <c r="AR121" s="7"/>
      <c r="AS121" s="7"/>
      <c r="AT121" s="7"/>
      <c r="AU121" s="7"/>
      <c r="AV121" s="7"/>
      <c r="AW121" s="7"/>
      <c r="AX121" s="7"/>
      <c r="AY121" s="7"/>
      <c r="AZ121" s="7"/>
      <c r="BA121" s="7"/>
    </row>
    <row r="122" spans="1:53" x14ac:dyDescent="0.25">
      <c r="A122" s="5"/>
      <c r="B122" s="90"/>
      <c r="C122" s="46"/>
      <c r="D122" s="45"/>
      <c r="E122" s="45"/>
      <c r="F122" s="224"/>
      <c r="G122" s="226"/>
      <c r="H122" s="45"/>
      <c r="I122" s="46"/>
      <c r="J122" s="180"/>
      <c r="K122" s="180"/>
      <c r="L122" s="179"/>
      <c r="M122" s="151"/>
      <c r="N122" s="172"/>
      <c r="O122" s="160"/>
      <c r="P122" s="160"/>
      <c r="Q122" s="160"/>
      <c r="R122" s="151"/>
      <c r="S122" s="151"/>
      <c r="T122" s="151"/>
      <c r="U122" s="151"/>
      <c r="V122" s="151"/>
      <c r="W122" s="173"/>
      <c r="X122" s="151"/>
      <c r="Y122" s="151"/>
      <c r="Z122" s="151"/>
      <c r="AA122" s="151"/>
      <c r="AB122" s="151"/>
      <c r="AC122" s="151"/>
      <c r="AD122" s="151"/>
      <c r="AE122" s="151"/>
      <c r="AF122" s="151"/>
      <c r="AG122" s="151"/>
      <c r="AH122" s="151"/>
      <c r="AI122" s="151"/>
      <c r="AJ122" s="151"/>
      <c r="AK122" s="151"/>
      <c r="AL122" s="151"/>
      <c r="AM122" s="7"/>
      <c r="AN122" s="7"/>
      <c r="AO122" s="7"/>
      <c r="AP122" s="7"/>
      <c r="AQ122" s="7"/>
      <c r="AR122" s="7"/>
      <c r="AS122" s="7"/>
      <c r="AT122" s="7"/>
      <c r="AU122" s="7"/>
      <c r="AV122" s="7"/>
      <c r="AW122" s="7"/>
      <c r="AX122" s="7"/>
      <c r="AY122" s="7"/>
      <c r="AZ122" s="7"/>
      <c r="BA122" s="7"/>
    </row>
    <row r="123" spans="1:53" s="53" customFormat="1" x14ac:dyDescent="0.25">
      <c r="A123" s="50">
        <v>0</v>
      </c>
      <c r="B123" s="254">
        <v>0</v>
      </c>
      <c r="C123" s="315" t="s">
        <v>904</v>
      </c>
      <c r="D123" s="45">
        <v>0</v>
      </c>
      <c r="E123" s="45" t="s">
        <v>898</v>
      </c>
      <c r="F123" s="230"/>
      <c r="G123" s="230"/>
      <c r="H123" s="315" t="s">
        <v>905</v>
      </c>
      <c r="I123" s="307"/>
      <c r="J123" s="180">
        <v>0</v>
      </c>
      <c r="K123" s="180">
        <v>0</v>
      </c>
      <c r="L123" s="207">
        <v>0</v>
      </c>
      <c r="M123" s="180">
        <v>0</v>
      </c>
      <c r="N123" s="208">
        <v>0</v>
      </c>
      <c r="O123" s="182">
        <v>0</v>
      </c>
      <c r="P123" s="182">
        <v>0</v>
      </c>
      <c r="Q123" s="182">
        <v>0</v>
      </c>
      <c r="R123" s="180">
        <v>0</v>
      </c>
      <c r="S123" s="180">
        <v>0</v>
      </c>
      <c r="T123" s="180">
        <v>0</v>
      </c>
      <c r="U123" s="180">
        <v>0</v>
      </c>
      <c r="V123" s="180">
        <v>0</v>
      </c>
      <c r="W123" s="207">
        <v>0</v>
      </c>
      <c r="X123" s="180" t="s">
        <v>50</v>
      </c>
      <c r="Y123" s="180" t="s">
        <v>50</v>
      </c>
      <c r="Z123" s="180" t="s">
        <v>50</v>
      </c>
      <c r="AA123" s="180">
        <v>0</v>
      </c>
      <c r="AB123" s="180" t="s">
        <v>50</v>
      </c>
      <c r="AC123" s="180" t="s">
        <v>50</v>
      </c>
      <c r="AD123" s="206">
        <v>0</v>
      </c>
      <c r="AE123" s="180">
        <v>0</v>
      </c>
      <c r="AF123" s="206">
        <v>0</v>
      </c>
      <c r="AG123" s="180">
        <v>0</v>
      </c>
      <c r="AH123" s="180" t="s">
        <v>50</v>
      </c>
      <c r="AI123" s="180">
        <v>0</v>
      </c>
      <c r="AJ123" s="180" t="s">
        <v>50</v>
      </c>
      <c r="AK123" s="289" t="s">
        <v>50</v>
      </c>
      <c r="AL123" s="180"/>
      <c r="AM123" s="45"/>
      <c r="AN123" s="45"/>
      <c r="AO123" s="45"/>
      <c r="AP123" s="45"/>
      <c r="AQ123" s="45"/>
      <c r="AR123" s="45"/>
      <c r="AS123" s="45"/>
      <c r="AT123" s="45"/>
      <c r="AU123" s="45"/>
      <c r="AV123" s="45"/>
      <c r="AW123" s="45"/>
      <c r="AX123" s="45"/>
      <c r="AY123" s="45"/>
      <c r="AZ123" s="45"/>
      <c r="BA123" s="45"/>
    </row>
    <row r="124" spans="1:53" ht="30" x14ac:dyDescent="0.25">
      <c r="A124" s="130"/>
      <c r="B124" s="118" t="s">
        <v>47</v>
      </c>
      <c r="C124" s="80" t="s">
        <v>200</v>
      </c>
      <c r="D124" s="45" t="s">
        <v>201</v>
      </c>
      <c r="E124" s="45"/>
      <c r="F124" s="230">
        <v>216672.42</v>
      </c>
      <c r="G124" s="226">
        <v>9563.91</v>
      </c>
      <c r="H124" s="45"/>
      <c r="I124" s="46"/>
      <c r="J124" s="180"/>
      <c r="K124" s="180"/>
      <c r="L124" s="171">
        <v>44931</v>
      </c>
      <c r="M124" s="151">
        <v>125</v>
      </c>
      <c r="N124" s="172">
        <f t="shared" ref="N124:N129" si="0">IF(OR(ISBLANK(L124),ISBLANK(M124)),"",L124+M124-1)</f>
        <v>45055</v>
      </c>
      <c r="O124" s="160">
        <f t="shared" ref="O124:O129" ca="1" si="1">IF(OR(ISBLANK(L124),ISBLANK(M124)),"",N124-TODAY())</f>
        <v>-1148</v>
      </c>
      <c r="P124" s="160"/>
      <c r="Q124" s="160"/>
      <c r="R124" s="151"/>
      <c r="S124" s="151"/>
      <c r="T124" s="151"/>
      <c r="U124" s="151"/>
      <c r="V124" s="151"/>
      <c r="W124" s="173"/>
      <c r="X124" s="151"/>
      <c r="Y124" s="151"/>
      <c r="Z124" s="151"/>
      <c r="AA124" s="151"/>
      <c r="AB124" s="151"/>
      <c r="AC124" s="151"/>
      <c r="AD124" s="151"/>
      <c r="AE124" s="151"/>
      <c r="AF124" s="151"/>
      <c r="AG124" s="151"/>
      <c r="AH124" s="151"/>
      <c r="AI124" s="151"/>
      <c r="AJ124" s="151"/>
      <c r="AK124" s="151"/>
      <c r="AL124" s="151"/>
      <c r="AM124" s="7"/>
      <c r="AN124" s="7"/>
      <c r="AO124" s="7"/>
      <c r="AP124" s="7"/>
      <c r="AQ124" s="7"/>
      <c r="AR124" s="7"/>
      <c r="AS124" s="7"/>
      <c r="AT124" s="7"/>
      <c r="AU124" s="7"/>
      <c r="AV124" s="7"/>
      <c r="AW124" s="7" t="s">
        <v>50</v>
      </c>
      <c r="AX124" s="7" t="s">
        <v>50</v>
      </c>
      <c r="AY124" s="7" t="s">
        <v>50</v>
      </c>
      <c r="AZ124" s="7" t="s">
        <v>50</v>
      </c>
      <c r="BA124" s="7"/>
    </row>
    <row r="125" spans="1:53" x14ac:dyDescent="0.25">
      <c r="A125" s="130"/>
      <c r="B125" s="118" t="s">
        <v>47</v>
      </c>
      <c r="C125" s="63" t="s">
        <v>202</v>
      </c>
      <c r="D125" s="45" t="s">
        <v>94</v>
      </c>
      <c r="E125" s="45"/>
      <c r="F125" s="224">
        <v>102773.57</v>
      </c>
      <c r="G125" s="225">
        <v>4180.47</v>
      </c>
      <c r="H125" s="45"/>
      <c r="I125" s="46"/>
      <c r="J125" s="180"/>
      <c r="K125" s="180"/>
      <c r="L125" s="171">
        <v>44929</v>
      </c>
      <c r="M125" s="151">
        <v>125</v>
      </c>
      <c r="N125" s="172">
        <f t="shared" si="0"/>
        <v>45053</v>
      </c>
      <c r="O125" s="160">
        <f t="shared" ca="1" si="1"/>
        <v>-1150</v>
      </c>
      <c r="P125" s="160"/>
      <c r="Q125" s="160"/>
      <c r="R125" s="151"/>
      <c r="S125" s="151"/>
      <c r="T125" s="151"/>
      <c r="U125" s="151"/>
      <c r="V125" s="151"/>
      <c r="W125" s="173"/>
      <c r="X125" s="151"/>
      <c r="Y125" s="151"/>
      <c r="Z125" s="151"/>
      <c r="AA125" s="151"/>
      <c r="AB125" s="151"/>
      <c r="AC125" s="151"/>
      <c r="AD125" s="151"/>
      <c r="AE125" s="151"/>
      <c r="AF125" s="151"/>
      <c r="AG125" s="151"/>
      <c r="AH125" s="151"/>
      <c r="AI125" s="151"/>
      <c r="AJ125" s="151"/>
      <c r="AK125" s="151"/>
      <c r="AL125" s="151"/>
      <c r="AM125" s="7"/>
      <c r="AN125" s="7"/>
      <c r="AO125" s="7"/>
      <c r="AP125" s="7"/>
      <c r="AQ125" s="7"/>
      <c r="AR125" s="7"/>
      <c r="AS125" s="7"/>
      <c r="AT125" s="7"/>
      <c r="AU125" s="7"/>
      <c r="AV125" s="7"/>
      <c r="AW125" s="7" t="s">
        <v>50</v>
      </c>
      <c r="AX125" s="7" t="s">
        <v>50</v>
      </c>
      <c r="AY125" s="7" t="s">
        <v>50</v>
      </c>
      <c r="AZ125" s="7" t="s">
        <v>50</v>
      </c>
      <c r="BA125" s="7"/>
    </row>
    <row r="126" spans="1:53" ht="30" x14ac:dyDescent="0.25">
      <c r="A126" s="130"/>
      <c r="B126" s="118" t="s">
        <v>47</v>
      </c>
      <c r="C126" s="80" t="s">
        <v>203</v>
      </c>
      <c r="D126" s="45" t="s">
        <v>111</v>
      </c>
      <c r="E126" s="45"/>
      <c r="F126" s="226">
        <v>138956.57</v>
      </c>
      <c r="G126" s="226">
        <v>3355.34</v>
      </c>
      <c r="H126" s="45"/>
      <c r="I126" s="46"/>
      <c r="J126" s="180"/>
      <c r="K126" s="180"/>
      <c r="L126" s="171">
        <v>44935</v>
      </c>
      <c r="M126" s="151">
        <v>130</v>
      </c>
      <c r="N126" s="172">
        <f t="shared" si="0"/>
        <v>45064</v>
      </c>
      <c r="O126" s="160">
        <f t="shared" ca="1" si="1"/>
        <v>-1139</v>
      </c>
      <c r="P126" s="160"/>
      <c r="Q126" s="160"/>
      <c r="R126" s="151"/>
      <c r="S126" s="151"/>
      <c r="T126" s="151"/>
      <c r="U126" s="151"/>
      <c r="V126" s="151"/>
      <c r="W126" s="173"/>
      <c r="X126" s="151"/>
      <c r="Y126" s="151"/>
      <c r="Z126" s="151"/>
      <c r="AA126" s="151"/>
      <c r="AB126" s="151"/>
      <c r="AC126" s="151"/>
      <c r="AD126" s="151"/>
      <c r="AE126" s="151"/>
      <c r="AF126" s="151"/>
      <c r="AG126" s="151"/>
      <c r="AH126" s="151"/>
      <c r="AI126" s="151"/>
      <c r="AJ126" s="151"/>
      <c r="AK126" s="151"/>
      <c r="AL126" s="151"/>
      <c r="AM126" s="7"/>
      <c r="AN126" s="7"/>
      <c r="AO126" s="7"/>
      <c r="AP126" s="7"/>
      <c r="AQ126" s="7"/>
      <c r="AR126" s="7"/>
      <c r="AS126" s="7"/>
      <c r="AT126" s="7"/>
      <c r="AU126" s="7"/>
      <c r="AV126" s="7"/>
      <c r="AW126" s="7" t="s">
        <v>50</v>
      </c>
      <c r="AX126" s="7" t="s">
        <v>50</v>
      </c>
      <c r="AY126" s="7" t="s">
        <v>50</v>
      </c>
      <c r="AZ126" s="7" t="s">
        <v>50</v>
      </c>
      <c r="BA126" s="7"/>
    </row>
    <row r="127" spans="1:53" x14ac:dyDescent="0.25">
      <c r="A127" s="130"/>
      <c r="B127" s="118" t="s">
        <v>47</v>
      </c>
      <c r="C127" s="63" t="s">
        <v>204</v>
      </c>
      <c r="D127" s="7" t="s">
        <v>123</v>
      </c>
      <c r="E127" s="7"/>
      <c r="F127" s="224">
        <v>50744.67</v>
      </c>
      <c r="G127" s="231">
        <v>1905.6</v>
      </c>
      <c r="H127" s="7"/>
      <c r="I127" s="10"/>
      <c r="J127" s="151"/>
      <c r="K127" s="151"/>
      <c r="L127" s="171">
        <v>44939</v>
      </c>
      <c r="M127" s="151">
        <v>40</v>
      </c>
      <c r="N127" s="172">
        <f t="shared" si="0"/>
        <v>44978</v>
      </c>
      <c r="O127" s="160">
        <f t="shared" ca="1" si="1"/>
        <v>-1225</v>
      </c>
      <c r="P127" s="160"/>
      <c r="Q127" s="160"/>
      <c r="R127" s="151"/>
      <c r="S127" s="151"/>
      <c r="T127" s="151"/>
      <c r="U127" s="151"/>
      <c r="V127" s="151"/>
      <c r="W127" s="173"/>
      <c r="X127" s="151"/>
      <c r="Y127" s="151"/>
      <c r="Z127" s="151"/>
      <c r="AA127" s="151"/>
      <c r="AB127" s="151"/>
      <c r="AC127" s="151"/>
      <c r="AD127" s="151"/>
      <c r="AE127" s="151"/>
      <c r="AF127" s="151"/>
      <c r="AG127" s="151"/>
      <c r="AH127" s="151"/>
      <c r="AI127" s="151"/>
      <c r="AJ127" s="151"/>
      <c r="AK127" s="151"/>
      <c r="AL127" s="151"/>
      <c r="AM127" s="7"/>
      <c r="AN127" s="7"/>
      <c r="AO127" s="7"/>
      <c r="AP127" s="7"/>
      <c r="AQ127" s="7"/>
      <c r="AR127" s="7"/>
      <c r="AS127" s="7"/>
      <c r="AT127" s="7"/>
      <c r="AU127" s="7"/>
      <c r="AV127" s="7"/>
      <c r="AW127" s="7">
        <v>0</v>
      </c>
      <c r="AX127" s="7" t="s">
        <v>50</v>
      </c>
      <c r="AY127" s="7" t="s">
        <v>50</v>
      </c>
      <c r="AZ127" s="7" t="s">
        <v>50</v>
      </c>
      <c r="BA127" s="7"/>
    </row>
    <row r="128" spans="1:53" s="135" customFormat="1" x14ac:dyDescent="0.25">
      <c r="A128" s="130"/>
      <c r="B128" s="142">
        <v>0</v>
      </c>
      <c r="C128" s="131" t="s">
        <v>906</v>
      </c>
      <c r="D128" s="134"/>
      <c r="E128" s="134"/>
      <c r="F128" s="235"/>
      <c r="G128" s="235"/>
      <c r="H128" s="131"/>
      <c r="I128" s="132"/>
      <c r="J128" s="209"/>
      <c r="K128" s="209"/>
      <c r="L128" s="214"/>
      <c r="M128" s="209"/>
      <c r="N128" s="215"/>
      <c r="O128" s="213"/>
      <c r="P128" s="213"/>
      <c r="Q128" s="213"/>
      <c r="R128" s="209"/>
      <c r="S128" s="209"/>
      <c r="T128" s="209"/>
      <c r="U128" s="209"/>
      <c r="V128" s="209"/>
      <c r="W128" s="216"/>
      <c r="X128" s="209"/>
      <c r="Y128" s="209"/>
      <c r="Z128" s="209"/>
      <c r="AA128" s="209"/>
      <c r="AB128" s="209"/>
      <c r="AC128" s="209"/>
      <c r="AD128" s="209"/>
      <c r="AE128" s="209"/>
      <c r="AF128" s="209"/>
      <c r="AG128" s="209"/>
      <c r="AH128" s="209"/>
      <c r="AI128" s="209"/>
      <c r="AJ128" s="209"/>
      <c r="AK128" s="209"/>
      <c r="AL128" s="209"/>
      <c r="AM128" s="131"/>
      <c r="AN128" s="131"/>
      <c r="AO128" s="131"/>
      <c r="AP128" s="131"/>
      <c r="AQ128" s="131"/>
      <c r="AR128" s="131"/>
      <c r="AS128" s="131"/>
      <c r="AT128" s="131"/>
      <c r="AU128" s="131"/>
      <c r="AV128" s="131"/>
      <c r="AW128" s="131"/>
      <c r="AX128" s="131"/>
      <c r="AY128" s="131"/>
      <c r="AZ128" s="131"/>
      <c r="BA128" s="131"/>
    </row>
    <row r="129" spans="1:53" x14ac:dyDescent="0.25">
      <c r="A129" s="130"/>
      <c r="B129" s="118" t="s">
        <v>47</v>
      </c>
      <c r="C129" s="63" t="s">
        <v>206</v>
      </c>
      <c r="D129" s="45" t="s">
        <v>123</v>
      </c>
      <c r="E129" s="45"/>
      <c r="F129" s="226">
        <v>364308.17</v>
      </c>
      <c r="G129" s="226">
        <v>13943.21</v>
      </c>
      <c r="H129" s="45"/>
      <c r="I129" s="46"/>
      <c r="J129" s="180"/>
      <c r="K129" s="198">
        <v>250</v>
      </c>
      <c r="L129" s="171">
        <v>44952</v>
      </c>
      <c r="M129" s="151">
        <v>130</v>
      </c>
      <c r="N129" s="172">
        <f t="shared" si="0"/>
        <v>45081</v>
      </c>
      <c r="O129" s="160">
        <f t="shared" ca="1" si="1"/>
        <v>-1122</v>
      </c>
      <c r="P129" s="160"/>
      <c r="Q129" s="160"/>
      <c r="R129" s="151"/>
      <c r="S129" s="151"/>
      <c r="T129" s="151"/>
      <c r="U129" s="151"/>
      <c r="V129" s="151"/>
      <c r="W129" s="173"/>
      <c r="X129" s="151"/>
      <c r="Y129" s="151"/>
      <c r="Z129" s="151"/>
      <c r="AA129" s="151"/>
      <c r="AB129" s="151"/>
      <c r="AC129" s="151"/>
      <c r="AD129" s="151"/>
      <c r="AE129" s="151"/>
      <c r="AF129" s="151"/>
      <c r="AG129" s="151"/>
      <c r="AH129" s="151"/>
      <c r="AI129" s="151"/>
      <c r="AJ129" s="151"/>
      <c r="AK129" s="151"/>
      <c r="AL129" s="151"/>
      <c r="AM129" s="7"/>
      <c r="AN129" s="7"/>
      <c r="AO129" s="7"/>
      <c r="AP129" s="7"/>
      <c r="AQ129" s="7"/>
      <c r="AR129" s="7"/>
      <c r="AS129" s="7"/>
      <c r="AT129" s="7"/>
      <c r="AU129" s="7"/>
      <c r="AV129" s="7"/>
      <c r="AW129" s="7" t="s">
        <v>50</v>
      </c>
      <c r="AX129" s="7" t="s">
        <v>50</v>
      </c>
      <c r="AY129" s="7" t="s">
        <v>56</v>
      </c>
      <c r="AZ129" s="7" t="s">
        <v>56</v>
      </c>
      <c r="BA129" s="7"/>
    </row>
    <row r="130" spans="1:53" s="135" customFormat="1" x14ac:dyDescent="0.25">
      <c r="A130" s="130"/>
      <c r="B130" s="142">
        <v>0</v>
      </c>
      <c r="C130" s="131" t="s">
        <v>907</v>
      </c>
      <c r="D130" s="131"/>
      <c r="E130" s="131"/>
      <c r="F130" s="235"/>
      <c r="G130" s="235"/>
      <c r="H130" s="131"/>
      <c r="I130" s="132"/>
      <c r="J130" s="209"/>
      <c r="K130" s="210"/>
      <c r="L130" s="214"/>
      <c r="M130" s="209"/>
      <c r="N130" s="215"/>
      <c r="O130" s="213"/>
      <c r="P130" s="213"/>
      <c r="Q130" s="213"/>
      <c r="R130" s="209"/>
      <c r="S130" s="209"/>
      <c r="T130" s="209"/>
      <c r="U130" s="209"/>
      <c r="V130" s="209"/>
      <c r="W130" s="216"/>
      <c r="X130" s="209"/>
      <c r="Y130" s="209"/>
      <c r="Z130" s="209"/>
      <c r="AA130" s="209"/>
      <c r="AB130" s="209"/>
      <c r="AC130" s="209"/>
      <c r="AD130" s="209"/>
      <c r="AE130" s="209"/>
      <c r="AF130" s="209"/>
      <c r="AG130" s="209"/>
      <c r="AH130" s="209"/>
      <c r="AI130" s="209"/>
      <c r="AJ130" s="217"/>
      <c r="AK130" s="209"/>
      <c r="AL130" s="209"/>
      <c r="AM130" s="131"/>
      <c r="AN130" s="131"/>
      <c r="AO130" s="131"/>
      <c r="AP130" s="131"/>
      <c r="AQ130" s="131"/>
      <c r="AR130" s="131"/>
      <c r="AS130" s="131"/>
      <c r="AT130" s="131"/>
      <c r="AU130" s="131"/>
      <c r="AV130" s="131"/>
      <c r="AW130" s="131"/>
      <c r="AX130" s="131"/>
      <c r="AY130" s="131"/>
      <c r="AZ130" s="131"/>
      <c r="BA130" s="131"/>
    </row>
    <row r="131" spans="1:53" x14ac:dyDescent="0.25">
      <c r="A131" s="130"/>
      <c r="B131" s="118" t="s">
        <v>47</v>
      </c>
      <c r="C131" s="63" t="s">
        <v>209</v>
      </c>
      <c r="D131" s="45" t="s">
        <v>61</v>
      </c>
      <c r="E131" s="45"/>
      <c r="F131" s="226">
        <v>380080.78</v>
      </c>
      <c r="G131" s="226">
        <v>12541.41</v>
      </c>
      <c r="H131" s="45"/>
      <c r="I131" s="46"/>
      <c r="J131" s="180"/>
      <c r="K131" s="198">
        <v>300</v>
      </c>
      <c r="L131" s="171">
        <v>44957</v>
      </c>
      <c r="M131" s="151">
        <v>100</v>
      </c>
      <c r="N131" s="172">
        <f t="shared" ref="N131:N194" si="2">IF(OR(ISBLANK(L131),ISBLANK(M131)),"",L131+M131-1)</f>
        <v>45056</v>
      </c>
      <c r="O131" s="189">
        <f t="shared" ref="O131:O194" ca="1" si="3">IF(OR(ISBLANK(L131),ISBLANK(M131)),"",N131-TODAY())</f>
        <v>-1147</v>
      </c>
      <c r="P131" s="189"/>
      <c r="Q131" s="160"/>
      <c r="R131" s="151" t="s">
        <v>50</v>
      </c>
      <c r="S131" s="151" t="s">
        <v>50</v>
      </c>
      <c r="T131" s="151" t="s">
        <v>50</v>
      </c>
      <c r="U131" s="151" t="s">
        <v>50</v>
      </c>
      <c r="V131" s="151" t="s">
        <v>50</v>
      </c>
      <c r="W131" s="173" t="s">
        <v>56</v>
      </c>
      <c r="X131" s="151" t="s">
        <v>50</v>
      </c>
      <c r="Y131" s="151" t="s">
        <v>50</v>
      </c>
      <c r="Z131" s="151"/>
      <c r="AA131" s="151" t="s">
        <v>50</v>
      </c>
      <c r="AB131" s="151" t="s">
        <v>50</v>
      </c>
      <c r="AC131" s="151" t="s">
        <v>56</v>
      </c>
      <c r="AD131" s="151"/>
      <c r="AE131" s="151" t="s">
        <v>50</v>
      </c>
      <c r="AF131" s="151"/>
      <c r="AG131" s="151" t="s">
        <v>50</v>
      </c>
      <c r="AH131" s="151"/>
      <c r="AI131" s="151" t="s">
        <v>50</v>
      </c>
      <c r="AJ131" s="151">
        <v>0</v>
      </c>
      <c r="AK131" s="151" t="s">
        <v>56</v>
      </c>
      <c r="AL131" s="151" t="s">
        <v>50</v>
      </c>
      <c r="AM131" s="7">
        <v>0</v>
      </c>
      <c r="AN131" s="7">
        <v>0</v>
      </c>
      <c r="AO131" s="7" t="s">
        <v>50</v>
      </c>
      <c r="AP131" s="7">
        <v>0</v>
      </c>
      <c r="AQ131" s="7" t="s">
        <v>56</v>
      </c>
      <c r="AR131" s="7">
        <v>0</v>
      </c>
      <c r="AS131" s="7">
        <v>0</v>
      </c>
      <c r="AT131" s="7" t="s">
        <v>50</v>
      </c>
      <c r="AU131" s="7">
        <v>0</v>
      </c>
      <c r="AV131" s="7">
        <v>0</v>
      </c>
      <c r="AW131" s="7" t="s">
        <v>56</v>
      </c>
      <c r="AX131" s="7" t="s">
        <v>50</v>
      </c>
      <c r="AY131" s="7" t="s">
        <v>56</v>
      </c>
      <c r="AZ131" s="7" t="s">
        <v>56</v>
      </c>
      <c r="BA131" s="7"/>
    </row>
    <row r="132" spans="1:53" x14ac:dyDescent="0.25">
      <c r="A132" s="130"/>
      <c r="B132" s="90">
        <v>0</v>
      </c>
      <c r="C132" s="63" t="s">
        <v>210</v>
      </c>
      <c r="D132" s="45" t="s">
        <v>211</v>
      </c>
      <c r="E132" s="45"/>
      <c r="F132" s="226">
        <v>567622.42000000004</v>
      </c>
      <c r="G132" s="226">
        <v>12173.34</v>
      </c>
      <c r="H132" s="78"/>
      <c r="I132" s="303"/>
      <c r="J132" s="198"/>
      <c r="K132" s="198">
        <v>300</v>
      </c>
      <c r="L132" s="171">
        <v>44957</v>
      </c>
      <c r="M132" s="151">
        <v>160</v>
      </c>
      <c r="N132" s="172">
        <f t="shared" si="2"/>
        <v>45116</v>
      </c>
      <c r="O132" s="160">
        <f t="shared" ca="1" si="3"/>
        <v>-1087</v>
      </c>
      <c r="P132" s="160"/>
      <c r="Q132" s="160"/>
      <c r="R132" s="151" t="s">
        <v>50</v>
      </c>
      <c r="S132" s="151"/>
      <c r="T132" s="151"/>
      <c r="U132" s="151"/>
      <c r="V132" s="151"/>
      <c r="W132" s="173"/>
      <c r="X132" s="151"/>
      <c r="Y132" s="151"/>
      <c r="Z132" s="151"/>
      <c r="AA132" s="151"/>
      <c r="AB132" s="151"/>
      <c r="AC132" s="151"/>
      <c r="AD132" s="151"/>
      <c r="AE132" s="151" t="s">
        <v>50</v>
      </c>
      <c r="AF132" s="151"/>
      <c r="AG132" s="151"/>
      <c r="AH132" s="151"/>
      <c r="AI132" s="151" t="s">
        <v>50</v>
      </c>
      <c r="AJ132" s="151"/>
      <c r="AK132" s="151"/>
      <c r="AL132" s="151"/>
      <c r="AM132" s="7"/>
      <c r="AN132" s="7"/>
      <c r="AO132" s="7"/>
      <c r="AP132" s="7"/>
      <c r="AQ132" s="7"/>
      <c r="AR132" s="7"/>
      <c r="AS132" s="7"/>
      <c r="AT132" s="7"/>
      <c r="AU132" s="7"/>
      <c r="AV132" s="7"/>
      <c r="AW132" s="7" t="s">
        <v>50</v>
      </c>
      <c r="AX132" s="7" t="s">
        <v>50</v>
      </c>
      <c r="AY132" s="7" t="s">
        <v>50</v>
      </c>
      <c r="AZ132" s="7" t="s">
        <v>50</v>
      </c>
      <c r="BA132" s="7"/>
    </row>
    <row r="133" spans="1:53" s="135" customFormat="1" x14ac:dyDescent="0.25">
      <c r="A133" s="130"/>
      <c r="B133" s="142">
        <v>0</v>
      </c>
      <c r="C133" s="131" t="s">
        <v>908</v>
      </c>
      <c r="D133" s="131"/>
      <c r="E133" s="131"/>
      <c r="F133" s="235"/>
      <c r="G133" s="235"/>
      <c r="H133" s="131"/>
      <c r="I133" s="132"/>
      <c r="J133" s="209"/>
      <c r="K133" s="209"/>
      <c r="L133" s="214"/>
      <c r="M133" s="209"/>
      <c r="N133" s="215"/>
      <c r="O133" s="213"/>
      <c r="P133" s="213"/>
      <c r="Q133" s="213"/>
      <c r="R133" s="209"/>
      <c r="S133" s="209"/>
      <c r="T133" s="209"/>
      <c r="U133" s="209"/>
      <c r="V133" s="209"/>
      <c r="W133" s="216"/>
      <c r="X133" s="209"/>
      <c r="Y133" s="209"/>
      <c r="Z133" s="209"/>
      <c r="AA133" s="209"/>
      <c r="AB133" s="209"/>
      <c r="AC133" s="209"/>
      <c r="AD133" s="209"/>
      <c r="AE133" s="209"/>
      <c r="AF133" s="209"/>
      <c r="AG133" s="209"/>
      <c r="AH133" s="209"/>
      <c r="AI133" s="209"/>
      <c r="AJ133" s="209"/>
      <c r="AK133" s="209"/>
      <c r="AL133" s="209"/>
      <c r="AM133" s="131"/>
      <c r="AN133" s="131"/>
      <c r="AO133" s="131"/>
      <c r="AP133" s="131"/>
      <c r="AQ133" s="131"/>
      <c r="AR133" s="131"/>
      <c r="AS133" s="131"/>
      <c r="AT133" s="131"/>
      <c r="AU133" s="131"/>
      <c r="AV133" s="131"/>
      <c r="AW133" s="131"/>
      <c r="AX133" s="131"/>
      <c r="AY133" s="131"/>
      <c r="AZ133" s="131"/>
      <c r="BA133" s="131"/>
    </row>
    <row r="134" spans="1:53" x14ac:dyDescent="0.25">
      <c r="A134" s="130"/>
      <c r="B134" s="90">
        <v>0</v>
      </c>
      <c r="C134" s="63" t="s">
        <v>215</v>
      </c>
      <c r="D134" s="45" t="s">
        <v>91</v>
      </c>
      <c r="E134" s="45"/>
      <c r="F134" s="225">
        <v>149521.72</v>
      </c>
      <c r="G134" s="226">
        <v>5765.26</v>
      </c>
      <c r="H134" s="45"/>
      <c r="I134" s="46"/>
      <c r="J134" s="180"/>
      <c r="K134" s="198">
        <v>250</v>
      </c>
      <c r="L134" s="171">
        <v>44966</v>
      </c>
      <c r="M134" s="151">
        <v>160</v>
      </c>
      <c r="N134" s="172">
        <f t="shared" si="2"/>
        <v>45125</v>
      </c>
      <c r="O134" s="160">
        <f t="shared" ca="1" si="3"/>
        <v>-1078</v>
      </c>
      <c r="P134" s="160"/>
      <c r="Q134" s="160"/>
      <c r="R134" s="151"/>
      <c r="S134" s="151"/>
      <c r="T134" s="151"/>
      <c r="U134" s="151"/>
      <c r="V134" s="151"/>
      <c r="W134" s="173"/>
      <c r="X134" s="151"/>
      <c r="Y134" s="151"/>
      <c r="Z134" s="151"/>
      <c r="AA134" s="151"/>
      <c r="AB134" s="151"/>
      <c r="AC134" s="151"/>
      <c r="AD134" s="151"/>
      <c r="AE134" s="151"/>
      <c r="AF134" s="151"/>
      <c r="AG134" s="151"/>
      <c r="AH134" s="151"/>
      <c r="AI134" s="151"/>
      <c r="AJ134" s="151"/>
      <c r="AK134" s="151"/>
      <c r="AL134" s="151"/>
      <c r="AM134" s="7"/>
      <c r="AN134" s="7"/>
      <c r="AO134" s="7"/>
      <c r="AP134" s="7"/>
      <c r="AQ134" s="7"/>
      <c r="AR134" s="7"/>
      <c r="AS134" s="7"/>
      <c r="AT134" s="7"/>
      <c r="AU134" s="7"/>
      <c r="AV134" s="7"/>
      <c r="AW134" s="7" t="s">
        <v>50</v>
      </c>
      <c r="AX134" s="7" t="s">
        <v>50</v>
      </c>
      <c r="AY134" s="7" t="s">
        <v>50</v>
      </c>
      <c r="AZ134" s="7" t="s">
        <v>50</v>
      </c>
      <c r="BA134" s="7"/>
    </row>
    <row r="135" spans="1:53" x14ac:dyDescent="0.25">
      <c r="A135" s="130"/>
      <c r="B135" s="90">
        <v>0</v>
      </c>
      <c r="C135" s="63" t="s">
        <v>216</v>
      </c>
      <c r="D135" s="45" t="s">
        <v>64</v>
      </c>
      <c r="E135" s="45"/>
      <c r="F135" s="226">
        <v>127329.44</v>
      </c>
      <c r="G135" s="226">
        <v>4168.5</v>
      </c>
      <c r="H135" s="45"/>
      <c r="I135" s="46"/>
      <c r="J135" s="180"/>
      <c r="K135" s="180"/>
      <c r="L135" s="171">
        <v>44972</v>
      </c>
      <c r="M135" s="151">
        <v>75</v>
      </c>
      <c r="N135" s="172">
        <f t="shared" si="2"/>
        <v>45046</v>
      </c>
      <c r="O135" s="189">
        <f t="shared" ca="1" si="3"/>
        <v>-1157</v>
      </c>
      <c r="P135" s="189"/>
      <c r="Q135" s="160"/>
      <c r="R135" s="151"/>
      <c r="S135" s="151"/>
      <c r="T135" s="151"/>
      <c r="U135" s="151"/>
      <c r="V135" s="151"/>
      <c r="W135" s="173"/>
      <c r="X135" s="151"/>
      <c r="Y135" s="151"/>
      <c r="Z135" s="151"/>
      <c r="AA135" s="151"/>
      <c r="AB135" s="151"/>
      <c r="AC135" s="151"/>
      <c r="AD135" s="151"/>
      <c r="AE135" s="151"/>
      <c r="AF135" s="151"/>
      <c r="AG135" s="151"/>
      <c r="AH135" s="151"/>
      <c r="AI135" s="151"/>
      <c r="AJ135" s="151"/>
      <c r="AK135" s="151"/>
      <c r="AL135" s="151"/>
      <c r="AM135" s="7"/>
      <c r="AN135" s="7"/>
      <c r="AO135" s="7"/>
      <c r="AP135" s="7"/>
      <c r="AQ135" s="7"/>
      <c r="AR135" s="7"/>
      <c r="AS135" s="7"/>
      <c r="AT135" s="7"/>
      <c r="AU135" s="7"/>
      <c r="AV135" s="7"/>
      <c r="AW135" s="7" t="s">
        <v>50</v>
      </c>
      <c r="AX135" s="7" t="s">
        <v>50</v>
      </c>
      <c r="AY135" s="7" t="s">
        <v>56</v>
      </c>
      <c r="AZ135" s="7" t="s">
        <v>56</v>
      </c>
      <c r="BA135" s="7"/>
    </row>
    <row r="136" spans="1:53" x14ac:dyDescent="0.25">
      <c r="A136" s="130"/>
      <c r="B136" s="90">
        <v>0</v>
      </c>
      <c r="C136" s="63" t="s">
        <v>217</v>
      </c>
      <c r="D136" s="45" t="s">
        <v>94</v>
      </c>
      <c r="E136" s="45"/>
      <c r="F136" s="225">
        <v>147736.09</v>
      </c>
      <c r="G136" s="226">
        <v>3355.34</v>
      </c>
      <c r="H136" s="45"/>
      <c r="I136" s="46"/>
      <c r="J136" s="180"/>
      <c r="K136" s="180"/>
      <c r="L136" s="171">
        <v>44979</v>
      </c>
      <c r="M136" s="151">
        <v>125</v>
      </c>
      <c r="N136" s="172">
        <f t="shared" si="2"/>
        <v>45103</v>
      </c>
      <c r="O136" s="160">
        <f t="shared" ca="1" si="3"/>
        <v>-1100</v>
      </c>
      <c r="P136" s="160"/>
      <c r="Q136" s="160"/>
      <c r="R136" s="151"/>
      <c r="S136" s="151"/>
      <c r="T136" s="151"/>
      <c r="U136" s="151"/>
      <c r="V136" s="151"/>
      <c r="W136" s="173"/>
      <c r="X136" s="151"/>
      <c r="Y136" s="151"/>
      <c r="Z136" s="151"/>
      <c r="AA136" s="151"/>
      <c r="AB136" s="151"/>
      <c r="AC136" s="151"/>
      <c r="AD136" s="151"/>
      <c r="AE136" s="151"/>
      <c r="AF136" s="151"/>
      <c r="AG136" s="151"/>
      <c r="AH136" s="151"/>
      <c r="AI136" s="151"/>
      <c r="AJ136" s="151"/>
      <c r="AK136" s="151"/>
      <c r="AL136" s="151"/>
      <c r="AM136" s="7"/>
      <c r="AN136" s="7"/>
      <c r="AO136" s="7"/>
      <c r="AP136" s="7"/>
      <c r="AQ136" s="7"/>
      <c r="AR136" s="7"/>
      <c r="AS136" s="7"/>
      <c r="AT136" s="7"/>
      <c r="AU136" s="7"/>
      <c r="AV136" s="7"/>
      <c r="AW136" s="7" t="s">
        <v>50</v>
      </c>
      <c r="AX136" s="7" t="s">
        <v>50</v>
      </c>
      <c r="AY136" s="7" t="s">
        <v>50</v>
      </c>
      <c r="AZ136" s="7" t="s">
        <v>50</v>
      </c>
      <c r="BA136" s="7"/>
    </row>
    <row r="137" spans="1:53" ht="15" customHeight="1" x14ac:dyDescent="0.25">
      <c r="A137" s="130"/>
      <c r="B137" s="142">
        <v>0</v>
      </c>
      <c r="C137" s="132" t="s">
        <v>909</v>
      </c>
      <c r="D137" s="133"/>
      <c r="E137" s="133"/>
      <c r="F137" s="235"/>
      <c r="G137" s="235"/>
      <c r="H137" s="131"/>
      <c r="I137" s="132"/>
      <c r="J137" s="209"/>
      <c r="K137" s="209"/>
      <c r="L137" s="214"/>
      <c r="M137" s="209"/>
      <c r="N137" s="215"/>
      <c r="O137" s="213"/>
      <c r="P137" s="213"/>
      <c r="Q137" s="213"/>
      <c r="R137" s="209"/>
      <c r="S137" s="209"/>
      <c r="T137" s="209"/>
      <c r="U137" s="209"/>
      <c r="V137" s="209"/>
      <c r="W137" s="216"/>
      <c r="X137" s="209"/>
      <c r="Y137" s="209"/>
      <c r="Z137" s="209"/>
      <c r="AA137" s="209"/>
      <c r="AB137" s="209"/>
      <c r="AC137" s="209"/>
      <c r="AD137" s="209"/>
      <c r="AE137" s="209"/>
      <c r="AF137" s="209"/>
      <c r="AG137" s="209"/>
      <c r="AH137" s="209"/>
      <c r="AI137" s="209"/>
      <c r="AJ137" s="209"/>
      <c r="AK137" s="209"/>
      <c r="AL137" s="209"/>
      <c r="AM137" s="131"/>
      <c r="AN137" s="131"/>
      <c r="AO137" s="131"/>
      <c r="AP137" s="131"/>
      <c r="AQ137" s="131"/>
      <c r="AR137" s="131"/>
      <c r="AS137" s="131"/>
      <c r="AT137" s="131"/>
      <c r="AU137" s="131"/>
      <c r="AV137" s="131"/>
      <c r="AW137" s="131"/>
      <c r="AX137" s="131"/>
      <c r="AY137" s="131"/>
      <c r="AZ137" s="131"/>
      <c r="BA137" s="131"/>
    </row>
    <row r="138" spans="1:53" x14ac:dyDescent="0.25">
      <c r="A138" s="130"/>
      <c r="B138" s="153" t="s">
        <v>47</v>
      </c>
      <c r="C138" s="131" t="s">
        <v>910</v>
      </c>
      <c r="D138" s="131"/>
      <c r="E138" s="131"/>
      <c r="F138" s="235"/>
      <c r="G138" s="235"/>
      <c r="H138" s="131"/>
      <c r="I138" s="132"/>
      <c r="J138" s="209"/>
      <c r="K138" s="209"/>
      <c r="L138" s="214"/>
      <c r="M138" s="209"/>
      <c r="N138" s="215"/>
      <c r="O138" s="213"/>
      <c r="P138" s="213"/>
      <c r="Q138" s="213"/>
      <c r="R138" s="209"/>
      <c r="S138" s="209"/>
      <c r="T138" s="209"/>
      <c r="U138" s="209"/>
      <c r="V138" s="209"/>
      <c r="W138" s="216"/>
      <c r="X138" s="209"/>
      <c r="Y138" s="209"/>
      <c r="Z138" s="209"/>
      <c r="AA138" s="209"/>
      <c r="AB138" s="209"/>
      <c r="AC138" s="209"/>
      <c r="AD138" s="209"/>
      <c r="AE138" s="209"/>
      <c r="AF138" s="209"/>
      <c r="AG138" s="209"/>
      <c r="AH138" s="209"/>
      <c r="AI138" s="209"/>
      <c r="AJ138" s="209"/>
      <c r="AK138" s="209"/>
      <c r="AL138" s="209"/>
      <c r="AM138" s="131"/>
      <c r="AN138" s="131"/>
      <c r="AO138" s="131"/>
      <c r="AP138" s="131"/>
      <c r="AQ138" s="131"/>
      <c r="AR138" s="131"/>
      <c r="AS138" s="131"/>
      <c r="AT138" s="131"/>
      <c r="AU138" s="131"/>
      <c r="AV138" s="131"/>
      <c r="AW138" s="131"/>
      <c r="AX138" s="131"/>
      <c r="AY138" s="131"/>
      <c r="AZ138" s="131"/>
      <c r="BA138" s="131"/>
    </row>
    <row r="139" spans="1:53" s="53" customFormat="1" x14ac:dyDescent="0.25">
      <c r="A139" s="50">
        <v>0</v>
      </c>
      <c r="B139" s="254">
        <v>0</v>
      </c>
      <c r="C139" s="305" t="s">
        <v>911</v>
      </c>
      <c r="D139" s="45" t="s">
        <v>898</v>
      </c>
      <c r="E139" s="45" t="s">
        <v>898</v>
      </c>
      <c r="F139" s="230"/>
      <c r="G139" s="292">
        <v>45336</v>
      </c>
      <c r="H139" s="315" t="s">
        <v>912</v>
      </c>
      <c r="I139" s="307"/>
      <c r="J139" s="180" t="s">
        <v>50</v>
      </c>
      <c r="K139" s="180" t="s">
        <v>50</v>
      </c>
      <c r="L139" s="207" t="s">
        <v>50</v>
      </c>
      <c r="M139" s="180" t="s">
        <v>50</v>
      </c>
      <c r="N139" s="208" t="s">
        <v>50</v>
      </c>
      <c r="O139" s="182" t="s">
        <v>50</v>
      </c>
      <c r="P139" s="182" t="s">
        <v>50</v>
      </c>
      <c r="Q139" s="182" t="s">
        <v>50</v>
      </c>
      <c r="R139" s="180" t="s">
        <v>50</v>
      </c>
      <c r="S139" s="180"/>
      <c r="T139" s="180"/>
      <c r="U139" s="180"/>
      <c r="V139" s="180"/>
      <c r="W139" s="207"/>
      <c r="X139" s="180" t="s">
        <v>50</v>
      </c>
      <c r="Y139" s="180" t="s">
        <v>50</v>
      </c>
      <c r="Z139" s="180" t="s">
        <v>50</v>
      </c>
      <c r="AA139" s="180" t="s">
        <v>50</v>
      </c>
      <c r="AB139" s="180">
        <v>0</v>
      </c>
      <c r="AC139" s="180" t="s">
        <v>50</v>
      </c>
      <c r="AD139" s="180">
        <v>0</v>
      </c>
      <c r="AE139" s="180" t="s">
        <v>50</v>
      </c>
      <c r="AF139" s="180" t="s">
        <v>50</v>
      </c>
      <c r="AG139" s="180">
        <v>0</v>
      </c>
      <c r="AH139" s="180" t="s">
        <v>50</v>
      </c>
      <c r="AI139" s="180">
        <v>0</v>
      </c>
      <c r="AJ139" s="180" t="s">
        <v>50</v>
      </c>
      <c r="AK139" s="180" t="s">
        <v>50</v>
      </c>
      <c r="AL139" s="180"/>
      <c r="AM139" s="45"/>
      <c r="AN139" s="45"/>
      <c r="AO139" s="45"/>
      <c r="AP139" s="45"/>
      <c r="AQ139" s="45"/>
      <c r="AR139" s="45"/>
      <c r="AS139" s="45"/>
      <c r="AT139" s="45"/>
      <c r="AU139" s="45"/>
      <c r="AV139" s="45"/>
      <c r="AW139" s="45"/>
      <c r="AX139" s="45"/>
      <c r="AY139" s="45"/>
      <c r="AZ139" s="45"/>
      <c r="BA139" s="45"/>
    </row>
    <row r="140" spans="1:53" x14ac:dyDescent="0.25">
      <c r="A140" s="130"/>
      <c r="B140" s="142">
        <v>0</v>
      </c>
      <c r="C140" s="131" t="s">
        <v>913</v>
      </c>
      <c r="D140" s="131"/>
      <c r="E140" s="131"/>
      <c r="F140" s="235"/>
      <c r="G140" s="235"/>
      <c r="H140" s="131"/>
      <c r="I140" s="132"/>
      <c r="J140" s="209"/>
      <c r="K140" s="210"/>
      <c r="L140" s="214"/>
      <c r="M140" s="209"/>
      <c r="N140" s="215"/>
      <c r="O140" s="213"/>
      <c r="P140" s="213"/>
      <c r="Q140" s="213"/>
      <c r="R140" s="209"/>
      <c r="S140" s="209"/>
      <c r="T140" s="209"/>
      <c r="U140" s="209"/>
      <c r="V140" s="209"/>
      <c r="W140" s="216"/>
      <c r="X140" s="209"/>
      <c r="Y140" s="209"/>
      <c r="Z140" s="209"/>
      <c r="AA140" s="209"/>
      <c r="AB140" s="209"/>
      <c r="AC140" s="209"/>
      <c r="AD140" s="209"/>
      <c r="AE140" s="209"/>
      <c r="AF140" s="209"/>
      <c r="AG140" s="209"/>
      <c r="AH140" s="209"/>
      <c r="AI140" s="209"/>
      <c r="AJ140" s="209"/>
      <c r="AK140" s="209"/>
      <c r="AL140" s="209"/>
      <c r="AM140" s="131"/>
      <c r="AN140" s="131"/>
      <c r="AO140" s="131"/>
      <c r="AP140" s="131"/>
      <c r="AQ140" s="131"/>
      <c r="AR140" s="131"/>
      <c r="AS140" s="131"/>
      <c r="AT140" s="131"/>
      <c r="AU140" s="131"/>
      <c r="AV140" s="131"/>
      <c r="AW140" s="131"/>
      <c r="AX140" s="131"/>
      <c r="AY140" s="131"/>
      <c r="AZ140" s="131"/>
      <c r="BA140" s="131"/>
    </row>
    <row r="141" spans="1:53" x14ac:dyDescent="0.25">
      <c r="A141" s="130"/>
      <c r="B141" s="90">
        <v>0</v>
      </c>
      <c r="C141" s="63" t="s">
        <v>224</v>
      </c>
      <c r="D141" s="45" t="s">
        <v>225</v>
      </c>
      <c r="E141" s="45"/>
      <c r="F141" s="226">
        <v>9500.1200000000008</v>
      </c>
      <c r="G141" s="226">
        <v>1143.42</v>
      </c>
      <c r="H141" s="45"/>
      <c r="I141" s="46"/>
      <c r="J141" s="180"/>
      <c r="K141" s="180"/>
      <c r="L141" s="171">
        <v>44980</v>
      </c>
      <c r="M141" s="151">
        <v>90</v>
      </c>
      <c r="N141" s="172">
        <f t="shared" si="2"/>
        <v>45069</v>
      </c>
      <c r="O141" s="160">
        <f t="shared" ca="1" si="3"/>
        <v>-1134</v>
      </c>
      <c r="P141" s="160"/>
      <c r="Q141" s="160"/>
      <c r="R141" s="151"/>
      <c r="S141" s="151"/>
      <c r="T141" s="151"/>
      <c r="U141" s="151"/>
      <c r="V141" s="151"/>
      <c r="W141" s="173"/>
      <c r="X141" s="151"/>
      <c r="Y141" s="151"/>
      <c r="Z141" s="151"/>
      <c r="AA141" s="151"/>
      <c r="AB141" s="151"/>
      <c r="AC141" s="151"/>
      <c r="AD141" s="151"/>
      <c r="AE141" s="151"/>
      <c r="AF141" s="151"/>
      <c r="AG141" s="151"/>
      <c r="AH141" s="151"/>
      <c r="AI141" s="151"/>
      <c r="AJ141" s="151"/>
      <c r="AK141" s="151"/>
      <c r="AL141" s="151"/>
      <c r="AM141" s="7"/>
      <c r="AN141" s="7"/>
      <c r="AO141" s="7"/>
      <c r="AP141" s="7"/>
      <c r="AQ141" s="7"/>
      <c r="AR141" s="7"/>
      <c r="AS141" s="7"/>
      <c r="AT141" s="7"/>
      <c r="AU141" s="7"/>
      <c r="AV141" s="7"/>
      <c r="AW141" s="7" t="s">
        <v>50</v>
      </c>
      <c r="AX141" s="7" t="s">
        <v>50</v>
      </c>
      <c r="AY141" s="7" t="s">
        <v>50</v>
      </c>
      <c r="AZ141" s="7" t="s">
        <v>50</v>
      </c>
      <c r="BA141" s="7"/>
    </row>
    <row r="142" spans="1:53" x14ac:dyDescent="0.25">
      <c r="A142" s="130"/>
      <c r="B142" s="90">
        <v>0</v>
      </c>
      <c r="C142" s="45" t="s">
        <v>226</v>
      </c>
      <c r="D142" s="45" t="s">
        <v>184</v>
      </c>
      <c r="E142" s="45"/>
      <c r="F142" s="226">
        <v>105486.38</v>
      </c>
      <c r="G142" s="226">
        <v>3355.34</v>
      </c>
      <c r="H142" s="45"/>
      <c r="I142" s="46"/>
      <c r="J142" s="180"/>
      <c r="K142" s="180"/>
      <c r="L142" s="171">
        <v>44984</v>
      </c>
      <c r="M142" s="151">
        <v>95</v>
      </c>
      <c r="N142" s="172">
        <f t="shared" si="2"/>
        <v>45078</v>
      </c>
      <c r="O142" s="160">
        <f t="shared" ca="1" si="3"/>
        <v>-1125</v>
      </c>
      <c r="P142" s="160"/>
      <c r="Q142" s="160"/>
      <c r="R142" s="151"/>
      <c r="S142" s="151"/>
      <c r="T142" s="151"/>
      <c r="U142" s="151"/>
      <c r="V142" s="151"/>
      <c r="W142" s="173"/>
      <c r="X142" s="151"/>
      <c r="Y142" s="151"/>
      <c r="Z142" s="151"/>
      <c r="AA142" s="151"/>
      <c r="AB142" s="151"/>
      <c r="AC142" s="151"/>
      <c r="AD142" s="151"/>
      <c r="AE142" s="151"/>
      <c r="AF142" s="151"/>
      <c r="AG142" s="151"/>
      <c r="AH142" s="151"/>
      <c r="AI142" s="151"/>
      <c r="AJ142" s="151"/>
      <c r="AK142" s="151"/>
      <c r="AL142" s="151"/>
      <c r="AM142" s="7"/>
      <c r="AN142" s="7"/>
      <c r="AO142" s="7"/>
      <c r="AP142" s="7"/>
      <c r="AQ142" s="7"/>
      <c r="AR142" s="7"/>
      <c r="AS142" s="7"/>
      <c r="AT142" s="7"/>
      <c r="AU142" s="7"/>
      <c r="AV142" s="7"/>
      <c r="AW142" s="7" t="s">
        <v>50</v>
      </c>
      <c r="AX142" s="7" t="s">
        <v>50</v>
      </c>
      <c r="AY142" s="7" t="s">
        <v>50</v>
      </c>
      <c r="AZ142" s="7" t="s">
        <v>50</v>
      </c>
      <c r="BA142" s="7"/>
    </row>
    <row r="143" spans="1:53" x14ac:dyDescent="0.25">
      <c r="A143" s="130"/>
      <c r="B143" s="90">
        <v>0</v>
      </c>
      <c r="C143" s="53" t="s">
        <v>227</v>
      </c>
      <c r="D143" s="45" t="s">
        <v>173</v>
      </c>
      <c r="E143" s="45"/>
      <c r="F143" s="226">
        <v>252739.9</v>
      </c>
      <c r="G143" s="225">
        <v>10527.21</v>
      </c>
      <c r="H143" s="45"/>
      <c r="I143" s="46"/>
      <c r="J143" s="180"/>
      <c r="K143" s="180"/>
      <c r="L143" s="171">
        <v>44986</v>
      </c>
      <c r="M143" s="151">
        <v>135</v>
      </c>
      <c r="N143" s="172">
        <f t="shared" si="2"/>
        <v>45120</v>
      </c>
      <c r="O143" s="160">
        <f t="shared" ca="1" si="3"/>
        <v>-1083</v>
      </c>
      <c r="P143" s="160"/>
      <c r="Q143" s="160"/>
      <c r="R143" s="151"/>
      <c r="S143" s="151"/>
      <c r="T143" s="151"/>
      <c r="U143" s="151"/>
      <c r="V143" s="151"/>
      <c r="W143" s="173"/>
      <c r="X143" s="151"/>
      <c r="Y143" s="151"/>
      <c r="Z143" s="151"/>
      <c r="AA143" s="151"/>
      <c r="AB143" s="151"/>
      <c r="AC143" s="151"/>
      <c r="AD143" s="151"/>
      <c r="AE143" s="151"/>
      <c r="AF143" s="151"/>
      <c r="AG143" s="151"/>
      <c r="AH143" s="151"/>
      <c r="AI143" s="151"/>
      <c r="AJ143" s="151"/>
      <c r="AK143" s="151"/>
      <c r="AL143" s="151"/>
      <c r="AM143" s="7"/>
      <c r="AN143" s="7"/>
      <c r="AO143" s="7"/>
      <c r="AP143" s="7"/>
      <c r="AQ143" s="7"/>
      <c r="AR143" s="7"/>
      <c r="AS143" s="7"/>
      <c r="AT143" s="7"/>
      <c r="AU143" s="7"/>
      <c r="AV143" s="7"/>
      <c r="AW143" s="7" t="s">
        <v>50</v>
      </c>
      <c r="AX143" s="7" t="s">
        <v>50</v>
      </c>
      <c r="AY143" s="7" t="s">
        <v>50</v>
      </c>
      <c r="AZ143" s="7" t="s">
        <v>50</v>
      </c>
      <c r="BA143" s="7"/>
    </row>
    <row r="144" spans="1:53" x14ac:dyDescent="0.25">
      <c r="A144" s="130"/>
      <c r="B144" s="142">
        <v>0</v>
      </c>
      <c r="C144" s="131" t="s">
        <v>914</v>
      </c>
      <c r="D144" s="131"/>
      <c r="E144" s="131"/>
      <c r="F144" s="235"/>
      <c r="G144" s="235"/>
      <c r="H144" s="131"/>
      <c r="I144" s="132"/>
      <c r="J144" s="209"/>
      <c r="K144" s="209"/>
      <c r="L144" s="214"/>
      <c r="M144" s="209"/>
      <c r="N144" s="215"/>
      <c r="O144" s="213"/>
      <c r="P144" s="213"/>
      <c r="Q144" s="213"/>
      <c r="R144" s="209"/>
      <c r="S144" s="209"/>
      <c r="T144" s="209"/>
      <c r="U144" s="209"/>
      <c r="V144" s="209"/>
      <c r="W144" s="216"/>
      <c r="X144" s="209"/>
      <c r="Y144" s="209"/>
      <c r="Z144" s="209"/>
      <c r="AA144" s="209"/>
      <c r="AB144" s="209"/>
      <c r="AC144" s="209"/>
      <c r="AD144" s="209"/>
      <c r="AE144" s="209"/>
      <c r="AF144" s="209"/>
      <c r="AG144" s="209"/>
      <c r="AH144" s="209"/>
      <c r="AI144" s="209"/>
      <c r="AJ144" s="209"/>
      <c r="AK144" s="209"/>
      <c r="AL144" s="209"/>
      <c r="AM144" s="131"/>
      <c r="AN144" s="131"/>
      <c r="AO144" s="131"/>
      <c r="AP144" s="131"/>
      <c r="AQ144" s="131"/>
      <c r="AR144" s="131"/>
      <c r="AS144" s="131"/>
      <c r="AT144" s="131"/>
      <c r="AU144" s="131"/>
      <c r="AV144" s="131"/>
      <c r="AW144" s="131"/>
      <c r="AX144" s="131"/>
      <c r="AY144" s="131"/>
      <c r="AZ144" s="131"/>
      <c r="BA144" s="131"/>
    </row>
    <row r="145" spans="1:53" x14ac:dyDescent="0.25">
      <c r="A145" s="130"/>
      <c r="B145" s="142">
        <v>0</v>
      </c>
      <c r="C145" s="131" t="s">
        <v>915</v>
      </c>
      <c r="D145" s="131"/>
      <c r="E145" s="131"/>
      <c r="F145" s="236"/>
      <c r="G145" s="234"/>
      <c r="H145" s="131"/>
      <c r="I145" s="132"/>
      <c r="J145" s="209"/>
      <c r="K145" s="209"/>
      <c r="L145" s="214"/>
      <c r="M145" s="209"/>
      <c r="N145" s="215"/>
      <c r="O145" s="213"/>
      <c r="P145" s="213"/>
      <c r="Q145" s="213"/>
      <c r="R145" s="209"/>
      <c r="S145" s="209"/>
      <c r="T145" s="209"/>
      <c r="U145" s="209"/>
      <c r="V145" s="209"/>
      <c r="W145" s="216"/>
      <c r="X145" s="209"/>
      <c r="Y145" s="209"/>
      <c r="Z145" s="209"/>
      <c r="AA145" s="209"/>
      <c r="AB145" s="209"/>
      <c r="AC145" s="209"/>
      <c r="AD145" s="209"/>
      <c r="AE145" s="209"/>
      <c r="AF145" s="209"/>
      <c r="AG145" s="209"/>
      <c r="AH145" s="209"/>
      <c r="AI145" s="209"/>
      <c r="AJ145" s="209"/>
      <c r="AK145" s="209"/>
      <c r="AL145" s="209"/>
      <c r="AM145" s="131"/>
      <c r="AN145" s="131"/>
      <c r="AO145" s="131"/>
      <c r="AP145" s="131"/>
      <c r="AQ145" s="131"/>
      <c r="AR145" s="131"/>
      <c r="AS145" s="131"/>
      <c r="AT145" s="131"/>
      <c r="AU145" s="131"/>
      <c r="AV145" s="131"/>
      <c r="AW145" s="131"/>
      <c r="AX145" s="131"/>
      <c r="AY145" s="131"/>
      <c r="AZ145" s="131"/>
      <c r="BA145" s="131"/>
    </row>
    <row r="146" spans="1:53" x14ac:dyDescent="0.25">
      <c r="A146" s="130"/>
      <c r="B146" s="142">
        <v>0</v>
      </c>
      <c r="C146" s="131" t="s">
        <v>916</v>
      </c>
      <c r="D146" s="131"/>
      <c r="E146" s="131"/>
      <c r="F146" s="235"/>
      <c r="G146" s="235"/>
      <c r="H146" s="131"/>
      <c r="I146" s="132"/>
      <c r="J146" s="209"/>
      <c r="K146" s="209"/>
      <c r="L146" s="214"/>
      <c r="M146" s="209"/>
      <c r="N146" s="215"/>
      <c r="O146" s="213"/>
      <c r="P146" s="213"/>
      <c r="Q146" s="213"/>
      <c r="R146" s="209"/>
      <c r="S146" s="209"/>
      <c r="T146" s="209"/>
      <c r="U146" s="209"/>
      <c r="V146" s="209"/>
      <c r="W146" s="216"/>
      <c r="X146" s="209"/>
      <c r="Y146" s="209"/>
      <c r="Z146" s="209"/>
      <c r="AA146" s="209"/>
      <c r="AB146" s="209"/>
      <c r="AC146" s="209"/>
      <c r="AD146" s="209"/>
      <c r="AE146" s="209"/>
      <c r="AF146" s="209"/>
      <c r="AG146" s="209"/>
      <c r="AH146" s="209"/>
      <c r="AI146" s="209"/>
      <c r="AJ146" s="209"/>
      <c r="AK146" s="209"/>
      <c r="AL146" s="209"/>
      <c r="AM146" s="131"/>
      <c r="AN146" s="131"/>
      <c r="AO146" s="131"/>
      <c r="AP146" s="131"/>
      <c r="AQ146" s="131"/>
      <c r="AR146" s="131"/>
      <c r="AS146" s="131"/>
      <c r="AT146" s="131"/>
      <c r="AU146" s="131"/>
      <c r="AV146" s="131"/>
      <c r="AW146" s="131"/>
      <c r="AX146" s="131"/>
      <c r="AY146" s="131"/>
      <c r="AZ146" s="131"/>
      <c r="BA146" s="131"/>
    </row>
    <row r="147" spans="1:53" x14ac:dyDescent="0.25">
      <c r="A147" s="130"/>
      <c r="B147" s="142">
        <v>0</v>
      </c>
      <c r="C147" s="131" t="s">
        <v>917</v>
      </c>
      <c r="D147" s="131"/>
      <c r="E147" s="131"/>
      <c r="F147" s="235"/>
      <c r="G147" s="235"/>
      <c r="H147" s="131"/>
      <c r="I147" s="132"/>
      <c r="J147" s="209"/>
      <c r="K147" s="209"/>
      <c r="L147" s="214"/>
      <c r="M147" s="209"/>
      <c r="N147" s="215"/>
      <c r="O147" s="213"/>
      <c r="P147" s="213"/>
      <c r="Q147" s="213"/>
      <c r="R147" s="209"/>
      <c r="S147" s="209"/>
      <c r="T147" s="209"/>
      <c r="U147" s="209"/>
      <c r="V147" s="209"/>
      <c r="W147" s="216"/>
      <c r="X147" s="209"/>
      <c r="Y147" s="209"/>
      <c r="Z147" s="209"/>
      <c r="AA147" s="209"/>
      <c r="AB147" s="209"/>
      <c r="AC147" s="209"/>
      <c r="AD147" s="209"/>
      <c r="AE147" s="209"/>
      <c r="AF147" s="209"/>
      <c r="AG147" s="209"/>
      <c r="AH147" s="209"/>
      <c r="AI147" s="209"/>
      <c r="AJ147" s="209"/>
      <c r="AK147" s="209"/>
      <c r="AL147" s="209"/>
      <c r="AM147" s="131"/>
      <c r="AN147" s="131"/>
      <c r="AO147" s="131"/>
      <c r="AP147" s="131"/>
      <c r="AQ147" s="131"/>
      <c r="AR147" s="131"/>
      <c r="AS147" s="131"/>
      <c r="AT147" s="131"/>
      <c r="AU147" s="131"/>
      <c r="AV147" s="131"/>
      <c r="AW147" s="131"/>
      <c r="AX147" s="131"/>
      <c r="AY147" s="131"/>
      <c r="AZ147" s="131"/>
      <c r="BA147" s="131"/>
    </row>
    <row r="148" spans="1:53" x14ac:dyDescent="0.25">
      <c r="A148" s="130"/>
      <c r="B148" s="90">
        <v>0</v>
      </c>
      <c r="C148" s="63" t="s">
        <v>234</v>
      </c>
      <c r="D148" s="45" t="s">
        <v>91</v>
      </c>
      <c r="E148" s="45"/>
      <c r="F148" s="226">
        <v>123787.02</v>
      </c>
      <c r="G148" s="226">
        <v>4100.9399999999996</v>
      </c>
      <c r="H148" s="45"/>
      <c r="I148" s="46"/>
      <c r="J148" s="180"/>
      <c r="K148" s="180"/>
      <c r="L148" s="171">
        <v>44984</v>
      </c>
      <c r="M148" s="151">
        <v>100</v>
      </c>
      <c r="N148" s="172">
        <f t="shared" si="2"/>
        <v>45083</v>
      </c>
      <c r="O148" s="160">
        <f t="shared" ca="1" si="3"/>
        <v>-1120</v>
      </c>
      <c r="P148" s="160"/>
      <c r="Q148" s="160"/>
      <c r="R148" s="151"/>
      <c r="S148" s="151"/>
      <c r="T148" s="151"/>
      <c r="U148" s="151"/>
      <c r="V148" s="151"/>
      <c r="W148" s="173"/>
      <c r="X148" s="151"/>
      <c r="Y148" s="151"/>
      <c r="Z148" s="151"/>
      <c r="AA148" s="151"/>
      <c r="AB148" s="151"/>
      <c r="AC148" s="151"/>
      <c r="AD148" s="151"/>
      <c r="AE148" s="151"/>
      <c r="AF148" s="151"/>
      <c r="AG148" s="151"/>
      <c r="AH148" s="151"/>
      <c r="AI148" s="151"/>
      <c r="AJ148" s="151"/>
      <c r="AK148" s="151"/>
      <c r="AL148" s="151"/>
      <c r="AM148" s="7"/>
      <c r="AN148" s="7"/>
      <c r="AO148" s="7"/>
      <c r="AP148" s="7"/>
      <c r="AQ148" s="7"/>
      <c r="AR148" s="7"/>
      <c r="AS148" s="7"/>
      <c r="AT148" s="7"/>
      <c r="AU148" s="7"/>
      <c r="AV148" s="7"/>
      <c r="AW148" s="7">
        <v>0</v>
      </c>
      <c r="AX148" s="7" t="s">
        <v>50</v>
      </c>
      <c r="AY148" s="7" t="s">
        <v>50</v>
      </c>
      <c r="AZ148" s="7" t="s">
        <v>50</v>
      </c>
      <c r="BA148" s="7"/>
    </row>
    <row r="149" spans="1:53" s="106" customFormat="1" ht="45" x14ac:dyDescent="0.25">
      <c r="A149" s="102">
        <v>8</v>
      </c>
      <c r="B149" s="412">
        <v>0</v>
      </c>
      <c r="C149" s="344" t="s">
        <v>918</v>
      </c>
      <c r="D149" s="242" t="s">
        <v>898</v>
      </c>
      <c r="E149" s="242" t="s">
        <v>898</v>
      </c>
      <c r="F149" s="387"/>
      <c r="G149" s="277">
        <v>45327</v>
      </c>
      <c r="H149" s="344" t="s">
        <v>912</v>
      </c>
      <c r="I149" s="415" t="s">
        <v>919</v>
      </c>
      <c r="J149" s="258" t="s">
        <v>50</v>
      </c>
      <c r="K149" s="258" t="s">
        <v>50</v>
      </c>
      <c r="L149" s="288" t="s">
        <v>56</v>
      </c>
      <c r="M149" s="258">
        <v>0</v>
      </c>
      <c r="N149" s="416"/>
      <c r="O149" s="189" t="s">
        <v>50</v>
      </c>
      <c r="P149" s="189">
        <v>0</v>
      </c>
      <c r="Q149" s="189">
        <v>0</v>
      </c>
      <c r="R149" s="258" t="s">
        <v>50</v>
      </c>
      <c r="S149" s="258"/>
      <c r="T149" s="258"/>
      <c r="U149" s="258"/>
      <c r="V149" s="258"/>
      <c r="W149" s="288"/>
      <c r="X149" s="258" t="s">
        <v>50</v>
      </c>
      <c r="Y149" s="258" t="s">
        <v>50</v>
      </c>
      <c r="Z149" s="258" t="s">
        <v>50</v>
      </c>
      <c r="AA149" s="258">
        <v>0</v>
      </c>
      <c r="AB149" s="258"/>
      <c r="AC149" s="258" t="s">
        <v>50</v>
      </c>
      <c r="AD149" s="258">
        <v>0</v>
      </c>
      <c r="AE149" s="258">
        <v>0</v>
      </c>
      <c r="AF149" s="258" t="s">
        <v>50</v>
      </c>
      <c r="AG149" s="258" t="s">
        <v>56</v>
      </c>
      <c r="AH149" s="258"/>
      <c r="AI149" s="258">
        <v>0</v>
      </c>
      <c r="AJ149" s="258"/>
      <c r="AK149" s="258"/>
      <c r="AL149" s="258"/>
      <c r="AM149" s="47"/>
      <c r="AN149" s="47"/>
      <c r="AO149" s="47"/>
      <c r="AP149" s="47"/>
      <c r="AQ149" s="47"/>
      <c r="AR149" s="47"/>
      <c r="AS149" s="47"/>
      <c r="AT149" s="47"/>
      <c r="AU149" s="47"/>
      <c r="AV149" s="47"/>
      <c r="AW149" s="47"/>
      <c r="AX149" s="47"/>
      <c r="AY149" s="47"/>
      <c r="AZ149" s="47"/>
      <c r="BA149" s="47"/>
    </row>
    <row r="150" spans="1:53" s="53" customFormat="1" ht="13.9" customHeight="1" x14ac:dyDescent="0.25">
      <c r="A150" s="50">
        <v>0</v>
      </c>
      <c r="B150" s="254">
        <v>0</v>
      </c>
      <c r="C150" s="45" t="s">
        <v>920</v>
      </c>
      <c r="D150" s="45">
        <v>0</v>
      </c>
      <c r="E150" s="45" t="s">
        <v>898</v>
      </c>
      <c r="F150" s="230"/>
      <c r="G150" s="264"/>
      <c r="H150" s="45" t="s">
        <v>921</v>
      </c>
      <c r="I150" s="46"/>
      <c r="J150" s="180">
        <v>0</v>
      </c>
      <c r="K150" s="180">
        <v>0</v>
      </c>
      <c r="L150" s="207" t="s">
        <v>47</v>
      </c>
      <c r="M150" s="180">
        <v>0</v>
      </c>
      <c r="N150" s="208" t="s">
        <v>47</v>
      </c>
      <c r="O150" s="182">
        <v>0</v>
      </c>
      <c r="P150" s="182">
        <v>0</v>
      </c>
      <c r="Q150" s="182">
        <v>0</v>
      </c>
      <c r="R150" s="180">
        <v>0</v>
      </c>
      <c r="S150" s="180">
        <v>0</v>
      </c>
      <c r="T150" s="180">
        <v>0</v>
      </c>
      <c r="U150" s="180">
        <v>0</v>
      </c>
      <c r="V150" s="180">
        <v>0</v>
      </c>
      <c r="W150" s="207" t="s">
        <v>47</v>
      </c>
      <c r="X150" s="180" t="s">
        <v>50</v>
      </c>
      <c r="Y150" s="180" t="s">
        <v>50</v>
      </c>
      <c r="Z150" s="180" t="s">
        <v>50</v>
      </c>
      <c r="AA150" s="180" t="s">
        <v>50</v>
      </c>
      <c r="AB150" s="180">
        <v>0</v>
      </c>
      <c r="AC150" s="180" t="s">
        <v>50</v>
      </c>
      <c r="AD150" s="180">
        <v>0</v>
      </c>
      <c r="AE150" s="180">
        <v>0</v>
      </c>
      <c r="AF150" s="180" t="s">
        <v>50</v>
      </c>
      <c r="AG150" s="180">
        <v>0</v>
      </c>
      <c r="AH150" s="180" t="s">
        <v>50</v>
      </c>
      <c r="AI150" s="180">
        <v>0</v>
      </c>
      <c r="AJ150" s="180" t="s">
        <v>50</v>
      </c>
      <c r="AK150" s="273" t="s">
        <v>50</v>
      </c>
      <c r="AL150" s="180"/>
      <c r="AM150" s="45"/>
      <c r="AN150" s="45"/>
      <c r="AO150" s="45"/>
      <c r="AP150" s="45"/>
      <c r="AQ150" s="45"/>
      <c r="AR150" s="45"/>
      <c r="AS150" s="45"/>
      <c r="AT150" s="45"/>
      <c r="AU150" s="45"/>
      <c r="AV150" s="45"/>
      <c r="AW150" s="45"/>
      <c r="AX150" s="45"/>
      <c r="AY150" s="45"/>
      <c r="AZ150" s="45"/>
      <c r="BA150" s="45"/>
    </row>
    <row r="151" spans="1:53" s="106" customFormat="1" x14ac:dyDescent="0.25">
      <c r="A151" s="102">
        <v>10</v>
      </c>
      <c r="B151" s="412">
        <v>0</v>
      </c>
      <c r="C151" s="344" t="s">
        <v>922</v>
      </c>
      <c r="D151" s="242" t="s">
        <v>898</v>
      </c>
      <c r="E151" s="242" t="s">
        <v>898</v>
      </c>
      <c r="F151" s="387"/>
      <c r="G151" s="277">
        <v>45337</v>
      </c>
      <c r="H151" s="344" t="s">
        <v>912</v>
      </c>
      <c r="I151" s="415" t="s">
        <v>923</v>
      </c>
      <c r="J151" s="258" t="s">
        <v>50</v>
      </c>
      <c r="K151" s="258" t="s">
        <v>50</v>
      </c>
      <c r="L151" s="288" t="s">
        <v>56</v>
      </c>
      <c r="M151" s="258">
        <v>0</v>
      </c>
      <c r="N151" s="416"/>
      <c r="O151" s="189" t="s">
        <v>56</v>
      </c>
      <c r="P151" s="189"/>
      <c r="Q151" s="189">
        <v>0</v>
      </c>
      <c r="R151" s="258"/>
      <c r="S151" s="417"/>
      <c r="T151" s="258"/>
      <c r="U151" s="258"/>
      <c r="V151" s="258"/>
      <c r="W151" s="288"/>
      <c r="X151" s="258" t="s">
        <v>50</v>
      </c>
      <c r="Y151" s="258" t="s">
        <v>50</v>
      </c>
      <c r="Z151" s="258" t="s">
        <v>50</v>
      </c>
      <c r="AA151" s="258">
        <v>0</v>
      </c>
      <c r="AB151" s="258" t="s">
        <v>56</v>
      </c>
      <c r="AC151" s="258" t="s">
        <v>50</v>
      </c>
      <c r="AD151" s="258" t="s">
        <v>56</v>
      </c>
      <c r="AE151" s="258">
        <v>0</v>
      </c>
      <c r="AF151" s="258" t="s">
        <v>56</v>
      </c>
      <c r="AG151" s="258">
        <v>0</v>
      </c>
      <c r="AH151" s="258"/>
      <c r="AI151" s="258">
        <v>0</v>
      </c>
      <c r="AJ151" s="258"/>
      <c r="AK151" s="258"/>
      <c r="AL151" s="258"/>
      <c r="AM151" s="47"/>
      <c r="AN151" s="47"/>
      <c r="AO151" s="47"/>
      <c r="AP151" s="47"/>
      <c r="AQ151" s="47"/>
      <c r="AR151" s="47"/>
      <c r="AS151" s="47"/>
      <c r="AT151" s="47"/>
      <c r="AU151" s="47"/>
      <c r="AV151" s="47"/>
      <c r="AW151" s="47"/>
      <c r="AX151" s="47"/>
      <c r="AY151" s="47"/>
      <c r="AZ151" s="47"/>
      <c r="BA151" s="47"/>
    </row>
    <row r="152" spans="1:53" s="53" customFormat="1" ht="14.25" customHeight="1" x14ac:dyDescent="0.25">
      <c r="A152" s="50">
        <v>0</v>
      </c>
      <c r="B152" s="254">
        <v>0</v>
      </c>
      <c r="C152" s="315" t="s">
        <v>924</v>
      </c>
      <c r="D152" s="45" t="s">
        <v>898</v>
      </c>
      <c r="E152" s="45" t="s">
        <v>898</v>
      </c>
      <c r="F152" s="230"/>
      <c r="G152" s="292">
        <v>45337</v>
      </c>
      <c r="H152" s="315" t="s">
        <v>912</v>
      </c>
      <c r="I152" s="307"/>
      <c r="J152" s="180" t="s">
        <v>50</v>
      </c>
      <c r="K152" s="180" t="s">
        <v>50</v>
      </c>
      <c r="L152" s="207" t="s">
        <v>50</v>
      </c>
      <c r="M152" s="180" t="s">
        <v>50</v>
      </c>
      <c r="N152" s="208" t="s">
        <v>50</v>
      </c>
      <c r="O152" s="182" t="s">
        <v>50</v>
      </c>
      <c r="P152" s="182" t="s">
        <v>50</v>
      </c>
      <c r="Q152" s="182" t="s">
        <v>50</v>
      </c>
      <c r="R152" s="180">
        <v>0</v>
      </c>
      <c r="S152" s="180" t="s">
        <v>50</v>
      </c>
      <c r="T152" s="180" t="s">
        <v>50</v>
      </c>
      <c r="U152" s="180"/>
      <c r="V152" s="180"/>
      <c r="W152" s="207"/>
      <c r="X152" s="180" t="s">
        <v>50</v>
      </c>
      <c r="Y152" s="180" t="s">
        <v>50</v>
      </c>
      <c r="Z152" s="180" t="s">
        <v>50</v>
      </c>
      <c r="AA152" s="180" t="s">
        <v>50</v>
      </c>
      <c r="AB152" s="180">
        <v>0</v>
      </c>
      <c r="AC152" s="180" t="s">
        <v>50</v>
      </c>
      <c r="AD152" s="180">
        <v>0</v>
      </c>
      <c r="AE152" s="180" t="s">
        <v>50</v>
      </c>
      <c r="AF152" s="180" t="s">
        <v>50</v>
      </c>
      <c r="AG152" s="180">
        <v>0</v>
      </c>
      <c r="AH152" s="180" t="s">
        <v>50</v>
      </c>
      <c r="AI152" s="180">
        <v>0</v>
      </c>
      <c r="AJ152" s="180" t="s">
        <v>50</v>
      </c>
      <c r="AK152" s="289" t="s">
        <v>50</v>
      </c>
      <c r="AL152" s="180"/>
      <c r="AM152" s="45"/>
      <c r="AN152" s="45"/>
      <c r="AO152" s="45"/>
      <c r="AP152" s="45"/>
      <c r="AQ152" s="45"/>
      <c r="AR152" s="45"/>
      <c r="AS152" s="45"/>
      <c r="AT152" s="45"/>
      <c r="AU152" s="45"/>
      <c r="AV152" s="45"/>
      <c r="AW152" s="45"/>
      <c r="AX152" s="45"/>
      <c r="AY152" s="45"/>
      <c r="AZ152" s="45"/>
      <c r="BA152" s="45"/>
    </row>
    <row r="153" spans="1:53" s="135" customFormat="1" x14ac:dyDescent="0.25">
      <c r="A153" s="102">
        <v>0</v>
      </c>
      <c r="B153" s="254">
        <v>0</v>
      </c>
      <c r="C153" s="47" t="s">
        <v>925</v>
      </c>
      <c r="D153" s="131">
        <v>0</v>
      </c>
      <c r="E153" s="45" t="s">
        <v>898</v>
      </c>
      <c r="F153" s="236"/>
      <c r="G153" s="265">
        <v>45337</v>
      </c>
      <c r="H153" s="131" t="s">
        <v>926</v>
      </c>
      <c r="I153" s="132"/>
      <c r="J153" s="209">
        <v>0</v>
      </c>
      <c r="K153" s="209">
        <v>0</v>
      </c>
      <c r="L153" s="211" t="s">
        <v>47</v>
      </c>
      <c r="M153" s="209">
        <v>0</v>
      </c>
      <c r="N153" s="212" t="s">
        <v>47</v>
      </c>
      <c r="O153" s="213">
        <v>0</v>
      </c>
      <c r="P153" s="213">
        <v>0</v>
      </c>
      <c r="Q153" s="213">
        <v>0</v>
      </c>
      <c r="R153" s="209">
        <v>0</v>
      </c>
      <c r="S153" s="209">
        <v>0</v>
      </c>
      <c r="T153" s="209">
        <v>0</v>
      </c>
      <c r="U153" s="209">
        <v>0</v>
      </c>
      <c r="V153" s="209">
        <v>0</v>
      </c>
      <c r="W153" s="211" t="s">
        <v>47</v>
      </c>
      <c r="X153" s="209" t="s">
        <v>50</v>
      </c>
      <c r="Y153" s="209" t="s">
        <v>50</v>
      </c>
      <c r="Z153" s="151" t="s">
        <v>50</v>
      </c>
      <c r="AA153" s="209">
        <v>0</v>
      </c>
      <c r="AB153" s="209" t="s">
        <v>56</v>
      </c>
      <c r="AC153" s="209" t="s">
        <v>50</v>
      </c>
      <c r="AD153" s="209">
        <v>0</v>
      </c>
      <c r="AE153" s="209" t="s">
        <v>56</v>
      </c>
      <c r="AF153" s="209" t="s">
        <v>50</v>
      </c>
      <c r="AG153" s="209">
        <v>0</v>
      </c>
      <c r="AH153" s="209"/>
      <c r="AI153" s="151">
        <v>0</v>
      </c>
      <c r="AJ153" s="209"/>
      <c r="AK153" s="209"/>
      <c r="AL153" s="209"/>
      <c r="AM153" s="131"/>
      <c r="AN153" s="131"/>
      <c r="AO153" s="131"/>
      <c r="AP153" s="131"/>
      <c r="AQ153" s="131"/>
      <c r="AR153" s="131"/>
      <c r="AS153" s="131"/>
      <c r="AT153" s="131"/>
      <c r="AU153" s="131"/>
      <c r="AV153" s="131"/>
      <c r="AW153" s="131"/>
      <c r="AX153" s="131"/>
      <c r="AY153" s="131"/>
      <c r="AZ153" s="131"/>
      <c r="BA153" s="131"/>
    </row>
    <row r="154" spans="1:53" s="53" customFormat="1" ht="14.45" customHeight="1" x14ac:dyDescent="0.25">
      <c r="A154" s="50">
        <v>0</v>
      </c>
      <c r="B154" s="254">
        <v>0</v>
      </c>
      <c r="C154" s="315" t="s">
        <v>927</v>
      </c>
      <c r="D154" s="107">
        <v>0</v>
      </c>
      <c r="E154" s="107" t="s">
        <v>898</v>
      </c>
      <c r="F154" s="226"/>
      <c r="G154" s="290">
        <v>45338</v>
      </c>
      <c r="H154" s="315" t="s">
        <v>926</v>
      </c>
      <c r="I154" s="307"/>
      <c r="J154" s="180">
        <v>0</v>
      </c>
      <c r="K154" s="180">
        <v>0</v>
      </c>
      <c r="L154" s="207" t="s">
        <v>47</v>
      </c>
      <c r="M154" s="180">
        <v>0</v>
      </c>
      <c r="N154" s="208" t="s">
        <v>47</v>
      </c>
      <c r="O154" s="182">
        <v>0</v>
      </c>
      <c r="P154" s="182">
        <v>0</v>
      </c>
      <c r="Q154" s="182">
        <v>0</v>
      </c>
      <c r="R154" s="180">
        <v>0</v>
      </c>
      <c r="S154" s="180">
        <v>0</v>
      </c>
      <c r="T154" s="180">
        <v>0</v>
      </c>
      <c r="U154" s="180">
        <v>0</v>
      </c>
      <c r="V154" s="180">
        <v>0</v>
      </c>
      <c r="W154" s="207" t="s">
        <v>47</v>
      </c>
      <c r="X154" s="180" t="s">
        <v>50</v>
      </c>
      <c r="Y154" s="180" t="s">
        <v>50</v>
      </c>
      <c r="Z154" s="180" t="s">
        <v>50</v>
      </c>
      <c r="AA154" s="180" t="s">
        <v>50</v>
      </c>
      <c r="AB154" s="180" t="s">
        <v>50</v>
      </c>
      <c r="AC154" s="180" t="s">
        <v>50</v>
      </c>
      <c r="AD154" s="180">
        <v>0</v>
      </c>
      <c r="AE154" s="180">
        <v>0</v>
      </c>
      <c r="AF154" s="180">
        <v>0</v>
      </c>
      <c r="AG154" s="180">
        <v>0</v>
      </c>
      <c r="AH154" s="180" t="s">
        <v>50</v>
      </c>
      <c r="AI154" s="180">
        <v>0</v>
      </c>
      <c r="AJ154" s="180" t="s">
        <v>50</v>
      </c>
      <c r="AK154" s="289" t="s">
        <v>50</v>
      </c>
      <c r="AL154" s="180"/>
      <c r="AM154" s="45"/>
      <c r="AN154" s="45"/>
      <c r="AO154" s="45"/>
      <c r="AP154" s="45"/>
      <c r="AQ154" s="45"/>
      <c r="AR154" s="45"/>
      <c r="AS154" s="45"/>
      <c r="AT154" s="45"/>
      <c r="AU154" s="45"/>
      <c r="AV154" s="45"/>
      <c r="AW154" s="45"/>
      <c r="AX154" s="45"/>
      <c r="AY154" s="45"/>
      <c r="AZ154" s="45"/>
      <c r="BA154" s="45"/>
    </row>
    <row r="155" spans="1:53" ht="30" x14ac:dyDescent="0.25">
      <c r="A155" s="5">
        <v>14</v>
      </c>
      <c r="B155" s="310">
        <v>0</v>
      </c>
      <c r="C155" s="344" t="s">
        <v>928</v>
      </c>
      <c r="D155" s="45" t="s">
        <v>898</v>
      </c>
      <c r="E155" s="45" t="s">
        <v>898</v>
      </c>
      <c r="F155" s="235"/>
      <c r="G155" s="291">
        <v>45341</v>
      </c>
      <c r="H155" s="316" t="s">
        <v>929</v>
      </c>
      <c r="I155" s="308" t="s">
        <v>930</v>
      </c>
      <c r="J155" s="209" t="s">
        <v>50</v>
      </c>
      <c r="K155" s="258" t="s">
        <v>50</v>
      </c>
      <c r="L155" s="288" t="s">
        <v>50</v>
      </c>
      <c r="M155" s="209"/>
      <c r="N155" s="212"/>
      <c r="O155" s="213"/>
      <c r="P155" s="213"/>
      <c r="Q155" s="213"/>
      <c r="R155" s="209"/>
      <c r="S155" s="209"/>
      <c r="T155" s="209"/>
      <c r="U155" s="209"/>
      <c r="V155" s="209"/>
      <c r="W155" s="211"/>
      <c r="X155" s="258"/>
      <c r="Y155" s="258"/>
      <c r="Z155" s="151"/>
      <c r="AA155" s="151"/>
      <c r="AB155" s="151"/>
      <c r="AC155" s="151"/>
      <c r="AD155" s="209"/>
      <c r="AE155" s="268"/>
      <c r="AF155" s="209"/>
      <c r="AG155" s="259"/>
      <c r="AH155" s="209"/>
      <c r="AI155" s="151">
        <v>0</v>
      </c>
      <c r="AJ155" s="209"/>
      <c r="AK155" s="209"/>
      <c r="AL155" s="209"/>
      <c r="AM155" s="131"/>
      <c r="AN155" s="131"/>
      <c r="AO155" s="131"/>
      <c r="AP155" s="131"/>
      <c r="AQ155" s="131"/>
      <c r="AR155" s="131"/>
      <c r="AS155" s="131"/>
      <c r="AT155" s="131"/>
      <c r="AU155" s="131"/>
      <c r="AV155" s="131"/>
      <c r="AW155" s="131"/>
      <c r="AX155" s="131"/>
      <c r="AY155" s="131"/>
      <c r="AZ155" s="131"/>
      <c r="BA155" s="131"/>
    </row>
    <row r="156" spans="1:53" s="53" customFormat="1" x14ac:dyDescent="0.25">
      <c r="A156" s="50">
        <v>15</v>
      </c>
      <c r="B156" s="311">
        <v>0</v>
      </c>
      <c r="C156" s="315" t="s">
        <v>931</v>
      </c>
      <c r="D156" s="45">
        <v>0</v>
      </c>
      <c r="E156" s="242" t="s">
        <v>898</v>
      </c>
      <c r="F156" s="230"/>
      <c r="G156" s="290">
        <v>45339</v>
      </c>
      <c r="H156" s="315" t="s">
        <v>926</v>
      </c>
      <c r="I156" s="376" t="s">
        <v>932</v>
      </c>
      <c r="J156" s="180">
        <v>0</v>
      </c>
      <c r="K156" s="180">
        <v>0</v>
      </c>
      <c r="L156" s="207" t="s">
        <v>47</v>
      </c>
      <c r="M156" s="180">
        <v>0</v>
      </c>
      <c r="N156" s="208" t="s">
        <v>47</v>
      </c>
      <c r="O156" s="182">
        <v>0</v>
      </c>
      <c r="P156" s="182">
        <v>0</v>
      </c>
      <c r="Q156" s="182">
        <v>0</v>
      </c>
      <c r="R156" s="180">
        <v>0</v>
      </c>
      <c r="S156" s="180">
        <v>0</v>
      </c>
      <c r="T156" s="180">
        <v>0</v>
      </c>
      <c r="U156" s="180">
        <v>0</v>
      </c>
      <c r="V156" s="180">
        <v>0</v>
      </c>
      <c r="W156" s="207" t="s">
        <v>47</v>
      </c>
      <c r="X156" s="180" t="s">
        <v>50</v>
      </c>
      <c r="Y156" s="180" t="s">
        <v>50</v>
      </c>
      <c r="Z156" s="180" t="s">
        <v>50</v>
      </c>
      <c r="AA156" s="180">
        <v>0</v>
      </c>
      <c r="AB156" s="180" t="s">
        <v>50</v>
      </c>
      <c r="AC156" s="180" t="s">
        <v>56</v>
      </c>
      <c r="AD156" s="180">
        <v>0</v>
      </c>
      <c r="AE156" s="180">
        <v>0</v>
      </c>
      <c r="AF156" s="180" t="s">
        <v>50</v>
      </c>
      <c r="AG156" s="180">
        <v>0</v>
      </c>
      <c r="AH156" s="180"/>
      <c r="AI156" s="180">
        <v>0</v>
      </c>
      <c r="AJ156" s="180"/>
      <c r="AK156" s="180"/>
      <c r="AL156" s="180"/>
      <c r="AM156" s="45"/>
      <c r="AN156" s="45"/>
      <c r="AO156" s="45"/>
      <c r="AP156" s="45"/>
      <c r="AQ156" s="45"/>
      <c r="AR156" s="45"/>
      <c r="AS156" s="45"/>
      <c r="AT156" s="45"/>
      <c r="AU156" s="45"/>
      <c r="AV156" s="45"/>
      <c r="AW156" s="45"/>
      <c r="AX156" s="45"/>
      <c r="AY156" s="45"/>
      <c r="AZ156" s="45"/>
      <c r="BA156" s="45"/>
    </row>
    <row r="157" spans="1:53" s="53" customFormat="1" x14ac:dyDescent="0.25">
      <c r="A157" s="50">
        <v>0</v>
      </c>
      <c r="B157" s="254">
        <v>0</v>
      </c>
      <c r="C157" s="315" t="s">
        <v>933</v>
      </c>
      <c r="D157" s="45">
        <v>0</v>
      </c>
      <c r="E157" s="45" t="s">
        <v>898</v>
      </c>
      <c r="F157" s="230"/>
      <c r="G157" s="320"/>
      <c r="H157" s="315" t="s">
        <v>934</v>
      </c>
      <c r="I157" s="307" t="s">
        <v>935</v>
      </c>
      <c r="J157" s="180" t="s">
        <v>50</v>
      </c>
      <c r="K157" s="180">
        <v>0</v>
      </c>
      <c r="L157" s="180">
        <v>0</v>
      </c>
      <c r="M157" s="180">
        <v>0</v>
      </c>
      <c r="N157" s="180">
        <v>0</v>
      </c>
      <c r="O157" s="180">
        <v>0</v>
      </c>
      <c r="P157" s="180">
        <v>0</v>
      </c>
      <c r="Q157" s="180">
        <v>0</v>
      </c>
      <c r="R157" s="180">
        <v>0</v>
      </c>
      <c r="S157" s="180">
        <v>0</v>
      </c>
      <c r="T157" s="180">
        <v>0</v>
      </c>
      <c r="U157" s="180">
        <v>0</v>
      </c>
      <c r="V157" s="180">
        <v>0</v>
      </c>
      <c r="W157" s="180">
        <v>0</v>
      </c>
      <c r="X157" s="180" t="s">
        <v>50</v>
      </c>
      <c r="Y157" s="180" t="s">
        <v>56</v>
      </c>
      <c r="Z157" s="180" t="s">
        <v>56</v>
      </c>
      <c r="AA157" s="180"/>
      <c r="AB157" s="180">
        <v>0</v>
      </c>
      <c r="AC157" s="180" t="s">
        <v>50</v>
      </c>
      <c r="AD157" s="180">
        <v>0</v>
      </c>
      <c r="AE157" s="180"/>
      <c r="AF157" s="180" t="s">
        <v>50</v>
      </c>
      <c r="AG157" s="180">
        <v>0</v>
      </c>
      <c r="AH157" s="180"/>
      <c r="AI157" s="180">
        <v>0</v>
      </c>
      <c r="AJ157" s="180"/>
      <c r="AK157" s="180"/>
      <c r="AL157" s="180"/>
      <c r="AM157" s="45"/>
      <c r="AN157" s="45"/>
      <c r="AO157" s="45"/>
      <c r="AP157" s="45"/>
      <c r="AQ157" s="45"/>
      <c r="AR157" s="45"/>
      <c r="AS157" s="45"/>
      <c r="AT157" s="45"/>
      <c r="AU157" s="45"/>
      <c r="AV157" s="45"/>
      <c r="AW157" s="45"/>
      <c r="AX157" s="45"/>
      <c r="AY157" s="45"/>
      <c r="AZ157" s="45"/>
      <c r="BA157" s="45"/>
    </row>
    <row r="158" spans="1:53" s="53" customFormat="1" x14ac:dyDescent="0.25">
      <c r="A158" s="50">
        <v>0</v>
      </c>
      <c r="B158" s="254">
        <v>0</v>
      </c>
      <c r="C158" s="315" t="s">
        <v>936</v>
      </c>
      <c r="D158" s="45">
        <v>0</v>
      </c>
      <c r="E158" s="45" t="s">
        <v>898</v>
      </c>
      <c r="F158" s="230"/>
      <c r="G158" s="292">
        <v>45317</v>
      </c>
      <c r="H158" s="315" t="s">
        <v>937</v>
      </c>
      <c r="I158" s="307"/>
      <c r="J158" s="180">
        <v>0</v>
      </c>
      <c r="K158" s="180">
        <v>0</v>
      </c>
      <c r="L158" s="207" t="s">
        <v>47</v>
      </c>
      <c r="M158" s="180">
        <v>0</v>
      </c>
      <c r="N158" s="208" t="s">
        <v>47</v>
      </c>
      <c r="O158" s="182">
        <v>0</v>
      </c>
      <c r="P158" s="182">
        <v>0</v>
      </c>
      <c r="Q158" s="182">
        <v>0</v>
      </c>
      <c r="R158" s="180">
        <v>0</v>
      </c>
      <c r="S158" s="180">
        <v>0</v>
      </c>
      <c r="T158" s="180">
        <v>0</v>
      </c>
      <c r="U158" s="180">
        <v>0</v>
      </c>
      <c r="V158" s="180">
        <v>0</v>
      </c>
      <c r="W158" s="207" t="s">
        <v>47</v>
      </c>
      <c r="X158" s="180" t="s">
        <v>50</v>
      </c>
      <c r="Y158" s="180" t="s">
        <v>50</v>
      </c>
      <c r="Z158" s="180" t="s">
        <v>50</v>
      </c>
      <c r="AA158" s="180" t="s">
        <v>50</v>
      </c>
      <c r="AB158" s="180">
        <v>0</v>
      </c>
      <c r="AC158" s="180" t="s">
        <v>50</v>
      </c>
      <c r="AD158" s="180">
        <v>0</v>
      </c>
      <c r="AE158" s="180">
        <v>0</v>
      </c>
      <c r="AF158" s="180" t="s">
        <v>50</v>
      </c>
      <c r="AG158" s="180" t="s">
        <v>50</v>
      </c>
      <c r="AH158" s="180" t="s">
        <v>50</v>
      </c>
      <c r="AI158" s="180">
        <v>0</v>
      </c>
      <c r="AJ158" s="180" t="s">
        <v>50</v>
      </c>
      <c r="AK158" s="289" t="s">
        <v>50</v>
      </c>
      <c r="AL158" s="180"/>
      <c r="AM158" s="45"/>
      <c r="AN158" s="45"/>
      <c r="AO158" s="45"/>
      <c r="AP158" s="45"/>
      <c r="AQ158" s="45"/>
      <c r="AR158" s="45"/>
      <c r="AS158" s="45"/>
      <c r="AT158" s="45"/>
      <c r="AU158" s="45"/>
      <c r="AV158" s="45"/>
      <c r="AW158" s="45"/>
      <c r="AX158" s="45"/>
      <c r="AY158" s="45"/>
      <c r="AZ158" s="45"/>
      <c r="BA158" s="45"/>
    </row>
    <row r="159" spans="1:53" s="53" customFormat="1" x14ac:dyDescent="0.25">
      <c r="A159" s="5">
        <v>0</v>
      </c>
      <c r="B159" s="254">
        <v>0</v>
      </c>
      <c r="C159" s="45" t="s">
        <v>938</v>
      </c>
      <c r="D159" s="45" t="s">
        <v>898</v>
      </c>
      <c r="E159" s="45" t="s">
        <v>898</v>
      </c>
      <c r="F159" s="230"/>
      <c r="G159" s="267">
        <v>45348</v>
      </c>
      <c r="H159" s="45" t="s">
        <v>929</v>
      </c>
      <c r="I159" s="46"/>
      <c r="J159" s="180" t="s">
        <v>939</v>
      </c>
      <c r="K159" s="180" t="s">
        <v>50</v>
      </c>
      <c r="L159" s="207" t="s">
        <v>50</v>
      </c>
      <c r="M159" s="180" t="s">
        <v>50</v>
      </c>
      <c r="N159" s="208" t="s">
        <v>47</v>
      </c>
      <c r="O159" s="182" t="s">
        <v>50</v>
      </c>
      <c r="P159" s="182">
        <v>0</v>
      </c>
      <c r="Q159" s="182">
        <v>0</v>
      </c>
      <c r="R159" s="180">
        <v>0</v>
      </c>
      <c r="S159" s="180" t="s">
        <v>50</v>
      </c>
      <c r="T159" s="180" t="s">
        <v>50</v>
      </c>
      <c r="U159" s="180" t="s">
        <v>50</v>
      </c>
      <c r="V159" s="283"/>
      <c r="W159" s="207"/>
      <c r="X159" s="180" t="s">
        <v>50</v>
      </c>
      <c r="Y159" s="180" t="s">
        <v>50</v>
      </c>
      <c r="Z159" s="180" t="s">
        <v>50</v>
      </c>
      <c r="AA159" s="180" t="s">
        <v>50</v>
      </c>
      <c r="AB159" s="180">
        <v>0</v>
      </c>
      <c r="AC159" s="180" t="s">
        <v>50</v>
      </c>
      <c r="AD159" s="180">
        <v>0</v>
      </c>
      <c r="AE159" s="180" t="s">
        <v>50</v>
      </c>
      <c r="AF159" s="180" t="s">
        <v>50</v>
      </c>
      <c r="AG159" s="180">
        <v>0</v>
      </c>
      <c r="AH159" s="180" t="s">
        <v>50</v>
      </c>
      <c r="AI159" s="180">
        <v>0</v>
      </c>
      <c r="AJ159" s="180" t="s">
        <v>50</v>
      </c>
      <c r="AK159" s="283" t="s">
        <v>50</v>
      </c>
      <c r="AL159" s="180"/>
      <c r="AM159" s="45"/>
      <c r="AN159" s="45"/>
      <c r="AO159" s="45"/>
      <c r="AP159" s="45"/>
      <c r="AQ159" s="45"/>
      <c r="AR159" s="45"/>
      <c r="AS159" s="45"/>
      <c r="AT159" s="45"/>
      <c r="AU159" s="45"/>
      <c r="AV159" s="45"/>
      <c r="AW159" s="45"/>
      <c r="AX159" s="45"/>
      <c r="AY159" s="45"/>
      <c r="AZ159" s="45"/>
      <c r="BA159" s="45"/>
    </row>
    <row r="160" spans="1:53" x14ac:dyDescent="0.25">
      <c r="A160" s="5"/>
      <c r="B160" s="90">
        <v>0</v>
      </c>
      <c r="C160" s="63" t="s">
        <v>247</v>
      </c>
      <c r="D160" s="45" t="s">
        <v>91</v>
      </c>
      <c r="E160" s="45"/>
      <c r="F160" s="230"/>
      <c r="G160" s="230"/>
      <c r="H160" s="45"/>
      <c r="I160" s="46"/>
      <c r="J160" s="180"/>
      <c r="K160" s="180"/>
      <c r="L160" s="171">
        <v>45027</v>
      </c>
      <c r="M160" s="151">
        <v>90</v>
      </c>
      <c r="N160" s="172">
        <f t="shared" si="2"/>
        <v>45116</v>
      </c>
      <c r="O160" s="160">
        <f t="shared" ca="1" si="3"/>
        <v>-1087</v>
      </c>
      <c r="P160" s="160"/>
      <c r="Q160" s="160"/>
      <c r="R160" s="151"/>
      <c r="S160" s="151"/>
      <c r="T160" s="151"/>
      <c r="U160" s="151"/>
      <c r="V160" s="151"/>
      <c r="W160" s="173"/>
      <c r="X160" s="151"/>
      <c r="Y160" s="151"/>
      <c r="Z160" s="151"/>
      <c r="AA160" s="151"/>
      <c r="AB160" s="151"/>
      <c r="AC160" s="151"/>
      <c r="AD160" s="151"/>
      <c r="AE160" s="151"/>
      <c r="AF160" s="151"/>
      <c r="AG160" s="151"/>
      <c r="AH160" s="151"/>
      <c r="AI160" s="151"/>
      <c r="AJ160" s="151"/>
      <c r="AK160" s="151"/>
      <c r="AL160" s="151"/>
      <c r="AM160" s="7"/>
      <c r="AN160" s="7"/>
      <c r="AO160" s="7"/>
      <c r="AP160" s="7"/>
      <c r="AQ160" s="7"/>
      <c r="AR160" s="7"/>
      <c r="AS160" s="7"/>
      <c r="AT160" s="7"/>
      <c r="AU160" s="7"/>
      <c r="AV160" s="7"/>
      <c r="AW160" s="7" t="s">
        <v>56</v>
      </c>
      <c r="AX160" s="7" t="s">
        <v>50</v>
      </c>
      <c r="AY160" s="7" t="s">
        <v>56</v>
      </c>
      <c r="AZ160" s="7" t="s">
        <v>56</v>
      </c>
      <c r="BA160" s="7"/>
    </row>
    <row r="161" spans="1:53" s="53" customFormat="1" x14ac:dyDescent="0.25">
      <c r="A161" s="5">
        <v>0</v>
      </c>
      <c r="B161" s="254">
        <v>0</v>
      </c>
      <c r="C161" s="45" t="s">
        <v>940</v>
      </c>
      <c r="D161" s="45">
        <v>0</v>
      </c>
      <c r="E161" s="45" t="s">
        <v>898</v>
      </c>
      <c r="F161" s="230"/>
      <c r="G161" s="264"/>
      <c r="H161" s="45" t="s">
        <v>921</v>
      </c>
      <c r="I161" s="46"/>
      <c r="J161" s="180" t="s">
        <v>50</v>
      </c>
      <c r="K161" s="180">
        <v>0</v>
      </c>
      <c r="L161" s="207" t="s">
        <v>47</v>
      </c>
      <c r="M161" s="180">
        <v>0</v>
      </c>
      <c r="N161" s="208" t="s">
        <v>47</v>
      </c>
      <c r="O161" s="182">
        <v>0</v>
      </c>
      <c r="P161" s="182">
        <v>0</v>
      </c>
      <c r="Q161" s="182">
        <v>0</v>
      </c>
      <c r="R161" s="180">
        <v>0</v>
      </c>
      <c r="S161" s="180">
        <v>0</v>
      </c>
      <c r="T161" s="180">
        <v>0</v>
      </c>
      <c r="U161" s="180">
        <v>0</v>
      </c>
      <c r="V161" s="180">
        <v>0</v>
      </c>
      <c r="W161" s="207" t="s">
        <v>47</v>
      </c>
      <c r="X161" s="180" t="s">
        <v>50</v>
      </c>
      <c r="Y161" s="180" t="s">
        <v>50</v>
      </c>
      <c r="Z161" s="180" t="s">
        <v>50</v>
      </c>
      <c r="AA161" s="180" t="s">
        <v>50</v>
      </c>
      <c r="AB161" s="180">
        <v>0</v>
      </c>
      <c r="AC161" s="180" t="s">
        <v>50</v>
      </c>
      <c r="AD161" s="180" t="s">
        <v>50</v>
      </c>
      <c r="AE161" s="180">
        <v>0</v>
      </c>
      <c r="AF161" s="180" t="s">
        <v>50</v>
      </c>
      <c r="AG161" s="180">
        <v>0</v>
      </c>
      <c r="AH161" s="180" t="s">
        <v>50</v>
      </c>
      <c r="AI161" s="180">
        <v>0</v>
      </c>
      <c r="AJ161" s="200" t="s">
        <v>50</v>
      </c>
      <c r="AK161" s="272" t="s">
        <v>50</v>
      </c>
      <c r="AL161" s="180"/>
      <c r="AM161" s="45"/>
      <c r="AN161" s="45"/>
      <c r="AO161" s="45"/>
      <c r="AP161" s="45"/>
      <c r="AQ161" s="45"/>
      <c r="AR161" s="45"/>
      <c r="AS161" s="45"/>
      <c r="AT161" s="45"/>
      <c r="AU161" s="45"/>
      <c r="AV161" s="45"/>
      <c r="AW161" s="45"/>
      <c r="AX161" s="45"/>
      <c r="AY161" s="45"/>
      <c r="AZ161" s="45"/>
      <c r="BA161" s="45"/>
    </row>
    <row r="162" spans="1:53" s="53" customFormat="1" x14ac:dyDescent="0.25">
      <c r="A162" s="5">
        <v>0</v>
      </c>
      <c r="B162" s="254">
        <v>0</v>
      </c>
      <c r="C162" s="45" t="s">
        <v>941</v>
      </c>
      <c r="D162" s="45">
        <v>0</v>
      </c>
      <c r="E162" s="45" t="s">
        <v>898</v>
      </c>
      <c r="F162" s="230"/>
      <c r="G162" s="264"/>
      <c r="H162" s="45" t="s">
        <v>937</v>
      </c>
      <c r="I162" s="46"/>
      <c r="J162" s="180">
        <v>0</v>
      </c>
      <c r="K162" s="180">
        <v>0</v>
      </c>
      <c r="L162" s="207" t="s">
        <v>47</v>
      </c>
      <c r="M162" s="180">
        <v>0</v>
      </c>
      <c r="N162" s="208" t="s">
        <v>47</v>
      </c>
      <c r="O162" s="182">
        <v>0</v>
      </c>
      <c r="P162" s="182">
        <v>0</v>
      </c>
      <c r="Q162" s="182">
        <v>0</v>
      </c>
      <c r="R162" s="180">
        <v>0</v>
      </c>
      <c r="S162" s="180">
        <v>0</v>
      </c>
      <c r="T162" s="180">
        <v>0</v>
      </c>
      <c r="U162" s="180">
        <v>0</v>
      </c>
      <c r="V162" s="180">
        <v>0</v>
      </c>
      <c r="W162" s="207" t="s">
        <v>47</v>
      </c>
      <c r="X162" s="180" t="s">
        <v>50</v>
      </c>
      <c r="Y162" s="180" t="s">
        <v>50</v>
      </c>
      <c r="Z162" s="180" t="s">
        <v>50</v>
      </c>
      <c r="AA162" s="180" t="s">
        <v>50</v>
      </c>
      <c r="AB162" s="180">
        <v>0</v>
      </c>
      <c r="AC162" s="180" t="s">
        <v>50</v>
      </c>
      <c r="AD162" s="180">
        <v>0</v>
      </c>
      <c r="AE162" s="180">
        <v>0</v>
      </c>
      <c r="AF162" s="180" t="s">
        <v>50</v>
      </c>
      <c r="AG162" s="180">
        <v>0</v>
      </c>
      <c r="AH162" s="180" t="s">
        <v>50</v>
      </c>
      <c r="AI162" s="180">
        <v>0</v>
      </c>
      <c r="AJ162" s="180" t="s">
        <v>50</v>
      </c>
      <c r="AK162" s="272" t="s">
        <v>50</v>
      </c>
      <c r="AL162" s="180"/>
      <c r="AM162" s="45"/>
      <c r="AN162" s="45"/>
      <c r="AO162" s="45"/>
      <c r="AP162" s="45"/>
      <c r="AQ162" s="45"/>
      <c r="AR162" s="45"/>
      <c r="AS162" s="45"/>
      <c r="AT162" s="45"/>
      <c r="AU162" s="45"/>
      <c r="AV162" s="45"/>
      <c r="AW162" s="45"/>
      <c r="AX162" s="45"/>
      <c r="AY162" s="45"/>
      <c r="AZ162" s="45"/>
      <c r="BA162" s="45"/>
    </row>
    <row r="163" spans="1:53" s="53" customFormat="1" x14ac:dyDescent="0.25">
      <c r="A163" s="50">
        <v>0</v>
      </c>
      <c r="B163" s="254">
        <v>0</v>
      </c>
      <c r="C163" s="315" t="s">
        <v>942</v>
      </c>
      <c r="D163" s="45">
        <v>0</v>
      </c>
      <c r="E163" s="45" t="s">
        <v>898</v>
      </c>
      <c r="F163" s="230"/>
      <c r="G163" s="320"/>
      <c r="H163" s="315" t="s">
        <v>926</v>
      </c>
      <c r="I163" s="307"/>
      <c r="J163" s="180" t="s">
        <v>50</v>
      </c>
      <c r="K163" s="180">
        <v>0</v>
      </c>
      <c r="L163" s="180">
        <v>0</v>
      </c>
      <c r="M163" s="180">
        <v>0</v>
      </c>
      <c r="N163" s="180">
        <v>0</v>
      </c>
      <c r="O163" s="180">
        <v>0</v>
      </c>
      <c r="P163" s="180">
        <v>0</v>
      </c>
      <c r="Q163" s="180">
        <v>0</v>
      </c>
      <c r="R163" s="180">
        <v>0</v>
      </c>
      <c r="S163" s="180">
        <v>0</v>
      </c>
      <c r="T163" s="180">
        <v>0</v>
      </c>
      <c r="U163" s="180">
        <v>0</v>
      </c>
      <c r="V163" s="180">
        <v>0</v>
      </c>
      <c r="W163" s="180">
        <v>0</v>
      </c>
      <c r="X163" s="180" t="s">
        <v>50</v>
      </c>
      <c r="Y163" s="180" t="s">
        <v>50</v>
      </c>
      <c r="Z163" s="180" t="s">
        <v>50</v>
      </c>
      <c r="AA163" s="180" t="s">
        <v>50</v>
      </c>
      <c r="AB163" s="180">
        <v>0</v>
      </c>
      <c r="AC163" s="180" t="s">
        <v>50</v>
      </c>
      <c r="AD163" s="180">
        <v>0</v>
      </c>
      <c r="AE163" s="180" t="s">
        <v>50</v>
      </c>
      <c r="AF163" s="180" t="s">
        <v>50</v>
      </c>
      <c r="AG163" s="180">
        <v>0</v>
      </c>
      <c r="AH163" s="180"/>
      <c r="AI163" s="180">
        <v>0</v>
      </c>
      <c r="AJ163" s="180" t="s">
        <v>50</v>
      </c>
      <c r="AK163" s="180" t="s">
        <v>50</v>
      </c>
      <c r="AL163" s="180"/>
      <c r="AM163" s="45"/>
      <c r="AN163" s="45"/>
      <c r="AO163" s="45"/>
      <c r="AP163" s="45"/>
      <c r="AQ163" s="45"/>
      <c r="AR163" s="45"/>
      <c r="AS163" s="45"/>
      <c r="AT163" s="45"/>
      <c r="AU163" s="45"/>
      <c r="AV163" s="45"/>
      <c r="AW163" s="45"/>
      <c r="AX163" s="45"/>
      <c r="AY163" s="45"/>
      <c r="AZ163" s="45"/>
      <c r="BA163" s="45"/>
    </row>
    <row r="164" spans="1:53" x14ac:dyDescent="0.25">
      <c r="A164" s="5">
        <v>22</v>
      </c>
      <c r="B164" s="388">
        <v>0</v>
      </c>
      <c r="C164" s="314" t="s">
        <v>943</v>
      </c>
      <c r="D164" s="7">
        <v>0</v>
      </c>
      <c r="E164" s="7" t="s">
        <v>898</v>
      </c>
      <c r="F164" s="231"/>
      <c r="G164" s="393"/>
      <c r="H164" s="314" t="s">
        <v>926</v>
      </c>
      <c r="I164" s="306" t="s">
        <v>944</v>
      </c>
      <c r="J164" s="151" t="s">
        <v>50</v>
      </c>
      <c r="K164" s="151">
        <v>0</v>
      </c>
      <c r="L164" s="151">
        <v>0</v>
      </c>
      <c r="M164" s="151">
        <v>0</v>
      </c>
      <c r="N164" s="151">
        <v>0</v>
      </c>
      <c r="O164" s="151">
        <v>0</v>
      </c>
      <c r="P164" s="151">
        <v>0</v>
      </c>
      <c r="Q164" s="151">
        <v>0</v>
      </c>
      <c r="R164" s="151">
        <v>0</v>
      </c>
      <c r="S164" s="151">
        <v>0</v>
      </c>
      <c r="T164" s="151">
        <v>0</v>
      </c>
      <c r="U164" s="151">
        <v>0</v>
      </c>
      <c r="V164" s="151">
        <v>0</v>
      </c>
      <c r="W164" s="151">
        <v>0</v>
      </c>
      <c r="X164" s="151" t="s">
        <v>50</v>
      </c>
      <c r="Y164" s="151" t="s">
        <v>50</v>
      </c>
      <c r="Z164" s="151" t="s">
        <v>50</v>
      </c>
      <c r="AA164" s="151">
        <v>0</v>
      </c>
      <c r="AB164" s="151" t="s">
        <v>50</v>
      </c>
      <c r="AC164" s="151" t="s">
        <v>50</v>
      </c>
      <c r="AD164" s="151">
        <v>0</v>
      </c>
      <c r="AE164" s="151" t="s">
        <v>50</v>
      </c>
      <c r="AF164" s="151" t="s">
        <v>50</v>
      </c>
      <c r="AG164" s="151" t="s">
        <v>50</v>
      </c>
      <c r="AH164" s="151"/>
      <c r="AI164" s="151">
        <v>0</v>
      </c>
      <c r="AJ164" s="151"/>
      <c r="AK164" s="151"/>
      <c r="AL164" s="151"/>
      <c r="AM164" s="7"/>
      <c r="AN164" s="7"/>
      <c r="AO164" s="7"/>
      <c r="AP164" s="7"/>
      <c r="AQ164" s="7"/>
      <c r="AR164" s="7"/>
      <c r="AS164" s="7"/>
      <c r="AT164" s="7"/>
      <c r="AU164" s="7"/>
      <c r="AV164" s="7"/>
      <c r="AW164" s="7"/>
      <c r="AX164" s="7"/>
      <c r="AY164" s="7"/>
      <c r="AZ164" s="7"/>
      <c r="BA164" s="7"/>
    </row>
    <row r="165" spans="1:53" s="281" customFormat="1" x14ac:dyDescent="0.25">
      <c r="A165" s="108">
        <v>0</v>
      </c>
      <c r="B165" s="254">
        <v>0</v>
      </c>
      <c r="C165" s="242" t="s">
        <v>945</v>
      </c>
      <c r="D165" s="242" t="s">
        <v>898</v>
      </c>
      <c r="E165" s="242" t="s">
        <v>898</v>
      </c>
      <c r="F165" s="276"/>
      <c r="G165" s="277">
        <v>45363</v>
      </c>
      <c r="H165" s="242" t="s">
        <v>929</v>
      </c>
      <c r="I165" s="145"/>
      <c r="J165" s="275" t="s">
        <v>50</v>
      </c>
      <c r="K165" s="275" t="s">
        <v>50</v>
      </c>
      <c r="L165" s="278" t="s">
        <v>50</v>
      </c>
      <c r="M165" s="275"/>
      <c r="N165" s="279"/>
      <c r="O165" s="280"/>
      <c r="P165" s="280"/>
      <c r="Q165" s="280"/>
      <c r="R165" s="275"/>
      <c r="S165" s="275"/>
      <c r="T165" s="275"/>
      <c r="U165" s="275"/>
      <c r="V165" s="275"/>
      <c r="W165" s="278"/>
      <c r="X165" s="275" t="s">
        <v>50</v>
      </c>
      <c r="Y165" s="275" t="s">
        <v>50</v>
      </c>
      <c r="Z165" s="275" t="s">
        <v>56</v>
      </c>
      <c r="AA165" s="275" t="s">
        <v>56</v>
      </c>
      <c r="AB165" s="275">
        <v>0</v>
      </c>
      <c r="AC165" s="275" t="s">
        <v>56</v>
      </c>
      <c r="AD165" s="275">
        <v>0</v>
      </c>
      <c r="AE165" s="275" t="s">
        <v>56</v>
      </c>
      <c r="AF165" s="275" t="s">
        <v>56</v>
      </c>
      <c r="AG165" s="275">
        <v>0</v>
      </c>
      <c r="AH165" s="275"/>
      <c r="AI165" s="275">
        <v>0</v>
      </c>
      <c r="AJ165" s="275"/>
      <c r="AK165" s="275"/>
      <c r="AL165" s="275"/>
      <c r="AM165" s="242"/>
      <c r="AN165" s="242"/>
      <c r="AO165" s="242"/>
      <c r="AP165" s="242"/>
      <c r="AQ165" s="242"/>
      <c r="AR165" s="242"/>
      <c r="AS165" s="242"/>
      <c r="AT165" s="242"/>
      <c r="AU165" s="242"/>
      <c r="AV165" s="242"/>
      <c r="AW165" s="242"/>
      <c r="AX165" s="242"/>
      <c r="AY165" s="242"/>
      <c r="AZ165" s="242"/>
      <c r="BA165" s="242"/>
    </row>
    <row r="166" spans="1:53" s="53" customFormat="1" x14ac:dyDescent="0.25">
      <c r="A166" s="50">
        <v>0</v>
      </c>
      <c r="B166" s="254">
        <v>0</v>
      </c>
      <c r="C166" s="45" t="s">
        <v>946</v>
      </c>
      <c r="D166" s="45">
        <v>0</v>
      </c>
      <c r="E166" s="45" t="s">
        <v>898</v>
      </c>
      <c r="F166" s="230"/>
      <c r="G166" s="267">
        <v>45343</v>
      </c>
      <c r="H166" s="45" t="s">
        <v>947</v>
      </c>
      <c r="I166" s="46"/>
      <c r="J166" s="180" t="s">
        <v>50</v>
      </c>
      <c r="K166" s="180">
        <v>0</v>
      </c>
      <c r="L166" s="180">
        <v>0</v>
      </c>
      <c r="M166" s="180">
        <v>0</v>
      </c>
      <c r="N166" s="180">
        <v>0</v>
      </c>
      <c r="O166" s="180">
        <v>0</v>
      </c>
      <c r="P166" s="180">
        <v>0</v>
      </c>
      <c r="Q166" s="180">
        <v>0</v>
      </c>
      <c r="R166" s="180">
        <v>0</v>
      </c>
      <c r="S166" s="180">
        <v>0</v>
      </c>
      <c r="T166" s="180">
        <v>0</v>
      </c>
      <c r="U166" s="180">
        <v>0</v>
      </c>
      <c r="V166" s="180">
        <v>0</v>
      </c>
      <c r="W166" s="180">
        <v>0</v>
      </c>
      <c r="X166" s="180" t="s">
        <v>50</v>
      </c>
      <c r="Y166" s="180" t="s">
        <v>50</v>
      </c>
      <c r="Z166" s="180" t="s">
        <v>50</v>
      </c>
      <c r="AA166" s="180" t="s">
        <v>50</v>
      </c>
      <c r="AB166" s="180">
        <v>0</v>
      </c>
      <c r="AC166" s="180" t="s">
        <v>50</v>
      </c>
      <c r="AD166" s="180">
        <v>0</v>
      </c>
      <c r="AE166" s="180">
        <v>0</v>
      </c>
      <c r="AF166" s="180">
        <v>0</v>
      </c>
      <c r="AG166" s="180">
        <v>0</v>
      </c>
      <c r="AH166" s="180" t="s">
        <v>50</v>
      </c>
      <c r="AI166" s="180">
        <v>0</v>
      </c>
      <c r="AJ166" s="180" t="s">
        <v>50</v>
      </c>
      <c r="AK166" s="283" t="s">
        <v>50</v>
      </c>
      <c r="AL166" s="180"/>
      <c r="AM166" s="45"/>
      <c r="AN166" s="45"/>
      <c r="AO166" s="45"/>
      <c r="AP166" s="45"/>
      <c r="AQ166" s="45"/>
      <c r="AR166" s="45"/>
      <c r="AS166" s="45"/>
      <c r="AT166" s="45"/>
      <c r="AU166" s="45"/>
      <c r="AV166" s="45"/>
      <c r="AW166" s="45"/>
      <c r="AX166" s="45"/>
      <c r="AY166" s="45"/>
      <c r="AZ166" s="45"/>
      <c r="BA166" s="45"/>
    </row>
    <row r="167" spans="1:53" s="53" customFormat="1" x14ac:dyDescent="0.25">
      <c r="A167" s="50">
        <v>0</v>
      </c>
      <c r="B167" s="254">
        <v>0</v>
      </c>
      <c r="C167" s="315" t="s">
        <v>948</v>
      </c>
      <c r="D167" s="45">
        <v>0</v>
      </c>
      <c r="E167" s="45" t="s">
        <v>898</v>
      </c>
      <c r="F167" s="230"/>
      <c r="G167" s="292">
        <v>45343</v>
      </c>
      <c r="H167" s="315" t="s">
        <v>947</v>
      </c>
      <c r="I167" s="307"/>
      <c r="J167" s="180" t="s">
        <v>50</v>
      </c>
      <c r="K167" s="180">
        <v>0</v>
      </c>
      <c r="L167" s="180">
        <v>0</v>
      </c>
      <c r="M167" s="180">
        <v>0</v>
      </c>
      <c r="N167" s="180">
        <v>0</v>
      </c>
      <c r="O167" s="180">
        <v>0</v>
      </c>
      <c r="P167" s="180">
        <v>0</v>
      </c>
      <c r="Q167" s="180">
        <v>0</v>
      </c>
      <c r="R167" s="180">
        <v>0</v>
      </c>
      <c r="S167" s="180">
        <v>0</v>
      </c>
      <c r="T167" s="180">
        <v>0</v>
      </c>
      <c r="U167" s="180">
        <v>0</v>
      </c>
      <c r="V167" s="180">
        <v>0</v>
      </c>
      <c r="W167" s="180">
        <v>0</v>
      </c>
      <c r="X167" s="180" t="s">
        <v>50</v>
      </c>
      <c r="Y167" s="180" t="s">
        <v>50</v>
      </c>
      <c r="Z167" s="180" t="s">
        <v>50</v>
      </c>
      <c r="AA167" s="180">
        <v>0</v>
      </c>
      <c r="AB167" s="180" t="s">
        <v>50</v>
      </c>
      <c r="AC167" s="180" t="s">
        <v>50</v>
      </c>
      <c r="AD167" s="180">
        <v>0</v>
      </c>
      <c r="AE167" s="180" t="s">
        <v>50</v>
      </c>
      <c r="AF167" s="180" t="s">
        <v>50</v>
      </c>
      <c r="AG167" s="180" t="s">
        <v>50</v>
      </c>
      <c r="AH167" s="180" t="s">
        <v>50</v>
      </c>
      <c r="AI167" s="180">
        <v>0</v>
      </c>
      <c r="AJ167" s="180" t="s">
        <v>50</v>
      </c>
      <c r="AK167" s="180" t="s">
        <v>50</v>
      </c>
      <c r="AL167" s="180"/>
      <c r="AM167" s="45"/>
      <c r="AN167" s="45"/>
      <c r="AO167" s="45"/>
      <c r="AP167" s="45"/>
      <c r="AQ167" s="45"/>
      <c r="AR167" s="45"/>
      <c r="AS167" s="45"/>
      <c r="AT167" s="45"/>
      <c r="AU167" s="45"/>
      <c r="AV167" s="45"/>
      <c r="AW167" s="45"/>
      <c r="AX167" s="45"/>
      <c r="AY167" s="45"/>
      <c r="AZ167" s="45"/>
      <c r="BA167" s="45"/>
    </row>
    <row r="168" spans="1:53" s="53" customFormat="1" x14ac:dyDescent="0.25">
      <c r="A168" s="50">
        <v>0</v>
      </c>
      <c r="B168" s="254">
        <v>0</v>
      </c>
      <c r="C168" s="45" t="s">
        <v>949</v>
      </c>
      <c r="D168" s="45">
        <v>0</v>
      </c>
      <c r="E168" s="45" t="s">
        <v>898</v>
      </c>
      <c r="F168" s="230"/>
      <c r="G168" s="267">
        <v>45345</v>
      </c>
      <c r="H168" s="45" t="s">
        <v>926</v>
      </c>
      <c r="I168" s="46"/>
      <c r="J168" s="180" t="s">
        <v>50</v>
      </c>
      <c r="K168" s="180">
        <v>0</v>
      </c>
      <c r="L168" s="180">
        <v>0</v>
      </c>
      <c r="M168" s="180">
        <v>0</v>
      </c>
      <c r="N168" s="180">
        <v>0</v>
      </c>
      <c r="O168" s="180">
        <v>0</v>
      </c>
      <c r="P168" s="180">
        <v>0</v>
      </c>
      <c r="Q168" s="180">
        <v>0</v>
      </c>
      <c r="R168" s="180">
        <v>0</v>
      </c>
      <c r="S168" s="180">
        <v>0</v>
      </c>
      <c r="T168" s="180">
        <v>0</v>
      </c>
      <c r="U168" s="180">
        <v>0</v>
      </c>
      <c r="V168" s="180">
        <v>0</v>
      </c>
      <c r="W168" s="180">
        <v>0</v>
      </c>
      <c r="X168" s="180" t="s">
        <v>50</v>
      </c>
      <c r="Y168" s="180" t="s">
        <v>50</v>
      </c>
      <c r="Z168" s="180" t="s">
        <v>50</v>
      </c>
      <c r="AA168" s="180">
        <v>0</v>
      </c>
      <c r="AB168" s="180" t="s">
        <v>50</v>
      </c>
      <c r="AC168" s="180" t="s">
        <v>50</v>
      </c>
      <c r="AD168" s="180">
        <v>0</v>
      </c>
      <c r="AE168" s="180">
        <v>0</v>
      </c>
      <c r="AF168" s="180" t="s">
        <v>50</v>
      </c>
      <c r="AG168" s="180">
        <v>0</v>
      </c>
      <c r="AH168" s="180" t="s">
        <v>50</v>
      </c>
      <c r="AI168" s="180">
        <v>0</v>
      </c>
      <c r="AJ168" s="180" t="s">
        <v>50</v>
      </c>
      <c r="AK168" s="289" t="s">
        <v>50</v>
      </c>
      <c r="AL168" s="180"/>
      <c r="AM168" s="45"/>
      <c r="AN168" s="45"/>
      <c r="AO168" s="45"/>
      <c r="AP168" s="45"/>
      <c r="AQ168" s="45"/>
      <c r="AR168" s="45"/>
      <c r="AS168" s="45"/>
      <c r="AT168" s="45"/>
      <c r="AU168" s="45"/>
      <c r="AV168" s="45"/>
      <c r="AW168" s="45"/>
      <c r="AX168" s="45"/>
      <c r="AY168" s="45"/>
      <c r="AZ168" s="45"/>
      <c r="BA168" s="45"/>
    </row>
    <row r="169" spans="1:53" ht="30" x14ac:dyDescent="0.25">
      <c r="A169" s="5">
        <v>0</v>
      </c>
      <c r="B169" s="388">
        <v>0</v>
      </c>
      <c r="C169" s="394" t="s">
        <v>950</v>
      </c>
      <c r="D169" s="7" t="s">
        <v>898</v>
      </c>
      <c r="E169" s="7" t="s">
        <v>898</v>
      </c>
      <c r="F169" s="231"/>
      <c r="G169" s="392">
        <v>45363</v>
      </c>
      <c r="H169" s="314" t="s">
        <v>929</v>
      </c>
      <c r="I169" s="306" t="s">
        <v>951</v>
      </c>
      <c r="J169" s="151" t="s">
        <v>50</v>
      </c>
      <c r="K169" s="151" t="s">
        <v>50</v>
      </c>
      <c r="L169" s="175" t="s">
        <v>50</v>
      </c>
      <c r="M169" s="151" t="s">
        <v>50</v>
      </c>
      <c r="N169" s="176" t="s">
        <v>50</v>
      </c>
      <c r="O169" s="160" t="s">
        <v>50</v>
      </c>
      <c r="P169" s="160">
        <v>0</v>
      </c>
      <c r="Q169" s="160">
        <v>0</v>
      </c>
      <c r="R169" s="151">
        <v>0</v>
      </c>
      <c r="S169" s="151" t="s">
        <v>50</v>
      </c>
      <c r="T169" s="151" t="s">
        <v>50</v>
      </c>
      <c r="U169" s="151" t="s">
        <v>56</v>
      </c>
      <c r="V169" s="151"/>
      <c r="W169" s="175"/>
      <c r="X169" s="151" t="s">
        <v>50</v>
      </c>
      <c r="Y169" s="151" t="s">
        <v>50</v>
      </c>
      <c r="Z169" s="151" t="s">
        <v>50</v>
      </c>
      <c r="AA169" s="151" t="s">
        <v>50</v>
      </c>
      <c r="AB169" s="151">
        <v>0</v>
      </c>
      <c r="AC169" s="151" t="s">
        <v>50</v>
      </c>
      <c r="AD169" s="151">
        <v>0</v>
      </c>
      <c r="AE169" s="151">
        <v>0</v>
      </c>
      <c r="AF169" s="151" t="s">
        <v>50</v>
      </c>
      <c r="AG169" s="151">
        <v>0</v>
      </c>
      <c r="AH169" s="151" t="s">
        <v>50</v>
      </c>
      <c r="AI169" s="151">
        <v>0</v>
      </c>
      <c r="AJ169" s="151" t="s">
        <v>50</v>
      </c>
      <c r="AK169" s="151" t="s">
        <v>50</v>
      </c>
      <c r="AL169" s="151"/>
      <c r="AM169" s="7"/>
      <c r="AN169" s="7"/>
      <c r="AO169" s="7"/>
      <c r="AP169" s="7"/>
      <c r="AQ169" s="7"/>
      <c r="AR169" s="7"/>
      <c r="AS169" s="7"/>
      <c r="AT169" s="7"/>
      <c r="AU169" s="7"/>
      <c r="AV169" s="7"/>
      <c r="AW169" s="7"/>
      <c r="AX169" s="7"/>
      <c r="AY169" s="7"/>
      <c r="AZ169" s="7"/>
      <c r="BA169" s="7"/>
    </row>
    <row r="170" spans="1:53" s="53" customFormat="1" ht="30" x14ac:dyDescent="0.25">
      <c r="A170" s="50">
        <v>28</v>
      </c>
      <c r="B170" s="311">
        <v>0</v>
      </c>
      <c r="C170" s="315" t="s">
        <v>952</v>
      </c>
      <c r="D170" s="45" t="s">
        <v>898</v>
      </c>
      <c r="E170" s="45" t="s">
        <v>898</v>
      </c>
      <c r="F170" s="230"/>
      <c r="G170" s="292">
        <v>45365</v>
      </c>
      <c r="H170" s="315" t="s">
        <v>929</v>
      </c>
      <c r="I170" s="307" t="s">
        <v>953</v>
      </c>
      <c r="J170" s="180" t="s">
        <v>50</v>
      </c>
      <c r="K170" s="180" t="s">
        <v>50</v>
      </c>
      <c r="L170" s="207" t="s">
        <v>50</v>
      </c>
      <c r="M170" s="180" t="s">
        <v>50</v>
      </c>
      <c r="N170" s="208" t="s">
        <v>47</v>
      </c>
      <c r="O170" s="182" t="s">
        <v>50</v>
      </c>
      <c r="P170" s="182">
        <v>0</v>
      </c>
      <c r="Q170" s="182">
        <v>0</v>
      </c>
      <c r="R170" s="180">
        <v>0</v>
      </c>
      <c r="S170" s="180"/>
      <c r="T170" s="180"/>
      <c r="U170" s="180"/>
      <c r="V170" s="180"/>
      <c r="W170" s="207"/>
      <c r="X170" s="180" t="s">
        <v>50</v>
      </c>
      <c r="Y170" s="180" t="s">
        <v>50</v>
      </c>
      <c r="Z170" s="180" t="s">
        <v>50</v>
      </c>
      <c r="AA170" s="180" t="s">
        <v>50</v>
      </c>
      <c r="AB170" s="180" t="s">
        <v>50</v>
      </c>
      <c r="AC170" s="180" t="s">
        <v>50</v>
      </c>
      <c r="AD170" s="180" t="s">
        <v>56</v>
      </c>
      <c r="AE170" s="180">
        <v>0</v>
      </c>
      <c r="AF170" s="180" t="s">
        <v>56</v>
      </c>
      <c r="AG170" s="180"/>
      <c r="AH170" s="180"/>
      <c r="AI170" s="180">
        <v>0</v>
      </c>
      <c r="AJ170" s="180"/>
      <c r="AK170" s="180"/>
      <c r="AL170" s="180"/>
      <c r="AM170" s="45"/>
      <c r="AN170" s="45"/>
      <c r="AO170" s="45"/>
      <c r="AP170" s="45"/>
      <c r="AQ170" s="45"/>
      <c r="AR170" s="45"/>
      <c r="AS170" s="45"/>
      <c r="AT170" s="45"/>
      <c r="AU170" s="45"/>
      <c r="AV170" s="45"/>
      <c r="AW170" s="45"/>
      <c r="AX170" s="45"/>
      <c r="AY170" s="45"/>
      <c r="AZ170" s="45"/>
      <c r="BA170" s="45"/>
    </row>
    <row r="171" spans="1:53" s="106" customFormat="1" ht="13.5" customHeight="1" x14ac:dyDescent="0.25">
      <c r="A171" s="102">
        <v>29</v>
      </c>
      <c r="B171" s="418">
        <v>1</v>
      </c>
      <c r="C171" s="344" t="s">
        <v>954</v>
      </c>
      <c r="D171" s="47" t="s">
        <v>955</v>
      </c>
      <c r="E171" s="47" t="s">
        <v>898</v>
      </c>
      <c r="F171" s="387"/>
      <c r="G171" s="277">
        <v>45364</v>
      </c>
      <c r="H171" s="344" t="s">
        <v>929</v>
      </c>
      <c r="I171" s="415" t="s">
        <v>956</v>
      </c>
      <c r="J171" s="258" t="s">
        <v>50</v>
      </c>
      <c r="K171" s="258" t="s">
        <v>50</v>
      </c>
      <c r="L171" s="288" t="s">
        <v>50</v>
      </c>
      <c r="M171" s="258" t="s">
        <v>50</v>
      </c>
      <c r="N171" s="416"/>
      <c r="O171" s="189" t="s">
        <v>50</v>
      </c>
      <c r="P171" s="189">
        <v>0</v>
      </c>
      <c r="Q171" s="189">
        <v>0</v>
      </c>
      <c r="R171" s="258">
        <v>0</v>
      </c>
      <c r="S171" s="258"/>
      <c r="T171" s="258"/>
      <c r="U171" s="258"/>
      <c r="V171" s="258"/>
      <c r="W171" s="288"/>
      <c r="X171" s="258" t="s">
        <v>50</v>
      </c>
      <c r="Y171" s="258" t="s">
        <v>50</v>
      </c>
      <c r="Z171" s="258" t="s">
        <v>50</v>
      </c>
      <c r="AA171" s="258" t="s">
        <v>50</v>
      </c>
      <c r="AB171" s="258">
        <v>0</v>
      </c>
      <c r="AC171" s="258" t="s">
        <v>50</v>
      </c>
      <c r="AD171" s="258">
        <v>0</v>
      </c>
      <c r="AE171" s="258">
        <v>0</v>
      </c>
      <c r="AF171" s="258" t="s">
        <v>56</v>
      </c>
      <c r="AG171" s="258">
        <v>0</v>
      </c>
      <c r="AH171" s="258"/>
      <c r="AI171" s="258">
        <v>0</v>
      </c>
      <c r="AJ171" s="258"/>
      <c r="AK171" s="258"/>
      <c r="AL171" s="258"/>
      <c r="AM171" s="47"/>
      <c r="AN171" s="47"/>
      <c r="AO171" s="47"/>
      <c r="AP171" s="47"/>
      <c r="AQ171" s="47"/>
      <c r="AR171" s="47"/>
      <c r="AS171" s="47"/>
      <c r="AT171" s="47"/>
      <c r="AU171" s="47"/>
      <c r="AV171" s="47"/>
      <c r="AW171" s="47"/>
      <c r="AX171" s="47"/>
      <c r="AY171" s="47"/>
      <c r="AZ171" s="47"/>
      <c r="BA171" s="47"/>
    </row>
    <row r="172" spans="1:53" s="53" customFormat="1" x14ac:dyDescent="0.25">
      <c r="A172" s="50">
        <v>0</v>
      </c>
      <c r="B172" s="311">
        <v>0</v>
      </c>
      <c r="C172" s="315" t="s">
        <v>957</v>
      </c>
      <c r="D172" s="45">
        <v>0</v>
      </c>
      <c r="E172" s="45" t="s">
        <v>898</v>
      </c>
      <c r="F172" s="230"/>
      <c r="G172" s="292">
        <v>45365</v>
      </c>
      <c r="H172" s="315" t="s">
        <v>958</v>
      </c>
      <c r="I172" s="307" t="s">
        <v>959</v>
      </c>
      <c r="J172" s="180" t="s">
        <v>50</v>
      </c>
      <c r="K172" s="180">
        <v>0</v>
      </c>
      <c r="L172" s="180">
        <v>0</v>
      </c>
      <c r="M172" s="180">
        <v>0</v>
      </c>
      <c r="N172" s="180">
        <v>0</v>
      </c>
      <c r="O172" s="180">
        <v>0</v>
      </c>
      <c r="P172" s="180">
        <v>0</v>
      </c>
      <c r="Q172" s="180">
        <v>0</v>
      </c>
      <c r="R172" s="180">
        <v>0</v>
      </c>
      <c r="S172" s="180">
        <v>0</v>
      </c>
      <c r="T172" s="180">
        <v>0</v>
      </c>
      <c r="U172" s="180">
        <v>0</v>
      </c>
      <c r="V172" s="180">
        <v>0</v>
      </c>
      <c r="W172" s="180">
        <v>0</v>
      </c>
      <c r="X172" s="180" t="s">
        <v>50</v>
      </c>
      <c r="Y172" s="180" t="s">
        <v>50</v>
      </c>
      <c r="Z172" s="180" t="s">
        <v>56</v>
      </c>
      <c r="AA172" s="180">
        <v>0</v>
      </c>
      <c r="AB172" s="180" t="s">
        <v>50</v>
      </c>
      <c r="AC172" s="180" t="s">
        <v>50</v>
      </c>
      <c r="AD172" s="180">
        <v>0</v>
      </c>
      <c r="AE172" s="180">
        <v>0</v>
      </c>
      <c r="AF172" s="180" t="s">
        <v>56</v>
      </c>
      <c r="AG172" s="180">
        <v>0</v>
      </c>
      <c r="AH172" s="180"/>
      <c r="AI172" s="180">
        <v>0</v>
      </c>
      <c r="AJ172" s="180"/>
      <c r="AK172" s="258" t="s">
        <v>56</v>
      </c>
      <c r="AL172" s="180"/>
      <c r="AM172" s="45"/>
      <c r="AN172" s="45"/>
      <c r="AO172" s="45"/>
      <c r="AP172" s="45"/>
      <c r="AQ172" s="45"/>
      <c r="AR172" s="45"/>
      <c r="AS172" s="45"/>
      <c r="AT172" s="45"/>
      <c r="AU172" s="45"/>
      <c r="AV172" s="45"/>
      <c r="AW172" s="45"/>
      <c r="AX172" s="45"/>
      <c r="AY172" s="45"/>
      <c r="AZ172" s="45"/>
      <c r="BA172" s="45"/>
    </row>
    <row r="173" spans="1:53" x14ac:dyDescent="0.25">
      <c r="A173" s="5"/>
      <c r="B173" s="90">
        <v>0</v>
      </c>
      <c r="C173" s="63" t="s">
        <v>263</v>
      </c>
      <c r="D173" s="45" t="s">
        <v>91</v>
      </c>
      <c r="E173" s="45"/>
      <c r="F173" s="225">
        <v>50394.01</v>
      </c>
      <c r="G173" s="225">
        <v>687.33</v>
      </c>
      <c r="H173" s="45"/>
      <c r="I173" s="46"/>
      <c r="J173" s="180"/>
      <c r="K173" s="180"/>
      <c r="L173" s="171">
        <v>45078</v>
      </c>
      <c r="M173" s="151">
        <v>54</v>
      </c>
      <c r="N173" s="172">
        <f t="shared" si="2"/>
        <v>45131</v>
      </c>
      <c r="O173" s="160">
        <f t="shared" ca="1" si="3"/>
        <v>-1072</v>
      </c>
      <c r="P173" s="160"/>
      <c r="Q173" s="160"/>
      <c r="R173" s="151"/>
      <c r="S173" s="151"/>
      <c r="T173" s="151"/>
      <c r="U173" s="151"/>
      <c r="V173" s="151"/>
      <c r="W173" s="173"/>
      <c r="X173" s="151"/>
      <c r="Y173" s="151"/>
      <c r="Z173" s="151"/>
      <c r="AA173" s="151"/>
      <c r="AB173" s="151"/>
      <c r="AC173" s="151"/>
      <c r="AD173" s="151"/>
      <c r="AE173" s="151"/>
      <c r="AF173" s="151"/>
      <c r="AG173" s="151"/>
      <c r="AH173" s="151"/>
      <c r="AI173" s="151"/>
      <c r="AJ173" s="151"/>
      <c r="AK173" s="151"/>
      <c r="AL173" s="151"/>
      <c r="AM173" s="7"/>
      <c r="AN173" s="7"/>
      <c r="AO173" s="7"/>
      <c r="AP173" s="7"/>
      <c r="AQ173" s="7"/>
      <c r="AR173" s="7"/>
      <c r="AS173" s="7"/>
      <c r="AT173" s="7"/>
      <c r="AU173" s="7"/>
      <c r="AV173" s="7"/>
      <c r="AW173" s="7">
        <v>0</v>
      </c>
      <c r="AX173" s="7" t="s">
        <v>50</v>
      </c>
      <c r="AY173" s="7" t="s">
        <v>50</v>
      </c>
      <c r="AZ173" s="7" t="s">
        <v>50</v>
      </c>
      <c r="BA173" s="7"/>
    </row>
    <row r="174" spans="1:53" ht="14.25" customHeight="1" x14ac:dyDescent="0.25">
      <c r="A174" s="5">
        <v>31</v>
      </c>
      <c r="B174" s="310">
        <v>0</v>
      </c>
      <c r="C174" s="344" t="s">
        <v>960</v>
      </c>
      <c r="D174" s="7" t="s">
        <v>898</v>
      </c>
      <c r="E174" s="7"/>
      <c r="F174" s="235"/>
      <c r="G174" s="270"/>
      <c r="H174" s="316" t="s">
        <v>929</v>
      </c>
      <c r="I174" s="326" t="s">
        <v>961</v>
      </c>
      <c r="J174" s="209" t="s">
        <v>50</v>
      </c>
      <c r="K174" s="259"/>
      <c r="L174" s="211"/>
      <c r="M174" s="209"/>
      <c r="N174" s="212"/>
      <c r="O174" s="213"/>
      <c r="P174" s="213"/>
      <c r="Q174" s="213"/>
      <c r="R174" s="209"/>
      <c r="S174" s="209"/>
      <c r="T174" s="209"/>
      <c r="U174" s="209"/>
      <c r="V174" s="209"/>
      <c r="W174" s="211"/>
      <c r="X174" s="151"/>
      <c r="Y174" s="209"/>
      <c r="Z174" s="209"/>
      <c r="AA174" s="209"/>
      <c r="AB174" s="209"/>
      <c r="AC174" s="209"/>
      <c r="AD174" s="209"/>
      <c r="AE174" s="209"/>
      <c r="AF174" s="209"/>
      <c r="AG174" s="209"/>
      <c r="AH174" s="209"/>
      <c r="AI174" s="151">
        <v>0</v>
      </c>
      <c r="AJ174" s="209"/>
      <c r="AK174" s="209"/>
      <c r="AL174" s="209"/>
      <c r="AM174" s="131"/>
      <c r="AN174" s="131"/>
      <c r="AO174" s="131"/>
      <c r="AP174" s="131"/>
      <c r="AQ174" s="131"/>
      <c r="AR174" s="131"/>
      <c r="AS174" s="131"/>
      <c r="AT174" s="131"/>
      <c r="AU174" s="131"/>
      <c r="AV174" s="131"/>
      <c r="AW174" s="131"/>
      <c r="AX174" s="131"/>
      <c r="AY174" s="131"/>
      <c r="AZ174" s="131"/>
      <c r="BA174" s="131"/>
    </row>
    <row r="175" spans="1:53" s="53" customFormat="1" ht="30" x14ac:dyDescent="0.25">
      <c r="A175" s="50">
        <v>0</v>
      </c>
      <c r="B175" s="254">
        <v>0</v>
      </c>
      <c r="C175" s="315" t="s">
        <v>962</v>
      </c>
      <c r="D175" s="45" t="s">
        <v>898</v>
      </c>
      <c r="E175" s="45" t="s">
        <v>898</v>
      </c>
      <c r="F175" s="230"/>
      <c r="G175" s="292">
        <v>45411</v>
      </c>
      <c r="H175" s="315" t="s">
        <v>963</v>
      </c>
      <c r="I175" s="307" t="s">
        <v>964</v>
      </c>
      <c r="J175" s="180" t="s">
        <v>50</v>
      </c>
      <c r="K175" s="180" t="s">
        <v>50</v>
      </c>
      <c r="L175" s="207" t="s">
        <v>50</v>
      </c>
      <c r="M175" s="180" t="s">
        <v>50</v>
      </c>
      <c r="N175" s="208" t="s">
        <v>47</v>
      </c>
      <c r="O175" s="182" t="s">
        <v>50</v>
      </c>
      <c r="P175" s="182" t="s">
        <v>50</v>
      </c>
      <c r="Q175" s="182">
        <v>0</v>
      </c>
      <c r="R175" s="180">
        <v>0</v>
      </c>
      <c r="S175" s="180" t="s">
        <v>50</v>
      </c>
      <c r="T175" s="180" t="s">
        <v>50</v>
      </c>
      <c r="U175" s="180" t="s">
        <v>50</v>
      </c>
      <c r="V175" s="180">
        <v>0</v>
      </c>
      <c r="W175" s="207"/>
      <c r="X175" s="180" t="s">
        <v>50</v>
      </c>
      <c r="Y175" s="180" t="s">
        <v>50</v>
      </c>
      <c r="Z175" s="180" t="s">
        <v>50</v>
      </c>
      <c r="AA175" s="180" t="s">
        <v>50</v>
      </c>
      <c r="AB175" s="180">
        <v>0</v>
      </c>
      <c r="AC175" s="182" t="s">
        <v>50</v>
      </c>
      <c r="AD175" s="180">
        <v>0</v>
      </c>
      <c r="AE175" s="180">
        <v>0</v>
      </c>
      <c r="AF175" s="180">
        <v>0</v>
      </c>
      <c r="AG175" s="180">
        <v>0</v>
      </c>
      <c r="AH175" s="180"/>
      <c r="AI175" s="180">
        <v>0</v>
      </c>
      <c r="AJ175" s="180"/>
      <c r="AK175" s="258" t="s">
        <v>56</v>
      </c>
      <c r="AL175" s="180"/>
      <c r="AM175" s="45"/>
      <c r="AN175" s="45"/>
      <c r="AO175" s="45"/>
      <c r="AP175" s="45"/>
      <c r="AQ175" s="45"/>
      <c r="AR175" s="45"/>
      <c r="AS175" s="45"/>
      <c r="AT175" s="45"/>
      <c r="AU175" s="45"/>
      <c r="AV175" s="45"/>
      <c r="AW175" s="45"/>
      <c r="AX175" s="45"/>
      <c r="AY175" s="45"/>
      <c r="AZ175" s="45"/>
      <c r="BA175" s="45"/>
    </row>
    <row r="176" spans="1:53" s="53" customFormat="1" x14ac:dyDescent="0.25">
      <c r="A176" s="50">
        <v>0</v>
      </c>
      <c r="B176" s="311">
        <v>0</v>
      </c>
      <c r="C176" s="315" t="s">
        <v>965</v>
      </c>
      <c r="D176" s="45" t="s">
        <v>898</v>
      </c>
      <c r="E176" s="45" t="s">
        <v>898</v>
      </c>
      <c r="F176" s="230"/>
      <c r="G176" s="292">
        <v>45415</v>
      </c>
      <c r="H176" s="315" t="s">
        <v>963</v>
      </c>
      <c r="I176" s="307"/>
      <c r="J176" s="180" t="s">
        <v>50</v>
      </c>
      <c r="K176" s="180" t="s">
        <v>50</v>
      </c>
      <c r="L176" s="207" t="s">
        <v>50</v>
      </c>
      <c r="M176" s="180" t="s">
        <v>50</v>
      </c>
      <c r="N176" s="208" t="s">
        <v>47</v>
      </c>
      <c r="O176" s="182" t="s">
        <v>50</v>
      </c>
      <c r="P176" s="182" t="s">
        <v>56</v>
      </c>
      <c r="Q176" s="182">
        <v>0</v>
      </c>
      <c r="R176" s="180">
        <v>0</v>
      </c>
      <c r="S176" s="180"/>
      <c r="T176" s="180"/>
      <c r="U176" s="180"/>
      <c r="V176" s="180"/>
      <c r="W176" s="207"/>
      <c r="X176" s="180" t="s">
        <v>50</v>
      </c>
      <c r="Y176" s="180" t="s">
        <v>50</v>
      </c>
      <c r="Z176" s="180" t="s">
        <v>50</v>
      </c>
      <c r="AA176" s="180" t="s">
        <v>50</v>
      </c>
      <c r="AB176" s="180">
        <v>0</v>
      </c>
      <c r="AC176" s="180" t="s">
        <v>50</v>
      </c>
      <c r="AD176" s="180">
        <v>0</v>
      </c>
      <c r="AE176" s="180">
        <v>0</v>
      </c>
      <c r="AF176" s="180">
        <v>0</v>
      </c>
      <c r="AG176" s="180">
        <v>0</v>
      </c>
      <c r="AH176" s="180" t="s">
        <v>50</v>
      </c>
      <c r="AI176" s="180">
        <v>0</v>
      </c>
      <c r="AJ176" s="180" t="s">
        <v>50</v>
      </c>
      <c r="AK176" s="258" t="s">
        <v>56</v>
      </c>
      <c r="AL176" s="180"/>
      <c r="AM176" s="45"/>
      <c r="AN176" s="45"/>
      <c r="AO176" s="45"/>
      <c r="AP176" s="45"/>
      <c r="AQ176" s="45"/>
      <c r="AR176" s="45"/>
      <c r="AS176" s="45"/>
      <c r="AT176" s="45"/>
      <c r="AU176" s="45"/>
      <c r="AV176" s="45"/>
      <c r="AW176" s="45"/>
      <c r="AX176" s="45"/>
      <c r="AY176" s="45"/>
      <c r="AZ176" s="45"/>
      <c r="BA176" s="45"/>
    </row>
    <row r="177" spans="1:53" s="53" customFormat="1" x14ac:dyDescent="0.25">
      <c r="A177" s="50">
        <v>34</v>
      </c>
      <c r="B177" s="311" t="s">
        <v>966</v>
      </c>
      <c r="C177" s="315" t="s">
        <v>967</v>
      </c>
      <c r="D177" s="45" t="s">
        <v>968</v>
      </c>
      <c r="E177" s="45" t="s">
        <v>968</v>
      </c>
      <c r="F177" s="230"/>
      <c r="G177" s="342">
        <v>45422</v>
      </c>
      <c r="H177" s="315" t="s">
        <v>963</v>
      </c>
      <c r="I177" s="307" t="s">
        <v>969</v>
      </c>
      <c r="J177" s="180" t="s">
        <v>50</v>
      </c>
      <c r="K177" s="180" t="s">
        <v>50</v>
      </c>
      <c r="L177" s="207" t="s">
        <v>50</v>
      </c>
      <c r="M177" s="180"/>
      <c r="N177" s="208"/>
      <c r="O177" s="182" t="s">
        <v>56</v>
      </c>
      <c r="P177" s="182"/>
      <c r="Q177" s="182">
        <v>0</v>
      </c>
      <c r="R177" s="180">
        <v>0</v>
      </c>
      <c r="S177" s="180"/>
      <c r="T177" s="180"/>
      <c r="U177" s="180"/>
      <c r="V177" s="180"/>
      <c r="W177" s="207"/>
      <c r="X177" s="180" t="s">
        <v>50</v>
      </c>
      <c r="Y177" s="180" t="s">
        <v>50</v>
      </c>
      <c r="Z177" s="180" t="s">
        <v>50</v>
      </c>
      <c r="AA177" s="180"/>
      <c r="AB177" s="180"/>
      <c r="AC177" s="180" t="s">
        <v>56</v>
      </c>
      <c r="AD177" s="180"/>
      <c r="AE177" s="180">
        <v>0</v>
      </c>
      <c r="AF177" s="180" t="s">
        <v>50</v>
      </c>
      <c r="AG177" s="180">
        <v>0</v>
      </c>
      <c r="AH177" s="180"/>
      <c r="AI177" s="180">
        <v>0</v>
      </c>
      <c r="AJ177" s="180"/>
      <c r="AK177" s="180"/>
      <c r="AL177" s="180"/>
      <c r="AM177" s="45"/>
      <c r="AN177" s="45"/>
      <c r="AO177" s="45"/>
      <c r="AP177" s="45"/>
      <c r="AQ177" s="45"/>
      <c r="AR177" s="45"/>
      <c r="AS177" s="45"/>
      <c r="AT177" s="45"/>
      <c r="AU177" s="45"/>
      <c r="AV177" s="45"/>
      <c r="AW177" s="45"/>
      <c r="AX177" s="45"/>
      <c r="AY177" s="45"/>
      <c r="AZ177" s="45"/>
      <c r="BA177" s="45"/>
    </row>
    <row r="178" spans="1:53" s="106" customFormat="1" x14ac:dyDescent="0.25">
      <c r="A178" s="102">
        <v>35</v>
      </c>
      <c r="B178" s="412">
        <v>0</v>
      </c>
      <c r="C178" s="344" t="s">
        <v>970</v>
      </c>
      <c r="D178" s="47" t="s">
        <v>898</v>
      </c>
      <c r="E178" s="47" t="s">
        <v>898</v>
      </c>
      <c r="F178" s="387"/>
      <c r="G178" s="419">
        <v>45422</v>
      </c>
      <c r="H178" s="344" t="s">
        <v>963</v>
      </c>
      <c r="I178" s="415" t="s">
        <v>971</v>
      </c>
      <c r="J178" s="258" t="s">
        <v>50</v>
      </c>
      <c r="K178" s="258" t="s">
        <v>50</v>
      </c>
      <c r="L178" s="288" t="s">
        <v>50</v>
      </c>
      <c r="M178" s="258"/>
      <c r="N178" s="416"/>
      <c r="O178" s="189" t="s">
        <v>56</v>
      </c>
      <c r="P178" s="189">
        <v>0</v>
      </c>
      <c r="Q178" s="189"/>
      <c r="R178" s="258">
        <v>0</v>
      </c>
      <c r="S178" s="258"/>
      <c r="T178" s="258"/>
      <c r="U178" s="258"/>
      <c r="V178" s="258"/>
      <c r="W178" s="288"/>
      <c r="X178" s="258" t="s">
        <v>50</v>
      </c>
      <c r="Y178" s="258" t="s">
        <v>50</v>
      </c>
      <c r="Z178" s="258" t="s">
        <v>50</v>
      </c>
      <c r="AA178" s="258"/>
      <c r="AB178" s="258"/>
      <c r="AC178" s="258" t="s">
        <v>56</v>
      </c>
      <c r="AD178" s="258"/>
      <c r="AE178" s="258" t="s">
        <v>56</v>
      </c>
      <c r="AF178" s="258" t="s">
        <v>50</v>
      </c>
      <c r="AG178" s="258"/>
      <c r="AH178" s="258"/>
      <c r="AI178" s="258">
        <v>0</v>
      </c>
      <c r="AJ178" s="258"/>
      <c r="AK178" s="258"/>
      <c r="AL178" s="258"/>
      <c r="AM178" s="47"/>
      <c r="AN178" s="47"/>
      <c r="AO178" s="47"/>
      <c r="AP178" s="47"/>
      <c r="AQ178" s="47"/>
      <c r="AR178" s="47"/>
      <c r="AS178" s="47"/>
      <c r="AT178" s="47"/>
      <c r="AU178" s="47"/>
      <c r="AV178" s="47"/>
      <c r="AW178" s="47"/>
      <c r="AX178" s="47"/>
      <c r="AY178" s="47"/>
      <c r="AZ178" s="47"/>
      <c r="BA178" s="47"/>
    </row>
    <row r="179" spans="1:53" s="53" customFormat="1" x14ac:dyDescent="0.25">
      <c r="A179" s="50">
        <v>0</v>
      </c>
      <c r="B179" s="254">
        <v>0</v>
      </c>
      <c r="C179" s="315" t="s">
        <v>972</v>
      </c>
      <c r="D179" s="45"/>
      <c r="E179" s="45" t="s">
        <v>898</v>
      </c>
      <c r="F179" s="230"/>
      <c r="G179" s="342">
        <v>45422</v>
      </c>
      <c r="H179" s="315" t="s">
        <v>926</v>
      </c>
      <c r="I179" s="307"/>
      <c r="J179" s="180" t="s">
        <v>50</v>
      </c>
      <c r="K179" s="180">
        <v>0</v>
      </c>
      <c r="L179" s="180">
        <v>0</v>
      </c>
      <c r="M179" s="180">
        <v>0</v>
      </c>
      <c r="N179" s="180">
        <v>0</v>
      </c>
      <c r="O179" s="180">
        <v>0</v>
      </c>
      <c r="P179" s="180">
        <v>0</v>
      </c>
      <c r="Q179" s="180">
        <v>0</v>
      </c>
      <c r="R179" s="180">
        <v>0</v>
      </c>
      <c r="S179" s="180">
        <v>0</v>
      </c>
      <c r="T179" s="180">
        <v>0</v>
      </c>
      <c r="U179" s="180">
        <v>0</v>
      </c>
      <c r="V179" s="180">
        <v>0</v>
      </c>
      <c r="W179" s="180">
        <v>0</v>
      </c>
      <c r="X179" s="180" t="s">
        <v>50</v>
      </c>
      <c r="Y179" s="180" t="s">
        <v>50</v>
      </c>
      <c r="Z179" s="180" t="s">
        <v>50</v>
      </c>
      <c r="AA179" s="180" t="s">
        <v>50</v>
      </c>
      <c r="AB179" s="180">
        <v>0</v>
      </c>
      <c r="AC179" s="180" t="s">
        <v>50</v>
      </c>
      <c r="AD179" s="180">
        <v>0</v>
      </c>
      <c r="AE179" s="180">
        <v>0</v>
      </c>
      <c r="AF179" s="180">
        <v>0</v>
      </c>
      <c r="AG179" s="180" t="s">
        <v>50</v>
      </c>
      <c r="AH179" s="180"/>
      <c r="AI179" s="180">
        <v>0</v>
      </c>
      <c r="AJ179" s="180"/>
      <c r="AK179" s="258" t="s">
        <v>50</v>
      </c>
      <c r="AL179" s="180"/>
      <c r="AM179" s="45"/>
      <c r="AN179" s="45"/>
      <c r="AO179" s="45"/>
      <c r="AP179" s="45"/>
      <c r="AQ179" s="45"/>
      <c r="AR179" s="45"/>
      <c r="AS179" s="45"/>
      <c r="AT179" s="45"/>
      <c r="AU179" s="45"/>
      <c r="AV179" s="45"/>
      <c r="AW179" s="45"/>
      <c r="AX179" s="45"/>
      <c r="AY179" s="45"/>
      <c r="AZ179" s="45"/>
      <c r="BA179" s="45"/>
    </row>
    <row r="180" spans="1:53" s="53" customFormat="1" x14ac:dyDescent="0.25">
      <c r="A180" s="50">
        <v>0</v>
      </c>
      <c r="B180" s="254">
        <v>0</v>
      </c>
      <c r="C180" s="315" t="s">
        <v>973</v>
      </c>
      <c r="D180" s="45"/>
      <c r="E180" s="45" t="s">
        <v>898</v>
      </c>
      <c r="F180" s="230"/>
      <c r="G180" s="230"/>
      <c r="H180" s="315" t="s">
        <v>926</v>
      </c>
      <c r="I180" s="46"/>
      <c r="J180" s="180" t="s">
        <v>50</v>
      </c>
      <c r="K180" s="180">
        <v>0</v>
      </c>
      <c r="L180" s="180">
        <v>0</v>
      </c>
      <c r="M180" s="180">
        <v>0</v>
      </c>
      <c r="N180" s="180">
        <v>0</v>
      </c>
      <c r="O180" s="180">
        <v>0</v>
      </c>
      <c r="P180" s="180">
        <v>0</v>
      </c>
      <c r="Q180" s="180">
        <v>0</v>
      </c>
      <c r="R180" s="180">
        <v>0</v>
      </c>
      <c r="S180" s="180">
        <v>0</v>
      </c>
      <c r="T180" s="180">
        <v>0</v>
      </c>
      <c r="U180" s="180">
        <v>0</v>
      </c>
      <c r="V180" s="180">
        <v>0</v>
      </c>
      <c r="W180" s="180">
        <v>0</v>
      </c>
      <c r="X180" s="180" t="s">
        <v>50</v>
      </c>
      <c r="Y180" s="180" t="s">
        <v>50</v>
      </c>
      <c r="Z180" s="180" t="s">
        <v>50</v>
      </c>
      <c r="AA180" s="180" t="s">
        <v>50</v>
      </c>
      <c r="AB180" s="180">
        <v>0</v>
      </c>
      <c r="AC180" s="180" t="s">
        <v>50</v>
      </c>
      <c r="AD180" s="180">
        <v>0</v>
      </c>
      <c r="AE180" s="180">
        <v>0</v>
      </c>
      <c r="AF180" s="180">
        <v>0</v>
      </c>
      <c r="AG180" s="180">
        <v>0</v>
      </c>
      <c r="AH180" s="180" t="s">
        <v>50</v>
      </c>
      <c r="AI180" s="180">
        <v>0</v>
      </c>
      <c r="AJ180" s="180" t="s">
        <v>56</v>
      </c>
      <c r="AK180" s="258" t="s">
        <v>56</v>
      </c>
      <c r="AL180" s="180"/>
      <c r="AM180" s="45"/>
      <c r="AN180" s="45"/>
      <c r="AO180" s="45"/>
      <c r="AP180" s="45"/>
      <c r="AQ180" s="45"/>
      <c r="AR180" s="45"/>
      <c r="AS180" s="45"/>
      <c r="AT180" s="45"/>
      <c r="AU180" s="45"/>
      <c r="AV180" s="45"/>
      <c r="AW180" s="45"/>
      <c r="AX180" s="45"/>
      <c r="AY180" s="45"/>
      <c r="AZ180" s="45"/>
      <c r="BA180" s="45"/>
    </row>
    <row r="181" spans="1:53" s="106" customFormat="1" x14ac:dyDescent="0.25">
      <c r="A181" s="102">
        <v>38</v>
      </c>
      <c r="B181" s="412">
        <v>0</v>
      </c>
      <c r="C181" s="344" t="s">
        <v>974</v>
      </c>
      <c r="D181" s="47" t="s">
        <v>898</v>
      </c>
      <c r="E181" s="47" t="s">
        <v>898</v>
      </c>
      <c r="F181" s="387"/>
      <c r="G181" s="419">
        <v>45422</v>
      </c>
      <c r="H181" s="344" t="s">
        <v>934</v>
      </c>
      <c r="I181" s="415" t="s">
        <v>975</v>
      </c>
      <c r="J181" s="258" t="s">
        <v>50</v>
      </c>
      <c r="K181" s="258" t="s">
        <v>50</v>
      </c>
      <c r="L181" s="288"/>
      <c r="M181" s="258"/>
      <c r="N181" s="416" t="str">
        <f t="shared" si="2"/>
        <v/>
      </c>
      <c r="O181" s="189" t="str">
        <f t="shared" ca="1" si="3"/>
        <v/>
      </c>
      <c r="P181" s="189"/>
      <c r="Q181" s="189"/>
      <c r="R181" s="258"/>
      <c r="S181" s="258"/>
      <c r="T181" s="258"/>
      <c r="U181" s="258"/>
      <c r="V181" s="258"/>
      <c r="W181" s="288"/>
      <c r="X181" s="258" t="s">
        <v>50</v>
      </c>
      <c r="Y181" s="258"/>
      <c r="Z181" s="258"/>
      <c r="AA181" s="258"/>
      <c r="AB181" s="258"/>
      <c r="AC181" s="258"/>
      <c r="AD181" s="258"/>
      <c r="AE181" s="258"/>
      <c r="AF181" s="258"/>
      <c r="AG181" s="258"/>
      <c r="AH181" s="258"/>
      <c r="AI181" s="258">
        <v>0</v>
      </c>
      <c r="AJ181" s="258"/>
      <c r="AK181" s="258"/>
      <c r="AL181" s="258"/>
      <c r="AM181" s="47"/>
      <c r="AN181" s="47"/>
      <c r="AO181" s="47"/>
      <c r="AP181" s="47"/>
      <c r="AQ181" s="47"/>
      <c r="AR181" s="47"/>
      <c r="AS181" s="47"/>
      <c r="AT181" s="47"/>
      <c r="AU181" s="47"/>
      <c r="AV181" s="47"/>
      <c r="AW181" s="47"/>
      <c r="AX181" s="47"/>
      <c r="AY181" s="47"/>
      <c r="AZ181" s="47"/>
      <c r="BA181" s="47"/>
    </row>
    <row r="182" spans="1:53" s="53" customFormat="1" x14ac:dyDescent="0.25">
      <c r="A182" s="50">
        <v>39</v>
      </c>
      <c r="B182" s="311" t="s">
        <v>976</v>
      </c>
      <c r="C182" s="315" t="s">
        <v>977</v>
      </c>
      <c r="D182" s="45" t="s">
        <v>968</v>
      </c>
      <c r="E182" s="45" t="s">
        <v>968</v>
      </c>
      <c r="F182" s="230"/>
      <c r="G182" s="342">
        <v>45416</v>
      </c>
      <c r="H182" s="315" t="s">
        <v>963</v>
      </c>
      <c r="I182" s="307"/>
      <c r="J182" s="180" t="s">
        <v>50</v>
      </c>
      <c r="K182" s="180" t="s">
        <v>50</v>
      </c>
      <c r="L182" s="207"/>
      <c r="M182" s="180"/>
      <c r="N182" s="208" t="str">
        <f t="shared" si="2"/>
        <v/>
      </c>
      <c r="O182" s="182" t="str">
        <f t="shared" ca="1" si="3"/>
        <v/>
      </c>
      <c r="P182" s="182"/>
      <c r="Q182" s="182"/>
      <c r="R182" s="180"/>
      <c r="S182" s="180"/>
      <c r="T182" s="180"/>
      <c r="U182" s="180"/>
      <c r="V182" s="180"/>
      <c r="W182" s="207"/>
      <c r="X182" s="180" t="s">
        <v>50</v>
      </c>
      <c r="Y182" s="180" t="s">
        <v>50</v>
      </c>
      <c r="Z182" s="180"/>
      <c r="AA182" s="180"/>
      <c r="AB182" s="180"/>
      <c r="AC182" s="180"/>
      <c r="AD182" s="180"/>
      <c r="AE182" s="180"/>
      <c r="AF182" s="180"/>
      <c r="AG182" s="180"/>
      <c r="AH182" s="180"/>
      <c r="AI182" s="180">
        <v>0</v>
      </c>
      <c r="AJ182" s="180"/>
      <c r="AK182" s="180"/>
      <c r="AL182" s="180"/>
      <c r="AM182" s="45"/>
      <c r="AN182" s="45"/>
      <c r="AO182" s="45"/>
      <c r="AP182" s="45"/>
      <c r="AQ182" s="45"/>
      <c r="AR182" s="45"/>
      <c r="AS182" s="45"/>
      <c r="AT182" s="45"/>
      <c r="AU182" s="45"/>
      <c r="AV182" s="45"/>
      <c r="AW182" s="45"/>
      <c r="AX182" s="45"/>
      <c r="AY182" s="45"/>
      <c r="AZ182" s="45"/>
      <c r="BA182" s="45"/>
    </row>
    <row r="183" spans="1:53" s="106" customFormat="1" x14ac:dyDescent="0.25">
      <c r="A183" s="102">
        <v>40</v>
      </c>
      <c r="B183" s="412">
        <v>0</v>
      </c>
      <c r="C183" s="344" t="s">
        <v>978</v>
      </c>
      <c r="D183" s="47" t="s">
        <v>898</v>
      </c>
      <c r="E183" s="47" t="s">
        <v>898</v>
      </c>
      <c r="F183" s="387"/>
      <c r="G183" s="387" t="s">
        <v>979</v>
      </c>
      <c r="H183" s="344" t="s">
        <v>958</v>
      </c>
      <c r="I183" s="415"/>
      <c r="J183" s="258" t="s">
        <v>50</v>
      </c>
      <c r="K183" s="258" t="s">
        <v>50</v>
      </c>
      <c r="L183" s="288"/>
      <c r="M183" s="258"/>
      <c r="N183" s="416" t="str">
        <f t="shared" si="2"/>
        <v/>
      </c>
      <c r="O183" s="189" t="str">
        <f t="shared" ca="1" si="3"/>
        <v/>
      </c>
      <c r="P183" s="189"/>
      <c r="Q183" s="189"/>
      <c r="R183" s="258"/>
      <c r="S183" s="258"/>
      <c r="T183" s="258"/>
      <c r="U183" s="258"/>
      <c r="V183" s="258"/>
      <c r="W183" s="288"/>
      <c r="X183" s="258" t="s">
        <v>50</v>
      </c>
      <c r="Y183" s="258" t="s">
        <v>56</v>
      </c>
      <c r="Z183" s="258"/>
      <c r="AA183" s="258"/>
      <c r="AB183" s="258"/>
      <c r="AC183" s="258"/>
      <c r="AD183" s="258"/>
      <c r="AE183" s="258"/>
      <c r="AF183" s="258"/>
      <c r="AG183" s="258"/>
      <c r="AH183" s="258"/>
      <c r="AI183" s="258">
        <v>0</v>
      </c>
      <c r="AJ183" s="258"/>
      <c r="AK183" s="258"/>
      <c r="AL183" s="258"/>
      <c r="AM183" s="47"/>
      <c r="AN183" s="47"/>
      <c r="AO183" s="47"/>
      <c r="AP183" s="47"/>
      <c r="AQ183" s="47"/>
      <c r="AR183" s="47"/>
      <c r="AS183" s="47"/>
      <c r="AT183" s="47"/>
      <c r="AU183" s="47"/>
      <c r="AV183" s="47"/>
      <c r="AW183" s="47"/>
      <c r="AX183" s="47"/>
      <c r="AY183" s="47"/>
      <c r="AZ183" s="47"/>
      <c r="BA183" s="47"/>
    </row>
    <row r="184" spans="1:53" x14ac:dyDescent="0.25">
      <c r="A184" s="5">
        <v>41</v>
      </c>
      <c r="B184" s="388">
        <v>0</v>
      </c>
      <c r="C184" s="314" t="s">
        <v>980</v>
      </c>
      <c r="D184" s="7" t="s">
        <v>898</v>
      </c>
      <c r="E184" s="7" t="s">
        <v>898</v>
      </c>
      <c r="F184" s="231"/>
      <c r="G184" s="395">
        <v>45429</v>
      </c>
      <c r="H184" s="314" t="s">
        <v>963</v>
      </c>
      <c r="I184" s="306" t="s">
        <v>981</v>
      </c>
      <c r="J184" s="151" t="s">
        <v>50</v>
      </c>
      <c r="K184" s="151" t="s">
        <v>50</v>
      </c>
      <c r="L184" s="175" t="s">
        <v>50</v>
      </c>
      <c r="M184" s="151"/>
      <c r="N184" s="176" t="str">
        <f t="shared" si="2"/>
        <v/>
      </c>
      <c r="O184" s="160" t="s">
        <v>56</v>
      </c>
      <c r="P184" s="160"/>
      <c r="Q184" s="160"/>
      <c r="R184" s="151">
        <v>0</v>
      </c>
      <c r="S184" s="151"/>
      <c r="T184" s="151"/>
      <c r="U184" s="151"/>
      <c r="V184" s="151"/>
      <c r="W184" s="175"/>
      <c r="X184" s="151" t="s">
        <v>50</v>
      </c>
      <c r="Y184" s="151" t="s">
        <v>50</v>
      </c>
      <c r="Z184" s="151" t="s">
        <v>50</v>
      </c>
      <c r="AA184" s="151"/>
      <c r="AB184" s="151">
        <v>0</v>
      </c>
      <c r="AC184" s="160" t="s">
        <v>56</v>
      </c>
      <c r="AD184" s="151"/>
      <c r="AE184" s="151" t="s">
        <v>56</v>
      </c>
      <c r="AF184" s="151">
        <v>0</v>
      </c>
      <c r="AG184" s="151">
        <v>0</v>
      </c>
      <c r="AH184" s="151"/>
      <c r="AI184" s="151">
        <v>0</v>
      </c>
      <c r="AJ184" s="151"/>
      <c r="AK184" s="151"/>
      <c r="AL184" s="151"/>
      <c r="AM184" s="7"/>
      <c r="AN184" s="7"/>
      <c r="AO184" s="7"/>
      <c r="AP184" s="7"/>
      <c r="AQ184" s="7"/>
      <c r="AR184" s="7"/>
      <c r="AS184" s="7"/>
      <c r="AT184" s="7"/>
      <c r="AU184" s="7"/>
      <c r="AV184" s="7"/>
      <c r="AW184" s="7"/>
      <c r="AX184" s="7"/>
      <c r="AY184" s="7"/>
      <c r="AZ184" s="7"/>
      <c r="BA184" s="7"/>
    </row>
    <row r="185" spans="1:53" s="53" customFormat="1" x14ac:dyDescent="0.25">
      <c r="A185" s="50">
        <v>42</v>
      </c>
      <c r="B185" s="311" t="s">
        <v>982</v>
      </c>
      <c r="C185" s="315" t="s">
        <v>983</v>
      </c>
      <c r="D185" s="45"/>
      <c r="E185" s="45" t="s">
        <v>968</v>
      </c>
      <c r="F185" s="230"/>
      <c r="G185" s="342">
        <v>45443</v>
      </c>
      <c r="H185" s="315" t="s">
        <v>984</v>
      </c>
      <c r="I185" s="307"/>
      <c r="J185" s="180" t="s">
        <v>50</v>
      </c>
      <c r="K185" s="180" t="s">
        <v>50</v>
      </c>
      <c r="L185" s="207"/>
      <c r="M185" s="180"/>
      <c r="N185" s="208" t="str">
        <f t="shared" si="2"/>
        <v/>
      </c>
      <c r="O185" s="182" t="str">
        <f t="shared" ca="1" si="3"/>
        <v/>
      </c>
      <c r="P185" s="182"/>
      <c r="Q185" s="182"/>
      <c r="R185" s="180"/>
      <c r="S185" s="180"/>
      <c r="T185" s="180"/>
      <c r="U185" s="180"/>
      <c r="V185" s="180"/>
      <c r="W185" s="207"/>
      <c r="X185" s="180" t="s">
        <v>50</v>
      </c>
      <c r="Y185" s="180" t="s">
        <v>56</v>
      </c>
      <c r="Z185" s="180"/>
      <c r="AA185" s="180"/>
      <c r="AB185" s="180"/>
      <c r="AC185" s="180"/>
      <c r="AD185" s="180"/>
      <c r="AE185" s="180"/>
      <c r="AF185" s="180"/>
      <c r="AG185" s="180"/>
      <c r="AH185" s="180"/>
      <c r="AI185" s="180">
        <v>0</v>
      </c>
      <c r="AJ185" s="180"/>
      <c r="AK185" s="180"/>
      <c r="AL185" s="180"/>
      <c r="AM185" s="45"/>
      <c r="AN185" s="45"/>
      <c r="AO185" s="45"/>
      <c r="AP185" s="45"/>
      <c r="AQ185" s="45"/>
      <c r="AR185" s="45"/>
      <c r="AS185" s="45"/>
      <c r="AT185" s="45"/>
      <c r="AU185" s="45"/>
      <c r="AV185" s="45"/>
      <c r="AW185" s="45"/>
      <c r="AX185" s="45"/>
      <c r="AY185" s="45"/>
      <c r="AZ185" s="45"/>
      <c r="BA185" s="45"/>
    </row>
    <row r="186" spans="1:53" s="106" customFormat="1" x14ac:dyDescent="0.25">
      <c r="A186" s="102">
        <v>43</v>
      </c>
      <c r="B186" s="412">
        <v>0</v>
      </c>
      <c r="C186" s="344" t="s">
        <v>985</v>
      </c>
      <c r="D186" s="47" t="s">
        <v>898</v>
      </c>
      <c r="E186" s="47" t="s">
        <v>898</v>
      </c>
      <c r="F186" s="387"/>
      <c r="G186" s="419">
        <v>45453</v>
      </c>
      <c r="H186" s="344" t="s">
        <v>963</v>
      </c>
      <c r="I186" s="415"/>
      <c r="J186" s="258" t="s">
        <v>50</v>
      </c>
      <c r="K186" s="258" t="s">
        <v>50</v>
      </c>
      <c r="L186" s="288"/>
      <c r="M186" s="258"/>
      <c r="N186" s="416" t="str">
        <f t="shared" si="2"/>
        <v/>
      </c>
      <c r="O186" s="189" t="str">
        <f t="shared" ca="1" si="3"/>
        <v/>
      </c>
      <c r="P186" s="189"/>
      <c r="Q186" s="189"/>
      <c r="R186" s="258"/>
      <c r="S186" s="258"/>
      <c r="T186" s="258"/>
      <c r="U186" s="258"/>
      <c r="V186" s="258"/>
      <c r="W186" s="288"/>
      <c r="X186" s="258" t="s">
        <v>50</v>
      </c>
      <c r="Y186" s="258" t="s">
        <v>50</v>
      </c>
      <c r="Z186" s="258" t="s">
        <v>50</v>
      </c>
      <c r="AA186" s="258"/>
      <c r="AB186" s="258" t="s">
        <v>50</v>
      </c>
      <c r="AC186" s="258" t="s">
        <v>50</v>
      </c>
      <c r="AD186" s="258" t="s">
        <v>56</v>
      </c>
      <c r="AE186" s="258" t="s">
        <v>56</v>
      </c>
      <c r="AF186" s="258">
        <v>0</v>
      </c>
      <c r="AG186" s="258"/>
      <c r="AH186" s="258"/>
      <c r="AI186" s="258"/>
      <c r="AJ186" s="258"/>
      <c r="AK186" s="258"/>
      <c r="AL186" s="258"/>
      <c r="AM186" s="47"/>
      <c r="AN186" s="47"/>
      <c r="AO186" s="47"/>
      <c r="AP186" s="47"/>
      <c r="AQ186" s="47"/>
      <c r="AR186" s="47"/>
      <c r="AS186" s="47"/>
      <c r="AT186" s="47"/>
      <c r="AU186" s="47"/>
      <c r="AV186" s="47"/>
      <c r="AW186" s="47"/>
      <c r="AX186" s="47"/>
      <c r="AY186" s="47"/>
      <c r="AZ186" s="47"/>
      <c r="BA186" s="47"/>
    </row>
    <row r="187" spans="1:53" x14ac:dyDescent="0.25">
      <c r="A187" s="5">
        <v>44</v>
      </c>
      <c r="B187" s="310">
        <v>0</v>
      </c>
      <c r="C187" s="344" t="s">
        <v>986</v>
      </c>
      <c r="D187" s="7" t="s">
        <v>898</v>
      </c>
      <c r="E187" s="7" t="s">
        <v>898</v>
      </c>
      <c r="F187" s="231"/>
      <c r="G187" s="231" t="s">
        <v>979</v>
      </c>
      <c r="H187" s="316" t="s">
        <v>958</v>
      </c>
      <c r="I187" s="308" t="s">
        <v>987</v>
      </c>
      <c r="J187" s="151" t="s">
        <v>50</v>
      </c>
      <c r="K187" s="151" t="s">
        <v>50</v>
      </c>
      <c r="L187" s="175" t="s">
        <v>50</v>
      </c>
      <c r="M187" s="151"/>
      <c r="N187" s="176" t="str">
        <f t="shared" si="2"/>
        <v/>
      </c>
      <c r="O187" s="160" t="s">
        <v>56</v>
      </c>
      <c r="P187" s="160"/>
      <c r="Q187" s="160"/>
      <c r="R187" s="151">
        <v>0</v>
      </c>
      <c r="S187" s="151"/>
      <c r="T187" s="151"/>
      <c r="U187" s="151"/>
      <c r="V187" s="151"/>
      <c r="W187" s="175"/>
      <c r="X187" s="151" t="s">
        <v>50</v>
      </c>
      <c r="Y187" s="151" t="s">
        <v>50</v>
      </c>
      <c r="Z187" s="151"/>
      <c r="AA187" s="151"/>
      <c r="AB187" s="151"/>
      <c r="AC187" s="160" t="s">
        <v>56</v>
      </c>
      <c r="AD187" s="151"/>
      <c r="AE187" s="151"/>
      <c r="AF187" s="151"/>
      <c r="AG187" s="151"/>
      <c r="AH187" s="151"/>
      <c r="AI187" s="151"/>
      <c r="AJ187" s="151"/>
      <c r="AK187" s="151"/>
      <c r="AL187" s="151"/>
      <c r="AM187" s="7"/>
      <c r="AN187" s="7"/>
      <c r="AO187" s="7"/>
      <c r="AP187" s="7"/>
      <c r="AQ187" s="7"/>
      <c r="AR187" s="7"/>
      <c r="AS187" s="7"/>
      <c r="AT187" s="7"/>
      <c r="AU187" s="7"/>
      <c r="AV187" s="7"/>
      <c r="AW187" s="7"/>
      <c r="AX187" s="7"/>
      <c r="AY187" s="7"/>
      <c r="AZ187" s="7"/>
      <c r="BA187" s="7"/>
    </row>
    <row r="188" spans="1:53" s="106" customFormat="1" x14ac:dyDescent="0.25">
      <c r="A188" s="102">
        <v>45</v>
      </c>
      <c r="B188" s="412">
        <v>0</v>
      </c>
      <c r="C188" s="344" t="s">
        <v>988</v>
      </c>
      <c r="D188" s="47" t="s">
        <v>898</v>
      </c>
      <c r="E188" s="47" t="s">
        <v>898</v>
      </c>
      <c r="F188" s="387"/>
      <c r="G188" s="419">
        <v>45467</v>
      </c>
      <c r="H188" s="344" t="s">
        <v>963</v>
      </c>
      <c r="I188" s="415"/>
      <c r="J188" s="258" t="s">
        <v>50</v>
      </c>
      <c r="K188" s="258" t="s">
        <v>50</v>
      </c>
      <c r="L188" s="288"/>
      <c r="M188" s="258"/>
      <c r="N188" s="416" t="str">
        <f t="shared" si="2"/>
        <v/>
      </c>
      <c r="O188" s="189" t="s">
        <v>56</v>
      </c>
      <c r="P188" s="189"/>
      <c r="Q188" s="189"/>
      <c r="R188" s="258">
        <v>0</v>
      </c>
      <c r="S188" s="258"/>
      <c r="T188" s="258"/>
      <c r="U188" s="258"/>
      <c r="V188" s="258"/>
      <c r="W188" s="288"/>
      <c r="X188" s="258" t="s">
        <v>50</v>
      </c>
      <c r="Y188" s="258" t="s">
        <v>50</v>
      </c>
      <c r="Z188" s="258"/>
      <c r="AA188" s="258"/>
      <c r="AB188" s="258"/>
      <c r="AC188" s="189" t="s">
        <v>50</v>
      </c>
      <c r="AD188" s="258"/>
      <c r="AE188" s="258" t="s">
        <v>56</v>
      </c>
      <c r="AF188" s="258"/>
      <c r="AG188" s="258"/>
      <c r="AH188" s="258"/>
      <c r="AI188" s="258"/>
      <c r="AJ188" s="258"/>
      <c r="AK188" s="258"/>
      <c r="AL188" s="258"/>
      <c r="AM188" s="47"/>
      <c r="AN188" s="47"/>
      <c r="AO188" s="47"/>
      <c r="AP188" s="47"/>
      <c r="AQ188" s="47"/>
      <c r="AR188" s="47"/>
      <c r="AS188" s="47"/>
      <c r="AT188" s="47"/>
      <c r="AU188" s="47"/>
      <c r="AV188" s="47"/>
      <c r="AW188" s="47"/>
      <c r="AX188" s="47"/>
      <c r="AY188" s="47"/>
      <c r="AZ188" s="47"/>
      <c r="BA188" s="47"/>
    </row>
    <row r="189" spans="1:53" s="53" customFormat="1" ht="34.5" customHeight="1" x14ac:dyDescent="0.25">
      <c r="A189" s="50">
        <v>46</v>
      </c>
      <c r="B189" s="311">
        <v>0</v>
      </c>
      <c r="C189" s="315" t="s">
        <v>989</v>
      </c>
      <c r="D189" s="45" t="s">
        <v>898</v>
      </c>
      <c r="E189" s="45" t="s">
        <v>898</v>
      </c>
      <c r="F189" s="230"/>
      <c r="G189" s="342">
        <v>45484</v>
      </c>
      <c r="H189" s="315" t="s">
        <v>934</v>
      </c>
      <c r="I189" s="307" t="s">
        <v>990</v>
      </c>
      <c r="J189" s="180" t="s">
        <v>50</v>
      </c>
      <c r="K189" s="180" t="s">
        <v>50</v>
      </c>
      <c r="L189" s="207" t="s">
        <v>847</v>
      </c>
      <c r="M189" s="180"/>
      <c r="N189" s="208" t="str">
        <f t="shared" si="2"/>
        <v/>
      </c>
      <c r="O189" s="182" t="str">
        <f t="shared" ca="1" si="3"/>
        <v/>
      </c>
      <c r="P189" s="182"/>
      <c r="Q189" s="182"/>
      <c r="R189" s="180"/>
      <c r="S189" s="180"/>
      <c r="T189" s="180"/>
      <c r="U189" s="180"/>
      <c r="V189" s="180"/>
      <c r="W189" s="207"/>
      <c r="X189" s="180"/>
      <c r="Y189" s="180"/>
      <c r="Z189" s="180"/>
      <c r="AA189" s="180"/>
      <c r="AB189" s="180"/>
      <c r="AC189" s="180"/>
      <c r="AD189" s="180"/>
      <c r="AE189" s="180"/>
      <c r="AF189" s="180"/>
      <c r="AG189" s="180"/>
      <c r="AH189" s="180"/>
      <c r="AI189" s="180"/>
      <c r="AJ189" s="180"/>
      <c r="AK189" s="180"/>
      <c r="AL189" s="180"/>
      <c r="AM189" s="45"/>
      <c r="AN189" s="45"/>
      <c r="AO189" s="45"/>
      <c r="AP189" s="45"/>
      <c r="AQ189" s="45"/>
      <c r="AR189" s="45"/>
      <c r="AS189" s="45"/>
      <c r="AT189" s="45"/>
      <c r="AU189" s="45"/>
      <c r="AV189" s="45"/>
      <c r="AW189" s="45"/>
      <c r="AX189" s="45"/>
      <c r="AY189" s="45"/>
      <c r="AZ189" s="45"/>
      <c r="BA189" s="45"/>
    </row>
    <row r="190" spans="1:53" s="53" customFormat="1" x14ac:dyDescent="0.25">
      <c r="A190" s="50">
        <v>47</v>
      </c>
      <c r="B190" s="420" t="s">
        <v>991</v>
      </c>
      <c r="C190" s="315" t="s">
        <v>992</v>
      </c>
      <c r="D190" s="45" t="s">
        <v>968</v>
      </c>
      <c r="E190" s="45" t="s">
        <v>968</v>
      </c>
      <c r="F190" s="230"/>
      <c r="G190" s="342">
        <v>45495</v>
      </c>
      <c r="H190" s="315" t="s">
        <v>934</v>
      </c>
      <c r="I190" s="307"/>
      <c r="J190" s="180" t="s">
        <v>50</v>
      </c>
      <c r="K190" s="180" t="s">
        <v>50</v>
      </c>
      <c r="L190" s="207"/>
      <c r="M190" s="180"/>
      <c r="N190" s="208" t="str">
        <f t="shared" si="2"/>
        <v/>
      </c>
      <c r="O190" s="182" t="str">
        <f t="shared" ca="1" si="3"/>
        <v/>
      </c>
      <c r="P190" s="182"/>
      <c r="Q190" s="182"/>
      <c r="R190" s="180"/>
      <c r="S190" s="180"/>
      <c r="T190" s="180"/>
      <c r="U190" s="180"/>
      <c r="V190" s="180"/>
      <c r="W190" s="207"/>
      <c r="X190" s="180" t="s">
        <v>50</v>
      </c>
      <c r="Y190" s="180" t="s">
        <v>50</v>
      </c>
      <c r="Z190" s="180"/>
      <c r="AA190" s="180"/>
      <c r="AB190" s="180"/>
      <c r="AC190" s="180"/>
      <c r="AD190" s="180"/>
      <c r="AE190" s="180"/>
      <c r="AF190" s="180"/>
      <c r="AG190" s="180"/>
      <c r="AH190" s="180"/>
      <c r="AI190" s="180"/>
      <c r="AJ190" s="180"/>
      <c r="AK190" s="180"/>
      <c r="AL190" s="180"/>
      <c r="AM190" s="45"/>
      <c r="AN190" s="45"/>
      <c r="AO190" s="45"/>
      <c r="AP190" s="45"/>
      <c r="AQ190" s="45"/>
      <c r="AR190" s="45"/>
      <c r="AS190" s="45"/>
      <c r="AT190" s="45"/>
      <c r="AU190" s="45"/>
      <c r="AV190" s="45"/>
      <c r="AW190" s="45"/>
      <c r="AX190" s="45"/>
      <c r="AY190" s="45"/>
      <c r="AZ190" s="45"/>
      <c r="BA190" s="45"/>
    </row>
    <row r="191" spans="1:53" s="53" customFormat="1" x14ac:dyDescent="0.25">
      <c r="A191" s="50">
        <v>48</v>
      </c>
      <c r="B191" s="374" t="s">
        <v>47</v>
      </c>
      <c r="C191" s="315" t="s">
        <v>993</v>
      </c>
      <c r="D191" s="45" t="s">
        <v>898</v>
      </c>
      <c r="E191" s="45" t="s">
        <v>898</v>
      </c>
      <c r="F191" s="230"/>
      <c r="G191" s="230"/>
      <c r="H191" s="315" t="s">
        <v>984</v>
      </c>
      <c r="I191" s="307"/>
      <c r="J191" s="180" t="s">
        <v>50</v>
      </c>
      <c r="K191" s="180" t="s">
        <v>50</v>
      </c>
      <c r="L191" s="207"/>
      <c r="M191" s="180"/>
      <c r="N191" s="208" t="str">
        <f t="shared" si="2"/>
        <v/>
      </c>
      <c r="O191" s="182" t="str">
        <f t="shared" ca="1" si="3"/>
        <v/>
      </c>
      <c r="P191" s="182"/>
      <c r="Q191" s="182"/>
      <c r="R191" s="180"/>
      <c r="S191" s="180"/>
      <c r="T191" s="180"/>
      <c r="U191" s="180"/>
      <c r="V191" s="180"/>
      <c r="W191" s="207"/>
      <c r="X191" s="180"/>
      <c r="Y191" s="180"/>
      <c r="Z191" s="180"/>
      <c r="AA191" s="180"/>
      <c r="AB191" s="180"/>
      <c r="AC191" s="180"/>
      <c r="AD191" s="180"/>
      <c r="AE191" s="180"/>
      <c r="AF191" s="180"/>
      <c r="AG191" s="180"/>
      <c r="AH191" s="180"/>
      <c r="AI191" s="180"/>
      <c r="AJ191" s="180"/>
      <c r="AK191" s="180"/>
      <c r="AL191" s="180"/>
      <c r="AM191" s="45"/>
      <c r="AN191" s="45"/>
      <c r="AO191" s="45"/>
      <c r="AP191" s="45"/>
      <c r="AQ191" s="45"/>
      <c r="AR191" s="45"/>
      <c r="AS191" s="45"/>
      <c r="AT191" s="45"/>
      <c r="AU191" s="45"/>
      <c r="AV191" s="45"/>
      <c r="AW191" s="45"/>
      <c r="AX191" s="45"/>
      <c r="AY191" s="45"/>
      <c r="AZ191" s="45"/>
      <c r="BA191" s="45"/>
    </row>
    <row r="192" spans="1:53" s="53" customFormat="1" x14ac:dyDescent="0.25">
      <c r="A192" s="50"/>
      <c r="B192" s="375">
        <v>0</v>
      </c>
      <c r="C192" s="315" t="s">
        <v>993</v>
      </c>
      <c r="D192" s="45" t="s">
        <v>898</v>
      </c>
      <c r="E192" s="45" t="s">
        <v>898</v>
      </c>
      <c r="F192" s="230"/>
      <c r="G192" s="230"/>
      <c r="H192" s="315" t="s">
        <v>984</v>
      </c>
      <c r="I192" s="307"/>
      <c r="J192" s="180" t="s">
        <v>50</v>
      </c>
      <c r="K192" s="180" t="s">
        <v>50</v>
      </c>
      <c r="L192" s="207" t="s">
        <v>56</v>
      </c>
      <c r="M192" s="180"/>
      <c r="N192" s="208" t="str">
        <f t="shared" si="2"/>
        <v/>
      </c>
      <c r="O192" s="182" t="str">
        <f t="shared" ca="1" si="3"/>
        <v/>
      </c>
      <c r="P192" s="182"/>
      <c r="Q192" s="182"/>
      <c r="R192" s="180"/>
      <c r="S192" s="180"/>
      <c r="T192" s="180"/>
      <c r="U192" s="180"/>
      <c r="V192" s="180"/>
      <c r="W192" s="207"/>
      <c r="X192" s="180"/>
      <c r="Y192" s="180"/>
      <c r="Z192" s="180"/>
      <c r="AA192" s="180"/>
      <c r="AB192" s="180"/>
      <c r="AC192" s="180"/>
      <c r="AD192" s="180"/>
      <c r="AE192" s="180"/>
      <c r="AF192" s="180"/>
      <c r="AG192" s="180"/>
      <c r="AH192" s="180"/>
      <c r="AI192" s="180"/>
      <c r="AJ192" s="180"/>
      <c r="AK192" s="180"/>
      <c r="AL192" s="180"/>
      <c r="AM192" s="45"/>
      <c r="AN192" s="45"/>
      <c r="AO192" s="45"/>
      <c r="AP192" s="45"/>
      <c r="AQ192" s="45"/>
      <c r="AR192" s="45"/>
      <c r="AS192" s="45"/>
      <c r="AT192" s="45"/>
      <c r="AU192" s="45"/>
      <c r="AV192" s="45"/>
      <c r="AW192" s="45"/>
      <c r="AX192" s="45"/>
      <c r="AY192" s="45"/>
      <c r="AZ192" s="45"/>
      <c r="BA192" s="45"/>
    </row>
    <row r="193" spans="1:53" s="53" customFormat="1" x14ac:dyDescent="0.25">
      <c r="A193" s="50">
        <v>49</v>
      </c>
      <c r="B193" s="374" t="s">
        <v>47</v>
      </c>
      <c r="C193" s="421" t="s">
        <v>994</v>
      </c>
      <c r="D193" s="45" t="s">
        <v>898</v>
      </c>
      <c r="E193" s="45" t="s">
        <v>898</v>
      </c>
      <c r="F193" s="230"/>
      <c r="G193" s="342">
        <v>45509</v>
      </c>
      <c r="H193" s="315" t="s">
        <v>934</v>
      </c>
      <c r="I193" s="307"/>
      <c r="J193" s="180" t="s">
        <v>50</v>
      </c>
      <c r="K193" s="180"/>
      <c r="L193" s="207"/>
      <c r="M193" s="180"/>
      <c r="N193" s="208" t="str">
        <f t="shared" si="2"/>
        <v/>
      </c>
      <c r="O193" s="182" t="str">
        <f t="shared" ca="1" si="3"/>
        <v/>
      </c>
      <c r="P193" s="182"/>
      <c r="Q193" s="182"/>
      <c r="R193" s="180"/>
      <c r="S193" s="180"/>
      <c r="T193" s="180"/>
      <c r="U193" s="180"/>
      <c r="V193" s="180"/>
      <c r="W193" s="207"/>
      <c r="X193" s="180"/>
      <c r="Y193" s="180"/>
      <c r="Z193" s="180"/>
      <c r="AA193" s="180"/>
      <c r="AB193" s="180"/>
      <c r="AC193" s="180"/>
      <c r="AD193" s="180"/>
      <c r="AE193" s="180"/>
      <c r="AF193" s="180"/>
      <c r="AG193" s="180"/>
      <c r="AH193" s="180"/>
      <c r="AI193" s="180"/>
      <c r="AJ193" s="180"/>
      <c r="AK193" s="180"/>
      <c r="AL193" s="180"/>
      <c r="AM193" s="45"/>
      <c r="AN193" s="45"/>
      <c r="AO193" s="45"/>
      <c r="AP193" s="45"/>
      <c r="AQ193" s="45"/>
      <c r="AR193" s="45"/>
      <c r="AS193" s="45"/>
      <c r="AT193" s="45"/>
      <c r="AU193" s="45"/>
      <c r="AV193" s="45"/>
      <c r="AW193" s="45"/>
      <c r="AX193" s="45"/>
      <c r="AY193" s="45"/>
      <c r="AZ193" s="45"/>
      <c r="BA193" s="45"/>
    </row>
    <row r="194" spans="1:53" s="53" customFormat="1" x14ac:dyDescent="0.25">
      <c r="A194" s="50">
        <v>50</v>
      </c>
      <c r="B194" s="374" t="s">
        <v>995</v>
      </c>
      <c r="C194" s="315" t="s">
        <v>996</v>
      </c>
      <c r="D194" s="45" t="s">
        <v>898</v>
      </c>
      <c r="E194" s="45" t="s">
        <v>997</v>
      </c>
      <c r="F194" s="230"/>
      <c r="G194" s="230"/>
      <c r="H194" s="315" t="s">
        <v>921</v>
      </c>
      <c r="I194" s="307"/>
      <c r="J194" s="180" t="s">
        <v>50</v>
      </c>
      <c r="K194" s="180" t="s">
        <v>50</v>
      </c>
      <c r="L194" s="207"/>
      <c r="M194" s="180"/>
      <c r="N194" s="208" t="str">
        <f t="shared" si="2"/>
        <v/>
      </c>
      <c r="O194" s="182" t="str">
        <f t="shared" ca="1" si="3"/>
        <v/>
      </c>
      <c r="P194" s="182"/>
      <c r="Q194" s="182"/>
      <c r="R194" s="180"/>
      <c r="S194" s="180"/>
      <c r="T194" s="180"/>
      <c r="U194" s="180"/>
      <c r="V194" s="180"/>
      <c r="W194" s="207"/>
      <c r="X194" s="180" t="s">
        <v>50</v>
      </c>
      <c r="Y194" s="180" t="s">
        <v>56</v>
      </c>
      <c r="Z194" s="180"/>
      <c r="AA194" s="180"/>
      <c r="AB194" s="180"/>
      <c r="AC194" s="180"/>
      <c r="AD194" s="180"/>
      <c r="AE194" s="180"/>
      <c r="AF194" s="180"/>
      <c r="AG194" s="180"/>
      <c r="AH194" s="180"/>
      <c r="AI194" s="180"/>
      <c r="AJ194" s="180"/>
      <c r="AK194" s="180"/>
      <c r="AL194" s="180"/>
      <c r="AM194" s="45"/>
      <c r="AN194" s="45"/>
      <c r="AO194" s="45"/>
      <c r="AP194" s="45"/>
      <c r="AQ194" s="45"/>
      <c r="AR194" s="45"/>
      <c r="AS194" s="45"/>
      <c r="AT194" s="45"/>
      <c r="AU194" s="45"/>
      <c r="AV194" s="45"/>
      <c r="AW194" s="45"/>
      <c r="AX194" s="45"/>
      <c r="AY194" s="45"/>
      <c r="AZ194" s="45"/>
      <c r="BA194" s="45"/>
    </row>
    <row r="195" spans="1:53" s="53" customFormat="1" x14ac:dyDescent="0.25">
      <c r="A195" s="50">
        <v>51</v>
      </c>
      <c r="B195" s="374" t="s">
        <v>47</v>
      </c>
      <c r="C195" s="315" t="s">
        <v>998</v>
      </c>
      <c r="D195" s="45" t="s">
        <v>898</v>
      </c>
      <c r="E195" s="45" t="s">
        <v>898</v>
      </c>
      <c r="F195" s="230"/>
      <c r="G195" s="342">
        <v>45525</v>
      </c>
      <c r="H195" s="315" t="s">
        <v>934</v>
      </c>
      <c r="I195" s="307"/>
      <c r="J195" s="180" t="s">
        <v>56</v>
      </c>
      <c r="K195" s="180"/>
      <c r="L195" s="207"/>
      <c r="M195" s="180"/>
      <c r="N195" s="208" t="s">
        <v>999</v>
      </c>
      <c r="O195" s="182" t="s">
        <v>999</v>
      </c>
      <c r="P195" s="182"/>
      <c r="Q195" s="182"/>
      <c r="R195" s="180"/>
      <c r="S195" s="180"/>
      <c r="T195" s="180"/>
      <c r="U195" s="180"/>
      <c r="V195" s="180"/>
      <c r="W195" s="207"/>
      <c r="X195" s="180" t="s">
        <v>50</v>
      </c>
      <c r="Y195" s="180" t="s">
        <v>50</v>
      </c>
      <c r="Z195" s="180">
        <v>0</v>
      </c>
      <c r="AA195" s="180">
        <v>0</v>
      </c>
      <c r="AB195" s="180">
        <v>0</v>
      </c>
      <c r="AC195" s="180" t="s">
        <v>50</v>
      </c>
      <c r="AD195" s="180" t="s">
        <v>56</v>
      </c>
      <c r="AE195" s="180">
        <v>0</v>
      </c>
      <c r="AF195" s="180">
        <v>0</v>
      </c>
      <c r="AG195" s="180"/>
      <c r="AH195" s="180"/>
      <c r="AI195" s="180"/>
      <c r="AJ195" s="180"/>
      <c r="AK195" s="180"/>
      <c r="AL195" s="180"/>
      <c r="AM195" s="45"/>
      <c r="AN195" s="45"/>
      <c r="AO195" s="45"/>
      <c r="AP195" s="45"/>
      <c r="AQ195" s="45"/>
      <c r="AR195" s="45"/>
      <c r="AS195" s="45"/>
      <c r="AT195" s="45"/>
      <c r="AU195" s="45"/>
      <c r="AV195" s="45"/>
      <c r="AW195" s="45"/>
      <c r="AX195" s="45"/>
      <c r="AY195" s="45"/>
      <c r="AZ195" s="45"/>
      <c r="BA195" s="45"/>
    </row>
    <row r="196" spans="1:53" s="53" customFormat="1" x14ac:dyDescent="0.25">
      <c r="A196" s="50">
        <v>52</v>
      </c>
      <c r="B196" s="374" t="s">
        <v>1000</v>
      </c>
      <c r="C196" s="315" t="s">
        <v>1001</v>
      </c>
      <c r="D196" s="45" t="s">
        <v>968</v>
      </c>
      <c r="E196" s="45" t="s">
        <v>968</v>
      </c>
      <c r="F196" s="230"/>
      <c r="G196" s="342">
        <v>45525</v>
      </c>
      <c r="H196" s="315" t="s">
        <v>934</v>
      </c>
      <c r="I196" s="307"/>
      <c r="J196" s="180" t="s">
        <v>50</v>
      </c>
      <c r="K196" s="180"/>
      <c r="L196" s="207"/>
      <c r="M196" s="180"/>
      <c r="N196" s="208" t="s">
        <v>999</v>
      </c>
      <c r="O196" s="182" t="s">
        <v>999</v>
      </c>
      <c r="P196" s="182"/>
      <c r="Q196" s="182"/>
      <c r="R196" s="180"/>
      <c r="S196" s="180"/>
      <c r="T196" s="180"/>
      <c r="U196" s="180"/>
      <c r="V196" s="180"/>
      <c r="W196" s="207"/>
      <c r="X196" s="180" t="s">
        <v>50</v>
      </c>
      <c r="Y196" s="180" t="s">
        <v>50</v>
      </c>
      <c r="Z196" s="180">
        <v>0</v>
      </c>
      <c r="AA196" s="180" t="s">
        <v>56</v>
      </c>
      <c r="AB196" s="180" t="s">
        <v>56</v>
      </c>
      <c r="AC196" s="180" t="s">
        <v>50</v>
      </c>
      <c r="AD196" s="180" t="s">
        <v>56</v>
      </c>
      <c r="AE196" s="180"/>
      <c r="AF196" s="180"/>
      <c r="AG196" s="180"/>
      <c r="AH196" s="180"/>
      <c r="AI196" s="180"/>
      <c r="AJ196" s="180"/>
      <c r="AK196" s="180"/>
      <c r="AL196" s="180"/>
      <c r="AM196" s="45"/>
      <c r="AN196" s="45"/>
      <c r="AO196" s="45"/>
      <c r="AP196" s="45"/>
      <c r="AQ196" s="45"/>
      <c r="AR196" s="45"/>
      <c r="AS196" s="45"/>
      <c r="AT196" s="45"/>
      <c r="AU196" s="45"/>
      <c r="AV196" s="45"/>
      <c r="AW196" s="45"/>
      <c r="AX196" s="45"/>
      <c r="AY196" s="45"/>
      <c r="AZ196" s="45"/>
      <c r="BA196" s="45"/>
    </row>
    <row r="197" spans="1:53" s="53" customFormat="1" x14ac:dyDescent="0.25">
      <c r="A197" s="50">
        <v>53</v>
      </c>
      <c r="B197" s="374" t="s">
        <v>1002</v>
      </c>
      <c r="C197" s="315" t="s">
        <v>1003</v>
      </c>
      <c r="D197" s="45" t="s">
        <v>898</v>
      </c>
      <c r="E197" s="45" t="s">
        <v>1004</v>
      </c>
      <c r="F197" s="230"/>
      <c r="G197" s="230"/>
      <c r="H197" s="315" t="s">
        <v>921</v>
      </c>
      <c r="I197" s="307"/>
      <c r="J197" s="180" t="s">
        <v>50</v>
      </c>
      <c r="K197" s="180"/>
      <c r="L197" s="207"/>
      <c r="M197" s="180"/>
      <c r="N197" s="208"/>
      <c r="O197" s="182"/>
      <c r="P197" s="182"/>
      <c r="Q197" s="182"/>
      <c r="R197" s="180"/>
      <c r="S197" s="180"/>
      <c r="T197" s="180"/>
      <c r="U197" s="180"/>
      <c r="V197" s="180"/>
      <c r="W197" s="207"/>
      <c r="X197" s="180" t="s">
        <v>50</v>
      </c>
      <c r="Y197" s="180"/>
      <c r="Z197" s="180"/>
      <c r="AA197" s="180"/>
      <c r="AB197" s="180"/>
      <c r="AC197" s="180"/>
      <c r="AD197" s="180"/>
      <c r="AE197" s="180"/>
      <c r="AF197" s="180"/>
      <c r="AG197" s="180"/>
      <c r="AH197" s="180"/>
      <c r="AI197" s="180"/>
      <c r="AJ197" s="180"/>
      <c r="AK197" s="180"/>
      <c r="AL197" s="180"/>
      <c r="AM197" s="45"/>
      <c r="AN197" s="45"/>
      <c r="AO197" s="45"/>
      <c r="AP197" s="45"/>
      <c r="AQ197" s="45"/>
      <c r="AR197" s="45"/>
      <c r="AS197" s="45"/>
      <c r="AT197" s="45"/>
      <c r="AU197" s="45"/>
      <c r="AV197" s="45"/>
      <c r="AW197" s="45"/>
      <c r="AX197" s="45"/>
      <c r="AY197" s="45"/>
      <c r="AZ197" s="45"/>
      <c r="BA197" s="45"/>
    </row>
    <row r="198" spans="1:53" x14ac:dyDescent="0.25">
      <c r="A198" s="5"/>
      <c r="B198" s="312"/>
      <c r="C198" s="314"/>
      <c r="D198" s="7"/>
      <c r="E198" s="7"/>
      <c r="F198" s="231"/>
      <c r="G198" s="231"/>
      <c r="H198" s="314"/>
      <c r="I198" s="306"/>
      <c r="J198" s="151"/>
      <c r="K198" s="151"/>
      <c r="L198" s="175"/>
      <c r="M198" s="151"/>
      <c r="N198" s="176"/>
      <c r="O198" s="160"/>
      <c r="P198" s="160"/>
      <c r="Q198" s="160"/>
      <c r="R198" s="151"/>
      <c r="S198" s="151"/>
      <c r="T198" s="151"/>
      <c r="U198" s="151"/>
      <c r="V198" s="151"/>
      <c r="W198" s="175"/>
      <c r="X198" s="151"/>
      <c r="Y198" s="151"/>
      <c r="Z198" s="151"/>
      <c r="AA198" s="151"/>
      <c r="AB198" s="151"/>
      <c r="AC198" s="151"/>
      <c r="AD198" s="151"/>
      <c r="AE198" s="151"/>
      <c r="AF198" s="151"/>
      <c r="AG198" s="151"/>
      <c r="AH198" s="151"/>
      <c r="AI198" s="151"/>
      <c r="AJ198" s="151"/>
      <c r="AK198" s="151"/>
      <c r="AL198" s="151"/>
      <c r="AM198" s="7"/>
      <c r="AN198" s="7"/>
      <c r="AO198" s="7"/>
      <c r="AP198" s="7"/>
      <c r="AQ198" s="7"/>
      <c r="AR198" s="7"/>
      <c r="AS198" s="7"/>
      <c r="AT198" s="7"/>
      <c r="AU198" s="7"/>
      <c r="AV198" s="7"/>
      <c r="AW198" s="7"/>
      <c r="AX198" s="7"/>
      <c r="AY198" s="7"/>
      <c r="AZ198" s="7"/>
      <c r="BA198" s="7"/>
    </row>
    <row r="199" spans="1:53" x14ac:dyDescent="0.25">
      <c r="A199" s="5"/>
      <c r="B199" s="312"/>
      <c r="C199" s="314"/>
      <c r="D199" s="7"/>
      <c r="E199" s="7"/>
      <c r="F199" s="231"/>
      <c r="G199" s="231"/>
      <c r="H199" s="314"/>
      <c r="I199" s="306"/>
      <c r="J199" s="151"/>
      <c r="K199" s="151"/>
      <c r="L199" s="175"/>
      <c r="M199" s="151"/>
      <c r="N199" s="176"/>
      <c r="O199" s="160"/>
      <c r="P199" s="160"/>
      <c r="Q199" s="160"/>
      <c r="R199" s="151"/>
      <c r="S199" s="151"/>
      <c r="T199" s="151"/>
      <c r="U199" s="151"/>
      <c r="V199" s="151"/>
      <c r="W199" s="175"/>
      <c r="X199" s="151"/>
      <c r="Y199" s="151"/>
      <c r="Z199" s="151"/>
      <c r="AA199" s="151"/>
      <c r="AB199" s="151"/>
      <c r="AC199" s="151"/>
      <c r="AD199" s="151"/>
      <c r="AE199" s="151"/>
      <c r="AF199" s="151"/>
      <c r="AG199" s="151"/>
      <c r="AH199" s="151"/>
      <c r="AI199" s="151"/>
      <c r="AJ199" s="151"/>
      <c r="AK199" s="151"/>
      <c r="AL199" s="151"/>
      <c r="AM199" s="7"/>
      <c r="AN199" s="7"/>
      <c r="AO199" s="7"/>
      <c r="AP199" s="7"/>
      <c r="AQ199" s="7"/>
      <c r="AR199" s="7"/>
      <c r="AS199" s="7"/>
      <c r="AT199" s="7"/>
      <c r="AU199" s="7"/>
      <c r="AV199" s="7"/>
      <c r="AW199" s="7"/>
      <c r="AX199" s="7"/>
      <c r="AY199" s="7"/>
      <c r="AZ199" s="7"/>
      <c r="BA199" s="7"/>
    </row>
    <row r="200" spans="1:53" x14ac:dyDescent="0.25">
      <c r="A200" s="5"/>
      <c r="B200" s="312"/>
      <c r="C200" s="314"/>
      <c r="D200" s="7"/>
      <c r="E200" s="7"/>
      <c r="F200" s="231"/>
      <c r="G200" s="231"/>
      <c r="H200" s="314"/>
      <c r="I200" s="306"/>
      <c r="J200" s="151"/>
      <c r="K200" s="151"/>
      <c r="L200" s="175"/>
      <c r="M200" s="151"/>
      <c r="N200" s="176"/>
      <c r="O200" s="160"/>
      <c r="P200" s="160"/>
      <c r="Q200" s="160"/>
      <c r="R200" s="151"/>
      <c r="S200" s="151"/>
      <c r="T200" s="151"/>
      <c r="U200" s="151"/>
      <c r="V200" s="151"/>
      <c r="W200" s="175"/>
      <c r="X200" s="151"/>
      <c r="Y200" s="151"/>
      <c r="Z200" s="151"/>
      <c r="AA200" s="151"/>
      <c r="AB200" s="151"/>
      <c r="AC200" s="151"/>
      <c r="AD200" s="151"/>
      <c r="AE200" s="151"/>
      <c r="AF200" s="151"/>
      <c r="AG200" s="151"/>
      <c r="AH200" s="151"/>
      <c r="AI200" s="151"/>
      <c r="AJ200" s="151"/>
      <c r="AK200" s="151"/>
      <c r="AL200" s="151"/>
      <c r="AM200" s="7"/>
      <c r="AN200" s="7"/>
      <c r="AO200" s="7"/>
      <c r="AP200" s="7"/>
      <c r="AQ200" s="7"/>
      <c r="AR200" s="7"/>
      <c r="AS200" s="7"/>
      <c r="AT200" s="7"/>
      <c r="AU200" s="7"/>
      <c r="AV200" s="7"/>
      <c r="AW200" s="7"/>
      <c r="AX200" s="7"/>
      <c r="AY200" s="7"/>
      <c r="AZ200" s="7"/>
      <c r="BA200" s="7"/>
    </row>
    <row r="201" spans="1:53" x14ac:dyDescent="0.25">
      <c r="A201" s="5"/>
      <c r="B201" s="312"/>
      <c r="C201" s="314"/>
      <c r="D201" s="7"/>
      <c r="E201" s="7"/>
      <c r="F201" s="231"/>
      <c r="G201" s="231"/>
      <c r="H201" s="314"/>
      <c r="I201" s="306"/>
      <c r="J201" s="151"/>
      <c r="K201" s="151"/>
      <c r="L201" s="175"/>
      <c r="M201" s="151"/>
      <c r="N201" s="176"/>
      <c r="O201" s="160"/>
      <c r="P201" s="160"/>
      <c r="Q201" s="160"/>
      <c r="R201" s="151"/>
      <c r="S201" s="151"/>
      <c r="T201" s="151"/>
      <c r="U201" s="151"/>
      <c r="V201" s="151"/>
      <c r="W201" s="175"/>
      <c r="X201" s="151"/>
      <c r="Y201" s="151"/>
      <c r="Z201" s="151"/>
      <c r="AA201" s="151"/>
      <c r="AB201" s="151"/>
      <c r="AC201" s="151"/>
      <c r="AD201" s="151"/>
      <c r="AE201" s="151"/>
      <c r="AF201" s="151"/>
      <c r="AG201" s="151"/>
      <c r="AH201" s="151"/>
      <c r="AI201" s="151"/>
      <c r="AJ201" s="151"/>
      <c r="AK201" s="151"/>
      <c r="AL201" s="151"/>
      <c r="AM201" s="7"/>
      <c r="AN201" s="7"/>
      <c r="AO201" s="7"/>
      <c r="AP201" s="7"/>
      <c r="AQ201" s="7"/>
      <c r="AR201" s="7"/>
      <c r="AS201" s="7"/>
      <c r="AT201" s="7"/>
      <c r="AU201" s="7"/>
      <c r="AV201" s="7"/>
      <c r="AW201" s="7"/>
      <c r="AX201" s="7"/>
      <c r="AY201" s="7"/>
      <c r="AZ201" s="7"/>
      <c r="BA201" s="7"/>
    </row>
    <row r="202" spans="1:53" x14ac:dyDescent="0.25">
      <c r="A202" s="5"/>
      <c r="B202" s="312"/>
      <c r="C202" s="314"/>
      <c r="D202" s="7"/>
      <c r="E202" s="7"/>
      <c r="F202" s="231"/>
      <c r="G202" s="231"/>
      <c r="H202" s="314"/>
      <c r="I202" s="306"/>
      <c r="J202" s="151"/>
      <c r="K202" s="151"/>
      <c r="L202" s="175"/>
      <c r="M202" s="151"/>
      <c r="N202" s="176"/>
      <c r="O202" s="160"/>
      <c r="P202" s="160"/>
      <c r="Q202" s="160"/>
      <c r="R202" s="151"/>
      <c r="S202" s="151"/>
      <c r="T202" s="151"/>
      <c r="U202" s="151"/>
      <c r="V202" s="151"/>
      <c r="W202" s="175"/>
      <c r="X202" s="151"/>
      <c r="Y202" s="151"/>
      <c r="Z202" s="151"/>
      <c r="AA202" s="151"/>
      <c r="AB202" s="151"/>
      <c r="AC202" s="151"/>
      <c r="AD202" s="151"/>
      <c r="AE202" s="151"/>
      <c r="AF202" s="151"/>
      <c r="AG202" s="151"/>
      <c r="AH202" s="151"/>
      <c r="AI202" s="151"/>
      <c r="AJ202" s="151"/>
      <c r="AK202" s="151"/>
      <c r="AL202" s="151"/>
      <c r="AM202" s="7"/>
      <c r="AN202" s="7"/>
      <c r="AO202" s="7"/>
      <c r="AP202" s="7"/>
      <c r="AQ202" s="7"/>
      <c r="AR202" s="7"/>
      <c r="AS202" s="7"/>
      <c r="AT202" s="7"/>
      <c r="AU202" s="7"/>
      <c r="AV202" s="7"/>
      <c r="AW202" s="7"/>
      <c r="AX202" s="7"/>
      <c r="AY202" s="7"/>
      <c r="AZ202" s="7"/>
      <c r="BA202" s="7"/>
    </row>
    <row r="203" spans="1:53" x14ac:dyDescent="0.25">
      <c r="A203" s="5"/>
      <c r="B203" s="312"/>
      <c r="C203" s="314"/>
      <c r="D203" s="7"/>
      <c r="E203" s="7"/>
      <c r="F203" s="231"/>
      <c r="G203" s="231"/>
      <c r="H203" s="314"/>
      <c r="I203" s="306"/>
      <c r="J203" s="151"/>
      <c r="K203" s="151"/>
      <c r="L203" s="175"/>
      <c r="M203" s="151"/>
      <c r="N203" s="176"/>
      <c r="O203" s="160"/>
      <c r="P203" s="160"/>
      <c r="Q203" s="160"/>
      <c r="R203" s="151"/>
      <c r="S203" s="151"/>
      <c r="T203" s="151"/>
      <c r="U203" s="151"/>
      <c r="V203" s="151"/>
      <c r="W203" s="175"/>
      <c r="X203" s="151"/>
      <c r="Y203" s="151"/>
      <c r="Z203" s="151"/>
      <c r="AA203" s="151"/>
      <c r="AB203" s="151"/>
      <c r="AC203" s="151"/>
      <c r="AD203" s="151"/>
      <c r="AE203" s="151"/>
      <c r="AF203" s="151"/>
      <c r="AG203" s="151"/>
      <c r="AH203" s="151"/>
      <c r="AI203" s="151"/>
      <c r="AJ203" s="151"/>
      <c r="AK203" s="151"/>
      <c r="AL203" s="151"/>
      <c r="AM203" s="7"/>
      <c r="AN203" s="7"/>
      <c r="AO203" s="7"/>
      <c r="AP203" s="7"/>
      <c r="AQ203" s="7"/>
      <c r="AR203" s="7"/>
      <c r="AS203" s="7"/>
      <c r="AT203" s="7"/>
      <c r="AU203" s="7"/>
      <c r="AV203" s="7"/>
      <c r="AW203" s="7"/>
      <c r="AX203" s="7"/>
      <c r="AY203" s="7"/>
      <c r="AZ203" s="7"/>
      <c r="BA203" s="7"/>
    </row>
    <row r="204" spans="1:53" x14ac:dyDescent="0.25">
      <c r="A204" s="5"/>
      <c r="B204" s="312"/>
      <c r="C204" s="314"/>
      <c r="D204" s="7"/>
      <c r="E204" s="7"/>
      <c r="F204" s="231"/>
      <c r="G204" s="231"/>
      <c r="H204" s="314"/>
      <c r="I204" s="306"/>
      <c r="J204" s="151"/>
      <c r="K204" s="151"/>
      <c r="L204" s="175"/>
      <c r="M204" s="151"/>
      <c r="N204" s="176"/>
      <c r="O204" s="160"/>
      <c r="P204" s="160"/>
      <c r="Q204" s="160"/>
      <c r="R204" s="151"/>
      <c r="S204" s="151"/>
      <c r="T204" s="151"/>
      <c r="U204" s="151"/>
      <c r="V204" s="151"/>
      <c r="W204" s="175"/>
      <c r="X204" s="151"/>
      <c r="Y204" s="151"/>
      <c r="Z204" s="151"/>
      <c r="AA204" s="151"/>
      <c r="AB204" s="151"/>
      <c r="AC204" s="151"/>
      <c r="AD204" s="151"/>
      <c r="AE204" s="151"/>
      <c r="AF204" s="151"/>
      <c r="AG204" s="151"/>
      <c r="AH204" s="151"/>
      <c r="AI204" s="151"/>
      <c r="AJ204" s="151"/>
      <c r="AK204" s="151"/>
      <c r="AL204" s="151"/>
      <c r="AM204" s="7"/>
      <c r="AN204" s="7"/>
      <c r="AO204" s="7"/>
      <c r="AP204" s="7"/>
      <c r="AQ204" s="7"/>
      <c r="AR204" s="7"/>
      <c r="AS204" s="7"/>
      <c r="AT204" s="7"/>
      <c r="AU204" s="7"/>
      <c r="AV204" s="7"/>
      <c r="AW204" s="7"/>
      <c r="AX204" s="7"/>
      <c r="AY204" s="7"/>
      <c r="AZ204" s="7"/>
      <c r="BA204" s="7"/>
    </row>
    <row r="205" spans="1:53" x14ac:dyDescent="0.25">
      <c r="A205" s="5"/>
      <c r="B205" s="312"/>
      <c r="C205" s="314"/>
      <c r="D205" s="7"/>
      <c r="E205" s="7"/>
      <c r="F205" s="231"/>
      <c r="G205" s="231"/>
      <c r="H205" s="314"/>
      <c r="I205" s="306"/>
      <c r="J205" s="151"/>
      <c r="K205" s="151"/>
      <c r="L205" s="175"/>
      <c r="M205" s="151"/>
      <c r="N205" s="176"/>
      <c r="O205" s="160"/>
      <c r="P205" s="160"/>
      <c r="Q205" s="160"/>
      <c r="R205" s="151"/>
      <c r="S205" s="151"/>
      <c r="T205" s="151"/>
      <c r="U205" s="151"/>
      <c r="V205" s="151"/>
      <c r="W205" s="175"/>
      <c r="X205" s="151"/>
      <c r="Y205" s="151"/>
      <c r="Z205" s="151"/>
      <c r="AA205" s="151"/>
      <c r="AB205" s="151"/>
      <c r="AC205" s="151"/>
      <c r="AD205" s="151"/>
      <c r="AE205" s="151"/>
      <c r="AF205" s="151"/>
      <c r="AG205" s="151"/>
      <c r="AH205" s="151"/>
      <c r="AI205" s="151"/>
      <c r="AJ205" s="151"/>
      <c r="AK205" s="151"/>
      <c r="AL205" s="151"/>
      <c r="AM205" s="7"/>
      <c r="AN205" s="7"/>
      <c r="AO205" s="7"/>
      <c r="AP205" s="7"/>
      <c r="AQ205" s="7"/>
      <c r="AR205" s="7"/>
      <c r="AS205" s="7"/>
      <c r="AT205" s="7"/>
      <c r="AU205" s="7"/>
      <c r="AV205" s="7"/>
      <c r="AW205" s="7"/>
      <c r="AX205" s="7"/>
      <c r="AY205" s="7"/>
      <c r="AZ205" s="7"/>
      <c r="BA205" s="7"/>
    </row>
    <row r="206" spans="1:53" x14ac:dyDescent="0.25">
      <c r="A206" s="5"/>
      <c r="B206" s="312"/>
      <c r="C206" s="314"/>
      <c r="D206" s="7"/>
      <c r="E206" s="7"/>
      <c r="F206" s="231"/>
      <c r="G206" s="231"/>
      <c r="H206" s="314"/>
      <c r="I206" s="306"/>
      <c r="J206" s="151"/>
      <c r="K206" s="151"/>
      <c r="L206" s="175"/>
      <c r="M206" s="151"/>
      <c r="N206" s="176"/>
      <c r="O206" s="160"/>
      <c r="P206" s="160"/>
      <c r="Q206" s="160"/>
      <c r="R206" s="151"/>
      <c r="S206" s="151"/>
      <c r="T206" s="151"/>
      <c r="U206" s="151"/>
      <c r="V206" s="151"/>
      <c r="W206" s="175"/>
      <c r="X206" s="151"/>
      <c r="Y206" s="151"/>
      <c r="Z206" s="151"/>
      <c r="AA206" s="151"/>
      <c r="AB206" s="151"/>
      <c r="AC206" s="151"/>
      <c r="AD206" s="151"/>
      <c r="AE206" s="151"/>
      <c r="AF206" s="151"/>
      <c r="AG206" s="151"/>
      <c r="AH206" s="151"/>
      <c r="AI206" s="151"/>
      <c r="AJ206" s="151"/>
      <c r="AK206" s="151"/>
      <c r="AL206" s="151"/>
      <c r="AM206" s="7"/>
      <c r="AN206" s="7"/>
      <c r="AO206" s="7"/>
      <c r="AP206" s="7"/>
      <c r="AQ206" s="7"/>
      <c r="AR206" s="7"/>
      <c r="AS206" s="7"/>
      <c r="AT206" s="7"/>
      <c r="AU206" s="7"/>
      <c r="AV206" s="7"/>
      <c r="AW206" s="7"/>
      <c r="AX206" s="7"/>
      <c r="AY206" s="7"/>
      <c r="AZ206" s="7"/>
      <c r="BA206" s="7"/>
    </row>
    <row r="207" spans="1:53" x14ac:dyDescent="0.25">
      <c r="A207" s="5"/>
      <c r="B207" s="312"/>
      <c r="C207" s="314"/>
      <c r="D207" s="7"/>
      <c r="E207" s="7"/>
      <c r="F207" s="231"/>
      <c r="G207" s="231"/>
      <c r="H207" s="314"/>
      <c r="I207" s="306"/>
      <c r="J207" s="151"/>
      <c r="K207" s="151"/>
      <c r="L207" s="175"/>
      <c r="M207" s="151"/>
      <c r="N207" s="176"/>
      <c r="O207" s="160"/>
      <c r="P207" s="160"/>
      <c r="Q207" s="160"/>
      <c r="R207" s="151"/>
      <c r="S207" s="151"/>
      <c r="T207" s="151"/>
      <c r="U207" s="151"/>
      <c r="V207" s="151"/>
      <c r="W207" s="175"/>
      <c r="X207" s="151"/>
      <c r="Y207" s="151"/>
      <c r="Z207" s="151"/>
      <c r="AA207" s="151"/>
      <c r="AB207" s="151"/>
      <c r="AC207" s="151"/>
      <c r="AD207" s="151"/>
      <c r="AE207" s="151"/>
      <c r="AF207" s="151"/>
      <c r="AG207" s="151"/>
      <c r="AH207" s="151"/>
      <c r="AI207" s="151"/>
      <c r="AJ207" s="151"/>
      <c r="AK207" s="151"/>
      <c r="AL207" s="151"/>
      <c r="AM207" s="7"/>
      <c r="AN207" s="7"/>
      <c r="AO207" s="7"/>
      <c r="AP207" s="7"/>
      <c r="AQ207" s="7"/>
      <c r="AR207" s="7"/>
      <c r="AS207" s="7"/>
      <c r="AT207" s="7"/>
      <c r="AU207" s="7"/>
      <c r="AV207" s="7"/>
      <c r="AW207" s="7"/>
      <c r="AX207" s="7"/>
      <c r="AY207" s="7"/>
      <c r="AZ207" s="7"/>
      <c r="BA207" s="7"/>
    </row>
    <row r="208" spans="1:53" x14ac:dyDescent="0.25">
      <c r="A208" s="5"/>
      <c r="B208" s="312"/>
      <c r="C208" s="314"/>
      <c r="D208" s="7"/>
      <c r="E208" s="7"/>
      <c r="F208" s="231"/>
      <c r="G208" s="231"/>
      <c r="H208" s="314"/>
      <c r="I208" s="306"/>
      <c r="J208" s="151"/>
      <c r="K208" s="151"/>
      <c r="L208" s="175"/>
      <c r="M208" s="151"/>
      <c r="N208" s="176"/>
      <c r="O208" s="160"/>
      <c r="P208" s="160"/>
      <c r="Q208" s="160"/>
      <c r="R208" s="151"/>
      <c r="S208" s="151"/>
      <c r="T208" s="151"/>
      <c r="U208" s="151"/>
      <c r="V208" s="151"/>
      <c r="W208" s="175"/>
      <c r="X208" s="151"/>
      <c r="Y208" s="151"/>
      <c r="Z208" s="151"/>
      <c r="AA208" s="151"/>
      <c r="AB208" s="151"/>
      <c r="AC208" s="151"/>
      <c r="AD208" s="151"/>
      <c r="AE208" s="151"/>
      <c r="AF208" s="151"/>
      <c r="AG208" s="151"/>
      <c r="AH208" s="151"/>
      <c r="AI208" s="151"/>
      <c r="AJ208" s="151"/>
      <c r="AK208" s="151"/>
      <c r="AL208" s="151"/>
      <c r="AM208" s="7"/>
      <c r="AN208" s="7"/>
      <c r="AO208" s="7"/>
      <c r="AP208" s="7"/>
      <c r="AQ208" s="7"/>
      <c r="AR208" s="7"/>
      <c r="AS208" s="7"/>
      <c r="AT208" s="7"/>
      <c r="AU208" s="7"/>
      <c r="AV208" s="7"/>
      <c r="AW208" s="7"/>
      <c r="AX208" s="7"/>
      <c r="AY208" s="7"/>
      <c r="AZ208" s="7"/>
      <c r="BA208" s="7"/>
    </row>
    <row r="209" spans="1:53" x14ac:dyDescent="0.25">
      <c r="A209" s="5"/>
      <c r="B209" s="312"/>
      <c r="C209" s="314"/>
      <c r="D209" s="7"/>
      <c r="E209" s="7"/>
      <c r="F209" s="231"/>
      <c r="G209" s="231"/>
      <c r="H209" s="314"/>
      <c r="I209" s="306"/>
      <c r="J209" s="151"/>
      <c r="K209" s="151"/>
      <c r="L209" s="175"/>
      <c r="M209" s="151"/>
      <c r="N209" s="176"/>
      <c r="O209" s="160"/>
      <c r="P209" s="160"/>
      <c r="Q209" s="160"/>
      <c r="R209" s="151"/>
      <c r="S209" s="151"/>
      <c r="T209" s="151"/>
      <c r="U209" s="151"/>
      <c r="V209" s="151"/>
      <c r="W209" s="175"/>
      <c r="X209" s="151"/>
      <c r="Y209" s="151"/>
      <c r="Z209" s="151"/>
      <c r="AA209" s="151"/>
      <c r="AB209" s="151"/>
      <c r="AC209" s="151"/>
      <c r="AD209" s="151"/>
      <c r="AE209" s="151"/>
      <c r="AF209" s="151"/>
      <c r="AG209" s="151"/>
      <c r="AH209" s="151"/>
      <c r="AI209" s="151"/>
      <c r="AJ209" s="151"/>
      <c r="AK209" s="151"/>
      <c r="AL209" s="151"/>
      <c r="AM209" s="7"/>
      <c r="AN209" s="7"/>
      <c r="AO209" s="7"/>
      <c r="AP209" s="7"/>
      <c r="AQ209" s="7"/>
      <c r="AR209" s="7"/>
      <c r="AS209" s="7"/>
      <c r="AT209" s="7"/>
      <c r="AU209" s="7"/>
      <c r="AV209" s="7"/>
      <c r="AW209" s="7"/>
      <c r="AX209" s="7"/>
      <c r="AY209" s="7"/>
      <c r="AZ209" s="7"/>
      <c r="BA209" s="7"/>
    </row>
    <row r="210" spans="1:53" x14ac:dyDescent="0.25">
      <c r="A210" s="5"/>
      <c r="B210" s="312"/>
      <c r="C210" s="314"/>
      <c r="D210" s="7"/>
      <c r="E210" s="7"/>
      <c r="F210" s="231"/>
      <c r="G210" s="231"/>
      <c r="H210" s="314"/>
      <c r="I210" s="306"/>
      <c r="J210" s="151"/>
      <c r="K210" s="151"/>
      <c r="L210" s="175"/>
      <c r="M210" s="151"/>
      <c r="N210" s="176"/>
      <c r="O210" s="160"/>
      <c r="P210" s="160"/>
      <c r="Q210" s="160"/>
      <c r="R210" s="151"/>
      <c r="S210" s="151"/>
      <c r="T210" s="151"/>
      <c r="U210" s="151"/>
      <c r="V210" s="151"/>
      <c r="W210" s="175"/>
      <c r="X210" s="151"/>
      <c r="Y210" s="151"/>
      <c r="Z210" s="151"/>
      <c r="AA210" s="151"/>
      <c r="AB210" s="151"/>
      <c r="AC210" s="151"/>
      <c r="AD210" s="151"/>
      <c r="AE210" s="151"/>
      <c r="AF210" s="151"/>
      <c r="AG210" s="151"/>
      <c r="AH210" s="151"/>
      <c r="AI210" s="151"/>
      <c r="AJ210" s="151"/>
      <c r="AK210" s="151"/>
      <c r="AL210" s="151"/>
      <c r="AM210" s="7"/>
      <c r="AN210" s="7"/>
      <c r="AO210" s="7"/>
      <c r="AP210" s="7"/>
      <c r="AQ210" s="7"/>
      <c r="AR210" s="7"/>
      <c r="AS210" s="7"/>
      <c r="AT210" s="7"/>
      <c r="AU210" s="7"/>
      <c r="AV210" s="7"/>
      <c r="AW210" s="7"/>
      <c r="AX210" s="7"/>
      <c r="AY210" s="7"/>
      <c r="AZ210" s="7"/>
      <c r="BA210" s="7"/>
    </row>
    <row r="211" spans="1:53" x14ac:dyDescent="0.25">
      <c r="A211" s="5"/>
      <c r="B211" s="312"/>
      <c r="C211" s="314"/>
      <c r="D211" s="7"/>
      <c r="E211" s="7"/>
      <c r="F211" s="231"/>
      <c r="G211" s="231"/>
      <c r="H211" s="314"/>
      <c r="I211" s="306"/>
      <c r="J211" s="151"/>
      <c r="K211" s="151"/>
      <c r="L211" s="175"/>
      <c r="M211" s="151"/>
      <c r="N211" s="176"/>
      <c r="O211" s="160"/>
      <c r="P211" s="160"/>
      <c r="Q211" s="160"/>
      <c r="R211" s="151"/>
      <c r="S211" s="151"/>
      <c r="T211" s="151"/>
      <c r="U211" s="151"/>
      <c r="V211" s="151"/>
      <c r="W211" s="175"/>
      <c r="X211" s="151"/>
      <c r="Y211" s="151"/>
      <c r="Z211" s="151"/>
      <c r="AA211" s="151"/>
      <c r="AB211" s="151"/>
      <c r="AC211" s="151"/>
      <c r="AD211" s="151"/>
      <c r="AE211" s="151"/>
      <c r="AF211" s="151"/>
      <c r="AG211" s="151"/>
      <c r="AH211" s="151"/>
      <c r="AI211" s="151"/>
      <c r="AJ211" s="151"/>
      <c r="AK211" s="151"/>
      <c r="AL211" s="151"/>
      <c r="AM211" s="7"/>
      <c r="AN211" s="7"/>
      <c r="AO211" s="7"/>
      <c r="AP211" s="7"/>
      <c r="AQ211" s="7"/>
      <c r="AR211" s="7"/>
      <c r="AS211" s="7"/>
      <c r="AT211" s="7"/>
      <c r="AU211" s="7"/>
      <c r="AV211" s="7"/>
      <c r="AW211" s="7"/>
      <c r="AX211" s="7"/>
      <c r="AY211" s="7"/>
      <c r="AZ211" s="7"/>
      <c r="BA211" s="7"/>
    </row>
    <row r="212" spans="1:53" x14ac:dyDescent="0.25">
      <c r="A212" s="5"/>
      <c r="B212" s="312"/>
      <c r="C212" s="314"/>
      <c r="D212" s="7"/>
      <c r="E212" s="7"/>
      <c r="F212" s="231"/>
      <c r="G212" s="231"/>
      <c r="H212" s="314"/>
      <c r="I212" s="306"/>
      <c r="J212" s="151"/>
      <c r="K212" s="151"/>
      <c r="L212" s="175"/>
      <c r="M212" s="151"/>
      <c r="N212" s="176"/>
      <c r="O212" s="160"/>
      <c r="P212" s="160"/>
      <c r="Q212" s="160"/>
      <c r="R212" s="151"/>
      <c r="S212" s="151"/>
      <c r="T212" s="151"/>
      <c r="U212" s="151"/>
      <c r="V212" s="151"/>
      <c r="W212" s="175"/>
      <c r="X212" s="151"/>
      <c r="Y212" s="151"/>
      <c r="Z212" s="151"/>
      <c r="AA212" s="151"/>
      <c r="AB212" s="151"/>
      <c r="AC212" s="151"/>
      <c r="AD212" s="151"/>
      <c r="AE212" s="151"/>
      <c r="AF212" s="151"/>
      <c r="AG212" s="151"/>
      <c r="AH212" s="151"/>
      <c r="AI212" s="151"/>
      <c r="AJ212" s="151"/>
      <c r="AK212" s="151"/>
      <c r="AL212" s="151"/>
      <c r="AM212" s="7"/>
      <c r="AN212" s="7"/>
      <c r="AO212" s="7"/>
      <c r="AP212" s="7"/>
      <c r="AQ212" s="7"/>
      <c r="AR212" s="7"/>
      <c r="AS212" s="7"/>
      <c r="AT212" s="7"/>
      <c r="AU212" s="7"/>
      <c r="AV212" s="7"/>
      <c r="AW212" s="7"/>
      <c r="AX212" s="7"/>
      <c r="AY212" s="7"/>
      <c r="AZ212" s="7"/>
      <c r="BA212" s="7"/>
    </row>
    <row r="213" spans="1:53" x14ac:dyDescent="0.25">
      <c r="A213" s="5"/>
      <c r="B213" s="312"/>
      <c r="C213" s="314"/>
      <c r="D213" s="7"/>
      <c r="E213" s="7"/>
      <c r="F213" s="231"/>
      <c r="G213" s="231"/>
      <c r="H213" s="314"/>
      <c r="I213" s="306"/>
      <c r="J213" s="151"/>
      <c r="K213" s="151"/>
      <c r="L213" s="175"/>
      <c r="M213" s="151"/>
      <c r="N213" s="176"/>
      <c r="O213" s="160"/>
      <c r="P213" s="160"/>
      <c r="Q213" s="160"/>
      <c r="R213" s="151"/>
      <c r="S213" s="151"/>
      <c r="T213" s="151"/>
      <c r="U213" s="151"/>
      <c r="V213" s="151"/>
      <c r="W213" s="175"/>
      <c r="X213" s="151"/>
      <c r="Y213" s="151"/>
      <c r="Z213" s="151"/>
      <c r="AA213" s="151"/>
      <c r="AB213" s="151"/>
      <c r="AC213" s="151"/>
      <c r="AD213" s="151"/>
      <c r="AE213" s="151"/>
      <c r="AF213" s="151"/>
      <c r="AG213" s="151"/>
      <c r="AH213" s="151"/>
      <c r="AI213" s="151"/>
      <c r="AJ213" s="151"/>
      <c r="AK213" s="151"/>
      <c r="AL213" s="151"/>
      <c r="AM213" s="7"/>
      <c r="AN213" s="7"/>
      <c r="AO213" s="7"/>
      <c r="AP213" s="7"/>
      <c r="AQ213" s="7"/>
      <c r="AR213" s="7"/>
      <c r="AS213" s="7"/>
      <c r="AT213" s="7"/>
      <c r="AU213" s="7"/>
      <c r="AV213" s="7"/>
      <c r="AW213" s="7"/>
      <c r="AX213" s="7"/>
      <c r="AY213" s="7"/>
      <c r="AZ213" s="7"/>
      <c r="BA213" s="7"/>
    </row>
    <row r="214" spans="1:53" x14ac:dyDescent="0.25">
      <c r="A214" s="5"/>
      <c r="B214" s="312"/>
      <c r="C214" s="314"/>
      <c r="D214" s="7"/>
      <c r="E214" s="7"/>
      <c r="F214" s="231"/>
      <c r="G214" s="231"/>
      <c r="H214" s="314"/>
      <c r="I214" s="306"/>
      <c r="J214" s="151"/>
      <c r="K214" s="151"/>
      <c r="L214" s="175"/>
      <c r="M214" s="151"/>
      <c r="N214" s="176"/>
      <c r="O214" s="160"/>
      <c r="P214" s="160"/>
      <c r="Q214" s="160"/>
      <c r="R214" s="151"/>
      <c r="S214" s="151"/>
      <c r="T214" s="151"/>
      <c r="U214" s="151"/>
      <c r="V214" s="151"/>
      <c r="W214" s="175"/>
      <c r="X214" s="151"/>
      <c r="Y214" s="151"/>
      <c r="Z214" s="151"/>
      <c r="AA214" s="151"/>
      <c r="AB214" s="151"/>
      <c r="AC214" s="151"/>
      <c r="AD214" s="151"/>
      <c r="AE214" s="151"/>
      <c r="AF214" s="151"/>
      <c r="AG214" s="151"/>
      <c r="AH214" s="151"/>
      <c r="AI214" s="151"/>
      <c r="AJ214" s="151"/>
      <c r="AK214" s="151"/>
      <c r="AL214" s="151"/>
      <c r="AM214" s="7"/>
      <c r="AN214" s="7"/>
      <c r="AO214" s="7"/>
      <c r="AP214" s="7"/>
      <c r="AQ214" s="7"/>
      <c r="AR214" s="7"/>
      <c r="AS214" s="7"/>
      <c r="AT214" s="7"/>
      <c r="AU214" s="7"/>
      <c r="AV214" s="7"/>
      <c r="AW214" s="7"/>
      <c r="AX214" s="7"/>
      <c r="AY214" s="7"/>
      <c r="AZ214" s="7"/>
      <c r="BA214" s="7"/>
    </row>
    <row r="215" spans="1:53" x14ac:dyDescent="0.25">
      <c r="A215" s="5"/>
      <c r="B215" s="312"/>
      <c r="C215" s="314"/>
      <c r="D215" s="7"/>
      <c r="E215" s="7"/>
      <c r="F215" s="231"/>
      <c r="G215" s="231"/>
      <c r="H215" s="314"/>
      <c r="I215" s="306"/>
      <c r="J215" s="151"/>
      <c r="K215" s="151"/>
      <c r="L215" s="175"/>
      <c r="M215" s="151"/>
      <c r="N215" s="176"/>
      <c r="O215" s="160"/>
      <c r="P215" s="160"/>
      <c r="Q215" s="160"/>
      <c r="R215" s="151"/>
      <c r="S215" s="151"/>
      <c r="T215" s="151"/>
      <c r="U215" s="151"/>
      <c r="V215" s="151"/>
      <c r="W215" s="175"/>
      <c r="X215" s="151"/>
      <c r="Y215" s="151"/>
      <c r="Z215" s="151"/>
      <c r="AA215" s="151"/>
      <c r="AB215" s="151"/>
      <c r="AC215" s="151"/>
      <c r="AD215" s="151"/>
      <c r="AE215" s="151"/>
      <c r="AF215" s="151"/>
      <c r="AG215" s="151"/>
      <c r="AH215" s="151"/>
      <c r="AI215" s="151"/>
      <c r="AJ215" s="151"/>
      <c r="AK215" s="151"/>
      <c r="AL215" s="151"/>
      <c r="AM215" s="7"/>
      <c r="AN215" s="7"/>
      <c r="AO215" s="7"/>
      <c r="AP215" s="7"/>
      <c r="AQ215" s="7"/>
      <c r="AR215" s="7"/>
      <c r="AS215" s="7"/>
      <c r="AT215" s="7"/>
      <c r="AU215" s="7"/>
      <c r="AV215" s="7"/>
      <c r="AW215" s="7"/>
      <c r="AX215" s="7"/>
      <c r="AY215" s="7"/>
      <c r="AZ215" s="7"/>
      <c r="BA215" s="7"/>
    </row>
    <row r="216" spans="1:53" x14ac:dyDescent="0.25">
      <c r="A216" s="5"/>
      <c r="B216" s="312"/>
      <c r="C216" s="314"/>
      <c r="D216" s="7"/>
      <c r="E216" s="7"/>
      <c r="F216" s="231"/>
      <c r="G216" s="231"/>
      <c r="H216" s="314"/>
      <c r="I216" s="306"/>
      <c r="J216" s="151"/>
      <c r="K216" s="151"/>
      <c r="L216" s="175"/>
      <c r="M216" s="151"/>
      <c r="N216" s="176"/>
      <c r="O216" s="160"/>
      <c r="P216" s="160"/>
      <c r="Q216" s="160"/>
      <c r="R216" s="151"/>
      <c r="S216" s="151"/>
      <c r="T216" s="151"/>
      <c r="U216" s="151"/>
      <c r="V216" s="151"/>
      <c r="W216" s="175"/>
      <c r="X216" s="151"/>
      <c r="Y216" s="151"/>
      <c r="Z216" s="151"/>
      <c r="AA216" s="151"/>
      <c r="AB216" s="151"/>
      <c r="AC216" s="151"/>
      <c r="AD216" s="151"/>
      <c r="AE216" s="151"/>
      <c r="AF216" s="151"/>
      <c r="AG216" s="151"/>
      <c r="AH216" s="151"/>
      <c r="AI216" s="151"/>
      <c r="AJ216" s="151"/>
      <c r="AK216" s="151"/>
      <c r="AL216" s="151"/>
      <c r="AM216" s="7"/>
      <c r="AN216" s="7"/>
      <c r="AO216" s="7"/>
      <c r="AP216" s="7"/>
      <c r="AQ216" s="7"/>
      <c r="AR216" s="7"/>
      <c r="AS216" s="7"/>
      <c r="AT216" s="7"/>
      <c r="AU216" s="7"/>
      <c r="AV216" s="7"/>
      <c r="AW216" s="7"/>
      <c r="AX216" s="7"/>
      <c r="AY216" s="7"/>
      <c r="AZ216" s="7"/>
      <c r="BA216" s="7"/>
    </row>
    <row r="217" spans="1:53" x14ac:dyDescent="0.25">
      <c r="A217" s="5"/>
      <c r="B217" s="312"/>
      <c r="C217" s="314"/>
      <c r="D217" s="7"/>
      <c r="E217" s="7"/>
      <c r="F217" s="231"/>
      <c r="G217" s="231"/>
      <c r="H217" s="314"/>
      <c r="I217" s="306"/>
      <c r="J217" s="151"/>
      <c r="K217" s="151"/>
      <c r="L217" s="175"/>
      <c r="M217" s="151"/>
      <c r="N217" s="176"/>
      <c r="O217" s="160"/>
      <c r="P217" s="160"/>
      <c r="Q217" s="160"/>
      <c r="R217" s="151"/>
      <c r="S217" s="151"/>
      <c r="T217" s="151"/>
      <c r="U217" s="151"/>
      <c r="V217" s="151"/>
      <c r="W217" s="175"/>
      <c r="X217" s="151"/>
      <c r="Y217" s="151"/>
      <c r="Z217" s="151"/>
      <c r="AA217" s="151"/>
      <c r="AB217" s="151"/>
      <c r="AC217" s="151"/>
      <c r="AD217" s="151"/>
      <c r="AE217" s="151"/>
      <c r="AF217" s="151"/>
      <c r="AG217" s="151"/>
      <c r="AH217" s="151"/>
      <c r="AI217" s="151"/>
      <c r="AJ217" s="151"/>
      <c r="AK217" s="151"/>
      <c r="AL217" s="151"/>
      <c r="AM217" s="7"/>
      <c r="AN217" s="7"/>
      <c r="AO217" s="7"/>
      <c r="AP217" s="7"/>
      <c r="AQ217" s="7"/>
      <c r="AR217" s="7"/>
      <c r="AS217" s="7"/>
      <c r="AT217" s="7"/>
      <c r="AU217" s="7"/>
      <c r="AV217" s="7"/>
      <c r="AW217" s="7"/>
      <c r="AX217" s="7"/>
      <c r="AY217" s="7"/>
      <c r="AZ217" s="7"/>
      <c r="BA217" s="7"/>
    </row>
    <row r="218" spans="1:53" x14ac:dyDescent="0.25">
      <c r="A218" s="5"/>
      <c r="B218" s="312"/>
      <c r="C218" s="314"/>
      <c r="D218" s="7"/>
      <c r="E218" s="7"/>
      <c r="F218" s="231"/>
      <c r="G218" s="231"/>
      <c r="H218" s="314"/>
      <c r="I218" s="306"/>
      <c r="J218" s="151"/>
      <c r="K218" s="151"/>
      <c r="L218" s="175"/>
      <c r="M218" s="151"/>
      <c r="N218" s="176"/>
      <c r="O218" s="160"/>
      <c r="P218" s="160"/>
      <c r="Q218" s="160"/>
      <c r="R218" s="151"/>
      <c r="S218" s="151"/>
      <c r="T218" s="151"/>
      <c r="U218" s="151"/>
      <c r="V218" s="151"/>
      <c r="W218" s="175"/>
      <c r="X218" s="151"/>
      <c r="Y218" s="151"/>
      <c r="Z218" s="151"/>
      <c r="AA218" s="151"/>
      <c r="AB218" s="151"/>
      <c r="AC218" s="151"/>
      <c r="AD218" s="151"/>
      <c r="AE218" s="151"/>
      <c r="AF218" s="151"/>
      <c r="AG218" s="151"/>
      <c r="AH218" s="151"/>
      <c r="AI218" s="151"/>
      <c r="AJ218" s="151"/>
      <c r="AK218" s="151"/>
      <c r="AL218" s="151"/>
      <c r="AM218" s="7"/>
      <c r="AN218" s="7"/>
      <c r="AO218" s="7"/>
      <c r="AP218" s="7"/>
      <c r="AQ218" s="7"/>
      <c r="AR218" s="7"/>
      <c r="AS218" s="7"/>
      <c r="AT218" s="7"/>
      <c r="AU218" s="7"/>
      <c r="AV218" s="7"/>
      <c r="AW218" s="7"/>
      <c r="AX218" s="7"/>
      <c r="AY218" s="7"/>
      <c r="AZ218" s="7"/>
      <c r="BA218" s="7"/>
    </row>
    <row r="219" spans="1:53" x14ac:dyDescent="0.25">
      <c r="A219" s="5"/>
      <c r="B219" s="312"/>
      <c r="C219" s="314"/>
      <c r="D219" s="7"/>
      <c r="E219" s="7"/>
      <c r="F219" s="231"/>
      <c r="G219" s="231"/>
      <c r="H219" s="314"/>
      <c r="I219" s="306"/>
      <c r="J219" s="151"/>
      <c r="K219" s="151"/>
      <c r="L219" s="175"/>
      <c r="M219" s="151"/>
      <c r="N219" s="176"/>
      <c r="O219" s="160"/>
      <c r="P219" s="160"/>
      <c r="Q219" s="160"/>
      <c r="R219" s="151"/>
      <c r="S219" s="151"/>
      <c r="T219" s="151"/>
      <c r="U219" s="151"/>
      <c r="V219" s="151"/>
      <c r="W219" s="175"/>
      <c r="X219" s="151"/>
      <c r="Y219" s="151"/>
      <c r="Z219" s="151"/>
      <c r="AA219" s="151"/>
      <c r="AB219" s="151"/>
      <c r="AC219" s="151"/>
      <c r="AD219" s="151"/>
      <c r="AE219" s="151"/>
      <c r="AF219" s="151"/>
      <c r="AG219" s="151"/>
      <c r="AH219" s="151"/>
      <c r="AI219" s="151"/>
      <c r="AJ219" s="151"/>
      <c r="AK219" s="151"/>
      <c r="AL219" s="151"/>
      <c r="AM219" s="7"/>
      <c r="AN219" s="7"/>
      <c r="AO219" s="7"/>
      <c r="AP219" s="7"/>
      <c r="AQ219" s="7"/>
      <c r="AR219" s="7"/>
      <c r="AS219" s="7"/>
      <c r="AT219" s="7"/>
      <c r="AU219" s="7"/>
      <c r="AV219" s="7"/>
      <c r="AW219" s="7"/>
      <c r="AX219" s="7"/>
      <c r="AY219" s="7"/>
      <c r="AZ219" s="7"/>
      <c r="BA219" s="7"/>
    </row>
    <row r="220" spans="1:53" x14ac:dyDescent="0.25">
      <c r="A220" s="5"/>
      <c r="B220" s="312"/>
      <c r="C220" s="314"/>
      <c r="D220" s="7"/>
      <c r="E220" s="7"/>
      <c r="F220" s="231"/>
      <c r="G220" s="231"/>
      <c r="H220" s="314"/>
      <c r="I220" s="306"/>
      <c r="J220" s="151"/>
      <c r="K220" s="151"/>
      <c r="L220" s="175"/>
      <c r="M220" s="151"/>
      <c r="N220" s="176"/>
      <c r="O220" s="160"/>
      <c r="P220" s="160"/>
      <c r="Q220" s="160"/>
      <c r="R220" s="151"/>
      <c r="S220" s="151"/>
      <c r="T220" s="151"/>
      <c r="U220" s="151"/>
      <c r="V220" s="151"/>
      <c r="W220" s="175"/>
      <c r="X220" s="151"/>
      <c r="Y220" s="151"/>
      <c r="Z220" s="151"/>
      <c r="AA220" s="151"/>
      <c r="AB220" s="151"/>
      <c r="AC220" s="151"/>
      <c r="AD220" s="151"/>
      <c r="AE220" s="151"/>
      <c r="AF220" s="151"/>
      <c r="AG220" s="151"/>
      <c r="AH220" s="151"/>
      <c r="AI220" s="151"/>
      <c r="AJ220" s="151"/>
      <c r="AK220" s="151"/>
      <c r="AL220" s="151"/>
      <c r="AM220" s="7"/>
      <c r="AN220" s="7"/>
      <c r="AO220" s="7"/>
      <c r="AP220" s="7"/>
      <c r="AQ220" s="7"/>
      <c r="AR220" s="7"/>
      <c r="AS220" s="7"/>
      <c r="AT220" s="7"/>
      <c r="AU220" s="7"/>
      <c r="AV220" s="7"/>
      <c r="AW220" s="7"/>
      <c r="AX220" s="7"/>
      <c r="AY220" s="7"/>
      <c r="AZ220" s="7"/>
      <c r="BA220" s="7"/>
    </row>
    <row r="221" spans="1:53" x14ac:dyDescent="0.25">
      <c r="A221" s="5"/>
      <c r="B221" s="312"/>
      <c r="C221" s="314"/>
      <c r="D221" s="7"/>
      <c r="E221" s="7"/>
      <c r="F221" s="231"/>
      <c r="G221" s="231"/>
      <c r="H221" s="314"/>
      <c r="I221" s="306"/>
      <c r="J221" s="151"/>
      <c r="K221" s="151"/>
      <c r="L221" s="175"/>
      <c r="M221" s="151"/>
      <c r="N221" s="176"/>
      <c r="O221" s="160"/>
      <c r="P221" s="160"/>
      <c r="Q221" s="160"/>
      <c r="R221" s="151"/>
      <c r="S221" s="151"/>
      <c r="T221" s="151"/>
      <c r="U221" s="151"/>
      <c r="V221" s="151"/>
      <c r="W221" s="175"/>
      <c r="X221" s="151"/>
      <c r="Y221" s="151"/>
      <c r="Z221" s="151"/>
      <c r="AA221" s="151"/>
      <c r="AB221" s="151"/>
      <c r="AC221" s="151"/>
      <c r="AD221" s="151"/>
      <c r="AE221" s="151"/>
      <c r="AF221" s="151"/>
      <c r="AG221" s="151"/>
      <c r="AH221" s="151"/>
      <c r="AI221" s="151"/>
      <c r="AJ221" s="151"/>
      <c r="AK221" s="151"/>
      <c r="AL221" s="151"/>
      <c r="AM221" s="7"/>
      <c r="AN221" s="7"/>
      <c r="AO221" s="7"/>
      <c r="AP221" s="7"/>
      <c r="AQ221" s="7"/>
      <c r="AR221" s="7"/>
      <c r="AS221" s="7"/>
      <c r="AT221" s="7"/>
      <c r="AU221" s="7"/>
      <c r="AV221" s="7"/>
      <c r="AW221" s="7"/>
      <c r="AX221" s="7"/>
      <c r="AY221" s="7"/>
      <c r="AZ221" s="7"/>
      <c r="BA221" s="7"/>
    </row>
    <row r="222" spans="1:53" x14ac:dyDescent="0.25">
      <c r="A222" s="5"/>
      <c r="B222" s="312"/>
      <c r="C222" s="314"/>
      <c r="D222" s="7"/>
      <c r="E222" s="7"/>
      <c r="F222" s="231"/>
      <c r="G222" s="231"/>
      <c r="H222" s="314"/>
      <c r="I222" s="306"/>
      <c r="J222" s="151"/>
      <c r="K222" s="151"/>
      <c r="L222" s="175"/>
      <c r="M222" s="151"/>
      <c r="N222" s="176"/>
      <c r="O222" s="160"/>
      <c r="P222" s="160"/>
      <c r="Q222" s="160"/>
      <c r="R222" s="151"/>
      <c r="S222" s="151"/>
      <c r="T222" s="151"/>
      <c r="U222" s="151"/>
      <c r="V222" s="151"/>
      <c r="W222" s="175"/>
      <c r="X222" s="151"/>
      <c r="Y222" s="151"/>
      <c r="Z222" s="151"/>
      <c r="AA222" s="151"/>
      <c r="AB222" s="151"/>
      <c r="AC222" s="151"/>
      <c r="AD222" s="151"/>
      <c r="AE222" s="151"/>
      <c r="AF222" s="151"/>
      <c r="AG222" s="151"/>
      <c r="AH222" s="151"/>
      <c r="AI222" s="151"/>
      <c r="AJ222" s="151"/>
      <c r="AK222" s="151"/>
      <c r="AL222" s="151"/>
      <c r="AM222" s="7"/>
      <c r="AN222" s="7"/>
      <c r="AO222" s="7"/>
      <c r="AP222" s="7"/>
      <c r="AQ222" s="7"/>
      <c r="AR222" s="7"/>
      <c r="AS222" s="7"/>
      <c r="AT222" s="7"/>
      <c r="AU222" s="7"/>
      <c r="AV222" s="7"/>
      <c r="AW222" s="7"/>
      <c r="AX222" s="7"/>
      <c r="AY222" s="7"/>
      <c r="AZ222" s="7"/>
      <c r="BA222" s="7"/>
    </row>
    <row r="223" spans="1:53" x14ac:dyDescent="0.25">
      <c r="A223" s="5"/>
      <c r="B223" s="312"/>
      <c r="C223" s="314"/>
      <c r="D223" s="7"/>
      <c r="E223" s="7"/>
      <c r="F223" s="231"/>
      <c r="G223" s="231"/>
      <c r="H223" s="314"/>
      <c r="I223" s="306"/>
      <c r="J223" s="151"/>
      <c r="K223" s="151"/>
      <c r="L223" s="175"/>
      <c r="M223" s="151"/>
      <c r="N223" s="176"/>
      <c r="O223" s="160"/>
      <c r="P223" s="160"/>
      <c r="Q223" s="160"/>
      <c r="R223" s="151"/>
      <c r="S223" s="151"/>
      <c r="T223" s="151"/>
      <c r="U223" s="151"/>
      <c r="V223" s="151"/>
      <c r="W223" s="175"/>
      <c r="X223" s="151"/>
      <c r="Y223" s="151"/>
      <c r="Z223" s="151"/>
      <c r="AA223" s="151"/>
      <c r="AB223" s="151"/>
      <c r="AC223" s="151"/>
      <c r="AD223" s="151"/>
      <c r="AE223" s="151"/>
      <c r="AF223" s="151"/>
      <c r="AG223" s="151"/>
      <c r="AH223" s="151"/>
      <c r="AI223" s="151"/>
      <c r="AJ223" s="151"/>
      <c r="AK223" s="151"/>
      <c r="AL223" s="151"/>
      <c r="AM223" s="7"/>
      <c r="AN223" s="7"/>
      <c r="AO223" s="7"/>
      <c r="AP223" s="7"/>
      <c r="AQ223" s="7"/>
      <c r="AR223" s="7"/>
      <c r="AS223" s="7"/>
      <c r="AT223" s="7"/>
      <c r="AU223" s="7"/>
      <c r="AV223" s="7"/>
      <c r="AW223" s="7"/>
      <c r="AX223" s="7"/>
      <c r="AY223" s="7"/>
      <c r="AZ223" s="7"/>
      <c r="BA223" s="7"/>
    </row>
    <row r="224" spans="1:53" x14ac:dyDescent="0.25">
      <c r="A224" s="5"/>
      <c r="B224" s="312"/>
      <c r="C224" s="314"/>
      <c r="D224" s="7"/>
      <c r="E224" s="7"/>
      <c r="F224" s="231"/>
      <c r="G224" s="231"/>
      <c r="H224" s="314"/>
      <c r="I224" s="306"/>
      <c r="J224" s="151"/>
      <c r="K224" s="151"/>
      <c r="L224" s="175"/>
      <c r="M224" s="151"/>
      <c r="N224" s="176"/>
      <c r="O224" s="160"/>
      <c r="P224" s="160"/>
      <c r="Q224" s="160"/>
      <c r="R224" s="151"/>
      <c r="S224" s="151"/>
      <c r="T224" s="151"/>
      <c r="U224" s="151"/>
      <c r="V224" s="151"/>
      <c r="W224" s="175"/>
      <c r="X224" s="151"/>
      <c r="Y224" s="151"/>
      <c r="Z224" s="151"/>
      <c r="AA224" s="151"/>
      <c r="AB224" s="151"/>
      <c r="AC224" s="151"/>
      <c r="AD224" s="151"/>
      <c r="AE224" s="151"/>
      <c r="AF224" s="151"/>
      <c r="AG224" s="151"/>
      <c r="AH224" s="151"/>
      <c r="AI224" s="151"/>
      <c r="AJ224" s="151"/>
      <c r="AK224" s="151"/>
      <c r="AL224" s="151"/>
      <c r="AM224" s="7"/>
      <c r="AN224" s="7"/>
      <c r="AO224" s="7"/>
      <c r="AP224" s="7"/>
      <c r="AQ224" s="7"/>
      <c r="AR224" s="7"/>
      <c r="AS224" s="7"/>
      <c r="AT224" s="7"/>
      <c r="AU224" s="7"/>
      <c r="AV224" s="7"/>
      <c r="AW224" s="7"/>
      <c r="AX224" s="7"/>
      <c r="AY224" s="7"/>
      <c r="AZ224" s="7"/>
      <c r="BA224" s="7"/>
    </row>
    <row r="225" spans="1:53" x14ac:dyDescent="0.25">
      <c r="A225" s="5"/>
      <c r="B225" s="312"/>
      <c r="C225" s="314"/>
      <c r="D225" s="7"/>
      <c r="E225" s="7"/>
      <c r="F225" s="231"/>
      <c r="G225" s="231"/>
      <c r="H225" s="314"/>
      <c r="I225" s="306"/>
      <c r="J225" s="151"/>
      <c r="K225" s="151"/>
      <c r="L225" s="175"/>
      <c r="M225" s="151"/>
      <c r="N225" s="176"/>
      <c r="O225" s="160"/>
      <c r="P225" s="160"/>
      <c r="Q225" s="160"/>
      <c r="R225" s="151"/>
      <c r="S225" s="151"/>
      <c r="T225" s="151"/>
      <c r="U225" s="151"/>
      <c r="V225" s="151"/>
      <c r="W225" s="175"/>
      <c r="X225" s="151"/>
      <c r="Y225" s="151"/>
      <c r="Z225" s="151"/>
      <c r="AA225" s="151"/>
      <c r="AB225" s="151"/>
      <c r="AC225" s="151"/>
      <c r="AD225" s="151"/>
      <c r="AE225" s="151"/>
      <c r="AF225" s="151"/>
      <c r="AG225" s="151"/>
      <c r="AH225" s="151"/>
      <c r="AI225" s="151"/>
      <c r="AJ225" s="151"/>
      <c r="AK225" s="151"/>
      <c r="AL225" s="151"/>
      <c r="AM225" s="7"/>
      <c r="AN225" s="7"/>
      <c r="AO225" s="7"/>
      <c r="AP225" s="7"/>
      <c r="AQ225" s="7"/>
      <c r="AR225" s="7"/>
      <c r="AS225" s="7"/>
      <c r="AT225" s="7"/>
      <c r="AU225" s="7"/>
      <c r="AV225" s="7"/>
      <c r="AW225" s="7"/>
      <c r="AX225" s="7"/>
      <c r="AY225" s="7"/>
      <c r="AZ225" s="7"/>
      <c r="BA225" s="7"/>
    </row>
    <row r="226" spans="1:53" x14ac:dyDescent="0.25">
      <c r="A226" s="5"/>
      <c r="B226" s="312"/>
      <c r="C226" s="314"/>
      <c r="D226" s="7"/>
      <c r="E226" s="7"/>
      <c r="F226" s="231"/>
      <c r="G226" s="231"/>
      <c r="H226" s="314"/>
      <c r="I226" s="306"/>
      <c r="J226" s="151"/>
      <c r="K226" s="151"/>
      <c r="L226" s="175"/>
      <c r="M226" s="151"/>
      <c r="N226" s="176"/>
      <c r="O226" s="160"/>
      <c r="P226" s="160"/>
      <c r="Q226" s="160"/>
      <c r="R226" s="151"/>
      <c r="S226" s="151"/>
      <c r="T226" s="151"/>
      <c r="U226" s="151"/>
      <c r="V226" s="151"/>
      <c r="W226" s="175"/>
      <c r="X226" s="151"/>
      <c r="Y226" s="151"/>
      <c r="Z226" s="151"/>
      <c r="AA226" s="151"/>
      <c r="AB226" s="151"/>
      <c r="AC226" s="151"/>
      <c r="AD226" s="151"/>
      <c r="AE226" s="151"/>
      <c r="AF226" s="151"/>
      <c r="AG226" s="151"/>
      <c r="AH226" s="151"/>
      <c r="AI226" s="151"/>
      <c r="AJ226" s="151"/>
      <c r="AK226" s="151"/>
      <c r="AL226" s="151"/>
      <c r="AM226" s="7"/>
      <c r="AN226" s="7"/>
      <c r="AO226" s="7"/>
      <c r="AP226" s="7"/>
      <c r="AQ226" s="7"/>
      <c r="AR226" s="7"/>
      <c r="AS226" s="7"/>
      <c r="AT226" s="7"/>
      <c r="AU226" s="7"/>
      <c r="AV226" s="7"/>
      <c r="AW226" s="7"/>
      <c r="AX226" s="7"/>
      <c r="AY226" s="7"/>
      <c r="AZ226" s="7"/>
      <c r="BA226" s="7"/>
    </row>
    <row r="227" spans="1:53" x14ac:dyDescent="0.25">
      <c r="A227" s="5"/>
      <c r="B227" s="312"/>
      <c r="C227" s="314"/>
      <c r="D227" s="7"/>
      <c r="E227" s="7"/>
      <c r="F227" s="231"/>
      <c r="G227" s="231"/>
      <c r="H227" s="314"/>
      <c r="I227" s="306"/>
      <c r="J227" s="151"/>
      <c r="K227" s="151"/>
      <c r="L227" s="175"/>
      <c r="M227" s="151"/>
      <c r="N227" s="176"/>
      <c r="O227" s="160"/>
      <c r="P227" s="160"/>
      <c r="Q227" s="160"/>
      <c r="R227" s="151"/>
      <c r="S227" s="151"/>
      <c r="T227" s="151"/>
      <c r="U227" s="151"/>
      <c r="V227" s="151"/>
      <c r="W227" s="175"/>
      <c r="X227" s="151"/>
      <c r="Y227" s="151"/>
      <c r="Z227" s="151"/>
      <c r="AA227" s="151"/>
      <c r="AB227" s="151"/>
      <c r="AC227" s="151"/>
      <c r="AD227" s="151"/>
      <c r="AE227" s="151"/>
      <c r="AF227" s="151"/>
      <c r="AG227" s="151"/>
      <c r="AH227" s="151"/>
      <c r="AI227" s="151"/>
      <c r="AJ227" s="151"/>
      <c r="AK227" s="151"/>
      <c r="AL227" s="151"/>
      <c r="AM227" s="7"/>
      <c r="AN227" s="7"/>
      <c r="AO227" s="7"/>
      <c r="AP227" s="7"/>
      <c r="AQ227" s="7"/>
      <c r="AR227" s="7"/>
      <c r="AS227" s="7"/>
      <c r="AT227" s="7"/>
      <c r="AU227" s="7"/>
      <c r="AV227" s="7"/>
      <c r="AW227" s="7"/>
      <c r="AX227" s="7"/>
      <c r="AY227" s="7"/>
      <c r="AZ227" s="7"/>
      <c r="BA227" s="7"/>
    </row>
    <row r="228" spans="1:53" x14ac:dyDescent="0.25">
      <c r="A228" s="5"/>
      <c r="B228" s="312"/>
      <c r="C228" s="314"/>
      <c r="D228" s="7"/>
      <c r="E228" s="7"/>
      <c r="F228" s="231"/>
      <c r="G228" s="231"/>
      <c r="H228" s="314"/>
      <c r="I228" s="306"/>
      <c r="J228" s="151"/>
      <c r="K228" s="151"/>
      <c r="L228" s="175"/>
      <c r="M228" s="151"/>
      <c r="N228" s="176"/>
      <c r="O228" s="160"/>
      <c r="P228" s="160"/>
      <c r="Q228" s="160"/>
      <c r="R228" s="151"/>
      <c r="S228" s="151"/>
      <c r="T228" s="151"/>
      <c r="U228" s="151"/>
      <c r="V228" s="151"/>
      <c r="W228" s="175"/>
      <c r="X228" s="151"/>
      <c r="Y228" s="151"/>
      <c r="Z228" s="151"/>
      <c r="AA228" s="151"/>
      <c r="AB228" s="151"/>
      <c r="AC228" s="151"/>
      <c r="AD228" s="151"/>
      <c r="AE228" s="151"/>
      <c r="AF228" s="151"/>
      <c r="AG228" s="151"/>
      <c r="AH228" s="151"/>
      <c r="AI228" s="151"/>
      <c r="AJ228" s="151"/>
      <c r="AK228" s="151"/>
      <c r="AL228" s="151"/>
      <c r="AM228" s="7"/>
      <c r="AN228" s="7"/>
      <c r="AO228" s="7"/>
      <c r="AP228" s="7"/>
      <c r="AQ228" s="7"/>
      <c r="AR228" s="7"/>
      <c r="AS228" s="7"/>
      <c r="AT228" s="7"/>
      <c r="AU228" s="7"/>
      <c r="AV228" s="7"/>
      <c r="AW228" s="7"/>
      <c r="AX228" s="7"/>
      <c r="AY228" s="7"/>
      <c r="AZ228" s="7"/>
      <c r="BA228" s="7"/>
    </row>
    <row r="229" spans="1:53" x14ac:dyDescent="0.25">
      <c r="A229" s="5"/>
      <c r="B229" s="312"/>
      <c r="C229" s="314"/>
      <c r="D229" s="7"/>
      <c r="E229" s="7"/>
      <c r="F229" s="231"/>
      <c r="G229" s="231"/>
      <c r="H229" s="314"/>
      <c r="I229" s="306"/>
      <c r="J229" s="151"/>
      <c r="K229" s="151"/>
      <c r="L229" s="175"/>
      <c r="M229" s="151"/>
      <c r="N229" s="176"/>
      <c r="O229" s="160"/>
      <c r="P229" s="160"/>
      <c r="Q229" s="160"/>
      <c r="R229" s="151"/>
      <c r="S229" s="151"/>
      <c r="T229" s="151"/>
      <c r="U229" s="151"/>
      <c r="V229" s="151"/>
      <c r="W229" s="175"/>
      <c r="X229" s="151"/>
      <c r="Y229" s="151"/>
      <c r="Z229" s="151"/>
      <c r="AA229" s="151"/>
      <c r="AB229" s="151"/>
      <c r="AC229" s="151"/>
      <c r="AD229" s="151"/>
      <c r="AE229" s="151"/>
      <c r="AF229" s="151"/>
      <c r="AG229" s="151"/>
      <c r="AH229" s="151"/>
      <c r="AI229" s="151"/>
      <c r="AJ229" s="151"/>
      <c r="AK229" s="151"/>
      <c r="AL229" s="151"/>
      <c r="AM229" s="7"/>
      <c r="AN229" s="7"/>
      <c r="AO229" s="7"/>
      <c r="AP229" s="7"/>
      <c r="AQ229" s="7"/>
      <c r="AR229" s="7"/>
      <c r="AS229" s="7"/>
      <c r="AT229" s="7"/>
      <c r="AU229" s="7"/>
      <c r="AV229" s="7"/>
      <c r="AW229" s="7"/>
      <c r="AX229" s="7"/>
      <c r="AY229" s="7"/>
      <c r="AZ229" s="7"/>
      <c r="BA229" s="7"/>
    </row>
    <row r="230" spans="1:53" x14ac:dyDescent="0.25">
      <c r="A230" s="5"/>
      <c r="B230" s="312"/>
      <c r="C230" s="314"/>
      <c r="D230" s="7"/>
      <c r="E230" s="7"/>
      <c r="F230" s="231"/>
      <c r="G230" s="231"/>
      <c r="H230" s="314"/>
      <c r="I230" s="306"/>
      <c r="J230" s="151"/>
      <c r="K230" s="151"/>
      <c r="L230" s="175"/>
      <c r="M230" s="151"/>
      <c r="N230" s="176"/>
      <c r="O230" s="160"/>
      <c r="P230" s="160"/>
      <c r="Q230" s="160"/>
      <c r="R230" s="151"/>
      <c r="S230" s="151"/>
      <c r="T230" s="151"/>
      <c r="U230" s="151"/>
      <c r="V230" s="151"/>
      <c r="W230" s="175"/>
      <c r="X230" s="151"/>
      <c r="Y230" s="151"/>
      <c r="Z230" s="151"/>
      <c r="AA230" s="151"/>
      <c r="AB230" s="151"/>
      <c r="AC230" s="151"/>
      <c r="AD230" s="151"/>
      <c r="AE230" s="151"/>
      <c r="AF230" s="151"/>
      <c r="AG230" s="151"/>
      <c r="AH230" s="151"/>
      <c r="AI230" s="151"/>
      <c r="AJ230" s="151"/>
      <c r="AK230" s="151"/>
      <c r="AL230" s="151"/>
      <c r="AM230" s="7"/>
      <c r="AN230" s="7"/>
      <c r="AO230" s="7"/>
      <c r="AP230" s="7"/>
      <c r="AQ230" s="7"/>
      <c r="AR230" s="7"/>
      <c r="AS230" s="7"/>
      <c r="AT230" s="7"/>
      <c r="AU230" s="7"/>
      <c r="AV230" s="7"/>
      <c r="AW230" s="7"/>
      <c r="AX230" s="7"/>
      <c r="AY230" s="7"/>
      <c r="AZ230" s="7"/>
      <c r="BA230" s="7"/>
    </row>
    <row r="231" spans="1:53" x14ac:dyDescent="0.25">
      <c r="A231" s="5"/>
      <c r="B231" s="312"/>
      <c r="C231" s="314"/>
      <c r="D231" s="7"/>
      <c r="E231" s="7"/>
      <c r="F231" s="231"/>
      <c r="G231" s="231"/>
      <c r="H231" s="314"/>
      <c r="I231" s="306"/>
      <c r="J231" s="151"/>
      <c r="K231" s="151"/>
      <c r="L231" s="175"/>
      <c r="M231" s="151"/>
      <c r="N231" s="176"/>
      <c r="O231" s="160"/>
      <c r="P231" s="160"/>
      <c r="Q231" s="160"/>
      <c r="R231" s="151"/>
      <c r="S231" s="151"/>
      <c r="T231" s="151"/>
      <c r="U231" s="151"/>
      <c r="V231" s="151"/>
      <c r="W231" s="175"/>
      <c r="X231" s="151"/>
      <c r="Y231" s="151"/>
      <c r="Z231" s="151"/>
      <c r="AA231" s="151"/>
      <c r="AB231" s="151"/>
      <c r="AC231" s="151"/>
      <c r="AD231" s="151"/>
      <c r="AE231" s="151"/>
      <c r="AF231" s="151"/>
      <c r="AG231" s="151"/>
      <c r="AH231" s="151"/>
      <c r="AI231" s="151"/>
      <c r="AJ231" s="151"/>
      <c r="AK231" s="151"/>
      <c r="AL231" s="151"/>
      <c r="AM231" s="7"/>
      <c r="AN231" s="7"/>
      <c r="AO231" s="7"/>
      <c r="AP231" s="7"/>
      <c r="AQ231" s="7"/>
      <c r="AR231" s="7"/>
      <c r="AS231" s="7"/>
      <c r="AT231" s="7"/>
      <c r="AU231" s="7"/>
      <c r="AV231" s="7"/>
      <c r="AW231" s="7"/>
      <c r="AX231" s="7"/>
      <c r="AY231" s="7"/>
      <c r="AZ231" s="7"/>
      <c r="BA231" s="7"/>
    </row>
    <row r="232" spans="1:53" x14ac:dyDescent="0.25">
      <c r="A232" s="5"/>
      <c r="B232" s="312"/>
      <c r="C232" s="314"/>
      <c r="D232" s="7"/>
      <c r="E232" s="7"/>
      <c r="F232" s="231"/>
      <c r="G232" s="231"/>
      <c r="H232" s="314"/>
      <c r="I232" s="306"/>
      <c r="J232" s="151"/>
      <c r="K232" s="151"/>
      <c r="L232" s="175"/>
      <c r="M232" s="151"/>
      <c r="N232" s="176"/>
      <c r="O232" s="160"/>
      <c r="P232" s="160"/>
      <c r="Q232" s="160"/>
      <c r="R232" s="151"/>
      <c r="S232" s="151"/>
      <c r="T232" s="151"/>
      <c r="U232" s="151"/>
      <c r="V232" s="151"/>
      <c r="W232" s="175"/>
      <c r="X232" s="151"/>
      <c r="Y232" s="151"/>
      <c r="Z232" s="151"/>
      <c r="AA232" s="151"/>
      <c r="AB232" s="151"/>
      <c r="AC232" s="151"/>
      <c r="AD232" s="151"/>
      <c r="AE232" s="151"/>
      <c r="AF232" s="151"/>
      <c r="AG232" s="151"/>
      <c r="AH232" s="151"/>
      <c r="AI232" s="151"/>
      <c r="AJ232" s="151"/>
      <c r="AK232" s="151"/>
      <c r="AL232" s="151"/>
      <c r="AM232" s="7"/>
      <c r="AN232" s="7"/>
      <c r="AO232" s="7"/>
      <c r="AP232" s="7"/>
      <c r="AQ232" s="7"/>
      <c r="AR232" s="7"/>
      <c r="AS232" s="7"/>
      <c r="AT232" s="7"/>
      <c r="AU232" s="7"/>
      <c r="AV232" s="7"/>
      <c r="AW232" s="7"/>
      <c r="AX232" s="7"/>
      <c r="AY232" s="7"/>
      <c r="AZ232" s="7"/>
      <c r="BA232" s="7"/>
    </row>
    <row r="233" spans="1:53" x14ac:dyDescent="0.25">
      <c r="A233" s="5"/>
      <c r="B233" s="312"/>
      <c r="C233" s="314"/>
      <c r="D233" s="7"/>
      <c r="E233" s="7"/>
      <c r="F233" s="231"/>
      <c r="G233" s="231"/>
      <c r="H233" s="314"/>
      <c r="I233" s="306"/>
      <c r="J233" s="151"/>
      <c r="K233" s="151"/>
      <c r="L233" s="175"/>
      <c r="M233" s="151"/>
      <c r="N233" s="176"/>
      <c r="O233" s="160"/>
      <c r="P233" s="160"/>
      <c r="Q233" s="160"/>
      <c r="R233" s="151"/>
      <c r="S233" s="151"/>
      <c r="T233" s="151"/>
      <c r="U233" s="151"/>
      <c r="V233" s="151"/>
      <c r="W233" s="175"/>
      <c r="X233" s="151"/>
      <c r="Y233" s="151"/>
      <c r="Z233" s="151"/>
      <c r="AA233" s="151"/>
      <c r="AB233" s="151"/>
      <c r="AC233" s="151"/>
      <c r="AD233" s="151"/>
      <c r="AE233" s="151"/>
      <c r="AF233" s="151"/>
      <c r="AG233" s="151"/>
      <c r="AH233" s="151"/>
      <c r="AI233" s="151"/>
      <c r="AJ233" s="151"/>
      <c r="AK233" s="151"/>
      <c r="AL233" s="151"/>
      <c r="AM233" s="7"/>
      <c r="AN233" s="7"/>
      <c r="AO233" s="7"/>
      <c r="AP233" s="7"/>
      <c r="AQ233" s="7"/>
      <c r="AR233" s="7"/>
      <c r="AS233" s="7"/>
      <c r="AT233" s="7"/>
      <c r="AU233" s="7"/>
      <c r="AV233" s="7"/>
      <c r="AW233" s="7"/>
      <c r="AX233" s="7"/>
      <c r="AY233" s="7"/>
      <c r="AZ233" s="7"/>
      <c r="BA233" s="7"/>
    </row>
    <row r="234" spans="1:53" x14ac:dyDescent="0.25">
      <c r="A234" s="5"/>
      <c r="B234" s="312"/>
      <c r="C234" s="314"/>
      <c r="D234" s="7"/>
      <c r="E234" s="7"/>
      <c r="F234" s="231"/>
      <c r="G234" s="231"/>
      <c r="H234" s="314"/>
      <c r="I234" s="306"/>
      <c r="J234" s="151"/>
      <c r="K234" s="151"/>
      <c r="L234" s="175"/>
      <c r="M234" s="151"/>
      <c r="N234" s="176"/>
      <c r="O234" s="160"/>
      <c r="P234" s="160"/>
      <c r="Q234" s="160"/>
      <c r="R234" s="151"/>
      <c r="S234" s="151"/>
      <c r="T234" s="151"/>
      <c r="U234" s="151"/>
      <c r="V234" s="151"/>
      <c r="W234" s="175"/>
      <c r="X234" s="151"/>
      <c r="Y234" s="151"/>
      <c r="Z234" s="151"/>
      <c r="AA234" s="151"/>
      <c r="AB234" s="151"/>
      <c r="AC234" s="151"/>
      <c r="AD234" s="151"/>
      <c r="AE234" s="151"/>
      <c r="AF234" s="151"/>
      <c r="AG234" s="151"/>
      <c r="AH234" s="151"/>
      <c r="AI234" s="151"/>
      <c r="AJ234" s="151"/>
      <c r="AK234" s="151"/>
      <c r="AL234" s="151"/>
      <c r="AM234" s="7"/>
      <c r="AN234" s="7"/>
      <c r="AO234" s="7"/>
      <c r="AP234" s="7"/>
      <c r="AQ234" s="7"/>
      <c r="AR234" s="7"/>
      <c r="AS234" s="7"/>
      <c r="AT234" s="7"/>
      <c r="AU234" s="7"/>
      <c r="AV234" s="7"/>
      <c r="AW234" s="7"/>
      <c r="AX234" s="7"/>
      <c r="AY234" s="7"/>
      <c r="AZ234" s="7"/>
      <c r="BA234" s="7"/>
    </row>
    <row r="235" spans="1:53" x14ac:dyDescent="0.25">
      <c r="A235" s="5"/>
      <c r="B235" s="312"/>
      <c r="C235" s="314"/>
      <c r="D235" s="7"/>
      <c r="E235" s="7"/>
      <c r="F235" s="231"/>
      <c r="G235" s="231"/>
      <c r="H235" s="314"/>
      <c r="I235" s="306"/>
      <c r="J235" s="151"/>
      <c r="K235" s="151"/>
      <c r="L235" s="175"/>
      <c r="M235" s="151"/>
      <c r="N235" s="176"/>
      <c r="O235" s="160"/>
      <c r="P235" s="160"/>
      <c r="Q235" s="160"/>
      <c r="R235" s="151"/>
      <c r="S235" s="151"/>
      <c r="T235" s="151"/>
      <c r="U235" s="151"/>
      <c r="V235" s="151"/>
      <c r="W235" s="175"/>
      <c r="X235" s="151"/>
      <c r="Y235" s="151"/>
      <c r="Z235" s="151"/>
      <c r="AA235" s="151"/>
      <c r="AB235" s="151"/>
      <c r="AC235" s="151"/>
      <c r="AD235" s="151"/>
      <c r="AE235" s="151"/>
      <c r="AF235" s="151"/>
      <c r="AG235" s="151"/>
      <c r="AH235" s="151"/>
      <c r="AI235" s="151"/>
      <c r="AJ235" s="151"/>
      <c r="AK235" s="151"/>
      <c r="AL235" s="151"/>
      <c r="AM235" s="7"/>
      <c r="AN235" s="7"/>
      <c r="AO235" s="7"/>
      <c r="AP235" s="7"/>
      <c r="AQ235" s="7"/>
      <c r="AR235" s="7"/>
      <c r="AS235" s="7"/>
      <c r="AT235" s="7"/>
      <c r="AU235" s="7"/>
      <c r="AV235" s="7"/>
      <c r="AW235" s="7"/>
      <c r="AX235" s="7"/>
      <c r="AY235" s="7"/>
      <c r="AZ235" s="7"/>
      <c r="BA235" s="7"/>
    </row>
    <row r="236" spans="1:53" x14ac:dyDescent="0.25">
      <c r="A236" s="5"/>
      <c r="B236" s="312"/>
      <c r="C236" s="314"/>
      <c r="D236" s="7"/>
      <c r="E236" s="7"/>
      <c r="F236" s="231"/>
      <c r="G236" s="231"/>
      <c r="H236" s="314"/>
      <c r="I236" s="306"/>
      <c r="J236" s="151"/>
      <c r="K236" s="151"/>
      <c r="L236" s="175"/>
      <c r="M236" s="151"/>
      <c r="N236" s="176"/>
      <c r="O236" s="160"/>
      <c r="P236" s="160"/>
      <c r="Q236" s="160"/>
      <c r="R236" s="151"/>
      <c r="S236" s="151"/>
      <c r="T236" s="151"/>
      <c r="U236" s="151"/>
      <c r="V236" s="151"/>
      <c r="W236" s="175"/>
      <c r="X236" s="151"/>
      <c r="Y236" s="151"/>
      <c r="Z236" s="151"/>
      <c r="AA236" s="151"/>
      <c r="AB236" s="151"/>
      <c r="AC236" s="151"/>
      <c r="AD236" s="151"/>
      <c r="AE236" s="151"/>
      <c r="AF236" s="151"/>
      <c r="AG236" s="151"/>
      <c r="AH236" s="151"/>
      <c r="AI236" s="151"/>
      <c r="AJ236" s="151"/>
      <c r="AK236" s="151"/>
      <c r="AL236" s="151"/>
      <c r="AM236" s="7"/>
      <c r="AN236" s="7"/>
      <c r="AO236" s="7"/>
      <c r="AP236" s="7"/>
      <c r="AQ236" s="7"/>
      <c r="AR236" s="7"/>
      <c r="AS236" s="7"/>
      <c r="AT236" s="7"/>
      <c r="AU236" s="7"/>
      <c r="AV236" s="7"/>
      <c r="AW236" s="7"/>
      <c r="AX236" s="7"/>
      <c r="AY236" s="7"/>
      <c r="AZ236" s="7"/>
      <c r="BA236" s="7"/>
    </row>
    <row r="237" spans="1:53" x14ac:dyDescent="0.25">
      <c r="A237" s="5"/>
      <c r="B237" s="312"/>
      <c r="C237" s="314"/>
      <c r="D237" s="7"/>
      <c r="E237" s="7"/>
      <c r="F237" s="231"/>
      <c r="G237" s="231"/>
      <c r="H237" s="314"/>
      <c r="I237" s="306"/>
      <c r="J237" s="151"/>
      <c r="K237" s="151"/>
      <c r="L237" s="175"/>
      <c r="M237" s="151"/>
      <c r="N237" s="176"/>
      <c r="O237" s="160"/>
      <c r="P237" s="160"/>
      <c r="Q237" s="160"/>
      <c r="R237" s="151"/>
      <c r="S237" s="151"/>
      <c r="T237" s="151"/>
      <c r="U237" s="151"/>
      <c r="V237" s="151"/>
      <c r="W237" s="175"/>
      <c r="X237" s="151"/>
      <c r="Y237" s="151"/>
      <c r="Z237" s="151"/>
      <c r="AA237" s="151"/>
      <c r="AB237" s="151"/>
      <c r="AC237" s="151"/>
      <c r="AD237" s="151"/>
      <c r="AE237" s="151"/>
      <c r="AF237" s="151"/>
      <c r="AG237" s="151"/>
      <c r="AH237" s="151"/>
      <c r="AI237" s="151"/>
      <c r="AJ237" s="151"/>
      <c r="AK237" s="151"/>
      <c r="AL237" s="151"/>
      <c r="AM237" s="7"/>
      <c r="AN237" s="7"/>
      <c r="AO237" s="7"/>
      <c r="AP237" s="7"/>
      <c r="AQ237" s="7"/>
      <c r="AR237" s="7"/>
      <c r="AS237" s="7"/>
      <c r="AT237" s="7"/>
      <c r="AU237" s="7"/>
      <c r="AV237" s="7"/>
      <c r="AW237" s="7"/>
      <c r="AX237" s="7"/>
      <c r="AY237" s="7"/>
      <c r="AZ237" s="7"/>
      <c r="BA237" s="7"/>
    </row>
    <row r="238" spans="1:53" x14ac:dyDescent="0.25">
      <c r="A238" s="5"/>
      <c r="B238" s="312"/>
      <c r="C238" s="314"/>
      <c r="D238" s="7"/>
      <c r="E238" s="7"/>
      <c r="F238" s="231"/>
      <c r="G238" s="231"/>
      <c r="H238" s="314"/>
      <c r="I238" s="306"/>
      <c r="J238" s="151"/>
      <c r="K238" s="151"/>
      <c r="L238" s="175"/>
      <c r="M238" s="151"/>
      <c r="N238" s="176"/>
      <c r="O238" s="160"/>
      <c r="P238" s="160"/>
      <c r="Q238" s="160"/>
      <c r="R238" s="151"/>
      <c r="S238" s="151"/>
      <c r="T238" s="151"/>
      <c r="U238" s="151"/>
      <c r="V238" s="151"/>
      <c r="W238" s="175"/>
      <c r="X238" s="151"/>
      <c r="Y238" s="151"/>
      <c r="Z238" s="151"/>
      <c r="AA238" s="151"/>
      <c r="AB238" s="151"/>
      <c r="AC238" s="151"/>
      <c r="AD238" s="151"/>
      <c r="AE238" s="151"/>
      <c r="AF238" s="151"/>
      <c r="AG238" s="151"/>
      <c r="AH238" s="151"/>
      <c r="AI238" s="151"/>
      <c r="AJ238" s="151"/>
      <c r="AK238" s="151"/>
      <c r="AL238" s="151"/>
      <c r="AM238" s="7"/>
      <c r="AN238" s="7"/>
      <c r="AO238" s="7"/>
      <c r="AP238" s="7"/>
      <c r="AQ238" s="7"/>
      <c r="AR238" s="7"/>
      <c r="AS238" s="7"/>
      <c r="AT238" s="7"/>
      <c r="AU238" s="7"/>
      <c r="AV238" s="7"/>
      <c r="AW238" s="7"/>
      <c r="AX238" s="7"/>
      <c r="AY238" s="7"/>
      <c r="AZ238" s="7"/>
      <c r="BA238" s="7"/>
    </row>
    <row r="239" spans="1:53" x14ac:dyDescent="0.25">
      <c r="A239" s="5"/>
      <c r="B239" s="312"/>
      <c r="C239" s="314"/>
      <c r="D239" s="7"/>
      <c r="E239" s="7"/>
      <c r="F239" s="231"/>
      <c r="G239" s="231"/>
      <c r="H239" s="314"/>
      <c r="I239" s="306"/>
      <c r="J239" s="151"/>
      <c r="K239" s="151"/>
      <c r="L239" s="175"/>
      <c r="M239" s="151"/>
      <c r="N239" s="176"/>
      <c r="O239" s="160"/>
      <c r="P239" s="160"/>
      <c r="Q239" s="160"/>
      <c r="R239" s="151"/>
      <c r="S239" s="151"/>
      <c r="T239" s="151"/>
      <c r="U239" s="151"/>
      <c r="V239" s="151"/>
      <c r="W239" s="175"/>
      <c r="X239" s="151"/>
      <c r="Y239" s="151"/>
      <c r="Z239" s="151"/>
      <c r="AA239" s="151"/>
      <c r="AB239" s="151"/>
      <c r="AC239" s="151"/>
      <c r="AD239" s="151"/>
      <c r="AE239" s="151"/>
      <c r="AF239" s="151"/>
      <c r="AG239" s="151"/>
      <c r="AH239" s="151"/>
      <c r="AI239" s="151"/>
      <c r="AJ239" s="151"/>
      <c r="AK239" s="151"/>
      <c r="AL239" s="151"/>
      <c r="AM239" s="7"/>
      <c r="AN239" s="7"/>
      <c r="AO239" s="7"/>
      <c r="AP239" s="7"/>
      <c r="AQ239" s="7"/>
      <c r="AR239" s="7"/>
      <c r="AS239" s="7"/>
      <c r="AT239" s="7"/>
      <c r="AU239" s="7"/>
      <c r="AV239" s="7"/>
      <c r="AW239" s="7"/>
      <c r="AX239" s="7"/>
      <c r="AY239" s="7"/>
      <c r="AZ239" s="7"/>
      <c r="BA239" s="7"/>
    </row>
    <row r="240" spans="1:53" x14ac:dyDescent="0.25">
      <c r="A240" s="5"/>
      <c r="B240" s="312"/>
      <c r="C240" s="314"/>
      <c r="D240" s="7"/>
      <c r="E240" s="7"/>
      <c r="F240" s="231"/>
      <c r="G240" s="231"/>
      <c r="H240" s="314"/>
      <c r="I240" s="306"/>
      <c r="J240" s="151"/>
      <c r="K240" s="151"/>
      <c r="L240" s="175"/>
      <c r="M240" s="151"/>
      <c r="N240" s="176"/>
      <c r="O240" s="160"/>
      <c r="P240" s="160"/>
      <c r="Q240" s="160"/>
      <c r="R240" s="151"/>
      <c r="S240" s="151"/>
      <c r="T240" s="151"/>
      <c r="U240" s="151"/>
      <c r="V240" s="151"/>
      <c r="W240" s="175"/>
      <c r="X240" s="151"/>
      <c r="Y240" s="151"/>
      <c r="Z240" s="151"/>
      <c r="AA240" s="151"/>
      <c r="AB240" s="151"/>
      <c r="AC240" s="151"/>
      <c r="AD240" s="151"/>
      <c r="AE240" s="151"/>
      <c r="AF240" s="151"/>
      <c r="AG240" s="151"/>
      <c r="AH240" s="151"/>
      <c r="AI240" s="151"/>
      <c r="AJ240" s="151"/>
      <c r="AK240" s="151"/>
      <c r="AL240" s="151"/>
      <c r="AM240" s="7"/>
      <c r="AN240" s="7"/>
      <c r="AO240" s="7"/>
      <c r="AP240" s="7"/>
      <c r="AQ240" s="7"/>
      <c r="AR240" s="7"/>
      <c r="AS240" s="7"/>
      <c r="AT240" s="7"/>
      <c r="AU240" s="7"/>
      <c r="AV240" s="7"/>
      <c r="AW240" s="7"/>
      <c r="AX240" s="7"/>
      <c r="AY240" s="7"/>
      <c r="AZ240" s="7"/>
      <c r="BA240" s="7"/>
    </row>
    <row r="241" spans="1:53" x14ac:dyDescent="0.25">
      <c r="A241" s="5"/>
      <c r="B241" s="312"/>
      <c r="C241" s="314"/>
      <c r="D241" s="7"/>
      <c r="E241" s="7"/>
      <c r="F241" s="231"/>
      <c r="G241" s="231"/>
      <c r="H241" s="314"/>
      <c r="I241" s="306"/>
      <c r="J241" s="151"/>
      <c r="K241" s="151"/>
      <c r="L241" s="175"/>
      <c r="M241" s="151"/>
      <c r="N241" s="176"/>
      <c r="O241" s="160"/>
      <c r="P241" s="160"/>
      <c r="Q241" s="160"/>
      <c r="R241" s="151"/>
      <c r="S241" s="151"/>
      <c r="T241" s="151"/>
      <c r="U241" s="151"/>
      <c r="V241" s="151"/>
      <c r="W241" s="175"/>
      <c r="X241" s="151"/>
      <c r="Y241" s="151"/>
      <c r="Z241" s="151"/>
      <c r="AA241" s="151"/>
      <c r="AB241" s="151"/>
      <c r="AC241" s="151"/>
      <c r="AD241" s="151"/>
      <c r="AE241" s="151"/>
      <c r="AF241" s="151"/>
      <c r="AG241" s="151"/>
      <c r="AH241" s="151"/>
      <c r="AI241" s="151"/>
      <c r="AJ241" s="151"/>
      <c r="AK241" s="151"/>
      <c r="AL241" s="151"/>
      <c r="AM241" s="7"/>
      <c r="AN241" s="7"/>
      <c r="AO241" s="7"/>
      <c r="AP241" s="7"/>
      <c r="AQ241" s="7"/>
      <c r="AR241" s="7"/>
      <c r="AS241" s="7"/>
      <c r="AT241" s="7"/>
      <c r="AU241" s="7"/>
      <c r="AV241" s="7"/>
      <c r="AW241" s="7"/>
      <c r="AX241" s="7"/>
      <c r="AY241" s="7"/>
      <c r="AZ241" s="7"/>
      <c r="BA241" s="7"/>
    </row>
    <row r="242" spans="1:53" x14ac:dyDescent="0.25">
      <c r="A242" s="5"/>
      <c r="B242" s="312"/>
      <c r="C242" s="314"/>
      <c r="D242" s="7"/>
      <c r="E242" s="7"/>
      <c r="F242" s="231"/>
      <c r="G242" s="231"/>
      <c r="H242" s="314"/>
      <c r="I242" s="306"/>
      <c r="J242" s="151"/>
      <c r="K242" s="151"/>
      <c r="L242" s="175"/>
      <c r="M242" s="151"/>
      <c r="N242" s="176"/>
      <c r="O242" s="160"/>
      <c r="P242" s="160"/>
      <c r="Q242" s="160"/>
      <c r="R242" s="151"/>
      <c r="S242" s="151"/>
      <c r="T242" s="151"/>
      <c r="U242" s="151"/>
      <c r="V242" s="151"/>
      <c r="W242" s="175"/>
      <c r="X242" s="151"/>
      <c r="Y242" s="151"/>
      <c r="Z242" s="151"/>
      <c r="AA242" s="151"/>
      <c r="AB242" s="151"/>
      <c r="AC242" s="151"/>
      <c r="AD242" s="151"/>
      <c r="AE242" s="151"/>
      <c r="AF242" s="151"/>
      <c r="AG242" s="151"/>
      <c r="AH242" s="151"/>
      <c r="AI242" s="151"/>
      <c r="AJ242" s="151"/>
      <c r="AK242" s="151"/>
      <c r="AL242" s="151"/>
      <c r="AM242" s="7"/>
      <c r="AN242" s="7"/>
      <c r="AO242" s="7"/>
      <c r="AP242" s="7"/>
      <c r="AQ242" s="7"/>
      <c r="AR242" s="7"/>
      <c r="AS242" s="7"/>
      <c r="AT242" s="7"/>
      <c r="AU242" s="7"/>
      <c r="AV242" s="7"/>
      <c r="AW242" s="7"/>
      <c r="AX242" s="7"/>
      <c r="AY242" s="7"/>
      <c r="AZ242" s="7"/>
      <c r="BA242" s="7"/>
    </row>
    <row r="243" spans="1:53" x14ac:dyDescent="0.25">
      <c r="A243" s="5"/>
      <c r="B243" s="312"/>
      <c r="C243" s="314"/>
      <c r="D243" s="7"/>
      <c r="E243" s="7"/>
      <c r="F243" s="231"/>
      <c r="G243" s="231"/>
      <c r="H243" s="314"/>
      <c r="I243" s="306"/>
      <c r="J243" s="151"/>
      <c r="K243" s="151"/>
      <c r="L243" s="175"/>
      <c r="M243" s="151"/>
      <c r="N243" s="176"/>
      <c r="O243" s="160"/>
      <c r="P243" s="160"/>
      <c r="Q243" s="160"/>
      <c r="R243" s="151"/>
      <c r="S243" s="151"/>
      <c r="T243" s="151"/>
      <c r="U243" s="151"/>
      <c r="V243" s="151"/>
      <c r="W243" s="175"/>
      <c r="X243" s="151"/>
      <c r="Y243" s="151"/>
      <c r="Z243" s="151"/>
      <c r="AA243" s="151"/>
      <c r="AB243" s="151"/>
      <c r="AC243" s="151"/>
      <c r="AD243" s="151"/>
      <c r="AE243" s="151"/>
      <c r="AF243" s="151"/>
      <c r="AG243" s="151"/>
      <c r="AH243" s="151"/>
      <c r="AI243" s="151"/>
      <c r="AJ243" s="151"/>
      <c r="AK243" s="151"/>
      <c r="AL243" s="151"/>
      <c r="AM243" s="7"/>
      <c r="AN243" s="7"/>
      <c r="AO243" s="7"/>
      <c r="AP243" s="7"/>
      <c r="AQ243" s="7"/>
      <c r="AR243" s="7"/>
      <c r="AS243" s="7"/>
      <c r="AT243" s="7"/>
      <c r="AU243" s="7"/>
      <c r="AV243" s="7"/>
      <c r="AW243" s="7"/>
      <c r="AX243" s="7"/>
      <c r="AY243" s="7"/>
      <c r="AZ243" s="7"/>
      <c r="BA243" s="7"/>
    </row>
    <row r="244" spans="1:53" x14ac:dyDescent="0.25">
      <c r="A244" s="5"/>
      <c r="B244" s="312"/>
      <c r="C244" s="314"/>
      <c r="D244" s="7"/>
      <c r="E244" s="7"/>
      <c r="F244" s="231"/>
      <c r="G244" s="231"/>
      <c r="H244" s="314"/>
      <c r="I244" s="306"/>
      <c r="J244" s="151"/>
      <c r="K244" s="151"/>
      <c r="L244" s="175"/>
      <c r="M244" s="151"/>
      <c r="N244" s="176"/>
      <c r="O244" s="160"/>
      <c r="P244" s="160"/>
      <c r="Q244" s="160"/>
      <c r="R244" s="151"/>
      <c r="S244" s="151"/>
      <c r="T244" s="151"/>
      <c r="U244" s="151"/>
      <c r="V244" s="151"/>
      <c r="W244" s="175"/>
      <c r="X244" s="151"/>
      <c r="Y244" s="151"/>
      <c r="Z244" s="151"/>
      <c r="AA244" s="151"/>
      <c r="AB244" s="151"/>
      <c r="AC244" s="151"/>
      <c r="AD244" s="151"/>
      <c r="AE244" s="151"/>
      <c r="AF244" s="151"/>
      <c r="AG244" s="151"/>
      <c r="AH244" s="151"/>
      <c r="AI244" s="151"/>
      <c r="AJ244" s="151"/>
      <c r="AK244" s="151"/>
      <c r="AL244" s="151"/>
      <c r="AM244" s="7"/>
      <c r="AN244" s="7"/>
      <c r="AO244" s="7"/>
      <c r="AP244" s="7"/>
      <c r="AQ244" s="7"/>
      <c r="AR244" s="7"/>
      <c r="AS244" s="7"/>
      <c r="AT244" s="7"/>
      <c r="AU244" s="7"/>
      <c r="AV244" s="7"/>
      <c r="AW244" s="7"/>
      <c r="AX244" s="7"/>
      <c r="AY244" s="7"/>
      <c r="AZ244" s="7"/>
      <c r="BA244" s="7"/>
    </row>
    <row r="245" spans="1:53" x14ac:dyDescent="0.25">
      <c r="A245" s="5"/>
      <c r="B245" s="312"/>
      <c r="C245" s="314"/>
      <c r="D245" s="7"/>
      <c r="E245" s="7"/>
      <c r="F245" s="231"/>
      <c r="G245" s="231"/>
      <c r="H245" s="314"/>
      <c r="I245" s="306"/>
      <c r="J245" s="151"/>
      <c r="K245" s="151"/>
      <c r="L245" s="175"/>
      <c r="M245" s="151"/>
      <c r="N245" s="176"/>
      <c r="O245" s="160"/>
      <c r="P245" s="160"/>
      <c r="Q245" s="160"/>
      <c r="R245" s="151"/>
      <c r="S245" s="151"/>
      <c r="T245" s="151"/>
      <c r="U245" s="151"/>
      <c r="V245" s="151"/>
      <c r="W245" s="175"/>
      <c r="X245" s="151"/>
      <c r="Y245" s="151"/>
      <c r="Z245" s="151"/>
      <c r="AA245" s="151"/>
      <c r="AB245" s="151"/>
      <c r="AC245" s="151"/>
      <c r="AD245" s="151"/>
      <c r="AE245" s="151"/>
      <c r="AF245" s="151"/>
      <c r="AG245" s="151"/>
      <c r="AH245" s="151"/>
      <c r="AI245" s="151"/>
      <c r="AJ245" s="151"/>
      <c r="AK245" s="151"/>
      <c r="AL245" s="151"/>
      <c r="AM245" s="7"/>
      <c r="AN245" s="7"/>
      <c r="AO245" s="7"/>
      <c r="AP245" s="7"/>
      <c r="AQ245" s="7"/>
      <c r="AR245" s="7"/>
      <c r="AS245" s="7"/>
      <c r="AT245" s="7"/>
      <c r="AU245" s="7"/>
      <c r="AV245" s="7"/>
      <c r="AW245" s="7"/>
      <c r="AX245" s="7"/>
      <c r="AY245" s="7"/>
      <c r="AZ245" s="7"/>
      <c r="BA245" s="7"/>
    </row>
    <row r="246" spans="1:53" x14ac:dyDescent="0.25">
      <c r="A246" s="5"/>
      <c r="B246" s="312"/>
      <c r="C246" s="314"/>
      <c r="D246" s="7"/>
      <c r="E246" s="7"/>
      <c r="F246" s="231"/>
      <c r="G246" s="231"/>
      <c r="H246" s="314"/>
      <c r="I246" s="306"/>
      <c r="J246" s="151"/>
      <c r="K246" s="151"/>
      <c r="L246" s="175"/>
      <c r="M246" s="151"/>
      <c r="N246" s="176"/>
      <c r="O246" s="160"/>
      <c r="P246" s="160"/>
      <c r="Q246" s="160"/>
      <c r="R246" s="151"/>
      <c r="S246" s="151"/>
      <c r="T246" s="151"/>
      <c r="U246" s="151"/>
      <c r="V246" s="151"/>
      <c r="W246" s="175"/>
      <c r="X246" s="151"/>
      <c r="Y246" s="151"/>
      <c r="Z246" s="151"/>
      <c r="AA246" s="151"/>
      <c r="AB246" s="151"/>
      <c r="AC246" s="151"/>
      <c r="AD246" s="151"/>
      <c r="AE246" s="151"/>
      <c r="AF246" s="151"/>
      <c r="AG246" s="151"/>
      <c r="AH246" s="151"/>
      <c r="AI246" s="151"/>
      <c r="AJ246" s="151"/>
      <c r="AK246" s="151"/>
      <c r="AL246" s="151"/>
      <c r="AM246" s="7"/>
      <c r="AN246" s="7"/>
      <c r="AO246" s="7"/>
      <c r="AP246" s="7"/>
      <c r="AQ246" s="7"/>
      <c r="AR246" s="7"/>
      <c r="AS246" s="7"/>
      <c r="AT246" s="7"/>
      <c r="AU246" s="7"/>
      <c r="AV246" s="7"/>
      <c r="AW246" s="7"/>
      <c r="AX246" s="7"/>
      <c r="AY246" s="7"/>
      <c r="AZ246" s="7"/>
      <c r="BA246" s="7"/>
    </row>
    <row r="247" spans="1:53" x14ac:dyDescent="0.25">
      <c r="A247" s="5"/>
      <c r="B247" s="312"/>
      <c r="C247" s="314"/>
      <c r="D247" s="7"/>
      <c r="E247" s="7"/>
      <c r="F247" s="231"/>
      <c r="G247" s="231"/>
      <c r="H247" s="314"/>
      <c r="I247" s="306"/>
      <c r="J247" s="151"/>
      <c r="K247" s="151"/>
      <c r="L247" s="175"/>
      <c r="M247" s="151"/>
      <c r="N247" s="176"/>
      <c r="O247" s="160"/>
      <c r="P247" s="160"/>
      <c r="Q247" s="160"/>
      <c r="R247" s="151"/>
      <c r="S247" s="151"/>
      <c r="T247" s="151"/>
      <c r="U247" s="151"/>
      <c r="V247" s="151"/>
      <c r="W247" s="175"/>
      <c r="X247" s="151"/>
      <c r="Y247" s="151"/>
      <c r="Z247" s="151"/>
      <c r="AA247" s="151"/>
      <c r="AB247" s="151"/>
      <c r="AC247" s="151"/>
      <c r="AD247" s="151"/>
      <c r="AE247" s="151"/>
      <c r="AF247" s="151"/>
      <c r="AG247" s="151"/>
      <c r="AH247" s="151"/>
      <c r="AI247" s="151"/>
      <c r="AJ247" s="151"/>
      <c r="AK247" s="151"/>
      <c r="AL247" s="151"/>
      <c r="AM247" s="7"/>
      <c r="AN247" s="7"/>
      <c r="AO247" s="7"/>
      <c r="AP247" s="7"/>
      <c r="AQ247" s="7"/>
      <c r="AR247" s="7"/>
      <c r="AS247" s="7"/>
      <c r="AT247" s="7"/>
      <c r="AU247" s="7"/>
      <c r="AV247" s="7"/>
      <c r="AW247" s="7"/>
      <c r="AX247" s="7"/>
      <c r="AY247" s="7"/>
      <c r="AZ247" s="7"/>
      <c r="BA247" s="7"/>
    </row>
    <row r="248" spans="1:53" x14ac:dyDescent="0.25">
      <c r="A248" s="5"/>
      <c r="B248" s="312"/>
      <c r="C248" s="314"/>
      <c r="D248" s="7"/>
      <c r="E248" s="7"/>
      <c r="F248" s="231"/>
      <c r="G248" s="231"/>
      <c r="H248" s="314"/>
      <c r="I248" s="306"/>
      <c r="J248" s="151"/>
      <c r="K248" s="151"/>
      <c r="L248" s="175"/>
      <c r="M248" s="151"/>
      <c r="N248" s="176"/>
      <c r="O248" s="160"/>
      <c r="P248" s="160"/>
      <c r="Q248" s="160"/>
      <c r="R248" s="151"/>
      <c r="S248" s="151"/>
      <c r="T248" s="151"/>
      <c r="U248" s="151"/>
      <c r="V248" s="151"/>
      <c r="W248" s="175"/>
      <c r="X248" s="151"/>
      <c r="Y248" s="151"/>
      <c r="Z248" s="151"/>
      <c r="AA248" s="151"/>
      <c r="AB248" s="151"/>
      <c r="AC248" s="151"/>
      <c r="AD248" s="151"/>
      <c r="AE248" s="151"/>
      <c r="AF248" s="151"/>
      <c r="AG248" s="151"/>
      <c r="AH248" s="151"/>
      <c r="AI248" s="151"/>
      <c r="AJ248" s="151"/>
      <c r="AK248" s="151"/>
      <c r="AL248" s="151"/>
      <c r="AM248" s="7"/>
      <c r="AN248" s="7"/>
      <c r="AO248" s="7"/>
      <c r="AP248" s="7"/>
      <c r="AQ248" s="7"/>
      <c r="AR248" s="7"/>
      <c r="AS248" s="7"/>
      <c r="AT248" s="7"/>
      <c r="AU248" s="7"/>
      <c r="AV248" s="7"/>
      <c r="AW248" s="7"/>
      <c r="AX248" s="7"/>
      <c r="AY248" s="7"/>
      <c r="AZ248" s="7"/>
      <c r="BA248" s="7"/>
    </row>
    <row r="249" spans="1:53" x14ac:dyDescent="0.25">
      <c r="A249" s="5"/>
      <c r="B249" s="312"/>
      <c r="C249" s="314"/>
      <c r="D249" s="7"/>
      <c r="E249" s="7"/>
      <c r="F249" s="231"/>
      <c r="G249" s="231"/>
      <c r="H249" s="314"/>
      <c r="I249" s="306"/>
      <c r="J249" s="151"/>
      <c r="K249" s="151"/>
      <c r="L249" s="175"/>
      <c r="M249" s="151"/>
      <c r="N249" s="176"/>
      <c r="O249" s="160"/>
      <c r="P249" s="160"/>
      <c r="Q249" s="160"/>
      <c r="R249" s="151"/>
      <c r="S249" s="151"/>
      <c r="T249" s="151"/>
      <c r="U249" s="151"/>
      <c r="V249" s="151"/>
      <c r="W249" s="175"/>
      <c r="X249" s="151"/>
      <c r="Y249" s="151"/>
      <c r="Z249" s="151"/>
      <c r="AA249" s="151"/>
      <c r="AB249" s="151"/>
      <c r="AC249" s="151"/>
      <c r="AD249" s="151"/>
      <c r="AE249" s="151"/>
      <c r="AF249" s="151"/>
      <c r="AG249" s="151"/>
      <c r="AH249" s="151"/>
      <c r="AI249" s="151"/>
      <c r="AJ249" s="151"/>
      <c r="AK249" s="151"/>
      <c r="AL249" s="151"/>
      <c r="AM249" s="7"/>
      <c r="AN249" s="7"/>
      <c r="AO249" s="7"/>
      <c r="AP249" s="7"/>
      <c r="AQ249" s="7"/>
      <c r="AR249" s="7"/>
      <c r="AS249" s="7"/>
      <c r="AT249" s="7"/>
      <c r="AU249" s="7"/>
      <c r="AV249" s="7"/>
      <c r="AW249" s="7"/>
      <c r="AX249" s="7"/>
      <c r="AY249" s="7"/>
      <c r="AZ249" s="7"/>
      <c r="BA249" s="7"/>
    </row>
    <row r="250" spans="1:53" x14ac:dyDescent="0.25">
      <c r="A250" s="5"/>
      <c r="B250" s="312"/>
      <c r="C250" s="314"/>
      <c r="D250" s="7"/>
      <c r="E250" s="7"/>
      <c r="F250" s="231"/>
      <c r="G250" s="231"/>
      <c r="H250" s="314"/>
      <c r="I250" s="306"/>
      <c r="J250" s="151"/>
      <c r="K250" s="151"/>
      <c r="L250" s="175"/>
      <c r="M250" s="151"/>
      <c r="N250" s="176"/>
      <c r="O250" s="160"/>
      <c r="P250" s="160"/>
      <c r="Q250" s="160"/>
      <c r="R250" s="151"/>
      <c r="S250" s="151"/>
      <c r="T250" s="151"/>
      <c r="U250" s="151"/>
      <c r="V250" s="151"/>
      <c r="W250" s="175"/>
      <c r="X250" s="151"/>
      <c r="Y250" s="151"/>
      <c r="Z250" s="151"/>
      <c r="AA250" s="151"/>
      <c r="AB250" s="151"/>
      <c r="AC250" s="151"/>
      <c r="AD250" s="151"/>
      <c r="AE250" s="151"/>
      <c r="AF250" s="151"/>
      <c r="AG250" s="151"/>
      <c r="AH250" s="151"/>
      <c r="AI250" s="151"/>
      <c r="AJ250" s="151"/>
      <c r="AK250" s="151"/>
      <c r="AL250" s="151"/>
      <c r="AM250" s="7"/>
      <c r="AN250" s="7"/>
      <c r="AO250" s="7"/>
      <c r="AP250" s="7"/>
      <c r="AQ250" s="7"/>
      <c r="AR250" s="7"/>
      <c r="AS250" s="7"/>
      <c r="AT250" s="7"/>
      <c r="AU250" s="7"/>
      <c r="AV250" s="7"/>
      <c r="AW250" s="7"/>
      <c r="AX250" s="7"/>
      <c r="AY250" s="7"/>
      <c r="AZ250" s="7"/>
      <c r="BA250" s="7"/>
    </row>
    <row r="251" spans="1:53" x14ac:dyDescent="0.25">
      <c r="A251" s="5"/>
      <c r="B251" s="312"/>
      <c r="C251" s="314"/>
      <c r="D251" s="7"/>
      <c r="E251" s="7"/>
      <c r="F251" s="231"/>
      <c r="G251" s="231"/>
      <c r="H251" s="314"/>
      <c r="I251" s="306"/>
      <c r="J251" s="151"/>
      <c r="K251" s="151"/>
      <c r="L251" s="175"/>
      <c r="M251" s="151"/>
      <c r="N251" s="176"/>
      <c r="O251" s="160"/>
      <c r="P251" s="160"/>
      <c r="Q251" s="160"/>
      <c r="R251" s="151"/>
      <c r="S251" s="151"/>
      <c r="T251" s="151"/>
      <c r="U251" s="151"/>
      <c r="V251" s="151"/>
      <c r="W251" s="175"/>
      <c r="X251" s="151"/>
      <c r="Y251" s="151"/>
      <c r="Z251" s="151"/>
      <c r="AA251" s="151"/>
      <c r="AB251" s="151"/>
      <c r="AC251" s="151"/>
      <c r="AD251" s="151"/>
      <c r="AE251" s="151"/>
      <c r="AF251" s="151"/>
      <c r="AG251" s="151"/>
      <c r="AH251" s="151"/>
      <c r="AI251" s="151"/>
      <c r="AJ251" s="151"/>
      <c r="AK251" s="151"/>
      <c r="AL251" s="151"/>
      <c r="AM251" s="7"/>
      <c r="AN251" s="7"/>
      <c r="AO251" s="7"/>
      <c r="AP251" s="7"/>
      <c r="AQ251" s="7"/>
      <c r="AR251" s="7"/>
      <c r="AS251" s="7"/>
      <c r="AT251" s="7"/>
      <c r="AU251" s="7"/>
      <c r="AV251" s="7"/>
      <c r="AW251" s="7"/>
      <c r="AX251" s="7"/>
      <c r="AY251" s="7"/>
      <c r="AZ251" s="7"/>
      <c r="BA251" s="7"/>
    </row>
    <row r="252" spans="1:53" x14ac:dyDescent="0.25">
      <c r="A252" s="5"/>
      <c r="B252" s="312"/>
      <c r="C252" s="314"/>
      <c r="D252" s="7"/>
      <c r="E252" s="7"/>
      <c r="F252" s="231"/>
      <c r="G252" s="231"/>
      <c r="H252" s="314"/>
      <c r="I252" s="306"/>
      <c r="J252" s="151"/>
      <c r="K252" s="151"/>
      <c r="L252" s="175"/>
      <c r="M252" s="151"/>
      <c r="N252" s="176"/>
      <c r="O252" s="160"/>
      <c r="P252" s="160"/>
      <c r="Q252" s="160"/>
      <c r="R252" s="151"/>
      <c r="S252" s="151"/>
      <c r="T252" s="151"/>
      <c r="U252" s="151"/>
      <c r="V252" s="151"/>
      <c r="W252" s="175"/>
      <c r="X252" s="151"/>
      <c r="Y252" s="151"/>
      <c r="Z252" s="151"/>
      <c r="AA252" s="151"/>
      <c r="AB252" s="151"/>
      <c r="AC252" s="151"/>
      <c r="AD252" s="151"/>
      <c r="AE252" s="151"/>
      <c r="AF252" s="151"/>
      <c r="AG252" s="151"/>
      <c r="AH252" s="151"/>
      <c r="AI252" s="151"/>
      <c r="AJ252" s="151"/>
      <c r="AK252" s="151"/>
      <c r="AL252" s="151"/>
      <c r="AM252" s="7"/>
      <c r="AN252" s="7"/>
      <c r="AO252" s="7"/>
      <c r="AP252" s="7"/>
      <c r="AQ252" s="7"/>
      <c r="AR252" s="7"/>
      <c r="AS252" s="7"/>
      <c r="AT252" s="7"/>
      <c r="AU252" s="7"/>
      <c r="AV252" s="7"/>
      <c r="AW252" s="7"/>
      <c r="AX252" s="7"/>
      <c r="AY252" s="7"/>
      <c r="AZ252" s="7"/>
      <c r="BA252" s="7"/>
    </row>
    <row r="253" spans="1:53" x14ac:dyDescent="0.25">
      <c r="A253" s="5"/>
      <c r="B253" s="312"/>
      <c r="C253" s="314"/>
      <c r="D253" s="7"/>
      <c r="E253" s="7"/>
      <c r="F253" s="231"/>
      <c r="G253" s="231"/>
      <c r="H253" s="314"/>
      <c r="I253" s="306"/>
      <c r="J253" s="151"/>
      <c r="K253" s="151"/>
      <c r="L253" s="175"/>
      <c r="M253" s="151"/>
      <c r="N253" s="176"/>
      <c r="O253" s="160"/>
      <c r="P253" s="160"/>
      <c r="Q253" s="160"/>
      <c r="R253" s="151"/>
      <c r="S253" s="151"/>
      <c r="T253" s="151"/>
      <c r="U253" s="151"/>
      <c r="V253" s="151"/>
      <c r="W253" s="175"/>
      <c r="X253" s="151"/>
      <c r="Y253" s="151"/>
      <c r="Z253" s="151"/>
      <c r="AA253" s="151"/>
      <c r="AB253" s="151"/>
      <c r="AC253" s="151"/>
      <c r="AD253" s="151"/>
      <c r="AE253" s="151"/>
      <c r="AF253" s="151"/>
      <c r="AG253" s="151"/>
      <c r="AH253" s="151"/>
      <c r="AI253" s="151"/>
      <c r="AJ253" s="151"/>
      <c r="AK253" s="151"/>
      <c r="AL253" s="151"/>
      <c r="AM253" s="7"/>
      <c r="AN253" s="7"/>
      <c r="AO253" s="7"/>
      <c r="AP253" s="7"/>
      <c r="AQ253" s="7"/>
      <c r="AR253" s="7"/>
      <c r="AS253" s="7"/>
      <c r="AT253" s="7"/>
      <c r="AU253" s="7"/>
      <c r="AV253" s="7"/>
      <c r="AW253" s="7"/>
      <c r="AX253" s="7"/>
      <c r="AY253" s="7"/>
      <c r="AZ253" s="7"/>
      <c r="BA253" s="7"/>
    </row>
    <row r="254" spans="1:53" x14ac:dyDescent="0.25">
      <c r="A254" s="5"/>
      <c r="B254" s="312"/>
      <c r="C254" s="314"/>
      <c r="D254" s="7"/>
      <c r="E254" s="7"/>
      <c r="F254" s="231"/>
      <c r="G254" s="231"/>
      <c r="H254" s="314"/>
      <c r="I254" s="306"/>
      <c r="J254" s="151"/>
      <c r="K254" s="151"/>
      <c r="L254" s="175"/>
      <c r="M254" s="151"/>
      <c r="N254" s="176"/>
      <c r="O254" s="160"/>
      <c r="P254" s="160"/>
      <c r="Q254" s="160"/>
      <c r="R254" s="151"/>
      <c r="S254" s="151"/>
      <c r="T254" s="151"/>
      <c r="U254" s="151"/>
      <c r="V254" s="151"/>
      <c r="W254" s="175"/>
      <c r="X254" s="151"/>
      <c r="Y254" s="151"/>
      <c r="Z254" s="151"/>
      <c r="AA254" s="151"/>
      <c r="AB254" s="151"/>
      <c r="AC254" s="151"/>
      <c r="AD254" s="151"/>
      <c r="AE254" s="151"/>
      <c r="AF254" s="151"/>
      <c r="AG254" s="151"/>
      <c r="AH254" s="151"/>
      <c r="AI254" s="151"/>
      <c r="AJ254" s="151"/>
      <c r="AK254" s="151"/>
      <c r="AL254" s="151"/>
      <c r="AM254" s="7"/>
      <c r="AN254" s="7"/>
      <c r="AO254" s="7"/>
      <c r="AP254" s="7"/>
      <c r="AQ254" s="7"/>
      <c r="AR254" s="7"/>
      <c r="AS254" s="7"/>
      <c r="AT254" s="7"/>
      <c r="AU254" s="7"/>
      <c r="AV254" s="7"/>
      <c r="AW254" s="7"/>
      <c r="AX254" s="7"/>
      <c r="AY254" s="7"/>
      <c r="AZ254" s="7"/>
      <c r="BA254" s="7"/>
    </row>
    <row r="255" spans="1:53" x14ac:dyDescent="0.25">
      <c r="A255" s="5"/>
      <c r="B255" s="312"/>
      <c r="C255" s="314"/>
      <c r="D255" s="7"/>
      <c r="E255" s="7"/>
      <c r="F255" s="231"/>
      <c r="G255" s="231"/>
      <c r="H255" s="314"/>
      <c r="I255" s="306"/>
      <c r="J255" s="151"/>
      <c r="K255" s="151"/>
      <c r="L255" s="175"/>
      <c r="M255" s="151"/>
      <c r="N255" s="176"/>
      <c r="O255" s="160"/>
      <c r="P255" s="160"/>
      <c r="Q255" s="160"/>
      <c r="R255" s="151"/>
      <c r="S255" s="151"/>
      <c r="T255" s="151"/>
      <c r="U255" s="151"/>
      <c r="V255" s="151"/>
      <c r="W255" s="175"/>
      <c r="X255" s="151"/>
      <c r="Y255" s="151"/>
      <c r="Z255" s="151"/>
      <c r="AA255" s="151"/>
      <c r="AB255" s="151"/>
      <c r="AC255" s="151"/>
      <c r="AD255" s="151"/>
      <c r="AE255" s="151"/>
      <c r="AF255" s="151"/>
      <c r="AG255" s="151"/>
      <c r="AH255" s="151"/>
      <c r="AI255" s="151"/>
      <c r="AJ255" s="151"/>
      <c r="AK255" s="151"/>
      <c r="AL255" s="151"/>
      <c r="AM255" s="7"/>
      <c r="AN255" s="7"/>
      <c r="AO255" s="7"/>
      <c r="AP255" s="7"/>
      <c r="AQ255" s="7"/>
      <c r="AR255" s="7"/>
      <c r="AS255" s="7"/>
      <c r="AT255" s="7"/>
      <c r="AU255" s="7"/>
      <c r="AV255" s="7"/>
      <c r="AW255" s="7"/>
      <c r="AX255" s="7"/>
      <c r="AY255" s="7"/>
      <c r="AZ255" s="7"/>
      <c r="BA255" s="7"/>
    </row>
    <row r="256" spans="1:53" x14ac:dyDescent="0.25">
      <c r="A256" s="5"/>
      <c r="B256" s="312"/>
      <c r="C256" s="314"/>
      <c r="D256" s="7"/>
      <c r="E256" s="7"/>
      <c r="F256" s="231"/>
      <c r="G256" s="231"/>
      <c r="H256" s="314"/>
      <c r="I256" s="306"/>
      <c r="J256" s="151"/>
      <c r="K256" s="151"/>
      <c r="L256" s="175"/>
      <c r="M256" s="151"/>
      <c r="N256" s="176"/>
      <c r="O256" s="160"/>
      <c r="P256" s="160"/>
      <c r="Q256" s="160"/>
      <c r="R256" s="151"/>
      <c r="S256" s="151"/>
      <c r="T256" s="151"/>
      <c r="U256" s="151"/>
      <c r="V256" s="151"/>
      <c r="W256" s="175"/>
      <c r="X256" s="151"/>
      <c r="Y256" s="151"/>
      <c r="Z256" s="151"/>
      <c r="AA256" s="151"/>
      <c r="AB256" s="151"/>
      <c r="AC256" s="151"/>
      <c r="AD256" s="151"/>
      <c r="AE256" s="151"/>
      <c r="AF256" s="151"/>
      <c r="AG256" s="151"/>
      <c r="AH256" s="151"/>
      <c r="AI256" s="151"/>
      <c r="AJ256" s="151"/>
      <c r="AK256" s="151"/>
      <c r="AL256" s="151"/>
      <c r="AM256" s="7"/>
      <c r="AN256" s="7"/>
      <c r="AO256" s="7"/>
      <c r="AP256" s="7"/>
      <c r="AQ256" s="7"/>
      <c r="AR256" s="7"/>
      <c r="AS256" s="7"/>
      <c r="AT256" s="7"/>
      <c r="AU256" s="7"/>
      <c r="AV256" s="7"/>
      <c r="AW256" s="7"/>
      <c r="AX256" s="7"/>
      <c r="AY256" s="7"/>
      <c r="AZ256" s="7"/>
      <c r="BA256" s="7"/>
    </row>
    <row r="257" spans="1:53" x14ac:dyDescent="0.25">
      <c r="A257" s="5"/>
      <c r="B257" s="312"/>
      <c r="C257" s="314"/>
      <c r="D257" s="7"/>
      <c r="E257" s="7"/>
      <c r="F257" s="231"/>
      <c r="G257" s="231"/>
      <c r="H257" s="314"/>
      <c r="I257" s="306"/>
      <c r="J257" s="151"/>
      <c r="K257" s="151"/>
      <c r="L257" s="175"/>
      <c r="M257" s="151"/>
      <c r="N257" s="176"/>
      <c r="O257" s="160"/>
      <c r="P257" s="160"/>
      <c r="Q257" s="160"/>
      <c r="R257" s="151"/>
      <c r="S257" s="151"/>
      <c r="T257" s="151"/>
      <c r="U257" s="151"/>
      <c r="V257" s="151"/>
      <c r="W257" s="175"/>
      <c r="X257" s="151"/>
      <c r="Y257" s="151"/>
      <c r="Z257" s="151"/>
      <c r="AA257" s="151"/>
      <c r="AB257" s="151"/>
      <c r="AC257" s="151"/>
      <c r="AD257" s="151"/>
      <c r="AE257" s="151"/>
      <c r="AF257" s="151"/>
      <c r="AG257" s="151"/>
      <c r="AH257" s="151"/>
      <c r="AI257" s="151"/>
      <c r="AJ257" s="151"/>
      <c r="AK257" s="151"/>
      <c r="AL257" s="151"/>
      <c r="AM257" s="7"/>
      <c r="AN257" s="7"/>
      <c r="AO257" s="7"/>
      <c r="AP257" s="7"/>
      <c r="AQ257" s="7"/>
      <c r="AR257" s="7"/>
      <c r="AS257" s="7"/>
      <c r="AT257" s="7"/>
      <c r="AU257" s="7"/>
      <c r="AV257" s="7"/>
      <c r="AW257" s="7"/>
      <c r="AX257" s="7"/>
      <c r="AY257" s="7"/>
      <c r="AZ257" s="7"/>
      <c r="BA257" s="7"/>
    </row>
    <row r="258" spans="1:53" x14ac:dyDescent="0.25">
      <c r="A258" s="5"/>
      <c r="B258" s="312"/>
      <c r="C258" s="314"/>
      <c r="D258" s="7"/>
      <c r="E258" s="7"/>
      <c r="F258" s="231"/>
      <c r="G258" s="231"/>
      <c r="H258" s="314"/>
      <c r="I258" s="306"/>
      <c r="J258" s="151"/>
      <c r="K258" s="151"/>
      <c r="L258" s="175"/>
      <c r="M258" s="151"/>
      <c r="N258" s="176"/>
      <c r="O258" s="160"/>
      <c r="P258" s="160"/>
      <c r="Q258" s="160"/>
      <c r="R258" s="151"/>
      <c r="S258" s="151"/>
      <c r="T258" s="151"/>
      <c r="U258" s="151"/>
      <c r="V258" s="151"/>
      <c r="W258" s="175"/>
      <c r="X258" s="151"/>
      <c r="Y258" s="151"/>
      <c r="Z258" s="151"/>
      <c r="AA258" s="151"/>
      <c r="AB258" s="151"/>
      <c r="AC258" s="151"/>
      <c r="AD258" s="151"/>
      <c r="AE258" s="151"/>
      <c r="AF258" s="151"/>
      <c r="AG258" s="151"/>
      <c r="AH258" s="151"/>
      <c r="AI258" s="151"/>
      <c r="AJ258" s="151"/>
      <c r="AK258" s="151"/>
      <c r="AL258" s="151"/>
      <c r="AM258" s="7"/>
      <c r="AN258" s="7"/>
      <c r="AO258" s="7"/>
      <c r="AP258" s="7"/>
      <c r="AQ258" s="7"/>
      <c r="AR258" s="7"/>
      <c r="AS258" s="7"/>
      <c r="AT258" s="7"/>
      <c r="AU258" s="7"/>
      <c r="AV258" s="7"/>
      <c r="AW258" s="7"/>
      <c r="AX258" s="7"/>
      <c r="AY258" s="7"/>
      <c r="AZ258" s="7"/>
      <c r="BA258" s="7"/>
    </row>
    <row r="259" spans="1:53" x14ac:dyDescent="0.25">
      <c r="A259" s="5"/>
      <c r="B259" s="312"/>
      <c r="C259" s="314"/>
      <c r="D259" s="7"/>
      <c r="E259" s="7"/>
      <c r="F259" s="231"/>
      <c r="G259" s="231"/>
      <c r="H259" s="314"/>
      <c r="I259" s="306"/>
      <c r="J259" s="151"/>
      <c r="K259" s="151"/>
      <c r="L259" s="175"/>
      <c r="M259" s="151"/>
      <c r="N259" s="176"/>
      <c r="O259" s="160"/>
      <c r="P259" s="160"/>
      <c r="Q259" s="160"/>
      <c r="R259" s="151"/>
      <c r="S259" s="151"/>
      <c r="T259" s="151"/>
      <c r="U259" s="151"/>
      <c r="V259" s="151"/>
      <c r="W259" s="175"/>
      <c r="X259" s="151"/>
      <c r="Y259" s="151"/>
      <c r="Z259" s="151"/>
      <c r="AA259" s="151"/>
      <c r="AB259" s="151"/>
      <c r="AC259" s="151"/>
      <c r="AD259" s="151"/>
      <c r="AE259" s="151"/>
      <c r="AF259" s="151"/>
      <c r="AG259" s="151"/>
      <c r="AH259" s="151"/>
      <c r="AI259" s="151"/>
      <c r="AJ259" s="151"/>
      <c r="AK259" s="151"/>
      <c r="AL259" s="151"/>
      <c r="AM259" s="7"/>
      <c r="AN259" s="7"/>
      <c r="AO259" s="7"/>
      <c r="AP259" s="7"/>
      <c r="AQ259" s="7"/>
      <c r="AR259" s="7"/>
      <c r="AS259" s="7"/>
      <c r="AT259" s="7"/>
      <c r="AU259" s="7"/>
      <c r="AV259" s="7"/>
      <c r="AW259" s="7"/>
      <c r="AX259" s="7"/>
      <c r="AY259" s="7"/>
      <c r="AZ259" s="7"/>
      <c r="BA259" s="7"/>
    </row>
    <row r="260" spans="1:53" x14ac:dyDescent="0.25">
      <c r="A260" s="5"/>
      <c r="B260" s="312"/>
      <c r="C260" s="314"/>
      <c r="D260" s="7"/>
      <c r="E260" s="7"/>
      <c r="F260" s="231"/>
      <c r="G260" s="231"/>
      <c r="H260" s="314"/>
      <c r="I260" s="306"/>
      <c r="J260" s="151"/>
      <c r="K260" s="151"/>
      <c r="L260" s="175"/>
      <c r="M260" s="151"/>
      <c r="N260" s="176"/>
      <c r="O260" s="160"/>
      <c r="P260" s="160"/>
      <c r="Q260" s="160"/>
      <c r="R260" s="151"/>
      <c r="S260" s="151"/>
      <c r="T260" s="151"/>
      <c r="U260" s="151"/>
      <c r="V260" s="151"/>
      <c r="W260" s="175"/>
      <c r="X260" s="151"/>
      <c r="Y260" s="151"/>
      <c r="Z260" s="151"/>
      <c r="AA260" s="151"/>
      <c r="AB260" s="151"/>
      <c r="AC260" s="151"/>
      <c r="AD260" s="151"/>
      <c r="AE260" s="151"/>
      <c r="AF260" s="151"/>
      <c r="AG260" s="151"/>
      <c r="AH260" s="151"/>
      <c r="AI260" s="151"/>
      <c r="AJ260" s="151"/>
      <c r="AK260" s="151"/>
      <c r="AL260" s="151"/>
      <c r="AM260" s="7"/>
      <c r="AN260" s="7"/>
      <c r="AO260" s="7"/>
      <c r="AP260" s="7"/>
      <c r="AQ260" s="7"/>
      <c r="AR260" s="7"/>
      <c r="AS260" s="7"/>
      <c r="AT260" s="7"/>
      <c r="AU260" s="7"/>
      <c r="AV260" s="7"/>
      <c r="AW260" s="7"/>
      <c r="AX260" s="7"/>
      <c r="AY260" s="7"/>
      <c r="AZ260" s="7"/>
      <c r="BA260" s="7"/>
    </row>
    <row r="261" spans="1:53" x14ac:dyDescent="0.25">
      <c r="A261" s="5"/>
      <c r="B261" s="312"/>
      <c r="C261" s="314"/>
      <c r="D261" s="7"/>
      <c r="E261" s="7"/>
      <c r="F261" s="231"/>
      <c r="G261" s="231"/>
      <c r="H261" s="314"/>
      <c r="I261" s="306"/>
      <c r="J261" s="151"/>
      <c r="K261" s="151"/>
      <c r="L261" s="175"/>
      <c r="M261" s="151"/>
      <c r="N261" s="176"/>
      <c r="O261" s="160"/>
      <c r="P261" s="160"/>
      <c r="Q261" s="160"/>
      <c r="R261" s="151"/>
      <c r="S261" s="151"/>
      <c r="T261" s="151"/>
      <c r="U261" s="151"/>
      <c r="V261" s="151"/>
      <c r="W261" s="175"/>
      <c r="X261" s="151"/>
      <c r="Y261" s="151"/>
      <c r="Z261" s="151"/>
      <c r="AA261" s="151"/>
      <c r="AB261" s="151"/>
      <c r="AC261" s="151"/>
      <c r="AD261" s="151"/>
      <c r="AE261" s="151"/>
      <c r="AF261" s="151"/>
      <c r="AG261" s="151"/>
      <c r="AH261" s="151"/>
      <c r="AI261" s="151"/>
      <c r="AJ261" s="151"/>
      <c r="AK261" s="151"/>
      <c r="AL261" s="151"/>
      <c r="AM261" s="7"/>
      <c r="AN261" s="7"/>
      <c r="AO261" s="7"/>
      <c r="AP261" s="7"/>
      <c r="AQ261" s="7"/>
      <c r="AR261" s="7"/>
      <c r="AS261" s="7"/>
      <c r="AT261" s="7"/>
      <c r="AU261" s="7"/>
      <c r="AV261" s="7"/>
      <c r="AW261" s="7"/>
      <c r="AX261" s="7"/>
      <c r="AY261" s="7"/>
      <c r="AZ261" s="7"/>
      <c r="BA261" s="7"/>
    </row>
    <row r="262" spans="1:53" x14ac:dyDescent="0.25">
      <c r="A262" s="5"/>
      <c r="B262" s="312"/>
      <c r="C262" s="314"/>
      <c r="D262" s="7"/>
      <c r="E262" s="7"/>
      <c r="F262" s="231"/>
      <c r="G262" s="231"/>
      <c r="H262" s="314"/>
      <c r="I262" s="306"/>
      <c r="J262" s="151"/>
      <c r="K262" s="151"/>
      <c r="L262" s="175"/>
      <c r="M262" s="151"/>
      <c r="N262" s="176"/>
      <c r="O262" s="160"/>
      <c r="P262" s="160"/>
      <c r="Q262" s="160"/>
      <c r="R262" s="151"/>
      <c r="S262" s="151"/>
      <c r="T262" s="151"/>
      <c r="U262" s="151"/>
      <c r="V262" s="151"/>
      <c r="W262" s="175"/>
      <c r="X262" s="151"/>
      <c r="Y262" s="151"/>
      <c r="Z262" s="151"/>
      <c r="AA262" s="151"/>
      <c r="AB262" s="151"/>
      <c r="AC262" s="151"/>
      <c r="AD262" s="151"/>
      <c r="AE262" s="151"/>
      <c r="AF262" s="151"/>
      <c r="AG262" s="151"/>
      <c r="AH262" s="151"/>
      <c r="AI262" s="151"/>
      <c r="AJ262" s="151"/>
      <c r="AK262" s="151"/>
      <c r="AL262" s="151"/>
      <c r="AM262" s="7"/>
      <c r="AN262" s="7"/>
      <c r="AO262" s="7"/>
      <c r="AP262" s="7"/>
      <c r="AQ262" s="7"/>
      <c r="AR262" s="7"/>
      <c r="AS262" s="7"/>
      <c r="AT262" s="7"/>
      <c r="AU262" s="7"/>
      <c r="AV262" s="7"/>
      <c r="AW262" s="7"/>
      <c r="AX262" s="7"/>
      <c r="AY262" s="7"/>
      <c r="AZ262" s="7"/>
      <c r="BA262" s="7"/>
    </row>
    <row r="263" spans="1:53" x14ac:dyDescent="0.25">
      <c r="A263" s="5"/>
      <c r="B263" s="312"/>
      <c r="C263" s="314"/>
      <c r="D263" s="7"/>
      <c r="E263" s="7"/>
      <c r="F263" s="231"/>
      <c r="G263" s="231"/>
      <c r="H263" s="314"/>
      <c r="I263" s="306"/>
      <c r="J263" s="151"/>
      <c r="K263" s="151"/>
      <c r="L263" s="175"/>
      <c r="M263" s="151"/>
      <c r="N263" s="176"/>
      <c r="O263" s="160"/>
      <c r="P263" s="160"/>
      <c r="Q263" s="160"/>
      <c r="R263" s="151"/>
      <c r="S263" s="151"/>
      <c r="T263" s="151"/>
      <c r="U263" s="151"/>
      <c r="V263" s="151"/>
      <c r="W263" s="175"/>
      <c r="X263" s="151"/>
      <c r="Y263" s="151"/>
      <c r="Z263" s="151"/>
      <c r="AA263" s="151"/>
      <c r="AB263" s="151"/>
      <c r="AC263" s="151"/>
      <c r="AD263" s="151"/>
      <c r="AE263" s="151"/>
      <c r="AF263" s="151"/>
      <c r="AG263" s="151"/>
      <c r="AH263" s="151"/>
      <c r="AI263" s="151"/>
      <c r="AJ263" s="151"/>
      <c r="AK263" s="151"/>
      <c r="AL263" s="151"/>
      <c r="AM263" s="7"/>
      <c r="AN263" s="7"/>
      <c r="AO263" s="7"/>
      <c r="AP263" s="7"/>
      <c r="AQ263" s="7"/>
      <c r="AR263" s="7"/>
      <c r="AS263" s="7"/>
      <c r="AT263" s="7"/>
      <c r="AU263" s="7"/>
      <c r="AV263" s="7"/>
      <c r="AW263" s="7"/>
      <c r="AX263" s="7"/>
      <c r="AY263" s="7"/>
      <c r="AZ263" s="7"/>
      <c r="BA263" s="7"/>
    </row>
    <row r="264" spans="1:53" x14ac:dyDescent="0.25">
      <c r="A264" s="5"/>
      <c r="B264" s="312"/>
      <c r="C264" s="314"/>
      <c r="D264" s="7"/>
      <c r="E264" s="7"/>
      <c r="F264" s="231"/>
      <c r="G264" s="231"/>
      <c r="H264" s="314"/>
      <c r="I264" s="306"/>
      <c r="J264" s="151"/>
      <c r="K264" s="151"/>
      <c r="L264" s="175"/>
      <c r="M264" s="151"/>
      <c r="N264" s="176"/>
      <c r="O264" s="160"/>
      <c r="P264" s="160"/>
      <c r="Q264" s="160"/>
      <c r="R264" s="151"/>
      <c r="S264" s="151"/>
      <c r="T264" s="151"/>
      <c r="U264" s="151"/>
      <c r="V264" s="151"/>
      <c r="W264" s="175"/>
      <c r="X264" s="151"/>
      <c r="Y264" s="151"/>
      <c r="Z264" s="151"/>
      <c r="AA264" s="151"/>
      <c r="AB264" s="151"/>
      <c r="AC264" s="151"/>
      <c r="AD264" s="151"/>
      <c r="AE264" s="151"/>
      <c r="AF264" s="151"/>
      <c r="AG264" s="151"/>
      <c r="AH264" s="151"/>
      <c r="AI264" s="151"/>
      <c r="AJ264" s="151"/>
      <c r="AK264" s="151"/>
      <c r="AL264" s="151"/>
      <c r="AM264" s="7"/>
      <c r="AN264" s="7"/>
      <c r="AO264" s="7"/>
      <c r="AP264" s="7"/>
      <c r="AQ264" s="7"/>
      <c r="AR264" s="7"/>
      <c r="AS264" s="7"/>
      <c r="AT264" s="7"/>
      <c r="AU264" s="7"/>
      <c r="AV264" s="7"/>
      <c r="AW264" s="7"/>
      <c r="AX264" s="7"/>
      <c r="AY264" s="7"/>
      <c r="AZ264" s="7"/>
      <c r="BA264" s="7"/>
    </row>
    <row r="265" spans="1:53" x14ac:dyDescent="0.25">
      <c r="A265" s="5"/>
      <c r="B265" s="312"/>
      <c r="C265" s="314"/>
      <c r="D265" s="7"/>
      <c r="E265" s="7"/>
      <c r="F265" s="231"/>
      <c r="G265" s="231"/>
      <c r="H265" s="314"/>
      <c r="I265" s="306"/>
      <c r="J265" s="151"/>
      <c r="K265" s="151"/>
      <c r="L265" s="175"/>
      <c r="M265" s="151"/>
      <c r="N265" s="176"/>
      <c r="O265" s="160"/>
      <c r="P265" s="160"/>
      <c r="Q265" s="160"/>
      <c r="R265" s="151"/>
      <c r="S265" s="151"/>
      <c r="T265" s="151"/>
      <c r="U265" s="151"/>
      <c r="V265" s="151"/>
      <c r="W265" s="175"/>
      <c r="X265" s="151"/>
      <c r="Y265" s="151"/>
      <c r="Z265" s="151"/>
      <c r="AA265" s="151"/>
      <c r="AB265" s="151"/>
      <c r="AC265" s="151"/>
      <c r="AD265" s="151"/>
      <c r="AE265" s="151"/>
      <c r="AF265" s="151"/>
      <c r="AG265" s="151"/>
      <c r="AH265" s="151"/>
      <c r="AI265" s="151"/>
      <c r="AJ265" s="151"/>
      <c r="AK265" s="151"/>
      <c r="AL265" s="151"/>
      <c r="AM265" s="7"/>
      <c r="AN265" s="7"/>
      <c r="AO265" s="7"/>
      <c r="AP265" s="7"/>
      <c r="AQ265" s="7"/>
      <c r="AR265" s="7"/>
      <c r="AS265" s="7"/>
      <c r="AT265" s="7"/>
      <c r="AU265" s="7"/>
      <c r="AV265" s="7"/>
      <c r="AW265" s="7"/>
      <c r="AX265" s="7"/>
      <c r="AY265" s="7"/>
      <c r="AZ265" s="7"/>
      <c r="BA265" s="7"/>
    </row>
    <row r="266" spans="1:53" x14ac:dyDescent="0.25">
      <c r="A266" s="5"/>
      <c r="B266" s="312"/>
      <c r="C266" s="314"/>
      <c r="D266" s="7"/>
      <c r="E266" s="7"/>
      <c r="F266" s="231"/>
      <c r="G266" s="231"/>
      <c r="H266" s="314"/>
      <c r="I266" s="306"/>
      <c r="J266" s="151"/>
      <c r="K266" s="151"/>
      <c r="L266" s="175"/>
      <c r="M266" s="151"/>
      <c r="N266" s="176"/>
      <c r="O266" s="160"/>
      <c r="P266" s="160"/>
      <c r="Q266" s="160"/>
      <c r="R266" s="151"/>
      <c r="S266" s="151"/>
      <c r="T266" s="151"/>
      <c r="U266" s="151"/>
      <c r="V266" s="151"/>
      <c r="W266" s="175"/>
      <c r="X266" s="151"/>
      <c r="Y266" s="151"/>
      <c r="Z266" s="151"/>
      <c r="AA266" s="151"/>
      <c r="AB266" s="151"/>
      <c r="AC266" s="151"/>
      <c r="AD266" s="151"/>
      <c r="AE266" s="151"/>
      <c r="AF266" s="151"/>
      <c r="AG266" s="151"/>
      <c r="AH266" s="151"/>
      <c r="AI266" s="151"/>
      <c r="AJ266" s="151"/>
      <c r="AK266" s="151"/>
      <c r="AL266" s="151"/>
      <c r="AM266" s="7"/>
      <c r="AN266" s="7"/>
      <c r="AO266" s="7"/>
      <c r="AP266" s="7"/>
      <c r="AQ266" s="7"/>
      <c r="AR266" s="7"/>
      <c r="AS266" s="7"/>
      <c r="AT266" s="7"/>
      <c r="AU266" s="7"/>
      <c r="AV266" s="7"/>
      <c r="AW266" s="7"/>
      <c r="AX266" s="7"/>
      <c r="AY266" s="7"/>
      <c r="AZ266" s="7"/>
      <c r="BA266" s="7"/>
    </row>
    <row r="267" spans="1:53" x14ac:dyDescent="0.25">
      <c r="A267" s="5"/>
      <c r="B267" s="312"/>
      <c r="C267" s="314"/>
      <c r="D267" s="7"/>
      <c r="E267" s="7"/>
      <c r="F267" s="231"/>
      <c r="G267" s="231"/>
      <c r="H267" s="314"/>
      <c r="I267" s="306"/>
      <c r="J267" s="151"/>
      <c r="K267" s="151"/>
      <c r="L267" s="175"/>
      <c r="M267" s="151"/>
      <c r="N267" s="176"/>
      <c r="O267" s="160"/>
      <c r="P267" s="160"/>
      <c r="Q267" s="160"/>
      <c r="R267" s="151"/>
      <c r="S267" s="151"/>
      <c r="T267" s="151"/>
      <c r="U267" s="151"/>
      <c r="V267" s="151"/>
      <c r="W267" s="175"/>
      <c r="X267" s="151"/>
      <c r="Y267" s="151"/>
      <c r="Z267" s="151"/>
      <c r="AA267" s="151"/>
      <c r="AB267" s="151"/>
      <c r="AC267" s="151"/>
      <c r="AD267" s="151"/>
      <c r="AE267" s="151"/>
      <c r="AF267" s="151"/>
      <c r="AG267" s="151"/>
      <c r="AH267" s="151"/>
      <c r="AI267" s="151"/>
      <c r="AJ267" s="151"/>
      <c r="AK267" s="151"/>
      <c r="AL267" s="151"/>
      <c r="AM267" s="7"/>
      <c r="AN267" s="7"/>
      <c r="AO267" s="7"/>
      <c r="AP267" s="7"/>
      <c r="AQ267" s="7"/>
      <c r="AR267" s="7"/>
      <c r="AS267" s="7"/>
      <c r="AT267" s="7"/>
      <c r="AU267" s="7"/>
      <c r="AV267" s="7"/>
      <c r="AW267" s="7"/>
      <c r="AX267" s="7"/>
      <c r="AY267" s="7"/>
      <c r="AZ267" s="7"/>
      <c r="BA267" s="7"/>
    </row>
    <row r="268" spans="1:53" x14ac:dyDescent="0.25">
      <c r="A268" s="5"/>
      <c r="B268" s="312"/>
      <c r="C268" s="314"/>
      <c r="D268" s="7"/>
      <c r="E268" s="7"/>
      <c r="F268" s="231"/>
      <c r="G268" s="231"/>
      <c r="H268" s="314"/>
      <c r="I268" s="306"/>
      <c r="J268" s="151"/>
      <c r="K268" s="151"/>
      <c r="L268" s="175"/>
      <c r="M268" s="151"/>
      <c r="N268" s="176"/>
      <c r="O268" s="160"/>
      <c r="P268" s="160"/>
      <c r="Q268" s="160"/>
      <c r="R268" s="151"/>
      <c r="S268" s="151"/>
      <c r="T268" s="151"/>
      <c r="U268" s="151"/>
      <c r="V268" s="151"/>
      <c r="W268" s="175"/>
      <c r="X268" s="151"/>
      <c r="Y268" s="151"/>
      <c r="Z268" s="151"/>
      <c r="AA268" s="151"/>
      <c r="AB268" s="151"/>
      <c r="AC268" s="151"/>
      <c r="AD268" s="151"/>
      <c r="AE268" s="151"/>
      <c r="AF268" s="151"/>
      <c r="AG268" s="151"/>
      <c r="AH268" s="151"/>
      <c r="AI268" s="151"/>
      <c r="AJ268" s="151"/>
      <c r="AK268" s="151"/>
      <c r="AL268" s="151"/>
      <c r="AM268" s="7"/>
      <c r="AN268" s="7"/>
      <c r="AO268" s="7"/>
      <c r="AP268" s="7"/>
      <c r="AQ268" s="7"/>
      <c r="AR268" s="7"/>
      <c r="AS268" s="7"/>
      <c r="AT268" s="7"/>
      <c r="AU268" s="7"/>
      <c r="AV268" s="7"/>
      <c r="AW268" s="7"/>
      <c r="AX268" s="7"/>
      <c r="AY268" s="7"/>
      <c r="AZ268" s="7"/>
      <c r="BA268" s="7"/>
    </row>
    <row r="269" spans="1:53" x14ac:dyDescent="0.25">
      <c r="A269" s="5"/>
      <c r="B269" s="312"/>
      <c r="C269" s="314"/>
      <c r="D269" s="7"/>
      <c r="E269" s="7"/>
      <c r="F269" s="231"/>
      <c r="G269" s="231"/>
      <c r="H269" s="314"/>
      <c r="I269" s="306"/>
      <c r="J269" s="151"/>
      <c r="K269" s="151"/>
      <c r="L269" s="175"/>
      <c r="M269" s="151"/>
      <c r="N269" s="176"/>
      <c r="O269" s="160"/>
      <c r="P269" s="160"/>
      <c r="Q269" s="160"/>
      <c r="R269" s="151"/>
      <c r="S269" s="151"/>
      <c r="T269" s="151"/>
      <c r="U269" s="151"/>
      <c r="V269" s="151"/>
      <c r="W269" s="175"/>
      <c r="X269" s="151"/>
      <c r="Y269" s="151"/>
      <c r="Z269" s="151"/>
      <c r="AA269" s="151"/>
      <c r="AB269" s="151"/>
      <c r="AC269" s="151"/>
      <c r="AD269" s="151"/>
      <c r="AE269" s="151"/>
      <c r="AF269" s="151"/>
      <c r="AG269" s="151"/>
      <c r="AH269" s="151"/>
      <c r="AI269" s="151"/>
      <c r="AJ269" s="151"/>
      <c r="AK269" s="151"/>
      <c r="AL269" s="151"/>
      <c r="AM269" s="7"/>
      <c r="AN269" s="7"/>
      <c r="AO269" s="7"/>
      <c r="AP269" s="7"/>
      <c r="AQ269" s="7"/>
      <c r="AR269" s="7"/>
      <c r="AS269" s="7"/>
      <c r="AT269" s="7"/>
      <c r="AU269" s="7"/>
      <c r="AV269" s="7"/>
      <c r="AW269" s="7"/>
      <c r="AX269" s="7"/>
      <c r="AY269" s="7"/>
      <c r="AZ269" s="7"/>
      <c r="BA269" s="7"/>
    </row>
    <row r="270" spans="1:53" x14ac:dyDescent="0.25">
      <c r="A270" s="5"/>
      <c r="B270" s="312"/>
      <c r="C270" s="314"/>
      <c r="D270" s="7"/>
      <c r="E270" s="7"/>
      <c r="F270" s="231"/>
      <c r="G270" s="231"/>
      <c r="H270" s="314"/>
      <c r="I270" s="306"/>
      <c r="J270" s="151"/>
      <c r="K270" s="151"/>
      <c r="L270" s="175"/>
      <c r="M270" s="151"/>
      <c r="N270" s="176"/>
      <c r="O270" s="160"/>
      <c r="P270" s="160"/>
      <c r="Q270" s="160"/>
      <c r="R270" s="151"/>
      <c r="S270" s="151"/>
      <c r="T270" s="151"/>
      <c r="U270" s="151"/>
      <c r="V270" s="151"/>
      <c r="W270" s="175"/>
      <c r="X270" s="151"/>
      <c r="Y270" s="151"/>
      <c r="Z270" s="151"/>
      <c r="AA270" s="151"/>
      <c r="AB270" s="151"/>
      <c r="AC270" s="151"/>
      <c r="AD270" s="151"/>
      <c r="AE270" s="151"/>
      <c r="AF270" s="151"/>
      <c r="AG270" s="151"/>
      <c r="AH270" s="151"/>
      <c r="AI270" s="151"/>
      <c r="AJ270" s="151"/>
      <c r="AK270" s="151"/>
      <c r="AL270" s="151"/>
      <c r="AM270" s="7"/>
      <c r="AN270" s="7"/>
      <c r="AO270" s="7"/>
      <c r="AP270" s="7"/>
      <c r="AQ270" s="7"/>
      <c r="AR270" s="7"/>
      <c r="AS270" s="7"/>
      <c r="AT270" s="7"/>
      <c r="AU270" s="7"/>
      <c r="AV270" s="7"/>
      <c r="AW270" s="7"/>
      <c r="AX270" s="7"/>
      <c r="AY270" s="7"/>
      <c r="AZ270" s="7"/>
      <c r="BA270" s="7"/>
    </row>
    <row r="271" spans="1:53" x14ac:dyDescent="0.25">
      <c r="A271" s="5"/>
      <c r="B271" s="312"/>
      <c r="C271" s="314"/>
      <c r="D271" s="7"/>
      <c r="E271" s="7"/>
      <c r="F271" s="231"/>
      <c r="G271" s="231"/>
      <c r="H271" s="314"/>
      <c r="I271" s="306"/>
      <c r="J271" s="151"/>
      <c r="K271" s="151"/>
      <c r="L271" s="175"/>
      <c r="M271" s="151"/>
      <c r="N271" s="176"/>
      <c r="O271" s="160"/>
      <c r="P271" s="160"/>
      <c r="Q271" s="160"/>
      <c r="R271" s="151"/>
      <c r="S271" s="151"/>
      <c r="T271" s="151"/>
      <c r="U271" s="151"/>
      <c r="V271" s="151"/>
      <c r="W271" s="175"/>
      <c r="X271" s="151"/>
      <c r="Y271" s="151"/>
      <c r="Z271" s="151"/>
      <c r="AA271" s="151"/>
      <c r="AB271" s="151"/>
      <c r="AC271" s="151"/>
      <c r="AD271" s="151"/>
      <c r="AE271" s="151"/>
      <c r="AF271" s="151"/>
      <c r="AG271" s="151"/>
      <c r="AH271" s="151"/>
      <c r="AI271" s="151"/>
      <c r="AJ271" s="151"/>
      <c r="AK271" s="151"/>
      <c r="AL271" s="151"/>
      <c r="AM271" s="7"/>
      <c r="AN271" s="7"/>
      <c r="AO271" s="7"/>
      <c r="AP271" s="7"/>
      <c r="AQ271" s="7"/>
      <c r="AR271" s="7"/>
      <c r="AS271" s="7"/>
      <c r="AT271" s="7"/>
      <c r="AU271" s="7"/>
      <c r="AV271" s="7"/>
      <c r="AW271" s="7"/>
      <c r="AX271" s="7"/>
      <c r="AY271" s="7"/>
      <c r="AZ271" s="7"/>
      <c r="BA271" s="7"/>
    </row>
    <row r="272" spans="1:53" x14ac:dyDescent="0.25">
      <c r="A272" s="5"/>
      <c r="B272" s="312"/>
      <c r="C272" s="314"/>
      <c r="D272" s="7"/>
      <c r="E272" s="7"/>
      <c r="F272" s="231"/>
      <c r="G272" s="231"/>
      <c r="H272" s="314"/>
      <c r="I272" s="306"/>
      <c r="J272" s="151"/>
      <c r="K272" s="151"/>
      <c r="L272" s="175"/>
      <c r="M272" s="151"/>
      <c r="N272" s="176"/>
      <c r="O272" s="160"/>
      <c r="P272" s="160"/>
      <c r="Q272" s="160"/>
      <c r="R272" s="151"/>
      <c r="S272" s="151"/>
      <c r="T272" s="151"/>
      <c r="U272" s="151"/>
      <c r="V272" s="151"/>
      <c r="W272" s="175"/>
      <c r="X272" s="151"/>
      <c r="Y272" s="151"/>
      <c r="Z272" s="151"/>
      <c r="AA272" s="151"/>
      <c r="AB272" s="151"/>
      <c r="AC272" s="151"/>
      <c r="AD272" s="151"/>
      <c r="AE272" s="151"/>
      <c r="AF272" s="151"/>
      <c r="AG272" s="151"/>
      <c r="AH272" s="151"/>
      <c r="AI272" s="151"/>
      <c r="AJ272" s="151"/>
      <c r="AK272" s="151"/>
      <c r="AL272" s="151"/>
      <c r="AM272" s="7"/>
      <c r="AN272" s="7"/>
      <c r="AO272" s="7"/>
      <c r="AP272" s="7"/>
      <c r="AQ272" s="7"/>
      <c r="AR272" s="7"/>
      <c r="AS272" s="7"/>
      <c r="AT272" s="7"/>
      <c r="AU272" s="7"/>
      <c r="AV272" s="7"/>
      <c r="AW272" s="7"/>
      <c r="AX272" s="7"/>
      <c r="AY272" s="7"/>
      <c r="AZ272" s="7"/>
      <c r="BA272" s="7"/>
    </row>
    <row r="273" spans="1:53" x14ac:dyDescent="0.25">
      <c r="A273" s="5"/>
      <c r="B273" s="312"/>
      <c r="C273" s="314"/>
      <c r="D273" s="7"/>
      <c r="E273" s="7"/>
      <c r="F273" s="231"/>
      <c r="G273" s="231"/>
      <c r="H273" s="314"/>
      <c r="I273" s="306"/>
      <c r="J273" s="151"/>
      <c r="K273" s="151"/>
      <c r="L273" s="175"/>
      <c r="M273" s="151"/>
      <c r="N273" s="176"/>
      <c r="O273" s="160"/>
      <c r="P273" s="160"/>
      <c r="Q273" s="160"/>
      <c r="R273" s="151"/>
      <c r="S273" s="151"/>
      <c r="T273" s="151"/>
      <c r="U273" s="151"/>
      <c r="V273" s="151"/>
      <c r="W273" s="175"/>
      <c r="X273" s="151"/>
      <c r="Y273" s="151"/>
      <c r="Z273" s="151"/>
      <c r="AA273" s="151"/>
      <c r="AB273" s="151"/>
      <c r="AC273" s="151"/>
      <c r="AD273" s="151"/>
      <c r="AE273" s="151"/>
      <c r="AF273" s="151"/>
      <c r="AG273" s="151"/>
      <c r="AH273" s="151"/>
      <c r="AI273" s="151"/>
      <c r="AJ273" s="151"/>
      <c r="AK273" s="151"/>
      <c r="AL273" s="151"/>
      <c r="AM273" s="7"/>
      <c r="AN273" s="7"/>
      <c r="AO273" s="7"/>
      <c r="AP273" s="7"/>
      <c r="AQ273" s="7"/>
      <c r="AR273" s="7"/>
      <c r="AS273" s="7"/>
      <c r="AT273" s="7"/>
      <c r="AU273" s="7"/>
      <c r="AV273" s="7"/>
      <c r="AW273" s="7"/>
      <c r="AX273" s="7"/>
      <c r="AY273" s="7"/>
      <c r="AZ273" s="7"/>
      <c r="BA273" s="7"/>
    </row>
    <row r="274" spans="1:53" x14ac:dyDescent="0.25">
      <c r="A274" s="5"/>
      <c r="B274" s="312"/>
      <c r="C274" s="314"/>
      <c r="D274" s="7"/>
      <c r="E274" s="7"/>
      <c r="F274" s="231"/>
      <c r="G274" s="231"/>
      <c r="H274" s="314"/>
      <c r="I274" s="306"/>
      <c r="J274" s="151"/>
      <c r="K274" s="151"/>
      <c r="L274" s="175"/>
      <c r="M274" s="151"/>
      <c r="N274" s="176"/>
      <c r="O274" s="160"/>
      <c r="P274" s="160"/>
      <c r="Q274" s="160"/>
      <c r="R274" s="151"/>
      <c r="S274" s="151"/>
      <c r="T274" s="151"/>
      <c r="U274" s="151"/>
      <c r="V274" s="151"/>
      <c r="W274" s="175"/>
      <c r="X274" s="151"/>
      <c r="Y274" s="151"/>
      <c r="Z274" s="151"/>
      <c r="AA274" s="151"/>
      <c r="AB274" s="151"/>
      <c r="AC274" s="151"/>
      <c r="AD274" s="151"/>
      <c r="AE274" s="151"/>
      <c r="AF274" s="151"/>
      <c r="AG274" s="151"/>
      <c r="AH274" s="151"/>
      <c r="AI274" s="151"/>
      <c r="AJ274" s="151"/>
      <c r="AK274" s="151"/>
      <c r="AL274" s="151"/>
      <c r="AM274" s="7"/>
      <c r="AN274" s="7"/>
      <c r="AO274" s="7"/>
      <c r="AP274" s="7"/>
      <c r="AQ274" s="7"/>
      <c r="AR274" s="7"/>
      <c r="AS274" s="7"/>
      <c r="AT274" s="7"/>
      <c r="AU274" s="7"/>
      <c r="AV274" s="7"/>
      <c r="AW274" s="7"/>
      <c r="AX274" s="7"/>
      <c r="AY274" s="7"/>
      <c r="AZ274" s="7"/>
      <c r="BA274" s="7"/>
    </row>
    <row r="275" spans="1:53" x14ac:dyDescent="0.25">
      <c r="A275" s="5"/>
      <c r="B275" s="312"/>
      <c r="C275" s="314"/>
      <c r="D275" s="7"/>
      <c r="E275" s="7"/>
      <c r="F275" s="231"/>
      <c r="G275" s="231"/>
      <c r="H275" s="314"/>
      <c r="I275" s="306"/>
      <c r="J275" s="151"/>
      <c r="K275" s="151"/>
      <c r="L275" s="175"/>
      <c r="M275" s="151"/>
      <c r="N275" s="176"/>
      <c r="O275" s="160"/>
      <c r="P275" s="160"/>
      <c r="Q275" s="160"/>
      <c r="R275" s="151"/>
      <c r="S275" s="151"/>
      <c r="T275" s="151"/>
      <c r="U275" s="151"/>
      <c r="V275" s="151"/>
      <c r="W275" s="175"/>
      <c r="X275" s="151"/>
      <c r="Y275" s="151"/>
      <c r="Z275" s="151"/>
      <c r="AA275" s="151"/>
      <c r="AB275" s="151"/>
      <c r="AC275" s="151"/>
      <c r="AD275" s="151"/>
      <c r="AE275" s="151"/>
      <c r="AF275" s="151"/>
      <c r="AG275" s="151"/>
      <c r="AH275" s="151"/>
      <c r="AI275" s="151"/>
      <c r="AJ275" s="151"/>
      <c r="AK275" s="151"/>
      <c r="AL275" s="151"/>
      <c r="AM275" s="7"/>
      <c r="AN275" s="7"/>
      <c r="AO275" s="7"/>
      <c r="AP275" s="7"/>
      <c r="AQ275" s="7"/>
      <c r="AR275" s="7"/>
      <c r="AS275" s="7"/>
      <c r="AT275" s="7"/>
      <c r="AU275" s="7"/>
      <c r="AV275" s="7"/>
      <c r="AW275" s="7"/>
      <c r="AX275" s="7"/>
      <c r="AY275" s="7"/>
      <c r="AZ275" s="7"/>
      <c r="BA275" s="7"/>
    </row>
    <row r="276" spans="1:53" x14ac:dyDescent="0.25">
      <c r="A276" s="5"/>
      <c r="B276" s="312"/>
      <c r="C276" s="314"/>
      <c r="D276" s="7"/>
      <c r="E276" s="7"/>
      <c r="F276" s="231"/>
      <c r="G276" s="231"/>
      <c r="H276" s="314"/>
      <c r="I276" s="306"/>
      <c r="J276" s="151"/>
      <c r="K276" s="151"/>
      <c r="L276" s="175"/>
      <c r="M276" s="151"/>
      <c r="N276" s="176"/>
      <c r="O276" s="160"/>
      <c r="P276" s="160"/>
      <c r="Q276" s="160"/>
      <c r="R276" s="151"/>
      <c r="S276" s="151"/>
      <c r="T276" s="151"/>
      <c r="U276" s="151"/>
      <c r="V276" s="151"/>
      <c r="W276" s="175"/>
      <c r="X276" s="151"/>
      <c r="Y276" s="151"/>
      <c r="Z276" s="151"/>
      <c r="AA276" s="151"/>
      <c r="AB276" s="151"/>
      <c r="AC276" s="151"/>
      <c r="AD276" s="151"/>
      <c r="AE276" s="151"/>
      <c r="AF276" s="151"/>
      <c r="AG276" s="151"/>
      <c r="AH276" s="151"/>
      <c r="AI276" s="151"/>
      <c r="AJ276" s="151"/>
      <c r="AK276" s="151"/>
      <c r="AL276" s="151"/>
      <c r="AM276" s="7"/>
      <c r="AN276" s="7"/>
      <c r="AO276" s="7"/>
      <c r="AP276" s="7"/>
      <c r="AQ276" s="7"/>
      <c r="AR276" s="7"/>
      <c r="AS276" s="7"/>
      <c r="AT276" s="7"/>
      <c r="AU276" s="7"/>
      <c r="AV276" s="7"/>
      <c r="AW276" s="7"/>
      <c r="AX276" s="7"/>
      <c r="AY276" s="7"/>
      <c r="AZ276" s="7"/>
      <c r="BA276" s="7"/>
    </row>
    <row r="277" spans="1:53" x14ac:dyDescent="0.25">
      <c r="A277" s="5"/>
      <c r="B277" s="312"/>
      <c r="C277" s="314"/>
      <c r="D277" s="7"/>
      <c r="E277" s="7"/>
      <c r="F277" s="231"/>
      <c r="G277" s="231"/>
      <c r="H277" s="314"/>
      <c r="I277" s="306"/>
      <c r="J277" s="151"/>
      <c r="K277" s="151"/>
      <c r="L277" s="175"/>
      <c r="M277" s="151"/>
      <c r="N277" s="176"/>
      <c r="O277" s="160"/>
      <c r="P277" s="160"/>
      <c r="Q277" s="160"/>
      <c r="R277" s="151"/>
      <c r="S277" s="151"/>
      <c r="T277" s="151"/>
      <c r="U277" s="151"/>
      <c r="V277" s="151"/>
      <c r="W277" s="175"/>
      <c r="X277" s="151"/>
      <c r="Y277" s="151"/>
      <c r="Z277" s="151"/>
      <c r="AA277" s="151"/>
      <c r="AB277" s="151"/>
      <c r="AC277" s="151"/>
      <c r="AD277" s="151"/>
      <c r="AE277" s="151"/>
      <c r="AF277" s="151"/>
      <c r="AG277" s="151"/>
      <c r="AH277" s="151"/>
      <c r="AI277" s="151"/>
      <c r="AJ277" s="151"/>
      <c r="AK277" s="151"/>
      <c r="AL277" s="151"/>
      <c r="AM277" s="7"/>
      <c r="AN277" s="7"/>
      <c r="AO277" s="7"/>
      <c r="AP277" s="7"/>
      <c r="AQ277" s="7"/>
      <c r="AR277" s="7"/>
      <c r="AS277" s="7"/>
      <c r="AT277" s="7"/>
      <c r="AU277" s="7"/>
      <c r="AV277" s="7"/>
      <c r="AW277" s="7"/>
      <c r="AX277" s="7"/>
      <c r="AY277" s="7"/>
      <c r="AZ277" s="7"/>
      <c r="BA277" s="7"/>
    </row>
    <row r="278" spans="1:53" x14ac:dyDescent="0.25">
      <c r="A278" s="5"/>
      <c r="B278" s="312"/>
      <c r="C278" s="314"/>
      <c r="D278" s="7"/>
      <c r="E278" s="7"/>
      <c r="F278" s="231"/>
      <c r="G278" s="231"/>
      <c r="H278" s="314"/>
      <c r="I278" s="306"/>
      <c r="J278" s="151"/>
      <c r="K278" s="151"/>
      <c r="L278" s="175"/>
      <c r="M278" s="151"/>
      <c r="N278" s="176"/>
      <c r="O278" s="160"/>
      <c r="P278" s="160"/>
      <c r="Q278" s="160"/>
      <c r="R278" s="151"/>
      <c r="S278" s="151"/>
      <c r="T278" s="151"/>
      <c r="U278" s="151"/>
      <c r="V278" s="151"/>
      <c r="W278" s="175"/>
      <c r="X278" s="151"/>
      <c r="Y278" s="151"/>
      <c r="Z278" s="151"/>
      <c r="AA278" s="151"/>
      <c r="AB278" s="151"/>
      <c r="AC278" s="151"/>
      <c r="AD278" s="151"/>
      <c r="AE278" s="151"/>
      <c r="AF278" s="151"/>
      <c r="AG278" s="151"/>
      <c r="AH278" s="151"/>
      <c r="AI278" s="151"/>
      <c r="AJ278" s="151"/>
      <c r="AK278" s="151"/>
      <c r="AL278" s="151"/>
      <c r="AM278" s="7"/>
      <c r="AN278" s="7"/>
      <c r="AO278" s="7"/>
      <c r="AP278" s="7"/>
      <c r="AQ278" s="7"/>
      <c r="AR278" s="7"/>
      <c r="AS278" s="7"/>
      <c r="AT278" s="7"/>
      <c r="AU278" s="7"/>
      <c r="AV278" s="7"/>
      <c r="AW278" s="7"/>
      <c r="AX278" s="7"/>
      <c r="AY278" s="7"/>
      <c r="AZ278" s="7"/>
      <c r="BA278" s="7"/>
    </row>
    <row r="279" spans="1:53" x14ac:dyDescent="0.25">
      <c r="A279" s="5"/>
      <c r="B279" s="312"/>
      <c r="C279" s="314"/>
      <c r="D279" s="7"/>
      <c r="E279" s="7"/>
      <c r="F279" s="231"/>
      <c r="G279" s="231"/>
      <c r="H279" s="314"/>
      <c r="I279" s="306"/>
      <c r="J279" s="151"/>
      <c r="K279" s="151"/>
      <c r="L279" s="175"/>
      <c r="M279" s="151"/>
      <c r="N279" s="176"/>
      <c r="O279" s="160"/>
      <c r="P279" s="160"/>
      <c r="Q279" s="160"/>
      <c r="R279" s="151"/>
      <c r="S279" s="151"/>
      <c r="T279" s="151"/>
      <c r="U279" s="151"/>
      <c r="V279" s="151"/>
      <c r="W279" s="175"/>
      <c r="X279" s="151"/>
      <c r="Y279" s="151"/>
      <c r="Z279" s="151"/>
      <c r="AA279" s="151"/>
      <c r="AB279" s="151"/>
      <c r="AC279" s="151"/>
      <c r="AD279" s="151"/>
      <c r="AE279" s="151"/>
      <c r="AF279" s="151"/>
      <c r="AG279" s="151"/>
      <c r="AH279" s="151"/>
      <c r="AI279" s="151"/>
      <c r="AJ279" s="151"/>
      <c r="AK279" s="151"/>
      <c r="AL279" s="151"/>
      <c r="AM279" s="7"/>
      <c r="AN279" s="7"/>
      <c r="AO279" s="7"/>
      <c r="AP279" s="7"/>
      <c r="AQ279" s="7"/>
      <c r="AR279" s="7"/>
      <c r="AS279" s="7"/>
      <c r="AT279" s="7"/>
      <c r="AU279" s="7"/>
      <c r="AV279" s="7"/>
      <c r="AW279" s="7"/>
      <c r="AX279" s="7"/>
      <c r="AY279" s="7"/>
      <c r="AZ279" s="7"/>
      <c r="BA279" s="7"/>
    </row>
    <row r="280" spans="1:53" x14ac:dyDescent="0.25">
      <c r="A280" s="5"/>
      <c r="B280" s="312"/>
      <c r="C280" s="314"/>
      <c r="D280" s="7"/>
      <c r="E280" s="7"/>
      <c r="F280" s="231"/>
      <c r="G280" s="231"/>
      <c r="H280" s="314"/>
      <c r="I280" s="306"/>
      <c r="J280" s="151"/>
      <c r="K280" s="151"/>
      <c r="L280" s="175"/>
      <c r="M280" s="151"/>
      <c r="N280" s="176"/>
      <c r="O280" s="160"/>
      <c r="P280" s="160"/>
      <c r="Q280" s="160"/>
      <c r="R280" s="151"/>
      <c r="S280" s="151"/>
      <c r="T280" s="151"/>
      <c r="U280" s="151"/>
      <c r="V280" s="151"/>
      <c r="W280" s="175"/>
      <c r="X280" s="151"/>
      <c r="Y280" s="151"/>
      <c r="Z280" s="151"/>
      <c r="AA280" s="151"/>
      <c r="AB280" s="151"/>
      <c r="AC280" s="151"/>
      <c r="AD280" s="151"/>
      <c r="AE280" s="151"/>
      <c r="AF280" s="151"/>
      <c r="AG280" s="151"/>
      <c r="AH280" s="151"/>
      <c r="AI280" s="151"/>
      <c r="AJ280" s="151"/>
      <c r="AK280" s="151"/>
      <c r="AL280" s="151"/>
      <c r="AM280" s="7"/>
      <c r="AN280" s="7"/>
      <c r="AO280" s="7"/>
      <c r="AP280" s="7"/>
      <c r="AQ280" s="7"/>
      <c r="AR280" s="7"/>
      <c r="AS280" s="7"/>
      <c r="AT280" s="7"/>
      <c r="AU280" s="7"/>
      <c r="AV280" s="7"/>
      <c r="AW280" s="7"/>
      <c r="AX280" s="7"/>
      <c r="AY280" s="7"/>
      <c r="AZ280" s="7"/>
      <c r="BA280" s="7"/>
    </row>
    <row r="281" spans="1:53" x14ac:dyDescent="0.25">
      <c r="A281" s="5"/>
      <c r="B281" s="312"/>
      <c r="C281" s="314"/>
      <c r="D281" s="7"/>
      <c r="E281" s="7"/>
      <c r="F281" s="231"/>
      <c r="G281" s="231"/>
      <c r="H281" s="314"/>
      <c r="I281" s="306"/>
      <c r="J281" s="151"/>
      <c r="K281" s="151"/>
      <c r="L281" s="175"/>
      <c r="M281" s="151"/>
      <c r="N281" s="176"/>
      <c r="O281" s="160"/>
      <c r="P281" s="160"/>
      <c r="Q281" s="160"/>
      <c r="R281" s="151"/>
      <c r="S281" s="151"/>
      <c r="T281" s="151"/>
      <c r="U281" s="151"/>
      <c r="V281" s="151"/>
      <c r="W281" s="175"/>
      <c r="X281" s="151"/>
      <c r="Y281" s="151"/>
      <c r="Z281" s="151"/>
      <c r="AA281" s="151"/>
      <c r="AB281" s="151"/>
      <c r="AC281" s="151"/>
      <c r="AD281" s="151"/>
      <c r="AE281" s="151"/>
      <c r="AF281" s="151"/>
      <c r="AG281" s="151"/>
      <c r="AH281" s="151"/>
      <c r="AI281" s="151"/>
      <c r="AJ281" s="151"/>
      <c r="AK281" s="151"/>
      <c r="AL281" s="151"/>
      <c r="AM281" s="7"/>
      <c r="AN281" s="7"/>
      <c r="AO281" s="7"/>
      <c r="AP281" s="7"/>
      <c r="AQ281" s="7"/>
      <c r="AR281" s="7"/>
      <c r="AS281" s="7"/>
      <c r="AT281" s="7"/>
      <c r="AU281" s="7"/>
      <c r="AV281" s="7"/>
      <c r="AW281" s="7"/>
      <c r="AX281" s="7"/>
      <c r="AY281" s="7"/>
      <c r="AZ281" s="7"/>
      <c r="BA281" s="7"/>
    </row>
    <row r="282" spans="1:53" x14ac:dyDescent="0.25">
      <c r="A282" s="5"/>
      <c r="B282" s="312"/>
      <c r="C282" s="314"/>
      <c r="D282" s="7"/>
      <c r="E282" s="7"/>
      <c r="F282" s="231"/>
      <c r="G282" s="231"/>
      <c r="H282" s="314"/>
      <c r="I282" s="306"/>
      <c r="J282" s="151"/>
      <c r="K282" s="151"/>
      <c r="L282" s="175"/>
      <c r="M282" s="151"/>
      <c r="N282" s="176"/>
      <c r="O282" s="160"/>
      <c r="P282" s="160"/>
      <c r="Q282" s="160"/>
      <c r="R282" s="151"/>
      <c r="S282" s="151"/>
      <c r="T282" s="151"/>
      <c r="U282" s="151"/>
      <c r="V282" s="151"/>
      <c r="W282" s="175"/>
      <c r="X282" s="151"/>
      <c r="Y282" s="151"/>
      <c r="Z282" s="151"/>
      <c r="AA282" s="151"/>
      <c r="AB282" s="151"/>
      <c r="AC282" s="151"/>
      <c r="AD282" s="151"/>
      <c r="AE282" s="151"/>
      <c r="AF282" s="151"/>
      <c r="AG282" s="151"/>
      <c r="AH282" s="151"/>
      <c r="AI282" s="151"/>
      <c r="AJ282" s="151"/>
      <c r="AK282" s="151"/>
      <c r="AL282" s="151"/>
      <c r="AM282" s="7"/>
      <c r="AN282" s="7"/>
      <c r="AO282" s="7"/>
      <c r="AP282" s="7"/>
      <c r="AQ282" s="7"/>
      <c r="AR282" s="7"/>
      <c r="AS282" s="7"/>
      <c r="AT282" s="7"/>
      <c r="AU282" s="7"/>
      <c r="AV282" s="7"/>
      <c r="AW282" s="7"/>
      <c r="AX282" s="7"/>
      <c r="AY282" s="7"/>
      <c r="AZ282" s="7"/>
      <c r="BA282" s="7"/>
    </row>
    <row r="283" spans="1:53" x14ac:dyDescent="0.25">
      <c r="A283" s="5"/>
      <c r="B283" s="312"/>
      <c r="C283" s="314"/>
      <c r="D283" s="7"/>
      <c r="E283" s="7"/>
      <c r="F283" s="231"/>
      <c r="G283" s="231"/>
      <c r="H283" s="314"/>
      <c r="I283" s="306"/>
      <c r="J283" s="151"/>
      <c r="K283" s="151"/>
      <c r="L283" s="175"/>
      <c r="M283" s="151"/>
      <c r="N283" s="176"/>
      <c r="O283" s="160"/>
      <c r="P283" s="160"/>
      <c r="Q283" s="160"/>
      <c r="R283" s="151"/>
      <c r="S283" s="151"/>
      <c r="T283" s="151"/>
      <c r="U283" s="151"/>
      <c r="V283" s="151"/>
      <c r="W283" s="175"/>
      <c r="X283" s="151"/>
      <c r="Y283" s="151"/>
      <c r="Z283" s="151"/>
      <c r="AA283" s="151"/>
      <c r="AB283" s="151"/>
      <c r="AC283" s="151"/>
      <c r="AD283" s="151"/>
      <c r="AE283" s="151"/>
      <c r="AF283" s="151"/>
      <c r="AG283" s="151"/>
      <c r="AH283" s="151"/>
      <c r="AI283" s="151"/>
      <c r="AJ283" s="151"/>
      <c r="AK283" s="151"/>
      <c r="AL283" s="151"/>
      <c r="AM283" s="7"/>
      <c r="AN283" s="7"/>
      <c r="AO283" s="7"/>
      <c r="AP283" s="7"/>
      <c r="AQ283" s="7"/>
      <c r="AR283" s="7"/>
      <c r="AS283" s="7"/>
      <c r="AT283" s="7"/>
      <c r="AU283" s="7"/>
      <c r="AV283" s="7"/>
      <c r="AW283" s="7"/>
      <c r="AX283" s="7"/>
      <c r="AY283" s="7"/>
      <c r="AZ283" s="7"/>
      <c r="BA283" s="7"/>
    </row>
    <row r="284" spans="1:53" x14ac:dyDescent="0.25">
      <c r="A284" s="5"/>
      <c r="B284" s="312"/>
      <c r="C284" s="314"/>
      <c r="D284" s="7"/>
      <c r="E284" s="7"/>
      <c r="F284" s="231"/>
      <c r="G284" s="231"/>
      <c r="H284" s="314"/>
      <c r="I284" s="306"/>
      <c r="J284" s="151"/>
      <c r="K284" s="151"/>
      <c r="L284" s="175"/>
      <c r="M284" s="151"/>
      <c r="N284" s="176"/>
      <c r="O284" s="160"/>
      <c r="P284" s="160"/>
      <c r="Q284" s="160"/>
      <c r="R284" s="151"/>
      <c r="S284" s="151"/>
      <c r="T284" s="151"/>
      <c r="U284" s="151"/>
      <c r="V284" s="151"/>
      <c r="W284" s="175"/>
      <c r="X284" s="151"/>
      <c r="Y284" s="151"/>
      <c r="Z284" s="151"/>
      <c r="AA284" s="151"/>
      <c r="AB284" s="151"/>
      <c r="AC284" s="151"/>
      <c r="AD284" s="151"/>
      <c r="AE284" s="151"/>
      <c r="AF284" s="151"/>
      <c r="AG284" s="151"/>
      <c r="AH284" s="151"/>
      <c r="AI284" s="151"/>
      <c r="AJ284" s="151"/>
      <c r="AK284" s="151"/>
      <c r="AL284" s="151"/>
      <c r="AM284" s="7"/>
      <c r="AN284" s="7"/>
      <c r="AO284" s="7"/>
      <c r="AP284" s="7"/>
      <c r="AQ284" s="7"/>
      <c r="AR284" s="7"/>
      <c r="AS284" s="7"/>
      <c r="AT284" s="7"/>
      <c r="AU284" s="7"/>
      <c r="AV284" s="7"/>
      <c r="AW284" s="7"/>
      <c r="AX284" s="7"/>
      <c r="AY284" s="7"/>
      <c r="AZ284" s="7"/>
      <c r="BA284" s="7"/>
    </row>
    <row r="285" spans="1:53" x14ac:dyDescent="0.25">
      <c r="A285" s="5"/>
      <c r="B285" s="312"/>
      <c r="C285" s="314"/>
      <c r="D285" s="7"/>
      <c r="E285" s="7"/>
      <c r="F285" s="231"/>
      <c r="G285" s="231"/>
      <c r="H285" s="314"/>
      <c r="I285" s="306"/>
      <c r="J285" s="151"/>
      <c r="K285" s="151"/>
      <c r="L285" s="175"/>
      <c r="M285" s="151"/>
      <c r="N285" s="176"/>
      <c r="O285" s="160"/>
      <c r="P285" s="160"/>
      <c r="Q285" s="160"/>
      <c r="R285" s="151"/>
      <c r="S285" s="151"/>
      <c r="T285" s="151"/>
      <c r="U285" s="151"/>
      <c r="V285" s="151"/>
      <c r="W285" s="175"/>
      <c r="X285" s="151"/>
      <c r="Y285" s="151"/>
      <c r="Z285" s="151"/>
      <c r="AA285" s="151"/>
      <c r="AB285" s="151"/>
      <c r="AC285" s="151"/>
      <c r="AD285" s="151"/>
      <c r="AE285" s="151"/>
      <c r="AF285" s="151"/>
      <c r="AG285" s="151"/>
      <c r="AH285" s="151"/>
      <c r="AI285" s="151"/>
      <c r="AJ285" s="151"/>
      <c r="AK285" s="151"/>
      <c r="AL285" s="151"/>
      <c r="AM285" s="7"/>
      <c r="AN285" s="7"/>
      <c r="AO285" s="7"/>
      <c r="AP285" s="7"/>
      <c r="AQ285" s="7"/>
      <c r="AR285" s="7"/>
      <c r="AS285" s="7"/>
      <c r="AT285" s="7"/>
      <c r="AU285" s="7"/>
      <c r="AV285" s="7"/>
      <c r="AW285" s="7"/>
      <c r="AX285" s="7"/>
      <c r="AY285" s="7"/>
      <c r="AZ285" s="7"/>
      <c r="BA285" s="7"/>
    </row>
    <row r="286" spans="1:53" x14ac:dyDescent="0.25">
      <c r="A286" s="5"/>
      <c r="B286" s="312"/>
      <c r="C286" s="314"/>
      <c r="D286" s="7"/>
      <c r="E286" s="7"/>
      <c r="F286" s="231"/>
      <c r="G286" s="231"/>
      <c r="H286" s="314"/>
      <c r="I286" s="306"/>
      <c r="J286" s="151"/>
      <c r="K286" s="151"/>
      <c r="L286" s="175"/>
      <c r="M286" s="151"/>
      <c r="N286" s="176"/>
      <c r="O286" s="160"/>
      <c r="P286" s="160"/>
      <c r="Q286" s="160"/>
      <c r="R286" s="151"/>
      <c r="S286" s="151"/>
      <c r="T286" s="151"/>
      <c r="U286" s="151"/>
      <c r="V286" s="151"/>
      <c r="W286" s="175"/>
      <c r="X286" s="151"/>
      <c r="Y286" s="151"/>
      <c r="Z286" s="151"/>
      <c r="AA286" s="151"/>
      <c r="AB286" s="151"/>
      <c r="AC286" s="151"/>
      <c r="AD286" s="151"/>
      <c r="AE286" s="151"/>
      <c r="AF286" s="151"/>
      <c r="AG286" s="151"/>
      <c r="AH286" s="151"/>
      <c r="AI286" s="151"/>
      <c r="AJ286" s="151"/>
      <c r="AK286" s="151"/>
      <c r="AL286" s="151"/>
      <c r="AM286" s="7"/>
      <c r="AN286" s="7"/>
      <c r="AO286" s="7"/>
      <c r="AP286" s="7"/>
      <c r="AQ286" s="7"/>
      <c r="AR286" s="7"/>
      <c r="AS286" s="7"/>
      <c r="AT286" s="7"/>
      <c r="AU286" s="7"/>
      <c r="AV286" s="7"/>
      <c r="AW286" s="7"/>
      <c r="AX286" s="7"/>
      <c r="AY286" s="7"/>
      <c r="AZ286" s="7"/>
      <c r="BA286" s="7"/>
    </row>
    <row r="287" spans="1:53" x14ac:dyDescent="0.25">
      <c r="A287" s="5"/>
      <c r="B287" s="312"/>
      <c r="C287" s="314"/>
      <c r="D287" s="7"/>
      <c r="E287" s="7"/>
      <c r="F287" s="231"/>
      <c r="G287" s="231"/>
      <c r="H287" s="314"/>
      <c r="I287" s="306"/>
      <c r="J287" s="151"/>
      <c r="K287" s="151"/>
      <c r="L287" s="175"/>
      <c r="M287" s="151"/>
      <c r="N287" s="176"/>
      <c r="O287" s="160"/>
      <c r="P287" s="160"/>
      <c r="Q287" s="160"/>
      <c r="R287" s="151"/>
      <c r="S287" s="151"/>
      <c r="T287" s="151"/>
      <c r="U287" s="151"/>
      <c r="V287" s="151"/>
      <c r="W287" s="175"/>
      <c r="X287" s="151"/>
      <c r="Y287" s="151"/>
      <c r="Z287" s="151"/>
      <c r="AA287" s="151"/>
      <c r="AB287" s="151"/>
      <c r="AC287" s="151"/>
      <c r="AD287" s="151"/>
      <c r="AE287" s="151"/>
      <c r="AF287" s="151"/>
      <c r="AG287" s="151"/>
      <c r="AH287" s="151"/>
      <c r="AI287" s="151"/>
      <c r="AJ287" s="151"/>
      <c r="AK287" s="151"/>
      <c r="AL287" s="151"/>
      <c r="AM287" s="7"/>
      <c r="AN287" s="7"/>
      <c r="AO287" s="7"/>
      <c r="AP287" s="7"/>
      <c r="AQ287" s="7"/>
      <c r="AR287" s="7"/>
      <c r="AS287" s="7"/>
      <c r="AT287" s="7"/>
      <c r="AU287" s="7"/>
      <c r="AV287" s="7"/>
      <c r="AW287" s="7"/>
      <c r="AX287" s="7"/>
      <c r="AY287" s="7"/>
      <c r="AZ287" s="7"/>
      <c r="BA287" s="7"/>
    </row>
    <row r="288" spans="1:53" x14ac:dyDescent="0.25">
      <c r="A288" s="5"/>
      <c r="B288" s="312"/>
      <c r="C288" s="314"/>
      <c r="D288" s="7"/>
      <c r="E288" s="7"/>
      <c r="F288" s="231"/>
      <c r="G288" s="231"/>
      <c r="H288" s="314"/>
      <c r="I288" s="306"/>
      <c r="J288" s="151"/>
      <c r="K288" s="151"/>
      <c r="L288" s="175"/>
      <c r="M288" s="151"/>
      <c r="N288" s="176"/>
      <c r="O288" s="160"/>
      <c r="P288" s="160"/>
      <c r="Q288" s="160"/>
      <c r="R288" s="151"/>
      <c r="S288" s="151"/>
      <c r="T288" s="151"/>
      <c r="U288" s="151"/>
      <c r="V288" s="151"/>
      <c r="W288" s="175"/>
      <c r="X288" s="151"/>
      <c r="Y288" s="151"/>
      <c r="Z288" s="151"/>
      <c r="AA288" s="151"/>
      <c r="AB288" s="151"/>
      <c r="AC288" s="151"/>
      <c r="AD288" s="151"/>
      <c r="AE288" s="151"/>
      <c r="AF288" s="151"/>
      <c r="AG288" s="151"/>
      <c r="AH288" s="151"/>
      <c r="AI288" s="151"/>
      <c r="AJ288" s="151"/>
      <c r="AK288" s="151"/>
      <c r="AL288" s="151"/>
      <c r="AM288" s="7"/>
      <c r="AN288" s="7"/>
      <c r="AO288" s="7"/>
      <c r="AP288" s="7"/>
      <c r="AQ288" s="7"/>
      <c r="AR288" s="7"/>
      <c r="AS288" s="7"/>
      <c r="AT288" s="7"/>
      <c r="AU288" s="7"/>
      <c r="AV288" s="7"/>
      <c r="AW288" s="7"/>
      <c r="AX288" s="7"/>
      <c r="AY288" s="7"/>
      <c r="AZ288" s="7"/>
      <c r="BA288" s="7"/>
    </row>
    <row r="289" spans="1:53" x14ac:dyDescent="0.25">
      <c r="A289" s="5"/>
      <c r="B289" s="312"/>
      <c r="C289" s="314"/>
      <c r="D289" s="7"/>
      <c r="E289" s="7"/>
      <c r="F289" s="231"/>
      <c r="G289" s="231"/>
      <c r="H289" s="314"/>
      <c r="I289" s="306"/>
      <c r="J289" s="151"/>
      <c r="K289" s="151"/>
      <c r="L289" s="175"/>
      <c r="M289" s="151"/>
      <c r="N289" s="176"/>
      <c r="O289" s="160"/>
      <c r="P289" s="160"/>
      <c r="Q289" s="160"/>
      <c r="R289" s="151"/>
      <c r="S289" s="151"/>
      <c r="T289" s="151"/>
      <c r="U289" s="151"/>
      <c r="V289" s="151"/>
      <c r="W289" s="175"/>
      <c r="X289" s="151"/>
      <c r="Y289" s="151"/>
      <c r="Z289" s="151"/>
      <c r="AA289" s="151"/>
      <c r="AB289" s="151"/>
      <c r="AC289" s="151"/>
      <c r="AD289" s="151"/>
      <c r="AE289" s="151"/>
      <c r="AF289" s="151"/>
      <c r="AG289" s="151"/>
      <c r="AH289" s="151"/>
      <c r="AI289" s="151"/>
      <c r="AJ289" s="151"/>
      <c r="AK289" s="151"/>
      <c r="AL289" s="151"/>
      <c r="AM289" s="7"/>
      <c r="AN289" s="7"/>
      <c r="AO289" s="7"/>
      <c r="AP289" s="7"/>
      <c r="AQ289" s="7"/>
      <c r="AR289" s="7"/>
      <c r="AS289" s="7"/>
      <c r="AT289" s="7"/>
      <c r="AU289" s="7"/>
      <c r="AV289" s="7"/>
      <c r="AW289" s="7"/>
      <c r="AX289" s="7"/>
      <c r="AY289" s="7"/>
      <c r="AZ289" s="7"/>
      <c r="BA289" s="7"/>
    </row>
    <row r="290" spans="1:53" x14ac:dyDescent="0.25">
      <c r="A290" s="5"/>
      <c r="B290" s="312"/>
      <c r="C290" s="314"/>
      <c r="D290" s="7"/>
      <c r="E290" s="7"/>
      <c r="F290" s="231"/>
      <c r="G290" s="231"/>
      <c r="H290" s="314"/>
      <c r="I290" s="306"/>
      <c r="J290" s="151"/>
      <c r="K290" s="151"/>
      <c r="L290" s="175"/>
      <c r="M290" s="151"/>
      <c r="N290" s="176"/>
      <c r="O290" s="160"/>
      <c r="P290" s="160"/>
      <c r="Q290" s="160"/>
      <c r="R290" s="151"/>
      <c r="S290" s="151"/>
      <c r="T290" s="151"/>
      <c r="U290" s="151"/>
      <c r="V290" s="151"/>
      <c r="W290" s="175"/>
      <c r="X290" s="151"/>
      <c r="Y290" s="151"/>
      <c r="Z290" s="151"/>
      <c r="AA290" s="151"/>
      <c r="AB290" s="151"/>
      <c r="AC290" s="151"/>
      <c r="AD290" s="151"/>
      <c r="AE290" s="151"/>
      <c r="AF290" s="151"/>
      <c r="AG290" s="151"/>
      <c r="AH290" s="151"/>
      <c r="AI290" s="151"/>
      <c r="AJ290" s="151"/>
      <c r="AK290" s="151"/>
      <c r="AL290" s="151"/>
      <c r="AM290" s="7"/>
      <c r="AN290" s="7"/>
      <c r="AO290" s="7"/>
      <c r="AP290" s="7"/>
      <c r="AQ290" s="7"/>
      <c r="AR290" s="7"/>
      <c r="AS290" s="7"/>
      <c r="AT290" s="7"/>
      <c r="AU290" s="7"/>
      <c r="AV290" s="7"/>
      <c r="AW290" s="7"/>
      <c r="AX290" s="7"/>
      <c r="AY290" s="7"/>
      <c r="AZ290" s="7"/>
      <c r="BA290" s="7"/>
    </row>
    <row r="291" spans="1:53" x14ac:dyDescent="0.25">
      <c r="A291" s="5"/>
      <c r="B291" s="312"/>
      <c r="C291" s="314"/>
      <c r="D291" s="7"/>
      <c r="E291" s="7"/>
      <c r="F291" s="231"/>
      <c r="G291" s="231"/>
      <c r="H291" s="314"/>
      <c r="I291" s="306"/>
      <c r="J291" s="151"/>
      <c r="K291" s="151"/>
      <c r="L291" s="175"/>
      <c r="M291" s="151"/>
      <c r="N291" s="176"/>
      <c r="O291" s="160"/>
      <c r="P291" s="160"/>
      <c r="Q291" s="160"/>
      <c r="R291" s="151"/>
      <c r="S291" s="151"/>
      <c r="T291" s="151"/>
      <c r="U291" s="151"/>
      <c r="V291" s="151"/>
      <c r="W291" s="175"/>
      <c r="X291" s="151"/>
      <c r="Y291" s="151"/>
      <c r="Z291" s="151"/>
      <c r="AA291" s="151"/>
      <c r="AB291" s="151"/>
      <c r="AC291" s="151"/>
      <c r="AD291" s="151"/>
      <c r="AE291" s="151"/>
      <c r="AF291" s="151"/>
      <c r="AG291" s="151"/>
      <c r="AH291" s="151"/>
      <c r="AI291" s="151"/>
      <c r="AJ291" s="151"/>
      <c r="AK291" s="151"/>
      <c r="AL291" s="151"/>
      <c r="AM291" s="7"/>
      <c r="AN291" s="7"/>
      <c r="AO291" s="7"/>
      <c r="AP291" s="7"/>
      <c r="AQ291" s="7"/>
      <c r="AR291" s="7"/>
      <c r="AS291" s="7"/>
      <c r="AT291" s="7"/>
      <c r="AU291" s="7"/>
      <c r="AV291" s="7"/>
      <c r="AW291" s="7"/>
      <c r="AX291" s="7"/>
      <c r="AY291" s="7"/>
      <c r="AZ291" s="7"/>
      <c r="BA291" s="7"/>
    </row>
    <row r="292" spans="1:53" x14ac:dyDescent="0.25">
      <c r="A292" s="5"/>
      <c r="B292" s="312"/>
      <c r="C292" s="314"/>
      <c r="D292" s="7"/>
      <c r="E292" s="7"/>
      <c r="F292" s="231"/>
      <c r="G292" s="231"/>
      <c r="H292" s="314"/>
      <c r="I292" s="306"/>
      <c r="J292" s="151"/>
      <c r="K292" s="151"/>
      <c r="L292" s="175"/>
      <c r="M292" s="151"/>
      <c r="N292" s="176"/>
      <c r="O292" s="160"/>
      <c r="P292" s="160"/>
      <c r="Q292" s="160"/>
      <c r="R292" s="151"/>
      <c r="S292" s="151"/>
      <c r="T292" s="151"/>
      <c r="U292" s="151"/>
      <c r="V292" s="151"/>
      <c r="W292" s="175"/>
      <c r="X292" s="151"/>
      <c r="Y292" s="151"/>
      <c r="Z292" s="151"/>
      <c r="AA292" s="151"/>
      <c r="AB292" s="151"/>
      <c r="AC292" s="151"/>
      <c r="AD292" s="151"/>
      <c r="AE292" s="151"/>
      <c r="AF292" s="151"/>
      <c r="AG292" s="151"/>
      <c r="AH292" s="151"/>
      <c r="AI292" s="151"/>
      <c r="AJ292" s="151"/>
      <c r="AK292" s="151"/>
      <c r="AL292" s="151"/>
      <c r="AM292" s="7"/>
      <c r="AN292" s="7"/>
      <c r="AO292" s="7"/>
      <c r="AP292" s="7"/>
      <c r="AQ292" s="7"/>
      <c r="AR292" s="7"/>
      <c r="AS292" s="7"/>
      <c r="AT292" s="7"/>
      <c r="AU292" s="7"/>
      <c r="AV292" s="7"/>
      <c r="AW292" s="7"/>
      <c r="AX292" s="7"/>
      <c r="AY292" s="7"/>
      <c r="AZ292" s="7"/>
      <c r="BA292" s="7"/>
    </row>
    <row r="293" spans="1:53" x14ac:dyDescent="0.25">
      <c r="A293" s="5"/>
      <c r="B293" s="312"/>
      <c r="C293" s="314"/>
      <c r="D293" s="7"/>
      <c r="E293" s="7"/>
      <c r="F293" s="231"/>
      <c r="G293" s="231"/>
      <c r="H293" s="314"/>
      <c r="I293" s="306"/>
      <c r="J293" s="151"/>
      <c r="K293" s="151"/>
      <c r="L293" s="175"/>
      <c r="M293" s="151"/>
      <c r="N293" s="176"/>
      <c r="O293" s="160"/>
      <c r="P293" s="160"/>
      <c r="Q293" s="160"/>
      <c r="R293" s="151"/>
      <c r="S293" s="151"/>
      <c r="T293" s="151"/>
      <c r="U293" s="151"/>
      <c r="V293" s="151"/>
      <c r="W293" s="175"/>
      <c r="X293" s="151"/>
      <c r="Y293" s="151"/>
      <c r="Z293" s="151"/>
      <c r="AA293" s="151"/>
      <c r="AB293" s="151"/>
      <c r="AC293" s="151"/>
      <c r="AD293" s="151"/>
      <c r="AE293" s="151"/>
      <c r="AF293" s="151"/>
      <c r="AG293" s="151"/>
      <c r="AH293" s="151"/>
      <c r="AI293" s="151"/>
      <c r="AJ293" s="151"/>
      <c r="AK293" s="151"/>
      <c r="AL293" s="151"/>
      <c r="AM293" s="7"/>
      <c r="AN293" s="7"/>
      <c r="AO293" s="7"/>
      <c r="AP293" s="7"/>
      <c r="AQ293" s="7"/>
      <c r="AR293" s="7"/>
      <c r="AS293" s="7"/>
      <c r="AT293" s="7"/>
      <c r="AU293" s="7"/>
      <c r="AV293" s="7"/>
      <c r="AW293" s="7"/>
      <c r="AX293" s="7"/>
      <c r="AY293" s="7"/>
      <c r="AZ293" s="7"/>
      <c r="BA293" s="7"/>
    </row>
    <row r="294" spans="1:53" x14ac:dyDescent="0.25">
      <c r="A294" s="5"/>
      <c r="B294" s="312"/>
      <c r="C294" s="314"/>
      <c r="D294" s="7"/>
      <c r="E294" s="7"/>
      <c r="F294" s="231"/>
      <c r="G294" s="231"/>
      <c r="H294" s="314"/>
      <c r="I294" s="306"/>
      <c r="J294" s="151"/>
      <c r="K294" s="151"/>
      <c r="L294" s="175"/>
      <c r="M294" s="151"/>
      <c r="N294" s="176"/>
      <c r="O294" s="160"/>
      <c r="P294" s="160"/>
      <c r="Q294" s="160"/>
      <c r="R294" s="151"/>
      <c r="S294" s="151"/>
      <c r="T294" s="151"/>
      <c r="U294" s="151"/>
      <c r="V294" s="151"/>
      <c r="W294" s="175"/>
      <c r="X294" s="151"/>
      <c r="Y294" s="151"/>
      <c r="Z294" s="151"/>
      <c r="AA294" s="151"/>
      <c r="AB294" s="151"/>
      <c r="AC294" s="151"/>
      <c r="AD294" s="151"/>
      <c r="AE294" s="151"/>
      <c r="AF294" s="151"/>
      <c r="AG294" s="151"/>
      <c r="AH294" s="151"/>
      <c r="AI294" s="151"/>
      <c r="AJ294" s="151"/>
      <c r="AK294" s="151"/>
      <c r="AL294" s="151"/>
      <c r="AM294" s="7"/>
      <c r="AN294" s="7"/>
      <c r="AO294" s="7"/>
      <c r="AP294" s="7"/>
      <c r="AQ294" s="7"/>
      <c r="AR294" s="7"/>
      <c r="AS294" s="7"/>
      <c r="AT294" s="7"/>
      <c r="AU294" s="7"/>
      <c r="AV294" s="7"/>
      <c r="AW294" s="7"/>
      <c r="AX294" s="7"/>
      <c r="AY294" s="7"/>
      <c r="AZ294" s="7"/>
      <c r="BA294" s="7"/>
    </row>
    <row r="295" spans="1:53" x14ac:dyDescent="0.25">
      <c r="A295" s="5"/>
      <c r="B295" s="312"/>
      <c r="C295" s="314"/>
      <c r="D295" s="7"/>
      <c r="E295" s="7"/>
      <c r="F295" s="231"/>
      <c r="G295" s="231"/>
      <c r="H295" s="314"/>
      <c r="I295" s="306"/>
      <c r="J295" s="151"/>
      <c r="K295" s="151"/>
      <c r="L295" s="175"/>
      <c r="M295" s="151"/>
      <c r="N295" s="176"/>
      <c r="O295" s="160"/>
      <c r="P295" s="160"/>
      <c r="Q295" s="160"/>
      <c r="R295" s="151"/>
      <c r="S295" s="151"/>
      <c r="T295" s="151"/>
      <c r="U295" s="151"/>
      <c r="V295" s="151"/>
      <c r="W295" s="175"/>
      <c r="X295" s="151"/>
      <c r="Y295" s="151"/>
      <c r="Z295" s="151"/>
      <c r="AA295" s="151"/>
      <c r="AB295" s="151"/>
      <c r="AC295" s="151"/>
      <c r="AD295" s="151"/>
      <c r="AE295" s="151"/>
      <c r="AF295" s="151"/>
      <c r="AG295" s="151"/>
      <c r="AH295" s="151"/>
      <c r="AI295" s="151"/>
      <c r="AJ295" s="151"/>
      <c r="AK295" s="151"/>
      <c r="AL295" s="151"/>
      <c r="AM295" s="7"/>
      <c r="AN295" s="7"/>
      <c r="AO295" s="7"/>
      <c r="AP295" s="7"/>
      <c r="AQ295" s="7"/>
      <c r="AR295" s="7"/>
      <c r="AS295" s="7"/>
      <c r="AT295" s="7"/>
      <c r="AU295" s="7"/>
      <c r="AV295" s="7"/>
      <c r="AW295" s="7"/>
      <c r="AX295" s="7"/>
      <c r="AY295" s="7"/>
      <c r="AZ295" s="7"/>
      <c r="BA295" s="7"/>
    </row>
    <row r="296" spans="1:53" x14ac:dyDescent="0.25">
      <c r="A296" s="5"/>
      <c r="B296" s="312"/>
      <c r="C296" s="314"/>
      <c r="D296" s="7"/>
      <c r="E296" s="7"/>
      <c r="F296" s="231"/>
      <c r="G296" s="231"/>
      <c r="H296" s="314"/>
      <c r="I296" s="306"/>
      <c r="J296" s="151"/>
      <c r="K296" s="151"/>
      <c r="L296" s="175"/>
      <c r="M296" s="151"/>
      <c r="N296" s="176"/>
      <c r="O296" s="160"/>
      <c r="P296" s="160"/>
      <c r="Q296" s="160"/>
      <c r="R296" s="151"/>
      <c r="S296" s="151"/>
      <c r="T296" s="151"/>
      <c r="U296" s="151"/>
      <c r="V296" s="151"/>
      <c r="W296" s="175"/>
      <c r="X296" s="151"/>
      <c r="Y296" s="151"/>
      <c r="Z296" s="151"/>
      <c r="AA296" s="151"/>
      <c r="AB296" s="151"/>
      <c r="AC296" s="151"/>
      <c r="AD296" s="151"/>
      <c r="AE296" s="151"/>
      <c r="AF296" s="151"/>
      <c r="AG296" s="151"/>
      <c r="AH296" s="151"/>
      <c r="AI296" s="151"/>
      <c r="AJ296" s="151"/>
      <c r="AK296" s="151"/>
      <c r="AL296" s="151"/>
      <c r="AM296" s="7"/>
      <c r="AN296" s="7"/>
      <c r="AO296" s="7"/>
      <c r="AP296" s="7"/>
      <c r="AQ296" s="7"/>
      <c r="AR296" s="7"/>
      <c r="AS296" s="7"/>
      <c r="AT296" s="7"/>
      <c r="AU296" s="7"/>
      <c r="AV296" s="7"/>
      <c r="AW296" s="7"/>
      <c r="AX296" s="7"/>
      <c r="AY296" s="7"/>
      <c r="AZ296" s="7"/>
      <c r="BA296" s="7"/>
    </row>
    <row r="297" spans="1:53" x14ac:dyDescent="0.25">
      <c r="A297" s="5"/>
      <c r="B297" s="312"/>
      <c r="C297" s="314"/>
      <c r="D297" s="7"/>
      <c r="E297" s="7"/>
      <c r="F297" s="231"/>
      <c r="G297" s="231"/>
      <c r="H297" s="314"/>
      <c r="I297" s="306"/>
      <c r="J297" s="151"/>
      <c r="K297" s="151"/>
      <c r="L297" s="175"/>
      <c r="M297" s="151"/>
      <c r="N297" s="176"/>
      <c r="O297" s="160"/>
      <c r="P297" s="160"/>
      <c r="Q297" s="160"/>
      <c r="R297" s="151"/>
      <c r="S297" s="151"/>
      <c r="T297" s="151"/>
      <c r="U297" s="151"/>
      <c r="V297" s="151"/>
      <c r="W297" s="175"/>
      <c r="X297" s="151"/>
      <c r="Y297" s="151"/>
      <c r="Z297" s="151"/>
      <c r="AA297" s="151"/>
      <c r="AB297" s="151"/>
      <c r="AC297" s="151"/>
      <c r="AD297" s="151"/>
      <c r="AE297" s="151"/>
      <c r="AF297" s="151"/>
      <c r="AG297" s="151"/>
      <c r="AH297" s="151"/>
      <c r="AI297" s="151"/>
      <c r="AJ297" s="151"/>
      <c r="AK297" s="151"/>
      <c r="AL297" s="151"/>
      <c r="AM297" s="7"/>
      <c r="AN297" s="7"/>
      <c r="AO297" s="7"/>
      <c r="AP297" s="7"/>
      <c r="AQ297" s="7"/>
      <c r="AR297" s="7"/>
      <c r="AS297" s="7"/>
      <c r="AT297" s="7"/>
      <c r="AU297" s="7"/>
      <c r="AV297" s="7"/>
      <c r="AW297" s="7"/>
      <c r="AX297" s="7"/>
      <c r="AY297" s="7"/>
      <c r="AZ297" s="7"/>
      <c r="BA297" s="7"/>
    </row>
    <row r="298" spans="1:53" x14ac:dyDescent="0.25">
      <c r="A298" s="5"/>
      <c r="B298" s="312"/>
      <c r="C298" s="314"/>
      <c r="D298" s="7"/>
      <c r="E298" s="7"/>
      <c r="F298" s="231"/>
      <c r="G298" s="231"/>
      <c r="H298" s="314"/>
      <c r="I298" s="306"/>
      <c r="J298" s="151"/>
      <c r="K298" s="151"/>
      <c r="L298" s="175"/>
      <c r="M298" s="151"/>
      <c r="N298" s="176"/>
      <c r="O298" s="160"/>
      <c r="P298" s="160"/>
      <c r="Q298" s="160"/>
      <c r="R298" s="151"/>
      <c r="S298" s="151"/>
      <c r="T298" s="151"/>
      <c r="U298" s="151"/>
      <c r="V298" s="151"/>
      <c r="W298" s="175"/>
      <c r="X298" s="151"/>
      <c r="Y298" s="151"/>
      <c r="Z298" s="151"/>
      <c r="AA298" s="151"/>
      <c r="AB298" s="151"/>
      <c r="AC298" s="151"/>
      <c r="AD298" s="151"/>
      <c r="AE298" s="151"/>
      <c r="AF298" s="151"/>
      <c r="AG298" s="151"/>
      <c r="AH298" s="151"/>
      <c r="AI298" s="151"/>
      <c r="AJ298" s="151"/>
      <c r="AK298" s="151"/>
      <c r="AL298" s="151"/>
      <c r="AM298" s="7"/>
      <c r="AN298" s="7"/>
      <c r="AO298" s="7"/>
      <c r="AP298" s="7"/>
      <c r="AQ298" s="7"/>
      <c r="AR298" s="7"/>
      <c r="AS298" s="7"/>
      <c r="AT298" s="7"/>
      <c r="AU298" s="7"/>
      <c r="AV298" s="7"/>
      <c r="AW298" s="7"/>
      <c r="AX298" s="7"/>
      <c r="AY298" s="7"/>
      <c r="AZ298" s="7"/>
      <c r="BA298" s="7"/>
    </row>
    <row r="299" spans="1:53" x14ac:dyDescent="0.25">
      <c r="A299" s="5"/>
      <c r="B299" s="312"/>
      <c r="C299" s="314"/>
      <c r="D299" s="7"/>
      <c r="E299" s="7"/>
      <c r="F299" s="231"/>
      <c r="G299" s="231"/>
      <c r="H299" s="314"/>
      <c r="I299" s="306"/>
      <c r="J299" s="151"/>
      <c r="K299" s="151"/>
      <c r="L299" s="175"/>
      <c r="M299" s="151"/>
      <c r="N299" s="176"/>
      <c r="O299" s="160"/>
      <c r="P299" s="160"/>
      <c r="Q299" s="160"/>
      <c r="R299" s="151"/>
      <c r="S299" s="151"/>
      <c r="T299" s="151"/>
      <c r="U299" s="151"/>
      <c r="V299" s="151"/>
      <c r="W299" s="175"/>
      <c r="X299" s="151"/>
      <c r="Y299" s="151"/>
      <c r="Z299" s="151"/>
      <c r="AA299" s="151"/>
      <c r="AB299" s="151"/>
      <c r="AC299" s="151"/>
      <c r="AD299" s="151"/>
      <c r="AE299" s="151"/>
      <c r="AF299" s="151"/>
      <c r="AG299" s="151"/>
      <c r="AH299" s="151"/>
      <c r="AI299" s="151"/>
      <c r="AJ299" s="151"/>
      <c r="AK299" s="151"/>
      <c r="AL299" s="151"/>
      <c r="AM299" s="7"/>
      <c r="AN299" s="7"/>
      <c r="AO299" s="7"/>
      <c r="AP299" s="7"/>
      <c r="AQ299" s="7"/>
      <c r="AR299" s="7"/>
      <c r="AS299" s="7"/>
      <c r="AT299" s="7"/>
      <c r="AU299" s="7"/>
      <c r="AV299" s="7"/>
      <c r="AW299" s="7"/>
      <c r="AX299" s="7"/>
      <c r="AY299" s="7"/>
      <c r="AZ299" s="7"/>
      <c r="BA299" s="7"/>
    </row>
    <row r="300" spans="1:53" x14ac:dyDescent="0.25">
      <c r="A300" s="5"/>
      <c r="B300" s="312"/>
      <c r="C300" s="314"/>
      <c r="D300" s="7"/>
      <c r="E300" s="7"/>
      <c r="F300" s="231"/>
      <c r="G300" s="231"/>
      <c r="H300" s="314"/>
      <c r="I300" s="306"/>
      <c r="J300" s="151"/>
      <c r="K300" s="151"/>
      <c r="L300" s="175"/>
      <c r="M300" s="151"/>
      <c r="N300" s="176"/>
      <c r="O300" s="160"/>
      <c r="P300" s="160"/>
      <c r="Q300" s="160"/>
      <c r="R300" s="151"/>
      <c r="S300" s="151"/>
      <c r="T300" s="151"/>
      <c r="U300" s="151"/>
      <c r="V300" s="151"/>
      <c r="W300" s="175"/>
      <c r="X300" s="151"/>
      <c r="Y300" s="151"/>
      <c r="Z300" s="151"/>
      <c r="AA300" s="151"/>
      <c r="AB300" s="151"/>
      <c r="AC300" s="151"/>
      <c r="AD300" s="151"/>
      <c r="AE300" s="151"/>
      <c r="AF300" s="151"/>
      <c r="AG300" s="151"/>
      <c r="AH300" s="151"/>
      <c r="AI300" s="151"/>
      <c r="AJ300" s="151"/>
      <c r="AK300" s="151"/>
      <c r="AL300" s="151"/>
      <c r="AM300" s="7"/>
      <c r="AN300" s="7"/>
      <c r="AO300" s="7"/>
      <c r="AP300" s="7"/>
      <c r="AQ300" s="7"/>
      <c r="AR300" s="7"/>
      <c r="AS300" s="7"/>
      <c r="AT300" s="7"/>
      <c r="AU300" s="7"/>
      <c r="AV300" s="7"/>
      <c r="AW300" s="7"/>
      <c r="AX300" s="7"/>
      <c r="AY300" s="7"/>
      <c r="AZ300" s="7"/>
      <c r="BA300" s="7"/>
    </row>
    <row r="301" spans="1:53" x14ac:dyDescent="0.25">
      <c r="A301" s="5"/>
      <c r="B301" s="312"/>
      <c r="C301" s="314"/>
      <c r="D301" s="7"/>
      <c r="E301" s="7"/>
      <c r="F301" s="231"/>
      <c r="G301" s="231"/>
      <c r="H301" s="314"/>
      <c r="I301" s="306"/>
      <c r="J301" s="151"/>
      <c r="K301" s="151"/>
      <c r="L301" s="175"/>
      <c r="M301" s="151"/>
      <c r="N301" s="176"/>
      <c r="O301" s="160"/>
      <c r="P301" s="160"/>
      <c r="Q301" s="160"/>
      <c r="R301" s="151"/>
      <c r="S301" s="151"/>
      <c r="T301" s="151"/>
      <c r="U301" s="151"/>
      <c r="V301" s="151"/>
      <c r="W301" s="175"/>
      <c r="X301" s="151"/>
      <c r="Y301" s="151"/>
      <c r="Z301" s="151"/>
      <c r="AA301" s="151"/>
      <c r="AB301" s="151"/>
      <c r="AC301" s="151"/>
      <c r="AD301" s="151"/>
      <c r="AE301" s="151"/>
      <c r="AF301" s="151"/>
      <c r="AG301" s="151"/>
      <c r="AH301" s="151"/>
      <c r="AI301" s="151"/>
      <c r="AJ301" s="151"/>
      <c r="AK301" s="151"/>
      <c r="AL301" s="151"/>
      <c r="AM301" s="7"/>
      <c r="AN301" s="7"/>
      <c r="AO301" s="7"/>
      <c r="AP301" s="7"/>
      <c r="AQ301" s="7"/>
      <c r="AR301" s="7"/>
      <c r="AS301" s="7"/>
      <c r="AT301" s="7"/>
      <c r="AU301" s="7"/>
      <c r="AV301" s="7"/>
      <c r="AW301" s="7"/>
      <c r="AX301" s="7"/>
      <c r="AY301" s="7"/>
      <c r="AZ301" s="7"/>
      <c r="BA301" s="7"/>
    </row>
    <row r="302" spans="1:53" x14ac:dyDescent="0.25">
      <c r="A302" s="5"/>
      <c r="B302" s="312"/>
      <c r="C302" s="314"/>
      <c r="D302" s="7"/>
      <c r="E302" s="7"/>
      <c r="F302" s="231"/>
      <c r="G302" s="231"/>
      <c r="H302" s="314"/>
      <c r="I302" s="306"/>
      <c r="J302" s="151"/>
      <c r="K302" s="151"/>
      <c r="L302" s="175"/>
      <c r="M302" s="151"/>
      <c r="N302" s="176"/>
      <c r="O302" s="160"/>
      <c r="P302" s="160"/>
      <c r="Q302" s="160"/>
      <c r="R302" s="151"/>
      <c r="S302" s="151"/>
      <c r="T302" s="151"/>
      <c r="U302" s="151"/>
      <c r="V302" s="151"/>
      <c r="W302" s="175"/>
      <c r="X302" s="151"/>
      <c r="Y302" s="151"/>
      <c r="Z302" s="151"/>
      <c r="AA302" s="151"/>
      <c r="AB302" s="151"/>
      <c r="AC302" s="151"/>
      <c r="AD302" s="151"/>
      <c r="AE302" s="151"/>
      <c r="AF302" s="151"/>
      <c r="AG302" s="151"/>
      <c r="AH302" s="151"/>
      <c r="AI302" s="151"/>
      <c r="AJ302" s="151"/>
      <c r="AK302" s="151"/>
      <c r="AL302" s="151"/>
      <c r="AM302" s="7"/>
      <c r="AN302" s="7"/>
      <c r="AO302" s="7"/>
      <c r="AP302" s="7"/>
      <c r="AQ302" s="7"/>
      <c r="AR302" s="7"/>
      <c r="AS302" s="7"/>
      <c r="AT302" s="7"/>
      <c r="AU302" s="7"/>
      <c r="AV302" s="7"/>
      <c r="AW302" s="7"/>
      <c r="AX302" s="7"/>
      <c r="AY302" s="7"/>
      <c r="AZ302" s="7"/>
      <c r="BA302" s="7"/>
    </row>
    <row r="303" spans="1:53" x14ac:dyDescent="0.25">
      <c r="A303" s="5"/>
      <c r="B303" s="312"/>
      <c r="C303" s="314"/>
      <c r="D303" s="7"/>
      <c r="E303" s="7"/>
      <c r="F303" s="231"/>
      <c r="G303" s="231"/>
      <c r="H303" s="314"/>
      <c r="I303" s="306"/>
      <c r="J303" s="151"/>
      <c r="K303" s="151"/>
      <c r="L303" s="175"/>
      <c r="M303" s="151"/>
      <c r="N303" s="176"/>
      <c r="O303" s="160"/>
      <c r="P303" s="160"/>
      <c r="Q303" s="160"/>
      <c r="R303" s="151"/>
      <c r="S303" s="151"/>
      <c r="T303" s="151"/>
      <c r="U303" s="151"/>
      <c r="V303" s="151"/>
      <c r="W303" s="175"/>
      <c r="X303" s="151"/>
      <c r="Y303" s="151"/>
      <c r="Z303" s="151"/>
      <c r="AA303" s="151"/>
      <c r="AB303" s="151"/>
      <c r="AC303" s="151"/>
      <c r="AD303" s="151"/>
      <c r="AE303" s="151"/>
      <c r="AF303" s="151"/>
      <c r="AG303" s="151"/>
      <c r="AH303" s="151"/>
      <c r="AI303" s="151"/>
      <c r="AJ303" s="151"/>
      <c r="AK303" s="151"/>
      <c r="AL303" s="151"/>
      <c r="AM303" s="7"/>
      <c r="AN303" s="7"/>
      <c r="AO303" s="7"/>
      <c r="AP303" s="7"/>
      <c r="AQ303" s="7"/>
      <c r="AR303" s="7"/>
      <c r="AS303" s="7"/>
      <c r="AT303" s="7"/>
      <c r="AU303" s="7"/>
      <c r="AV303" s="7"/>
      <c r="AW303" s="7"/>
      <c r="AX303" s="7"/>
      <c r="AY303" s="7"/>
      <c r="AZ303" s="7"/>
      <c r="BA303" s="7"/>
    </row>
    <row r="304" spans="1:53" x14ac:dyDescent="0.25">
      <c r="A304" s="5"/>
      <c r="B304" s="312"/>
      <c r="C304" s="314"/>
      <c r="D304" s="7"/>
      <c r="E304" s="7"/>
      <c r="F304" s="231"/>
      <c r="G304" s="231"/>
      <c r="H304" s="314"/>
      <c r="I304" s="306"/>
      <c r="J304" s="151"/>
      <c r="K304" s="151"/>
      <c r="L304" s="175"/>
      <c r="M304" s="151"/>
      <c r="N304" s="176"/>
      <c r="O304" s="160"/>
      <c r="P304" s="160"/>
      <c r="Q304" s="160"/>
      <c r="R304" s="151"/>
      <c r="S304" s="151"/>
      <c r="T304" s="151"/>
      <c r="U304" s="151"/>
      <c r="V304" s="151"/>
      <c r="W304" s="175"/>
      <c r="X304" s="151"/>
      <c r="Y304" s="151"/>
      <c r="Z304" s="151"/>
      <c r="AA304" s="151"/>
      <c r="AB304" s="151"/>
      <c r="AC304" s="151"/>
      <c r="AD304" s="151"/>
      <c r="AE304" s="151"/>
      <c r="AF304" s="151"/>
      <c r="AG304" s="151"/>
      <c r="AH304" s="151"/>
      <c r="AI304" s="151"/>
      <c r="AJ304" s="151"/>
      <c r="AK304" s="151"/>
      <c r="AL304" s="151"/>
      <c r="AM304" s="7"/>
      <c r="AN304" s="7"/>
      <c r="AO304" s="7"/>
      <c r="AP304" s="7"/>
      <c r="AQ304" s="7"/>
      <c r="AR304" s="7"/>
      <c r="AS304" s="7"/>
      <c r="AT304" s="7"/>
      <c r="AU304" s="7"/>
      <c r="AV304" s="7"/>
      <c r="AW304" s="7"/>
      <c r="AX304" s="7"/>
      <c r="AY304" s="7"/>
      <c r="AZ304" s="7"/>
      <c r="BA304" s="7"/>
    </row>
    <row r="305" spans="1:53" x14ac:dyDescent="0.25">
      <c r="A305" s="5"/>
      <c r="B305" s="312"/>
      <c r="C305" s="314"/>
      <c r="D305" s="7"/>
      <c r="E305" s="7"/>
      <c r="F305" s="231"/>
      <c r="G305" s="231"/>
      <c r="H305" s="314"/>
      <c r="I305" s="306"/>
      <c r="J305" s="151"/>
      <c r="K305" s="151"/>
      <c r="L305" s="175"/>
      <c r="M305" s="151"/>
      <c r="N305" s="176"/>
      <c r="O305" s="160"/>
      <c r="P305" s="160"/>
      <c r="Q305" s="160"/>
      <c r="R305" s="151"/>
      <c r="S305" s="151"/>
      <c r="T305" s="151"/>
      <c r="U305" s="151"/>
      <c r="V305" s="151"/>
      <c r="W305" s="175"/>
      <c r="X305" s="151"/>
      <c r="Y305" s="151"/>
      <c r="Z305" s="151"/>
      <c r="AA305" s="151"/>
      <c r="AB305" s="151"/>
      <c r="AC305" s="151"/>
      <c r="AD305" s="151"/>
      <c r="AE305" s="151"/>
      <c r="AF305" s="151"/>
      <c r="AG305" s="151"/>
      <c r="AH305" s="151"/>
      <c r="AI305" s="151"/>
      <c r="AJ305" s="151"/>
      <c r="AK305" s="151"/>
      <c r="AL305" s="151"/>
      <c r="AM305" s="7"/>
      <c r="AN305" s="7"/>
      <c r="AO305" s="7"/>
      <c r="AP305" s="7"/>
      <c r="AQ305" s="7"/>
      <c r="AR305" s="7"/>
      <c r="AS305" s="7"/>
      <c r="AT305" s="7"/>
      <c r="AU305" s="7"/>
      <c r="AV305" s="7"/>
      <c r="AW305" s="7"/>
      <c r="AX305" s="7"/>
      <c r="AY305" s="7"/>
      <c r="AZ305" s="7"/>
      <c r="BA305" s="7"/>
    </row>
    <row r="306" spans="1:53" x14ac:dyDescent="0.25">
      <c r="A306" s="5"/>
      <c r="B306" s="312"/>
      <c r="C306" s="314"/>
      <c r="D306" s="7"/>
      <c r="E306" s="7"/>
      <c r="F306" s="231"/>
      <c r="G306" s="231"/>
      <c r="H306" s="314"/>
      <c r="I306" s="306"/>
      <c r="J306" s="151"/>
      <c r="K306" s="151"/>
      <c r="L306" s="175"/>
      <c r="M306" s="151"/>
      <c r="N306" s="176"/>
      <c r="O306" s="160"/>
      <c r="P306" s="160"/>
      <c r="Q306" s="160"/>
      <c r="R306" s="151"/>
      <c r="S306" s="151"/>
      <c r="T306" s="151"/>
      <c r="U306" s="151"/>
      <c r="V306" s="151"/>
      <c r="W306" s="175"/>
      <c r="X306" s="151"/>
      <c r="Y306" s="151"/>
      <c r="Z306" s="151"/>
      <c r="AA306" s="151"/>
      <c r="AB306" s="151"/>
      <c r="AC306" s="151"/>
      <c r="AD306" s="151"/>
      <c r="AE306" s="151"/>
      <c r="AF306" s="151"/>
      <c r="AG306" s="151"/>
      <c r="AH306" s="151"/>
      <c r="AI306" s="151"/>
      <c r="AJ306" s="151"/>
      <c r="AK306" s="151"/>
      <c r="AL306" s="151"/>
      <c r="AM306" s="7"/>
      <c r="AN306" s="7"/>
      <c r="AO306" s="7"/>
      <c r="AP306" s="7"/>
      <c r="AQ306" s="7"/>
      <c r="AR306" s="7"/>
      <c r="AS306" s="7"/>
      <c r="AT306" s="7"/>
      <c r="AU306" s="7"/>
      <c r="AV306" s="7"/>
      <c r="AW306" s="7"/>
      <c r="AX306" s="7"/>
      <c r="AY306" s="7"/>
      <c r="AZ306" s="7"/>
      <c r="BA306" s="7"/>
    </row>
    <row r="307" spans="1:53" x14ac:dyDescent="0.25">
      <c r="A307" s="5"/>
      <c r="B307" s="312"/>
      <c r="C307" s="314"/>
      <c r="D307" s="7"/>
      <c r="E307" s="7"/>
      <c r="F307" s="231"/>
      <c r="G307" s="231"/>
      <c r="H307" s="314"/>
      <c r="I307" s="306"/>
      <c r="J307" s="151"/>
      <c r="K307" s="151"/>
      <c r="L307" s="175"/>
      <c r="M307" s="151"/>
      <c r="N307" s="176"/>
      <c r="O307" s="160"/>
      <c r="P307" s="160"/>
      <c r="Q307" s="160"/>
      <c r="R307" s="151"/>
      <c r="S307" s="151"/>
      <c r="T307" s="151"/>
      <c r="U307" s="151"/>
      <c r="V307" s="151"/>
      <c r="W307" s="175"/>
      <c r="X307" s="151"/>
      <c r="Y307" s="151"/>
      <c r="Z307" s="151"/>
      <c r="AA307" s="151"/>
      <c r="AB307" s="151"/>
      <c r="AC307" s="151"/>
      <c r="AD307" s="151"/>
      <c r="AE307" s="151"/>
      <c r="AF307" s="151"/>
      <c r="AG307" s="151"/>
      <c r="AH307" s="151"/>
      <c r="AI307" s="151"/>
      <c r="AJ307" s="151"/>
      <c r="AK307" s="151"/>
      <c r="AL307" s="151"/>
      <c r="AM307" s="7"/>
      <c r="AN307" s="7"/>
      <c r="AO307" s="7"/>
      <c r="AP307" s="7"/>
      <c r="AQ307" s="7"/>
      <c r="AR307" s="7"/>
      <c r="AS307" s="7"/>
      <c r="AT307" s="7"/>
      <c r="AU307" s="7"/>
      <c r="AV307" s="7"/>
      <c r="AW307" s="7"/>
      <c r="AX307" s="7"/>
      <c r="AY307" s="7"/>
      <c r="AZ307" s="7"/>
      <c r="BA307" s="7"/>
    </row>
    <row r="308" spans="1:53" x14ac:dyDescent="0.25">
      <c r="A308" s="5"/>
      <c r="B308" s="312"/>
      <c r="C308" s="314"/>
      <c r="D308" s="7"/>
      <c r="E308" s="7"/>
      <c r="F308" s="231"/>
      <c r="G308" s="231"/>
      <c r="H308" s="314"/>
      <c r="I308" s="306"/>
      <c r="J308" s="151"/>
      <c r="K308" s="151"/>
      <c r="L308" s="175"/>
      <c r="M308" s="151"/>
      <c r="N308" s="176"/>
      <c r="O308" s="160"/>
      <c r="P308" s="160"/>
      <c r="Q308" s="160"/>
      <c r="R308" s="151"/>
      <c r="S308" s="151"/>
      <c r="T308" s="151"/>
      <c r="U308" s="151"/>
      <c r="V308" s="151"/>
      <c r="W308" s="175"/>
      <c r="X308" s="151"/>
      <c r="Y308" s="151"/>
      <c r="Z308" s="151"/>
      <c r="AA308" s="151"/>
      <c r="AB308" s="151"/>
      <c r="AC308" s="151"/>
      <c r="AD308" s="151"/>
      <c r="AE308" s="151"/>
      <c r="AF308" s="151"/>
      <c r="AG308" s="151"/>
      <c r="AH308" s="151"/>
      <c r="AI308" s="151"/>
      <c r="AJ308" s="151"/>
      <c r="AK308" s="151"/>
      <c r="AL308" s="151"/>
      <c r="AM308" s="7"/>
      <c r="AN308" s="7"/>
      <c r="AO308" s="7"/>
      <c r="AP308" s="7"/>
      <c r="AQ308" s="7"/>
      <c r="AR308" s="7"/>
      <c r="AS308" s="7"/>
      <c r="AT308" s="7"/>
      <c r="AU308" s="7"/>
      <c r="AV308" s="7"/>
      <c r="AW308" s="7"/>
      <c r="AX308" s="7"/>
      <c r="AY308" s="7"/>
      <c r="AZ308" s="7"/>
      <c r="BA308" s="7"/>
    </row>
    <row r="309" spans="1:53" x14ac:dyDescent="0.25">
      <c r="A309" s="5"/>
      <c r="B309" s="312"/>
      <c r="C309" s="314"/>
      <c r="D309" s="7"/>
      <c r="E309" s="7"/>
      <c r="F309" s="231"/>
      <c r="G309" s="231"/>
      <c r="H309" s="314"/>
      <c r="I309" s="306"/>
      <c r="J309" s="151"/>
      <c r="K309" s="151"/>
      <c r="L309" s="175"/>
      <c r="M309" s="151"/>
      <c r="N309" s="176"/>
      <c r="O309" s="160"/>
      <c r="P309" s="160"/>
      <c r="Q309" s="160"/>
      <c r="R309" s="151"/>
      <c r="S309" s="151"/>
      <c r="T309" s="151"/>
      <c r="U309" s="151"/>
      <c r="V309" s="151"/>
      <c r="W309" s="175"/>
      <c r="X309" s="151"/>
      <c r="Y309" s="151"/>
      <c r="Z309" s="151"/>
      <c r="AA309" s="151"/>
      <c r="AB309" s="151"/>
      <c r="AC309" s="151"/>
      <c r="AD309" s="151"/>
      <c r="AE309" s="151"/>
      <c r="AF309" s="151"/>
      <c r="AG309" s="151"/>
      <c r="AH309" s="151"/>
      <c r="AI309" s="151"/>
      <c r="AJ309" s="151"/>
      <c r="AK309" s="151"/>
      <c r="AL309" s="151"/>
      <c r="AM309" s="7"/>
      <c r="AN309" s="7"/>
      <c r="AO309" s="7"/>
      <c r="AP309" s="7"/>
      <c r="AQ309" s="7"/>
      <c r="AR309" s="7"/>
      <c r="AS309" s="7"/>
      <c r="AT309" s="7"/>
      <c r="AU309" s="7"/>
      <c r="AV309" s="7"/>
      <c r="AW309" s="7"/>
      <c r="AX309" s="7"/>
      <c r="AY309" s="7"/>
      <c r="AZ309" s="7"/>
      <c r="BA309" s="7"/>
    </row>
    <row r="310" spans="1:53" x14ac:dyDescent="0.25">
      <c r="A310" s="5"/>
      <c r="B310" s="312"/>
      <c r="C310" s="314"/>
      <c r="D310" s="7"/>
      <c r="E310" s="7"/>
      <c r="F310" s="231"/>
      <c r="G310" s="231"/>
      <c r="H310" s="314"/>
      <c r="I310" s="306"/>
      <c r="J310" s="151"/>
      <c r="K310" s="151"/>
      <c r="L310" s="175"/>
      <c r="M310" s="151"/>
      <c r="N310" s="176"/>
      <c r="O310" s="160"/>
      <c r="P310" s="160"/>
      <c r="Q310" s="160"/>
      <c r="R310" s="151"/>
      <c r="S310" s="151"/>
      <c r="T310" s="151"/>
      <c r="U310" s="151"/>
      <c r="V310" s="151"/>
      <c r="W310" s="175"/>
      <c r="X310" s="151"/>
      <c r="Y310" s="151"/>
      <c r="Z310" s="151"/>
      <c r="AA310" s="151"/>
      <c r="AB310" s="151"/>
      <c r="AC310" s="151"/>
      <c r="AD310" s="151"/>
      <c r="AE310" s="151"/>
      <c r="AF310" s="151"/>
      <c r="AG310" s="151"/>
      <c r="AH310" s="151"/>
      <c r="AI310" s="151"/>
      <c r="AJ310" s="151"/>
      <c r="AK310" s="151"/>
      <c r="AL310" s="151"/>
      <c r="AM310" s="7"/>
      <c r="AN310" s="7"/>
      <c r="AO310" s="7"/>
      <c r="AP310" s="7"/>
      <c r="AQ310" s="7"/>
      <c r="AR310" s="7"/>
      <c r="AS310" s="7"/>
      <c r="AT310" s="7"/>
      <c r="AU310" s="7"/>
      <c r="AV310" s="7"/>
      <c r="AW310" s="7"/>
      <c r="AX310" s="7"/>
      <c r="AY310" s="7"/>
      <c r="AZ310" s="7"/>
      <c r="BA310" s="7"/>
    </row>
    <row r="311" spans="1:53" x14ac:dyDescent="0.25">
      <c r="A311" s="5"/>
      <c r="B311" s="312"/>
      <c r="C311" s="314"/>
      <c r="D311" s="7"/>
      <c r="E311" s="7"/>
      <c r="F311" s="231"/>
      <c r="G311" s="231"/>
      <c r="H311" s="314"/>
      <c r="I311" s="306"/>
      <c r="J311" s="151"/>
      <c r="K311" s="151"/>
      <c r="L311" s="175"/>
      <c r="M311" s="151"/>
      <c r="N311" s="176"/>
      <c r="O311" s="160"/>
      <c r="P311" s="160"/>
      <c r="Q311" s="160"/>
      <c r="R311" s="151"/>
      <c r="S311" s="151"/>
      <c r="T311" s="151"/>
      <c r="U311" s="151"/>
      <c r="V311" s="151"/>
      <c r="W311" s="175"/>
      <c r="X311" s="151"/>
      <c r="Y311" s="151"/>
      <c r="Z311" s="151"/>
      <c r="AA311" s="151"/>
      <c r="AB311" s="151"/>
      <c r="AC311" s="151"/>
      <c r="AD311" s="151"/>
      <c r="AE311" s="151"/>
      <c r="AF311" s="151"/>
      <c r="AG311" s="151"/>
      <c r="AH311" s="151"/>
      <c r="AI311" s="151"/>
      <c r="AJ311" s="151"/>
      <c r="AK311" s="151"/>
      <c r="AL311" s="151"/>
      <c r="AM311" s="7"/>
      <c r="AN311" s="7"/>
      <c r="AO311" s="7"/>
      <c r="AP311" s="7"/>
      <c r="AQ311" s="7"/>
      <c r="AR311" s="7"/>
      <c r="AS311" s="7"/>
      <c r="AT311" s="7"/>
      <c r="AU311" s="7"/>
      <c r="AV311" s="7"/>
      <c r="AW311" s="7"/>
      <c r="AX311" s="7"/>
      <c r="AY311" s="7"/>
      <c r="AZ311" s="7"/>
      <c r="BA311" s="7"/>
    </row>
    <row r="312" spans="1:53" x14ac:dyDescent="0.25">
      <c r="A312" s="5"/>
      <c r="B312" s="312"/>
      <c r="C312" s="314"/>
      <c r="D312" s="7"/>
      <c r="E312" s="7"/>
      <c r="F312" s="231"/>
      <c r="G312" s="231"/>
      <c r="H312" s="314"/>
      <c r="I312" s="306"/>
      <c r="J312" s="151"/>
      <c r="K312" s="151"/>
      <c r="L312" s="175"/>
      <c r="M312" s="151"/>
      <c r="N312" s="176"/>
      <c r="O312" s="160"/>
      <c r="P312" s="160"/>
      <c r="Q312" s="160"/>
      <c r="R312" s="151"/>
      <c r="S312" s="151"/>
      <c r="T312" s="151"/>
      <c r="U312" s="151"/>
      <c r="V312" s="151"/>
      <c r="W312" s="175"/>
      <c r="X312" s="151"/>
      <c r="Y312" s="151"/>
      <c r="Z312" s="151"/>
      <c r="AA312" s="151"/>
      <c r="AB312" s="151"/>
      <c r="AC312" s="151"/>
      <c r="AD312" s="151"/>
      <c r="AE312" s="151"/>
      <c r="AF312" s="151"/>
      <c r="AG312" s="151"/>
      <c r="AH312" s="151"/>
      <c r="AI312" s="151"/>
      <c r="AJ312" s="151"/>
      <c r="AK312" s="151"/>
      <c r="AL312" s="151"/>
      <c r="AM312" s="7"/>
      <c r="AN312" s="7"/>
      <c r="AO312" s="7"/>
      <c r="AP312" s="7"/>
      <c r="AQ312" s="7"/>
      <c r="AR312" s="7"/>
      <c r="AS312" s="7"/>
      <c r="AT312" s="7"/>
      <c r="AU312" s="7"/>
      <c r="AV312" s="7"/>
      <c r="AW312" s="7"/>
      <c r="AX312" s="7"/>
      <c r="AY312" s="7"/>
      <c r="AZ312" s="7"/>
      <c r="BA312" s="7"/>
    </row>
    <row r="313" spans="1:53" x14ac:dyDescent="0.25">
      <c r="A313" s="5"/>
      <c r="B313" s="312"/>
      <c r="C313" s="314"/>
      <c r="D313" s="7"/>
      <c r="E313" s="7"/>
      <c r="F313" s="231"/>
      <c r="G313" s="231"/>
      <c r="H313" s="314"/>
      <c r="I313" s="306"/>
      <c r="J313" s="151"/>
      <c r="K313" s="151"/>
      <c r="L313" s="175"/>
      <c r="M313" s="151"/>
      <c r="N313" s="176"/>
      <c r="O313" s="160"/>
      <c r="P313" s="160"/>
      <c r="Q313" s="160"/>
      <c r="R313" s="151"/>
      <c r="S313" s="151"/>
      <c r="T313" s="151"/>
      <c r="U313" s="151"/>
      <c r="V313" s="151"/>
      <c r="W313" s="175"/>
      <c r="X313" s="151"/>
      <c r="Y313" s="151"/>
      <c r="Z313" s="151"/>
      <c r="AA313" s="151"/>
      <c r="AB313" s="151"/>
      <c r="AC313" s="151"/>
      <c r="AD313" s="151"/>
      <c r="AE313" s="151"/>
      <c r="AF313" s="151"/>
      <c r="AG313" s="151"/>
      <c r="AH313" s="151"/>
      <c r="AI313" s="151"/>
      <c r="AJ313" s="151"/>
      <c r="AK313" s="151"/>
      <c r="AL313" s="151"/>
      <c r="AM313" s="7"/>
      <c r="AN313" s="7"/>
      <c r="AO313" s="7"/>
      <c r="AP313" s="7"/>
      <c r="AQ313" s="7"/>
      <c r="AR313" s="7"/>
      <c r="AS313" s="7"/>
      <c r="AT313" s="7"/>
      <c r="AU313" s="7"/>
      <c r="AV313" s="7"/>
      <c r="AW313" s="7"/>
      <c r="AX313" s="7"/>
      <c r="AY313" s="7"/>
      <c r="AZ313" s="7"/>
      <c r="BA313" s="7"/>
    </row>
    <row r="314" spans="1:53" x14ac:dyDescent="0.25">
      <c r="A314" s="5"/>
      <c r="B314" s="312"/>
      <c r="C314" s="314"/>
      <c r="D314" s="7"/>
      <c r="E314" s="7"/>
      <c r="F314" s="231"/>
      <c r="G314" s="231"/>
      <c r="H314" s="314"/>
      <c r="I314" s="306"/>
      <c r="J314" s="151"/>
      <c r="K314" s="151"/>
      <c r="L314" s="175"/>
      <c r="M314" s="151"/>
      <c r="N314" s="176"/>
      <c r="O314" s="160"/>
      <c r="P314" s="160"/>
      <c r="Q314" s="160"/>
      <c r="R314" s="151"/>
      <c r="S314" s="151"/>
      <c r="T314" s="151"/>
      <c r="U314" s="151"/>
      <c r="V314" s="151"/>
      <c r="W314" s="175"/>
      <c r="X314" s="151"/>
      <c r="Y314" s="151"/>
      <c r="Z314" s="151"/>
      <c r="AA314" s="151"/>
      <c r="AB314" s="151"/>
      <c r="AC314" s="151"/>
      <c r="AD314" s="151"/>
      <c r="AE314" s="151"/>
      <c r="AF314" s="151"/>
      <c r="AG314" s="151"/>
      <c r="AH314" s="151"/>
      <c r="AI314" s="151"/>
      <c r="AJ314" s="151"/>
      <c r="AK314" s="151"/>
      <c r="AL314" s="151"/>
      <c r="AM314" s="7"/>
      <c r="AN314" s="7"/>
      <c r="AO314" s="7"/>
      <c r="AP314" s="7"/>
      <c r="AQ314" s="7"/>
      <c r="AR314" s="7"/>
      <c r="AS314" s="7"/>
      <c r="AT314" s="7"/>
      <c r="AU314" s="7"/>
      <c r="AV314" s="7"/>
      <c r="AW314" s="7"/>
      <c r="AX314" s="7"/>
      <c r="AY314" s="7"/>
      <c r="AZ314" s="7"/>
      <c r="BA314" s="7"/>
    </row>
    <row r="315" spans="1:53" x14ac:dyDescent="0.25">
      <c r="A315" s="5"/>
      <c r="B315" s="312"/>
      <c r="C315" s="314"/>
      <c r="D315" s="7"/>
      <c r="E315" s="7"/>
      <c r="F315" s="231"/>
      <c r="G315" s="231"/>
      <c r="H315" s="314"/>
      <c r="I315" s="306"/>
      <c r="J315" s="151"/>
      <c r="K315" s="151"/>
      <c r="L315" s="175"/>
      <c r="M315" s="151"/>
      <c r="N315" s="176"/>
      <c r="O315" s="160"/>
      <c r="P315" s="160"/>
      <c r="Q315" s="160"/>
      <c r="R315" s="151"/>
      <c r="S315" s="151"/>
      <c r="T315" s="151"/>
      <c r="U315" s="151"/>
      <c r="V315" s="151"/>
      <c r="W315" s="175"/>
      <c r="X315" s="151"/>
      <c r="Y315" s="151"/>
      <c r="Z315" s="151"/>
      <c r="AA315" s="151"/>
      <c r="AB315" s="151"/>
      <c r="AC315" s="151"/>
      <c r="AD315" s="151"/>
      <c r="AE315" s="151"/>
      <c r="AF315" s="151"/>
      <c r="AG315" s="151"/>
      <c r="AH315" s="151"/>
      <c r="AI315" s="151"/>
      <c r="AJ315" s="151"/>
      <c r="AK315" s="151"/>
      <c r="AL315" s="151"/>
      <c r="AM315" s="7"/>
      <c r="AN315" s="7"/>
      <c r="AO315" s="7"/>
      <c r="AP315" s="7"/>
      <c r="AQ315" s="7"/>
      <c r="AR315" s="7"/>
      <c r="AS315" s="7"/>
      <c r="AT315" s="7"/>
      <c r="AU315" s="7"/>
      <c r="AV315" s="7"/>
      <c r="AW315" s="7"/>
      <c r="AX315" s="7"/>
      <c r="AY315" s="7"/>
      <c r="AZ315" s="7"/>
      <c r="BA315" s="7"/>
    </row>
    <row r="316" spans="1:53" x14ac:dyDescent="0.25">
      <c r="A316" s="5"/>
      <c r="B316" s="312"/>
      <c r="C316" s="314"/>
      <c r="D316" s="7"/>
      <c r="E316" s="7"/>
      <c r="F316" s="231"/>
      <c r="G316" s="231"/>
      <c r="H316" s="314"/>
      <c r="I316" s="306"/>
      <c r="J316" s="151"/>
      <c r="K316" s="151"/>
      <c r="L316" s="175"/>
      <c r="M316" s="151"/>
      <c r="N316" s="176"/>
      <c r="O316" s="160"/>
      <c r="P316" s="160"/>
      <c r="Q316" s="160"/>
      <c r="R316" s="151"/>
      <c r="S316" s="151"/>
      <c r="T316" s="151"/>
      <c r="U316" s="151"/>
      <c r="V316" s="151"/>
      <c r="W316" s="175"/>
      <c r="X316" s="151"/>
      <c r="Y316" s="151"/>
      <c r="Z316" s="151"/>
      <c r="AA316" s="151"/>
      <c r="AB316" s="151"/>
      <c r="AC316" s="151"/>
      <c r="AD316" s="151"/>
      <c r="AE316" s="151"/>
      <c r="AF316" s="151"/>
      <c r="AG316" s="151"/>
      <c r="AH316" s="151"/>
      <c r="AI316" s="151"/>
      <c r="AJ316" s="151"/>
      <c r="AK316" s="151"/>
      <c r="AL316" s="151"/>
      <c r="AM316" s="7"/>
      <c r="AN316" s="7"/>
      <c r="AO316" s="7"/>
      <c r="AP316" s="7"/>
      <c r="AQ316" s="7"/>
      <c r="AR316" s="7"/>
      <c r="AS316" s="7"/>
      <c r="AT316" s="7"/>
      <c r="AU316" s="7"/>
      <c r="AV316" s="7"/>
      <c r="AW316" s="7"/>
      <c r="AX316" s="7"/>
      <c r="AY316" s="7"/>
      <c r="AZ316" s="7"/>
      <c r="BA316" s="7"/>
    </row>
    <row r="317" spans="1:53" x14ac:dyDescent="0.25">
      <c r="A317" s="5"/>
      <c r="B317" s="312"/>
      <c r="C317" s="314"/>
      <c r="D317" s="7"/>
      <c r="E317" s="7"/>
      <c r="F317" s="231"/>
      <c r="G317" s="231"/>
      <c r="H317" s="314"/>
      <c r="I317" s="306"/>
      <c r="J317" s="151"/>
      <c r="K317" s="151"/>
      <c r="L317" s="175"/>
      <c r="M317" s="151"/>
      <c r="N317" s="176"/>
      <c r="O317" s="160"/>
      <c r="P317" s="160"/>
      <c r="Q317" s="160"/>
      <c r="R317" s="151"/>
      <c r="S317" s="151"/>
      <c r="T317" s="151"/>
      <c r="U317" s="151"/>
      <c r="V317" s="151"/>
      <c r="W317" s="175"/>
      <c r="X317" s="151"/>
      <c r="Y317" s="151"/>
      <c r="Z317" s="151"/>
      <c r="AA317" s="151"/>
      <c r="AB317" s="151"/>
      <c r="AC317" s="151"/>
      <c r="AD317" s="151"/>
      <c r="AE317" s="151"/>
      <c r="AF317" s="151"/>
      <c r="AG317" s="151"/>
      <c r="AH317" s="151"/>
      <c r="AI317" s="151"/>
      <c r="AJ317" s="151"/>
      <c r="AK317" s="151"/>
      <c r="AL317" s="151"/>
      <c r="AM317" s="7"/>
      <c r="AN317" s="7"/>
      <c r="AO317" s="7"/>
      <c r="AP317" s="7"/>
      <c r="AQ317" s="7"/>
      <c r="AR317" s="7"/>
      <c r="AS317" s="7"/>
      <c r="AT317" s="7"/>
      <c r="AU317" s="7"/>
      <c r="AV317" s="7"/>
      <c r="AW317" s="7"/>
      <c r="AX317" s="7"/>
      <c r="AY317" s="7"/>
      <c r="AZ317" s="7"/>
      <c r="BA317" s="7"/>
    </row>
    <row r="318" spans="1:53" x14ac:dyDescent="0.25">
      <c r="A318" s="5"/>
      <c r="B318" s="312"/>
      <c r="C318" s="314"/>
      <c r="D318" s="7"/>
      <c r="E318" s="7"/>
      <c r="F318" s="231"/>
      <c r="G318" s="231"/>
      <c r="H318" s="314"/>
      <c r="I318" s="306"/>
      <c r="J318" s="151"/>
      <c r="K318" s="151"/>
      <c r="L318" s="175"/>
      <c r="M318" s="151"/>
      <c r="N318" s="176"/>
      <c r="O318" s="160"/>
      <c r="P318" s="160"/>
      <c r="Q318" s="160"/>
      <c r="R318" s="151"/>
      <c r="S318" s="151"/>
      <c r="T318" s="151"/>
      <c r="U318" s="151"/>
      <c r="V318" s="151"/>
      <c r="W318" s="175"/>
      <c r="X318" s="151"/>
      <c r="Y318" s="151"/>
      <c r="Z318" s="151"/>
      <c r="AA318" s="151"/>
      <c r="AB318" s="151"/>
      <c r="AC318" s="151"/>
      <c r="AD318" s="151"/>
      <c r="AE318" s="151"/>
      <c r="AF318" s="151"/>
      <c r="AG318" s="151"/>
      <c r="AH318" s="151"/>
      <c r="AI318" s="151"/>
      <c r="AJ318" s="151"/>
      <c r="AK318" s="151"/>
      <c r="AL318" s="151"/>
      <c r="AM318" s="7"/>
      <c r="AN318" s="7"/>
      <c r="AO318" s="7"/>
      <c r="AP318" s="7"/>
      <c r="AQ318" s="7"/>
      <c r="AR318" s="7"/>
      <c r="AS318" s="7"/>
      <c r="AT318" s="7"/>
      <c r="AU318" s="7"/>
      <c r="AV318" s="7"/>
      <c r="AW318" s="7"/>
      <c r="AX318" s="7"/>
      <c r="AY318" s="7"/>
      <c r="AZ318" s="7"/>
      <c r="BA318" s="7"/>
    </row>
    <row r="319" spans="1:53" x14ac:dyDescent="0.25">
      <c r="A319" s="5"/>
      <c r="B319" s="312"/>
      <c r="C319" s="314"/>
      <c r="D319" s="7"/>
      <c r="E319" s="7"/>
      <c r="F319" s="231"/>
      <c r="G319" s="231"/>
      <c r="H319" s="314"/>
      <c r="I319" s="306"/>
      <c r="J319" s="151"/>
      <c r="K319" s="151"/>
      <c r="L319" s="175"/>
      <c r="M319" s="151"/>
      <c r="N319" s="176"/>
      <c r="O319" s="160"/>
      <c r="P319" s="160"/>
      <c r="Q319" s="160"/>
      <c r="R319" s="151"/>
      <c r="S319" s="151"/>
      <c r="T319" s="151"/>
      <c r="U319" s="151"/>
      <c r="V319" s="151"/>
      <c r="W319" s="175"/>
      <c r="X319" s="151"/>
      <c r="Y319" s="151"/>
      <c r="Z319" s="151"/>
      <c r="AA319" s="151"/>
      <c r="AB319" s="151"/>
      <c r="AC319" s="151"/>
      <c r="AD319" s="151"/>
      <c r="AE319" s="151"/>
      <c r="AF319" s="151"/>
      <c r="AG319" s="151"/>
      <c r="AH319" s="151"/>
      <c r="AI319" s="151"/>
      <c r="AJ319" s="151"/>
      <c r="AK319" s="151"/>
      <c r="AL319" s="151"/>
      <c r="AM319" s="7"/>
      <c r="AN319" s="7"/>
      <c r="AO319" s="7"/>
      <c r="AP319" s="7"/>
      <c r="AQ319" s="7"/>
      <c r="AR319" s="7"/>
      <c r="AS319" s="7"/>
      <c r="AT319" s="7"/>
      <c r="AU319" s="7"/>
      <c r="AV319" s="7"/>
      <c r="AW319" s="7"/>
      <c r="AX319" s="7"/>
      <c r="AY319" s="7"/>
      <c r="AZ319" s="7"/>
      <c r="BA319" s="7"/>
    </row>
    <row r="320" spans="1:53" x14ac:dyDescent="0.25">
      <c r="A320" s="5"/>
      <c r="B320" s="312"/>
      <c r="C320" s="314"/>
      <c r="D320" s="7"/>
      <c r="E320" s="7"/>
      <c r="F320" s="231"/>
      <c r="G320" s="231"/>
      <c r="H320" s="314"/>
      <c r="I320" s="306"/>
      <c r="J320" s="151"/>
      <c r="K320" s="151"/>
      <c r="L320" s="175"/>
      <c r="M320" s="151"/>
      <c r="N320" s="176"/>
      <c r="O320" s="160"/>
      <c r="P320" s="160"/>
      <c r="Q320" s="160"/>
      <c r="R320" s="151"/>
      <c r="S320" s="151"/>
      <c r="T320" s="151"/>
      <c r="U320" s="151"/>
      <c r="V320" s="151"/>
      <c r="W320" s="175"/>
      <c r="X320" s="151"/>
      <c r="Y320" s="151"/>
      <c r="Z320" s="151"/>
      <c r="AA320" s="151"/>
      <c r="AB320" s="151"/>
      <c r="AC320" s="151"/>
      <c r="AD320" s="151"/>
      <c r="AE320" s="151"/>
      <c r="AF320" s="151"/>
      <c r="AG320" s="151"/>
      <c r="AH320" s="151"/>
      <c r="AI320" s="151"/>
      <c r="AJ320" s="151"/>
      <c r="AK320" s="151"/>
      <c r="AL320" s="151"/>
      <c r="AM320" s="7"/>
      <c r="AN320" s="7"/>
      <c r="AO320" s="7"/>
      <c r="AP320" s="7"/>
      <c r="AQ320" s="7"/>
      <c r="AR320" s="7"/>
      <c r="AS320" s="7"/>
      <c r="AT320" s="7"/>
      <c r="AU320" s="7"/>
      <c r="AV320" s="7"/>
      <c r="AW320" s="7"/>
      <c r="AX320" s="7"/>
      <c r="AY320" s="7"/>
      <c r="AZ320" s="7"/>
      <c r="BA320" s="7"/>
    </row>
    <row r="321" spans="1:53" x14ac:dyDescent="0.25">
      <c r="A321" s="5"/>
      <c r="B321" s="312"/>
      <c r="C321" s="314"/>
      <c r="D321" s="7"/>
      <c r="E321" s="7"/>
      <c r="F321" s="231"/>
      <c r="G321" s="231"/>
      <c r="H321" s="314"/>
      <c r="I321" s="306"/>
      <c r="J321" s="151"/>
      <c r="K321" s="151"/>
      <c r="L321" s="175"/>
      <c r="M321" s="151"/>
      <c r="N321" s="176"/>
      <c r="O321" s="160"/>
      <c r="P321" s="160"/>
      <c r="Q321" s="160"/>
      <c r="R321" s="151"/>
      <c r="S321" s="151"/>
      <c r="T321" s="151"/>
      <c r="U321" s="151"/>
      <c r="V321" s="151"/>
      <c r="W321" s="175"/>
      <c r="X321" s="151"/>
      <c r="Y321" s="151"/>
      <c r="Z321" s="151"/>
      <c r="AA321" s="151"/>
      <c r="AB321" s="151"/>
      <c r="AC321" s="151"/>
      <c r="AD321" s="151"/>
      <c r="AE321" s="151"/>
      <c r="AF321" s="151"/>
      <c r="AG321" s="151"/>
      <c r="AH321" s="151"/>
      <c r="AI321" s="151"/>
      <c r="AJ321" s="151"/>
      <c r="AK321" s="151"/>
      <c r="AL321" s="151"/>
      <c r="AM321" s="7"/>
      <c r="AN321" s="7"/>
      <c r="AO321" s="7"/>
      <c r="AP321" s="7"/>
      <c r="AQ321" s="7"/>
      <c r="AR321" s="7"/>
      <c r="AS321" s="7"/>
      <c r="AT321" s="7"/>
      <c r="AU321" s="7"/>
      <c r="AV321" s="7"/>
      <c r="AW321" s="7"/>
      <c r="AX321" s="7"/>
      <c r="AY321" s="7"/>
      <c r="AZ321" s="7"/>
      <c r="BA321" s="7"/>
    </row>
    <row r="322" spans="1:53" x14ac:dyDescent="0.25">
      <c r="A322" s="5"/>
      <c r="B322" s="312"/>
      <c r="C322" s="314"/>
      <c r="D322" s="7"/>
      <c r="E322" s="7"/>
      <c r="F322" s="231"/>
      <c r="G322" s="231"/>
      <c r="H322" s="314"/>
      <c r="I322" s="306"/>
      <c r="J322" s="151"/>
      <c r="K322" s="151"/>
      <c r="L322" s="175"/>
      <c r="M322" s="151"/>
      <c r="N322" s="176"/>
      <c r="O322" s="160"/>
      <c r="P322" s="160"/>
      <c r="Q322" s="160"/>
      <c r="R322" s="151"/>
      <c r="S322" s="151"/>
      <c r="T322" s="151"/>
      <c r="U322" s="151"/>
      <c r="V322" s="151"/>
      <c r="W322" s="175"/>
      <c r="X322" s="151"/>
      <c r="Y322" s="151"/>
      <c r="Z322" s="151"/>
      <c r="AA322" s="151"/>
      <c r="AB322" s="151"/>
      <c r="AC322" s="151"/>
      <c r="AD322" s="151"/>
      <c r="AE322" s="151"/>
      <c r="AF322" s="151"/>
      <c r="AG322" s="151"/>
      <c r="AH322" s="151"/>
      <c r="AI322" s="151"/>
      <c r="AJ322" s="151"/>
      <c r="AK322" s="151"/>
      <c r="AL322" s="151"/>
      <c r="AM322" s="7"/>
      <c r="AN322" s="7"/>
      <c r="AO322" s="7"/>
      <c r="AP322" s="7"/>
      <c r="AQ322" s="7"/>
      <c r="AR322" s="7"/>
      <c r="AS322" s="7"/>
      <c r="AT322" s="7"/>
      <c r="AU322" s="7"/>
      <c r="AV322" s="7"/>
      <c r="AW322" s="7"/>
      <c r="AX322" s="7"/>
      <c r="AY322" s="7"/>
      <c r="AZ322" s="7"/>
      <c r="BA322" s="7"/>
    </row>
    <row r="323" spans="1:53" x14ac:dyDescent="0.25">
      <c r="A323" s="5"/>
      <c r="B323" s="312"/>
      <c r="C323" s="314"/>
      <c r="D323" s="7"/>
      <c r="E323" s="7"/>
      <c r="F323" s="231"/>
      <c r="G323" s="231"/>
      <c r="H323" s="314"/>
      <c r="I323" s="306"/>
      <c r="J323" s="151"/>
      <c r="K323" s="151"/>
      <c r="L323" s="175"/>
      <c r="M323" s="151"/>
      <c r="N323" s="176"/>
      <c r="O323" s="160"/>
      <c r="P323" s="160"/>
      <c r="Q323" s="160"/>
      <c r="R323" s="151"/>
      <c r="S323" s="151"/>
      <c r="T323" s="151"/>
      <c r="U323" s="151"/>
      <c r="V323" s="151"/>
      <c r="W323" s="175"/>
      <c r="X323" s="151"/>
      <c r="Y323" s="151"/>
      <c r="Z323" s="151"/>
      <c r="AA323" s="151"/>
      <c r="AB323" s="151"/>
      <c r="AC323" s="151"/>
      <c r="AD323" s="151"/>
      <c r="AE323" s="151"/>
      <c r="AF323" s="151"/>
      <c r="AG323" s="151"/>
      <c r="AH323" s="151"/>
      <c r="AI323" s="151"/>
      <c r="AJ323" s="151"/>
      <c r="AK323" s="151"/>
      <c r="AL323" s="151"/>
      <c r="AM323" s="7"/>
      <c r="AN323" s="7"/>
      <c r="AO323" s="7"/>
      <c r="AP323" s="7"/>
      <c r="AQ323" s="7"/>
      <c r="AR323" s="7"/>
      <c r="AS323" s="7"/>
      <c r="AT323" s="7"/>
      <c r="AU323" s="7"/>
      <c r="AV323" s="7"/>
      <c r="AW323" s="7"/>
      <c r="AX323" s="7"/>
      <c r="AY323" s="7"/>
      <c r="AZ323" s="7"/>
      <c r="BA323" s="7"/>
    </row>
    <row r="324" spans="1:53" x14ac:dyDescent="0.25">
      <c r="A324" s="5"/>
      <c r="B324" s="312"/>
      <c r="C324" s="314"/>
      <c r="D324" s="7"/>
      <c r="E324" s="7"/>
      <c r="F324" s="231"/>
      <c r="G324" s="231"/>
      <c r="H324" s="314"/>
      <c r="I324" s="306"/>
      <c r="J324" s="151"/>
      <c r="K324" s="151"/>
      <c r="L324" s="175"/>
      <c r="M324" s="151"/>
      <c r="N324" s="176"/>
      <c r="O324" s="160"/>
      <c r="P324" s="160"/>
      <c r="Q324" s="160"/>
      <c r="R324" s="151"/>
      <c r="S324" s="151"/>
      <c r="T324" s="151"/>
      <c r="U324" s="151"/>
      <c r="V324" s="151"/>
      <c r="W324" s="175"/>
      <c r="X324" s="151"/>
      <c r="Y324" s="151"/>
      <c r="Z324" s="151"/>
      <c r="AA324" s="151"/>
      <c r="AB324" s="151"/>
      <c r="AC324" s="151"/>
      <c r="AD324" s="151"/>
      <c r="AE324" s="151"/>
      <c r="AF324" s="151"/>
      <c r="AG324" s="151"/>
      <c r="AH324" s="151"/>
      <c r="AI324" s="151"/>
      <c r="AJ324" s="151"/>
      <c r="AK324" s="151"/>
      <c r="AL324" s="151"/>
      <c r="AM324" s="7"/>
      <c r="AN324" s="7"/>
      <c r="AO324" s="7"/>
      <c r="AP324" s="7"/>
      <c r="AQ324" s="7"/>
      <c r="AR324" s="7"/>
      <c r="AS324" s="7"/>
      <c r="AT324" s="7"/>
      <c r="AU324" s="7"/>
      <c r="AV324" s="7"/>
      <c r="AW324" s="7"/>
      <c r="AX324" s="7"/>
      <c r="AY324" s="7"/>
      <c r="AZ324" s="7"/>
      <c r="BA324" s="7"/>
    </row>
    <row r="325" spans="1:53" x14ac:dyDescent="0.25">
      <c r="A325" s="5"/>
      <c r="B325" s="312"/>
      <c r="C325" s="314"/>
      <c r="D325" s="7"/>
      <c r="E325" s="7"/>
      <c r="F325" s="231"/>
      <c r="G325" s="231"/>
      <c r="H325" s="314"/>
      <c r="I325" s="306"/>
      <c r="J325" s="151"/>
      <c r="K325" s="151"/>
      <c r="L325" s="175"/>
      <c r="M325" s="151"/>
      <c r="N325" s="176"/>
      <c r="O325" s="160"/>
      <c r="P325" s="160"/>
      <c r="Q325" s="160"/>
      <c r="R325" s="151"/>
      <c r="S325" s="151"/>
      <c r="T325" s="151"/>
      <c r="U325" s="151"/>
      <c r="V325" s="151"/>
      <c r="W325" s="175"/>
      <c r="X325" s="151"/>
      <c r="Y325" s="151"/>
      <c r="Z325" s="151"/>
      <c r="AA325" s="151"/>
      <c r="AB325" s="151"/>
      <c r="AC325" s="151"/>
      <c r="AD325" s="151"/>
      <c r="AE325" s="151"/>
      <c r="AF325" s="151"/>
      <c r="AG325" s="151"/>
      <c r="AH325" s="151"/>
      <c r="AI325" s="151"/>
      <c r="AJ325" s="151"/>
      <c r="AK325" s="151"/>
      <c r="AL325" s="151"/>
      <c r="AM325" s="7"/>
      <c r="AN325" s="7"/>
      <c r="AO325" s="7"/>
      <c r="AP325" s="7"/>
      <c r="AQ325" s="7"/>
      <c r="AR325" s="7"/>
      <c r="AS325" s="7"/>
      <c r="AT325" s="7"/>
      <c r="AU325" s="7"/>
      <c r="AV325" s="7"/>
      <c r="AW325" s="7"/>
      <c r="AX325" s="7"/>
      <c r="AY325" s="7"/>
      <c r="AZ325" s="7"/>
      <c r="BA325" s="7"/>
    </row>
    <row r="326" spans="1:53" x14ac:dyDescent="0.25">
      <c r="A326" s="5"/>
      <c r="B326" s="312"/>
      <c r="C326" s="314"/>
      <c r="D326" s="7"/>
      <c r="E326" s="7"/>
      <c r="F326" s="231"/>
      <c r="G326" s="231"/>
      <c r="H326" s="314"/>
      <c r="I326" s="306"/>
      <c r="J326" s="151"/>
      <c r="K326" s="151"/>
      <c r="L326" s="175"/>
      <c r="M326" s="151"/>
      <c r="N326" s="176"/>
      <c r="O326" s="160"/>
      <c r="P326" s="160"/>
      <c r="Q326" s="160"/>
      <c r="R326" s="151"/>
      <c r="S326" s="151"/>
      <c r="T326" s="151"/>
      <c r="U326" s="151"/>
      <c r="V326" s="151"/>
      <c r="W326" s="175"/>
      <c r="X326" s="151"/>
      <c r="Y326" s="151"/>
      <c r="Z326" s="151"/>
      <c r="AA326" s="151"/>
      <c r="AB326" s="151"/>
      <c r="AC326" s="151"/>
      <c r="AD326" s="151"/>
      <c r="AE326" s="151"/>
      <c r="AF326" s="151"/>
      <c r="AG326" s="151"/>
      <c r="AH326" s="151"/>
      <c r="AI326" s="151"/>
      <c r="AJ326" s="151"/>
      <c r="AK326" s="151"/>
      <c r="AL326" s="151"/>
      <c r="AM326" s="7"/>
      <c r="AN326" s="7"/>
      <c r="AO326" s="7"/>
      <c r="AP326" s="7"/>
      <c r="AQ326" s="7"/>
      <c r="AR326" s="7"/>
      <c r="AS326" s="7"/>
      <c r="AT326" s="7"/>
      <c r="AU326" s="7"/>
      <c r="AV326" s="7"/>
      <c r="AW326" s="7"/>
      <c r="AX326" s="7"/>
      <c r="AY326" s="7"/>
      <c r="AZ326" s="7"/>
      <c r="BA326" s="7"/>
    </row>
    <row r="327" spans="1:53" x14ac:dyDescent="0.25">
      <c r="A327" s="5"/>
      <c r="B327" s="312"/>
      <c r="C327" s="314"/>
      <c r="D327" s="7"/>
      <c r="E327" s="7"/>
      <c r="F327" s="231"/>
      <c r="G327" s="231"/>
      <c r="H327" s="314"/>
      <c r="I327" s="306"/>
      <c r="J327" s="151"/>
      <c r="K327" s="151"/>
      <c r="L327" s="175"/>
      <c r="M327" s="151"/>
      <c r="N327" s="176"/>
      <c r="O327" s="160"/>
      <c r="P327" s="160"/>
      <c r="Q327" s="160"/>
      <c r="R327" s="151"/>
      <c r="S327" s="151"/>
      <c r="T327" s="151"/>
      <c r="U327" s="151"/>
      <c r="V327" s="151"/>
      <c r="W327" s="175"/>
      <c r="X327" s="151"/>
      <c r="Y327" s="151"/>
      <c r="Z327" s="151"/>
      <c r="AA327" s="151"/>
      <c r="AB327" s="151"/>
      <c r="AC327" s="151"/>
      <c r="AD327" s="151"/>
      <c r="AE327" s="151"/>
      <c r="AF327" s="151"/>
      <c r="AG327" s="151"/>
      <c r="AH327" s="151"/>
      <c r="AI327" s="151"/>
      <c r="AJ327" s="151"/>
      <c r="AK327" s="151"/>
      <c r="AL327" s="151"/>
      <c r="AM327" s="7"/>
      <c r="AN327" s="7"/>
      <c r="AO327" s="7"/>
      <c r="AP327" s="7"/>
      <c r="AQ327" s="7"/>
      <c r="AR327" s="7"/>
      <c r="AS327" s="7"/>
      <c r="AT327" s="7"/>
      <c r="AU327" s="7"/>
      <c r="AV327" s="7"/>
      <c r="AW327" s="7"/>
      <c r="AX327" s="7"/>
      <c r="AY327" s="7"/>
      <c r="AZ327" s="7"/>
      <c r="BA327" s="7"/>
    </row>
    <row r="328" spans="1:53" x14ac:dyDescent="0.25">
      <c r="A328" s="5"/>
      <c r="B328" s="312"/>
      <c r="C328" s="314"/>
      <c r="D328" s="7"/>
      <c r="E328" s="7"/>
      <c r="F328" s="231"/>
      <c r="G328" s="231"/>
      <c r="H328" s="314"/>
      <c r="I328" s="306"/>
      <c r="J328" s="151"/>
      <c r="K328" s="151"/>
      <c r="L328" s="175"/>
      <c r="M328" s="151"/>
      <c r="N328" s="176"/>
      <c r="O328" s="160"/>
      <c r="P328" s="160"/>
      <c r="Q328" s="160"/>
      <c r="R328" s="151"/>
      <c r="S328" s="151"/>
      <c r="T328" s="151"/>
      <c r="U328" s="151"/>
      <c r="V328" s="151"/>
      <c r="W328" s="175"/>
      <c r="X328" s="151"/>
      <c r="Y328" s="151"/>
      <c r="Z328" s="151"/>
      <c r="AA328" s="151"/>
      <c r="AB328" s="151"/>
      <c r="AC328" s="151"/>
      <c r="AD328" s="151"/>
      <c r="AE328" s="151"/>
      <c r="AF328" s="151"/>
      <c r="AG328" s="151"/>
      <c r="AH328" s="151"/>
      <c r="AI328" s="151"/>
      <c r="AJ328" s="151"/>
      <c r="AK328" s="151"/>
      <c r="AL328" s="151"/>
      <c r="AM328" s="7"/>
      <c r="AN328" s="7"/>
      <c r="AO328" s="7"/>
      <c r="AP328" s="7"/>
      <c r="AQ328" s="7"/>
      <c r="AR328" s="7"/>
      <c r="AS328" s="7"/>
      <c r="AT328" s="7"/>
      <c r="AU328" s="7"/>
      <c r="AV328" s="7"/>
      <c r="AW328" s="7"/>
      <c r="AX328" s="7"/>
      <c r="AY328" s="7"/>
      <c r="AZ328" s="7"/>
      <c r="BA328" s="7"/>
    </row>
    <row r="329" spans="1:53" x14ac:dyDescent="0.25">
      <c r="A329" s="5"/>
      <c r="B329" s="312"/>
      <c r="C329" s="314"/>
      <c r="D329" s="7"/>
      <c r="E329" s="7"/>
      <c r="F329" s="231"/>
      <c r="G329" s="231"/>
      <c r="H329" s="314"/>
      <c r="I329" s="306"/>
      <c r="J329" s="151"/>
      <c r="K329" s="151"/>
      <c r="L329" s="175"/>
      <c r="M329" s="151"/>
      <c r="N329" s="176"/>
      <c r="O329" s="160"/>
      <c r="P329" s="160"/>
      <c r="Q329" s="160"/>
      <c r="R329" s="151"/>
      <c r="S329" s="151"/>
      <c r="T329" s="151"/>
      <c r="U329" s="151"/>
      <c r="V329" s="151"/>
      <c r="W329" s="175"/>
      <c r="X329" s="151"/>
      <c r="Y329" s="151"/>
      <c r="Z329" s="151"/>
      <c r="AA329" s="151"/>
      <c r="AB329" s="151"/>
      <c r="AC329" s="151"/>
      <c r="AD329" s="151"/>
      <c r="AE329" s="151"/>
      <c r="AF329" s="151"/>
      <c r="AG329" s="151"/>
      <c r="AH329" s="151"/>
      <c r="AI329" s="151"/>
      <c r="AJ329" s="151"/>
      <c r="AK329" s="151"/>
      <c r="AL329" s="151"/>
      <c r="AM329" s="7"/>
      <c r="AN329" s="7"/>
      <c r="AO329" s="7"/>
      <c r="AP329" s="7"/>
      <c r="AQ329" s="7"/>
      <c r="AR329" s="7"/>
      <c r="AS329" s="7"/>
      <c r="AT329" s="7"/>
      <c r="AU329" s="7"/>
      <c r="AV329" s="7"/>
      <c r="AW329" s="7"/>
      <c r="AX329" s="7"/>
      <c r="AY329" s="7"/>
      <c r="AZ329" s="7"/>
      <c r="BA329" s="7"/>
    </row>
    <row r="330" spans="1:53" x14ac:dyDescent="0.25">
      <c r="A330" s="5"/>
      <c r="B330" s="312"/>
      <c r="C330" s="314"/>
      <c r="D330" s="7"/>
      <c r="E330" s="7"/>
      <c r="F330" s="231"/>
      <c r="G330" s="231"/>
      <c r="H330" s="314"/>
      <c r="I330" s="306"/>
      <c r="J330" s="151"/>
      <c r="K330" s="151"/>
      <c r="L330" s="175"/>
      <c r="M330" s="151"/>
      <c r="N330" s="176"/>
      <c r="O330" s="160"/>
      <c r="P330" s="160"/>
      <c r="Q330" s="160"/>
      <c r="R330" s="151"/>
      <c r="S330" s="151"/>
      <c r="T330" s="151"/>
      <c r="U330" s="151"/>
      <c r="V330" s="151"/>
      <c r="W330" s="175"/>
      <c r="X330" s="151"/>
      <c r="Y330" s="151"/>
      <c r="Z330" s="151"/>
      <c r="AA330" s="151"/>
      <c r="AB330" s="151"/>
      <c r="AC330" s="151"/>
      <c r="AD330" s="151"/>
      <c r="AE330" s="151"/>
      <c r="AF330" s="151"/>
      <c r="AG330" s="151"/>
      <c r="AH330" s="151"/>
      <c r="AI330" s="151"/>
      <c r="AJ330" s="151"/>
      <c r="AK330" s="151"/>
      <c r="AL330" s="151"/>
      <c r="AM330" s="7"/>
      <c r="AN330" s="7"/>
      <c r="AO330" s="7"/>
      <c r="AP330" s="7"/>
      <c r="AQ330" s="7"/>
      <c r="AR330" s="7"/>
      <c r="AS330" s="7"/>
      <c r="AT330" s="7"/>
      <c r="AU330" s="7"/>
      <c r="AV330" s="7"/>
      <c r="AW330" s="7"/>
      <c r="AX330" s="7"/>
      <c r="AY330" s="7"/>
      <c r="AZ330" s="7"/>
      <c r="BA330" s="7"/>
    </row>
    <row r="331" spans="1:53" x14ac:dyDescent="0.25">
      <c r="A331" s="5"/>
      <c r="B331" s="312"/>
      <c r="C331" s="314"/>
      <c r="D331" s="7"/>
      <c r="E331" s="7"/>
      <c r="F331" s="231"/>
      <c r="G331" s="231"/>
      <c r="H331" s="314"/>
      <c r="I331" s="306"/>
      <c r="J331" s="151"/>
      <c r="K331" s="151"/>
      <c r="L331" s="175"/>
      <c r="M331" s="151"/>
      <c r="N331" s="176"/>
      <c r="O331" s="160"/>
      <c r="P331" s="160"/>
      <c r="Q331" s="160"/>
      <c r="R331" s="151"/>
      <c r="S331" s="151"/>
      <c r="T331" s="151"/>
      <c r="U331" s="151"/>
      <c r="V331" s="151"/>
      <c r="W331" s="175"/>
      <c r="X331" s="151"/>
      <c r="Y331" s="151"/>
      <c r="Z331" s="151"/>
      <c r="AA331" s="151"/>
      <c r="AB331" s="151"/>
      <c r="AC331" s="151"/>
      <c r="AD331" s="151"/>
      <c r="AE331" s="151"/>
      <c r="AF331" s="151"/>
      <c r="AG331" s="151"/>
      <c r="AH331" s="151"/>
      <c r="AI331" s="151"/>
      <c r="AJ331" s="151"/>
      <c r="AK331" s="151"/>
      <c r="AL331" s="151"/>
      <c r="AM331" s="7"/>
      <c r="AN331" s="7"/>
      <c r="AO331" s="7"/>
      <c r="AP331" s="7"/>
      <c r="AQ331" s="7"/>
      <c r="AR331" s="7"/>
      <c r="AS331" s="7"/>
      <c r="AT331" s="7"/>
      <c r="AU331" s="7"/>
      <c r="AV331" s="7"/>
      <c r="AW331" s="7"/>
      <c r="AX331" s="7"/>
      <c r="AY331" s="7"/>
      <c r="AZ331" s="7"/>
      <c r="BA331" s="7"/>
    </row>
    <row r="332" spans="1:53" x14ac:dyDescent="0.25">
      <c r="A332" s="5"/>
      <c r="B332" s="312"/>
      <c r="C332" s="314"/>
      <c r="D332" s="7"/>
      <c r="E332" s="7"/>
      <c r="F332" s="231"/>
      <c r="G332" s="231"/>
      <c r="H332" s="314"/>
      <c r="I332" s="306"/>
      <c r="J332" s="151"/>
      <c r="K332" s="151"/>
      <c r="L332" s="175"/>
      <c r="M332" s="151"/>
      <c r="N332" s="176"/>
      <c r="O332" s="160"/>
      <c r="P332" s="160"/>
      <c r="Q332" s="160"/>
      <c r="R332" s="151"/>
      <c r="S332" s="151"/>
      <c r="T332" s="151"/>
      <c r="U332" s="151"/>
      <c r="V332" s="151"/>
      <c r="W332" s="175"/>
      <c r="X332" s="151"/>
      <c r="Y332" s="151"/>
      <c r="Z332" s="151"/>
      <c r="AA332" s="151"/>
      <c r="AB332" s="151"/>
      <c r="AC332" s="151"/>
      <c r="AD332" s="151"/>
      <c r="AE332" s="151"/>
      <c r="AF332" s="151"/>
      <c r="AG332" s="151"/>
      <c r="AH332" s="151"/>
      <c r="AI332" s="151"/>
      <c r="AJ332" s="151"/>
      <c r="AK332" s="151"/>
      <c r="AL332" s="151"/>
      <c r="AM332" s="7"/>
      <c r="AN332" s="7"/>
      <c r="AO332" s="7"/>
      <c r="AP332" s="7"/>
      <c r="AQ332" s="7"/>
      <c r="AR332" s="7"/>
      <c r="AS332" s="7"/>
      <c r="AT332" s="7"/>
      <c r="AU332" s="7"/>
      <c r="AV332" s="7"/>
      <c r="AW332" s="7"/>
      <c r="AX332" s="7"/>
      <c r="AY332" s="7"/>
      <c r="AZ332" s="7"/>
      <c r="BA332" s="7"/>
    </row>
    <row r="333" spans="1:53" x14ac:dyDescent="0.25">
      <c r="A333" s="5"/>
      <c r="B333" s="312"/>
      <c r="C333" s="314"/>
      <c r="D333" s="7"/>
      <c r="E333" s="7"/>
      <c r="F333" s="231"/>
      <c r="G333" s="231"/>
      <c r="H333" s="314"/>
      <c r="I333" s="306"/>
      <c r="J333" s="151"/>
      <c r="K333" s="151"/>
      <c r="L333" s="175"/>
      <c r="M333" s="151"/>
      <c r="N333" s="176"/>
      <c r="O333" s="160"/>
      <c r="P333" s="160"/>
      <c r="Q333" s="160"/>
      <c r="R333" s="151"/>
      <c r="S333" s="151"/>
      <c r="T333" s="151"/>
      <c r="U333" s="151"/>
      <c r="V333" s="151"/>
      <c r="W333" s="175"/>
      <c r="X333" s="151"/>
      <c r="Y333" s="151"/>
      <c r="Z333" s="151"/>
      <c r="AA333" s="151"/>
      <c r="AB333" s="151"/>
      <c r="AC333" s="151"/>
      <c r="AD333" s="151"/>
      <c r="AE333" s="151"/>
      <c r="AF333" s="151"/>
      <c r="AG333" s="151"/>
      <c r="AH333" s="151"/>
      <c r="AI333" s="151"/>
      <c r="AJ333" s="151"/>
      <c r="AK333" s="151"/>
      <c r="AL333" s="151"/>
      <c r="AM333" s="7"/>
      <c r="AN333" s="7"/>
      <c r="AO333" s="7"/>
      <c r="AP333" s="7"/>
      <c r="AQ333" s="7"/>
      <c r="AR333" s="7"/>
      <c r="AS333" s="7"/>
      <c r="AT333" s="7"/>
      <c r="AU333" s="7"/>
      <c r="AV333" s="7"/>
      <c r="AW333" s="7"/>
      <c r="AX333" s="7"/>
      <c r="AY333" s="7"/>
      <c r="AZ333" s="7"/>
      <c r="BA333" s="7"/>
    </row>
    <row r="334" spans="1:53" x14ac:dyDescent="0.25">
      <c r="A334" s="5"/>
      <c r="B334" s="312"/>
      <c r="C334" s="314"/>
      <c r="D334" s="7"/>
      <c r="E334" s="7"/>
      <c r="F334" s="231"/>
      <c r="G334" s="231"/>
      <c r="H334" s="314"/>
      <c r="I334" s="306"/>
      <c r="J334" s="151"/>
      <c r="K334" s="151"/>
      <c r="L334" s="175"/>
      <c r="M334" s="151"/>
      <c r="N334" s="176"/>
      <c r="O334" s="160"/>
      <c r="P334" s="160"/>
      <c r="Q334" s="160"/>
      <c r="R334" s="151"/>
      <c r="S334" s="151"/>
      <c r="T334" s="151"/>
      <c r="U334" s="151"/>
      <c r="V334" s="151"/>
      <c r="W334" s="175"/>
      <c r="X334" s="151"/>
      <c r="Y334" s="151"/>
      <c r="Z334" s="151"/>
      <c r="AA334" s="151"/>
      <c r="AB334" s="151"/>
      <c r="AC334" s="151"/>
      <c r="AD334" s="151"/>
      <c r="AE334" s="151"/>
      <c r="AF334" s="151"/>
      <c r="AG334" s="151"/>
      <c r="AH334" s="151"/>
      <c r="AI334" s="151"/>
      <c r="AJ334" s="151"/>
      <c r="AK334" s="151"/>
      <c r="AL334" s="151"/>
      <c r="AM334" s="7"/>
      <c r="AN334" s="7"/>
      <c r="AO334" s="7"/>
      <c r="AP334" s="7"/>
      <c r="AQ334" s="7"/>
      <c r="AR334" s="7"/>
      <c r="AS334" s="7"/>
      <c r="AT334" s="7"/>
      <c r="AU334" s="7"/>
      <c r="AV334" s="7"/>
      <c r="AW334" s="7"/>
      <c r="AX334" s="7"/>
      <c r="AY334" s="7"/>
      <c r="AZ334" s="7"/>
      <c r="BA334" s="7"/>
    </row>
    <row r="335" spans="1:53" x14ac:dyDescent="0.25">
      <c r="A335" s="5"/>
      <c r="B335" s="312"/>
      <c r="C335" s="314"/>
      <c r="D335" s="7"/>
      <c r="E335" s="7"/>
      <c r="F335" s="231"/>
      <c r="G335" s="231"/>
      <c r="H335" s="314"/>
      <c r="I335" s="306"/>
      <c r="J335" s="151"/>
      <c r="K335" s="151"/>
      <c r="L335" s="175"/>
      <c r="M335" s="151"/>
      <c r="N335" s="176"/>
      <c r="O335" s="160"/>
      <c r="P335" s="160"/>
      <c r="Q335" s="160"/>
      <c r="R335" s="151"/>
      <c r="S335" s="151"/>
      <c r="T335" s="151"/>
      <c r="U335" s="151"/>
      <c r="V335" s="151"/>
      <c r="W335" s="175"/>
      <c r="X335" s="151"/>
      <c r="Y335" s="151"/>
      <c r="Z335" s="151"/>
      <c r="AA335" s="151"/>
      <c r="AB335" s="151"/>
      <c r="AC335" s="151"/>
      <c r="AD335" s="151"/>
      <c r="AE335" s="151"/>
      <c r="AF335" s="151"/>
      <c r="AG335" s="151"/>
      <c r="AH335" s="151"/>
      <c r="AI335" s="151"/>
      <c r="AJ335" s="151"/>
      <c r="AK335" s="151"/>
      <c r="AL335" s="151"/>
      <c r="AM335" s="7"/>
      <c r="AN335" s="7"/>
      <c r="AO335" s="7"/>
      <c r="AP335" s="7"/>
      <c r="AQ335" s="7"/>
      <c r="AR335" s="7"/>
      <c r="AS335" s="7"/>
      <c r="AT335" s="7"/>
      <c r="AU335" s="7"/>
      <c r="AV335" s="7"/>
      <c r="AW335" s="7"/>
      <c r="AX335" s="7"/>
      <c r="AY335" s="7"/>
      <c r="AZ335" s="7"/>
      <c r="BA335" s="7"/>
    </row>
    <row r="336" spans="1:53" x14ac:dyDescent="0.25">
      <c r="A336" s="5"/>
      <c r="B336" s="312"/>
      <c r="C336" s="314"/>
      <c r="D336" s="7"/>
      <c r="E336" s="7"/>
      <c r="F336" s="231"/>
      <c r="G336" s="231"/>
      <c r="H336" s="314"/>
      <c r="I336" s="306"/>
      <c r="J336" s="151"/>
      <c r="K336" s="151"/>
      <c r="L336" s="175"/>
      <c r="M336" s="151"/>
      <c r="N336" s="176"/>
      <c r="O336" s="160"/>
      <c r="P336" s="160"/>
      <c r="Q336" s="160"/>
      <c r="R336" s="151"/>
      <c r="S336" s="151"/>
      <c r="T336" s="151"/>
      <c r="U336" s="151"/>
      <c r="V336" s="151"/>
      <c r="W336" s="175"/>
      <c r="X336" s="151"/>
      <c r="Y336" s="151"/>
      <c r="Z336" s="151"/>
      <c r="AA336" s="151"/>
      <c r="AB336" s="151"/>
      <c r="AC336" s="151"/>
      <c r="AD336" s="151"/>
      <c r="AE336" s="151"/>
      <c r="AF336" s="151"/>
      <c r="AG336" s="151"/>
      <c r="AH336" s="151"/>
      <c r="AI336" s="151"/>
      <c r="AJ336" s="151"/>
      <c r="AK336" s="151"/>
      <c r="AL336" s="151"/>
      <c r="AM336" s="7"/>
      <c r="AN336" s="7"/>
      <c r="AO336" s="7"/>
      <c r="AP336" s="7"/>
      <c r="AQ336" s="7"/>
      <c r="AR336" s="7"/>
      <c r="AS336" s="7"/>
      <c r="AT336" s="7"/>
      <c r="AU336" s="7"/>
      <c r="AV336" s="7"/>
      <c r="AW336" s="7"/>
      <c r="AX336" s="7"/>
      <c r="AY336" s="7"/>
      <c r="AZ336" s="7"/>
      <c r="BA336" s="7"/>
    </row>
    <row r="337" spans="1:53" x14ac:dyDescent="0.25">
      <c r="A337" s="5"/>
      <c r="B337" s="312"/>
      <c r="C337" s="314"/>
      <c r="D337" s="7"/>
      <c r="E337" s="7"/>
      <c r="F337" s="231"/>
      <c r="G337" s="231"/>
      <c r="H337" s="314"/>
      <c r="I337" s="306"/>
      <c r="J337" s="151"/>
      <c r="K337" s="151"/>
      <c r="L337" s="175"/>
      <c r="M337" s="151"/>
      <c r="N337" s="176"/>
      <c r="O337" s="160"/>
      <c r="P337" s="160"/>
      <c r="Q337" s="160"/>
      <c r="R337" s="151"/>
      <c r="S337" s="151"/>
      <c r="T337" s="151"/>
      <c r="U337" s="151"/>
      <c r="V337" s="151"/>
      <c r="W337" s="175"/>
      <c r="X337" s="151"/>
      <c r="Y337" s="151"/>
      <c r="Z337" s="151"/>
      <c r="AA337" s="151"/>
      <c r="AB337" s="151"/>
      <c r="AC337" s="151"/>
      <c r="AD337" s="151"/>
      <c r="AE337" s="151"/>
      <c r="AF337" s="151"/>
      <c r="AG337" s="151"/>
      <c r="AH337" s="151"/>
      <c r="AI337" s="151"/>
      <c r="AJ337" s="151"/>
      <c r="AK337" s="151"/>
      <c r="AL337" s="151"/>
      <c r="AM337" s="7"/>
      <c r="AN337" s="7"/>
      <c r="AO337" s="7"/>
      <c r="AP337" s="7"/>
      <c r="AQ337" s="7"/>
      <c r="AR337" s="7"/>
      <c r="AS337" s="7"/>
      <c r="AT337" s="7"/>
      <c r="AU337" s="7"/>
      <c r="AV337" s="7"/>
      <c r="AW337" s="7"/>
      <c r="AX337" s="7"/>
      <c r="AY337" s="7"/>
      <c r="AZ337" s="7"/>
      <c r="BA337" s="7"/>
    </row>
    <row r="338" spans="1:53" x14ac:dyDescent="0.25">
      <c r="A338" s="5"/>
      <c r="B338" s="312"/>
      <c r="C338" s="314"/>
      <c r="D338" s="7"/>
      <c r="E338" s="7"/>
      <c r="F338" s="231"/>
      <c r="G338" s="231"/>
      <c r="H338" s="314"/>
      <c r="I338" s="306"/>
      <c r="J338" s="151"/>
      <c r="K338" s="151"/>
      <c r="L338" s="175"/>
      <c r="M338" s="151"/>
      <c r="N338" s="176"/>
      <c r="O338" s="160"/>
      <c r="P338" s="160"/>
      <c r="Q338" s="160"/>
      <c r="R338" s="151"/>
      <c r="S338" s="151"/>
      <c r="T338" s="151"/>
      <c r="U338" s="151"/>
      <c r="V338" s="151"/>
      <c r="W338" s="175"/>
      <c r="X338" s="151"/>
      <c r="Y338" s="151"/>
      <c r="Z338" s="151"/>
      <c r="AA338" s="151"/>
      <c r="AB338" s="151"/>
      <c r="AC338" s="151"/>
      <c r="AD338" s="151"/>
      <c r="AE338" s="151"/>
      <c r="AF338" s="151"/>
      <c r="AG338" s="151"/>
      <c r="AH338" s="151"/>
      <c r="AI338" s="151"/>
      <c r="AJ338" s="151"/>
      <c r="AK338" s="151"/>
      <c r="AL338" s="151"/>
      <c r="AM338" s="7"/>
      <c r="AN338" s="7"/>
      <c r="AO338" s="7"/>
      <c r="AP338" s="7"/>
      <c r="AQ338" s="7"/>
      <c r="AR338" s="7"/>
      <c r="AS338" s="7"/>
      <c r="AT338" s="7"/>
      <c r="AU338" s="7"/>
      <c r="AV338" s="7"/>
      <c r="AW338" s="7"/>
      <c r="AX338" s="7"/>
      <c r="AY338" s="7"/>
      <c r="AZ338" s="7"/>
      <c r="BA338" s="7"/>
    </row>
    <row r="339" spans="1:53" x14ac:dyDescent="0.25">
      <c r="A339" s="5"/>
      <c r="B339" s="312"/>
      <c r="C339" s="314"/>
      <c r="D339" s="7"/>
      <c r="E339" s="7"/>
      <c r="F339" s="231"/>
      <c r="G339" s="231"/>
      <c r="H339" s="314"/>
      <c r="I339" s="306"/>
      <c r="J339" s="151"/>
      <c r="K339" s="151"/>
      <c r="L339" s="175"/>
      <c r="M339" s="151"/>
      <c r="N339" s="176"/>
      <c r="O339" s="160"/>
      <c r="P339" s="160"/>
      <c r="Q339" s="160"/>
      <c r="R339" s="151"/>
      <c r="S339" s="151"/>
      <c r="T339" s="151"/>
      <c r="U339" s="151"/>
      <c r="V339" s="151"/>
      <c r="W339" s="175"/>
      <c r="X339" s="151"/>
      <c r="Y339" s="151"/>
      <c r="Z339" s="151"/>
      <c r="AA339" s="151"/>
      <c r="AB339" s="151"/>
      <c r="AC339" s="151"/>
      <c r="AD339" s="151"/>
      <c r="AE339" s="151"/>
      <c r="AF339" s="151"/>
      <c r="AG339" s="151"/>
      <c r="AH339" s="151"/>
      <c r="AI339" s="151"/>
      <c r="AJ339" s="151"/>
      <c r="AK339" s="151"/>
      <c r="AL339" s="151"/>
      <c r="AM339" s="7"/>
      <c r="AN339" s="7"/>
      <c r="AO339" s="7"/>
      <c r="AP339" s="7"/>
      <c r="AQ339" s="7"/>
      <c r="AR339" s="7"/>
      <c r="AS339" s="7"/>
      <c r="AT339" s="7"/>
      <c r="AU339" s="7"/>
      <c r="AV339" s="7"/>
      <c r="AW339" s="7"/>
      <c r="AX339" s="7"/>
      <c r="AY339" s="7"/>
      <c r="AZ339" s="7"/>
      <c r="BA339" s="7"/>
    </row>
    <row r="340" spans="1:53" x14ac:dyDescent="0.25">
      <c r="A340" s="5"/>
      <c r="B340" s="312"/>
      <c r="C340" s="314"/>
      <c r="D340" s="7"/>
      <c r="E340" s="7"/>
      <c r="F340" s="231"/>
      <c r="G340" s="231"/>
      <c r="H340" s="314"/>
      <c r="I340" s="306"/>
      <c r="J340" s="151"/>
      <c r="K340" s="151"/>
      <c r="L340" s="175"/>
      <c r="M340" s="151"/>
      <c r="N340" s="176"/>
      <c r="O340" s="160"/>
      <c r="P340" s="160"/>
      <c r="Q340" s="160"/>
      <c r="R340" s="151"/>
      <c r="S340" s="151"/>
      <c r="T340" s="151"/>
      <c r="U340" s="151"/>
      <c r="V340" s="151"/>
      <c r="W340" s="175"/>
      <c r="X340" s="151"/>
      <c r="Y340" s="151"/>
      <c r="Z340" s="151"/>
      <c r="AA340" s="151"/>
      <c r="AB340" s="151"/>
      <c r="AC340" s="151"/>
      <c r="AD340" s="151"/>
      <c r="AE340" s="151"/>
      <c r="AF340" s="151"/>
      <c r="AG340" s="151"/>
      <c r="AH340" s="151"/>
      <c r="AI340" s="151"/>
      <c r="AJ340" s="151"/>
      <c r="AK340" s="151"/>
      <c r="AL340" s="151"/>
      <c r="AM340" s="7"/>
      <c r="AN340" s="7"/>
      <c r="AO340" s="7"/>
      <c r="AP340" s="7"/>
      <c r="AQ340" s="7"/>
      <c r="AR340" s="7"/>
      <c r="AS340" s="7"/>
      <c r="AT340" s="7"/>
      <c r="AU340" s="7"/>
      <c r="AV340" s="7"/>
      <c r="AW340" s="7"/>
      <c r="AX340" s="7"/>
      <c r="AY340" s="7"/>
      <c r="AZ340" s="7"/>
      <c r="BA340" s="7"/>
    </row>
    <row r="341" spans="1:53" x14ac:dyDescent="0.25">
      <c r="A341" s="5"/>
      <c r="B341" s="312"/>
      <c r="C341" s="314"/>
      <c r="D341" s="7"/>
      <c r="E341" s="7"/>
      <c r="F341" s="231"/>
      <c r="G341" s="231"/>
      <c r="H341" s="314"/>
      <c r="I341" s="306"/>
      <c r="J341" s="151"/>
      <c r="K341" s="151"/>
      <c r="L341" s="175"/>
      <c r="M341" s="151"/>
      <c r="N341" s="176"/>
      <c r="O341" s="160"/>
      <c r="P341" s="160"/>
      <c r="Q341" s="160"/>
      <c r="R341" s="151"/>
      <c r="S341" s="151"/>
      <c r="T341" s="151"/>
      <c r="U341" s="151"/>
      <c r="V341" s="151"/>
      <c r="W341" s="175"/>
      <c r="X341" s="151"/>
      <c r="Y341" s="151"/>
      <c r="Z341" s="151"/>
      <c r="AA341" s="151"/>
      <c r="AB341" s="151"/>
      <c r="AC341" s="151"/>
      <c r="AD341" s="151"/>
      <c r="AE341" s="151"/>
      <c r="AF341" s="151"/>
      <c r="AG341" s="151"/>
      <c r="AH341" s="151"/>
      <c r="AI341" s="151"/>
      <c r="AJ341" s="151"/>
      <c r="AK341" s="151"/>
      <c r="AL341" s="151"/>
      <c r="AM341" s="7"/>
      <c r="AN341" s="7"/>
      <c r="AO341" s="7"/>
      <c r="AP341" s="7"/>
      <c r="AQ341" s="7"/>
      <c r="AR341" s="7"/>
      <c r="AS341" s="7"/>
      <c r="AT341" s="7"/>
      <c r="AU341" s="7"/>
      <c r="AV341" s="7"/>
      <c r="AW341" s="7"/>
      <c r="AX341" s="7"/>
      <c r="AY341" s="7"/>
      <c r="AZ341" s="7"/>
      <c r="BA341" s="7"/>
    </row>
    <row r="342" spans="1:53" x14ac:dyDescent="0.25">
      <c r="A342" s="5"/>
      <c r="B342" s="312"/>
      <c r="C342" s="314"/>
      <c r="D342" s="7"/>
      <c r="E342" s="7"/>
      <c r="F342" s="231"/>
      <c r="G342" s="231"/>
      <c r="H342" s="314"/>
      <c r="I342" s="306"/>
      <c r="J342" s="151"/>
      <c r="K342" s="151"/>
      <c r="L342" s="175"/>
      <c r="M342" s="151"/>
      <c r="N342" s="176"/>
      <c r="O342" s="160"/>
      <c r="P342" s="160"/>
      <c r="Q342" s="160"/>
      <c r="R342" s="151"/>
      <c r="S342" s="151"/>
      <c r="T342" s="151"/>
      <c r="U342" s="151"/>
      <c r="V342" s="151"/>
      <c r="W342" s="175"/>
      <c r="X342" s="151"/>
      <c r="Y342" s="151"/>
      <c r="Z342" s="151"/>
      <c r="AA342" s="151"/>
      <c r="AB342" s="151"/>
      <c r="AC342" s="151"/>
      <c r="AD342" s="151"/>
      <c r="AE342" s="151"/>
      <c r="AF342" s="151"/>
      <c r="AG342" s="151"/>
      <c r="AH342" s="151"/>
      <c r="AI342" s="151"/>
      <c r="AJ342" s="151"/>
      <c r="AK342" s="151"/>
      <c r="AL342" s="151"/>
      <c r="AM342" s="7"/>
      <c r="AN342" s="7"/>
      <c r="AO342" s="7"/>
      <c r="AP342" s="7"/>
      <c r="AQ342" s="7"/>
      <c r="AR342" s="7"/>
      <c r="AS342" s="7"/>
      <c r="AT342" s="7"/>
      <c r="AU342" s="7"/>
      <c r="AV342" s="7"/>
      <c r="AW342" s="7"/>
      <c r="AX342" s="7"/>
      <c r="AY342" s="7"/>
      <c r="AZ342" s="7"/>
      <c r="BA342" s="7"/>
    </row>
    <row r="343" spans="1:53" x14ac:dyDescent="0.25">
      <c r="A343" s="5"/>
      <c r="B343" s="312"/>
      <c r="C343" s="314"/>
      <c r="D343" s="7"/>
      <c r="E343" s="7"/>
      <c r="F343" s="231"/>
      <c r="G343" s="231"/>
      <c r="H343" s="314"/>
      <c r="I343" s="306"/>
      <c r="J343" s="151"/>
      <c r="K343" s="151"/>
      <c r="L343" s="175"/>
      <c r="M343" s="151"/>
      <c r="N343" s="176"/>
      <c r="O343" s="160"/>
      <c r="P343" s="160"/>
      <c r="Q343" s="160"/>
      <c r="R343" s="151"/>
      <c r="S343" s="151"/>
      <c r="T343" s="151"/>
      <c r="U343" s="151"/>
      <c r="V343" s="151"/>
      <c r="W343" s="175"/>
      <c r="X343" s="151"/>
      <c r="Y343" s="151"/>
      <c r="Z343" s="151"/>
      <c r="AA343" s="151"/>
      <c r="AB343" s="151"/>
      <c r="AC343" s="151"/>
      <c r="AD343" s="151"/>
      <c r="AE343" s="151"/>
      <c r="AF343" s="151"/>
      <c r="AG343" s="151"/>
      <c r="AH343" s="151"/>
      <c r="AI343" s="151"/>
      <c r="AJ343" s="151"/>
      <c r="AK343" s="151"/>
      <c r="AL343" s="151"/>
      <c r="AM343" s="7"/>
      <c r="AN343" s="7"/>
      <c r="AO343" s="7"/>
      <c r="AP343" s="7"/>
      <c r="AQ343" s="7"/>
      <c r="AR343" s="7"/>
      <c r="AS343" s="7"/>
      <c r="AT343" s="7"/>
      <c r="AU343" s="7"/>
      <c r="AV343" s="7"/>
      <c r="AW343" s="7"/>
      <c r="AX343" s="7"/>
      <c r="AY343" s="7"/>
      <c r="AZ343" s="7"/>
      <c r="BA343" s="7"/>
    </row>
    <row r="344" spans="1:53" x14ac:dyDescent="0.25">
      <c r="A344" s="5"/>
      <c r="B344" s="312"/>
      <c r="C344" s="314"/>
      <c r="D344" s="7"/>
      <c r="E344" s="7"/>
      <c r="F344" s="231"/>
      <c r="G344" s="231"/>
      <c r="H344" s="314"/>
      <c r="I344" s="306"/>
      <c r="J344" s="151"/>
      <c r="K344" s="151"/>
      <c r="L344" s="175"/>
      <c r="M344" s="151"/>
      <c r="N344" s="176"/>
      <c r="O344" s="160"/>
      <c r="P344" s="160"/>
      <c r="Q344" s="160"/>
      <c r="R344" s="151"/>
      <c r="S344" s="151"/>
      <c r="T344" s="151"/>
      <c r="U344" s="151"/>
      <c r="V344" s="151"/>
      <c r="W344" s="175"/>
      <c r="X344" s="151"/>
      <c r="Y344" s="151"/>
      <c r="Z344" s="151"/>
      <c r="AA344" s="151"/>
      <c r="AB344" s="151"/>
      <c r="AC344" s="151"/>
      <c r="AD344" s="151"/>
      <c r="AE344" s="151"/>
      <c r="AF344" s="151"/>
      <c r="AG344" s="151"/>
      <c r="AH344" s="151"/>
      <c r="AI344" s="151"/>
      <c r="AJ344" s="151"/>
      <c r="AK344" s="151"/>
      <c r="AL344" s="151"/>
      <c r="AM344" s="7"/>
      <c r="AN344" s="7"/>
      <c r="AO344" s="7"/>
      <c r="AP344" s="7"/>
      <c r="AQ344" s="7"/>
      <c r="AR344" s="7"/>
      <c r="AS344" s="7"/>
      <c r="AT344" s="7"/>
      <c r="AU344" s="7"/>
      <c r="AV344" s="7"/>
      <c r="AW344" s="7"/>
      <c r="AX344" s="7"/>
      <c r="AY344" s="7"/>
      <c r="AZ344" s="7"/>
      <c r="BA344" s="7"/>
    </row>
    <row r="345" spans="1:53" x14ac:dyDescent="0.25">
      <c r="A345" s="5"/>
      <c r="B345" s="312"/>
      <c r="C345" s="314"/>
      <c r="D345" s="7"/>
      <c r="E345" s="7"/>
      <c r="F345" s="231"/>
      <c r="G345" s="231"/>
      <c r="H345" s="314"/>
      <c r="I345" s="306"/>
      <c r="J345" s="151"/>
      <c r="K345" s="151"/>
      <c r="L345" s="175"/>
      <c r="M345" s="151"/>
      <c r="N345" s="176"/>
      <c r="O345" s="160"/>
      <c r="P345" s="160"/>
      <c r="Q345" s="160"/>
      <c r="R345" s="151"/>
      <c r="S345" s="151"/>
      <c r="T345" s="151"/>
      <c r="U345" s="151"/>
      <c r="V345" s="151"/>
      <c r="W345" s="175"/>
      <c r="X345" s="151"/>
      <c r="Y345" s="151"/>
      <c r="Z345" s="151"/>
      <c r="AA345" s="151"/>
      <c r="AB345" s="151"/>
      <c r="AC345" s="151"/>
      <c r="AD345" s="151"/>
      <c r="AE345" s="151"/>
      <c r="AF345" s="151"/>
      <c r="AG345" s="151"/>
      <c r="AH345" s="151"/>
      <c r="AI345" s="151"/>
      <c r="AJ345" s="151"/>
      <c r="AK345" s="151"/>
      <c r="AL345" s="151"/>
      <c r="AM345" s="7"/>
      <c r="AN345" s="7"/>
      <c r="AO345" s="7"/>
      <c r="AP345" s="7"/>
      <c r="AQ345" s="7"/>
      <c r="AR345" s="7"/>
      <c r="AS345" s="7"/>
      <c r="AT345" s="7"/>
      <c r="AU345" s="7"/>
      <c r="AV345" s="7"/>
      <c r="AW345" s="7"/>
      <c r="AX345" s="7"/>
      <c r="AY345" s="7"/>
      <c r="AZ345" s="7"/>
      <c r="BA345" s="7"/>
    </row>
    <row r="346" spans="1:53" x14ac:dyDescent="0.25">
      <c r="A346" s="5"/>
      <c r="B346" s="312"/>
      <c r="C346" s="314"/>
      <c r="D346" s="7"/>
      <c r="E346" s="7"/>
      <c r="F346" s="231"/>
      <c r="G346" s="231"/>
      <c r="H346" s="314"/>
      <c r="I346" s="306"/>
      <c r="J346" s="151"/>
      <c r="K346" s="151"/>
      <c r="L346" s="175"/>
      <c r="M346" s="151"/>
      <c r="N346" s="176"/>
      <c r="O346" s="160"/>
      <c r="P346" s="160"/>
      <c r="Q346" s="160"/>
      <c r="R346" s="151"/>
      <c r="S346" s="151"/>
      <c r="T346" s="151"/>
      <c r="U346" s="151"/>
      <c r="V346" s="151"/>
      <c r="W346" s="175"/>
      <c r="X346" s="151"/>
      <c r="Y346" s="151"/>
      <c r="Z346" s="151"/>
      <c r="AA346" s="151"/>
      <c r="AB346" s="151"/>
      <c r="AC346" s="151"/>
      <c r="AD346" s="151"/>
      <c r="AE346" s="151"/>
      <c r="AF346" s="151"/>
      <c r="AG346" s="151"/>
      <c r="AH346" s="151"/>
      <c r="AI346" s="151"/>
      <c r="AJ346" s="151"/>
      <c r="AK346" s="151"/>
      <c r="AL346" s="151"/>
      <c r="AM346" s="7"/>
      <c r="AN346" s="7"/>
      <c r="AO346" s="7"/>
      <c r="AP346" s="7"/>
      <c r="AQ346" s="7"/>
      <c r="AR346" s="7"/>
      <c r="AS346" s="7"/>
      <c r="AT346" s="7"/>
      <c r="AU346" s="7"/>
      <c r="AV346" s="7"/>
      <c r="AW346" s="7"/>
      <c r="AX346" s="7"/>
      <c r="AY346" s="7"/>
      <c r="AZ346" s="7"/>
      <c r="BA346" s="7"/>
    </row>
    <row r="347" spans="1:53" x14ac:dyDescent="0.25">
      <c r="A347" s="5"/>
      <c r="B347" s="312"/>
      <c r="C347" s="314"/>
      <c r="D347" s="7"/>
      <c r="E347" s="7"/>
      <c r="F347" s="231"/>
      <c r="G347" s="231"/>
      <c r="H347" s="314"/>
      <c r="I347" s="306"/>
      <c r="J347" s="151"/>
      <c r="K347" s="151"/>
      <c r="L347" s="175"/>
      <c r="M347" s="151"/>
      <c r="N347" s="176"/>
      <c r="O347" s="160"/>
      <c r="P347" s="160"/>
      <c r="Q347" s="160"/>
      <c r="R347" s="151"/>
      <c r="S347" s="151"/>
      <c r="T347" s="151"/>
      <c r="U347" s="151"/>
      <c r="V347" s="151"/>
      <c r="W347" s="175"/>
      <c r="X347" s="151"/>
      <c r="Y347" s="151"/>
      <c r="Z347" s="151"/>
      <c r="AA347" s="151"/>
      <c r="AB347" s="151"/>
      <c r="AC347" s="151"/>
      <c r="AD347" s="151"/>
      <c r="AE347" s="151"/>
      <c r="AF347" s="151"/>
      <c r="AG347" s="151"/>
      <c r="AH347" s="151"/>
      <c r="AI347" s="151"/>
      <c r="AJ347" s="151"/>
      <c r="AK347" s="151"/>
      <c r="AL347" s="151"/>
      <c r="AM347" s="7"/>
      <c r="AN347" s="7"/>
      <c r="AO347" s="7"/>
      <c r="AP347" s="7"/>
      <c r="AQ347" s="7"/>
      <c r="AR347" s="7"/>
      <c r="AS347" s="7"/>
      <c r="AT347" s="7"/>
      <c r="AU347" s="7"/>
      <c r="AV347" s="7"/>
      <c r="AW347" s="7"/>
      <c r="AX347" s="7"/>
      <c r="AY347" s="7"/>
      <c r="AZ347" s="7"/>
      <c r="BA347" s="7"/>
    </row>
    <row r="348" spans="1:53" x14ac:dyDescent="0.25">
      <c r="A348" s="5"/>
      <c r="B348" s="312"/>
      <c r="C348" s="314"/>
      <c r="D348" s="7"/>
      <c r="E348" s="7"/>
      <c r="F348" s="231"/>
      <c r="G348" s="231"/>
      <c r="H348" s="314"/>
      <c r="I348" s="306"/>
      <c r="J348" s="151"/>
      <c r="K348" s="151"/>
      <c r="L348" s="175"/>
      <c r="M348" s="151"/>
      <c r="N348" s="176"/>
      <c r="O348" s="160"/>
      <c r="P348" s="160"/>
      <c r="Q348" s="160"/>
      <c r="R348" s="151"/>
      <c r="S348" s="151"/>
      <c r="T348" s="151"/>
      <c r="U348" s="151"/>
      <c r="V348" s="151"/>
      <c r="W348" s="175"/>
      <c r="X348" s="151"/>
      <c r="Y348" s="151"/>
      <c r="Z348" s="151"/>
      <c r="AA348" s="151"/>
      <c r="AB348" s="151"/>
      <c r="AC348" s="151"/>
      <c r="AD348" s="151"/>
      <c r="AE348" s="151"/>
      <c r="AF348" s="151"/>
      <c r="AG348" s="151"/>
      <c r="AH348" s="151"/>
      <c r="AI348" s="151"/>
      <c r="AJ348" s="151"/>
      <c r="AK348" s="151"/>
      <c r="AL348" s="151"/>
      <c r="AM348" s="7"/>
      <c r="AN348" s="7"/>
      <c r="AO348" s="7"/>
      <c r="AP348" s="7"/>
      <c r="AQ348" s="7"/>
      <c r="AR348" s="7"/>
      <c r="AS348" s="7"/>
      <c r="AT348" s="7"/>
      <c r="AU348" s="7"/>
      <c r="AV348" s="7"/>
      <c r="AW348" s="7"/>
      <c r="AX348" s="7"/>
      <c r="AY348" s="7"/>
      <c r="AZ348" s="7"/>
      <c r="BA348" s="7"/>
    </row>
    <row r="349" spans="1:53" x14ac:dyDescent="0.25">
      <c r="A349" s="5"/>
      <c r="B349" s="312"/>
      <c r="C349" s="314"/>
      <c r="D349" s="7"/>
      <c r="E349" s="7"/>
      <c r="F349" s="231"/>
      <c r="G349" s="231"/>
      <c r="H349" s="314"/>
      <c r="I349" s="306"/>
      <c r="J349" s="151"/>
      <c r="K349" s="151"/>
      <c r="L349" s="175"/>
      <c r="M349" s="151"/>
      <c r="N349" s="176"/>
      <c r="O349" s="160"/>
      <c r="P349" s="160"/>
      <c r="Q349" s="160"/>
      <c r="R349" s="151"/>
      <c r="S349" s="151"/>
      <c r="T349" s="151"/>
      <c r="U349" s="151"/>
      <c r="V349" s="151"/>
      <c r="W349" s="175"/>
      <c r="X349" s="151"/>
      <c r="Y349" s="151"/>
      <c r="Z349" s="151"/>
      <c r="AA349" s="151"/>
      <c r="AB349" s="151"/>
      <c r="AC349" s="151"/>
      <c r="AD349" s="151"/>
      <c r="AE349" s="151"/>
      <c r="AF349" s="151"/>
      <c r="AG349" s="151"/>
      <c r="AH349" s="151"/>
      <c r="AI349" s="151"/>
      <c r="AJ349" s="151"/>
      <c r="AK349" s="151"/>
      <c r="AL349" s="151"/>
      <c r="AM349" s="7"/>
      <c r="AN349" s="7"/>
      <c r="AO349" s="7"/>
      <c r="AP349" s="7"/>
      <c r="AQ349" s="7"/>
      <c r="AR349" s="7"/>
      <c r="AS349" s="7"/>
      <c r="AT349" s="7"/>
      <c r="AU349" s="7"/>
      <c r="AV349" s="7"/>
      <c r="AW349" s="7"/>
      <c r="AX349" s="7"/>
      <c r="AY349" s="7"/>
      <c r="AZ349" s="7"/>
      <c r="BA349" s="7"/>
    </row>
    <row r="350" spans="1:53" x14ac:dyDescent="0.25">
      <c r="A350" s="5"/>
      <c r="B350" s="312"/>
      <c r="C350" s="314"/>
      <c r="D350" s="7"/>
      <c r="E350" s="7"/>
      <c r="F350" s="231"/>
      <c r="G350" s="231"/>
      <c r="H350" s="314"/>
      <c r="I350" s="306"/>
      <c r="J350" s="151"/>
      <c r="K350" s="151"/>
      <c r="L350" s="175"/>
      <c r="M350" s="151"/>
      <c r="N350" s="176"/>
      <c r="O350" s="160"/>
      <c r="P350" s="160"/>
      <c r="Q350" s="160"/>
      <c r="R350" s="151"/>
      <c r="S350" s="151"/>
      <c r="T350" s="151"/>
      <c r="U350" s="151"/>
      <c r="V350" s="151"/>
      <c r="W350" s="175"/>
      <c r="X350" s="151"/>
      <c r="Y350" s="151"/>
      <c r="Z350" s="151"/>
      <c r="AA350" s="151"/>
      <c r="AB350" s="151"/>
      <c r="AC350" s="151"/>
      <c r="AD350" s="151"/>
      <c r="AE350" s="151"/>
      <c r="AF350" s="151"/>
      <c r="AG350" s="151"/>
      <c r="AH350" s="151"/>
      <c r="AI350" s="151"/>
      <c r="AJ350" s="151"/>
      <c r="AK350" s="151"/>
      <c r="AL350" s="151"/>
      <c r="AM350" s="7"/>
      <c r="AN350" s="7"/>
      <c r="AO350" s="7"/>
      <c r="AP350" s="7"/>
      <c r="AQ350" s="7"/>
      <c r="AR350" s="7"/>
      <c r="AS350" s="7"/>
      <c r="AT350" s="7"/>
      <c r="AU350" s="7"/>
      <c r="AV350" s="7"/>
      <c r="AW350" s="7"/>
      <c r="AX350" s="7"/>
      <c r="AY350" s="7"/>
      <c r="AZ350" s="7"/>
      <c r="BA350" s="7"/>
    </row>
    <row r="351" spans="1:53" x14ac:dyDescent="0.25">
      <c r="A351" s="5"/>
      <c r="B351" s="312"/>
      <c r="C351" s="314"/>
      <c r="D351" s="7"/>
      <c r="E351" s="7"/>
      <c r="F351" s="231"/>
      <c r="G351" s="231"/>
      <c r="H351" s="314"/>
      <c r="I351" s="306"/>
      <c r="J351" s="151"/>
      <c r="K351" s="151"/>
      <c r="L351" s="175"/>
      <c r="M351" s="151"/>
      <c r="N351" s="176"/>
      <c r="O351" s="160"/>
      <c r="P351" s="160"/>
      <c r="Q351" s="160"/>
      <c r="R351" s="151"/>
      <c r="S351" s="151"/>
      <c r="T351" s="151"/>
      <c r="U351" s="151"/>
      <c r="V351" s="151"/>
      <c r="W351" s="175"/>
      <c r="X351" s="151"/>
      <c r="Y351" s="151"/>
      <c r="Z351" s="151"/>
      <c r="AA351" s="151"/>
      <c r="AB351" s="151"/>
      <c r="AC351" s="151"/>
      <c r="AD351" s="151"/>
      <c r="AE351" s="151"/>
      <c r="AF351" s="151"/>
      <c r="AG351" s="151"/>
      <c r="AH351" s="151"/>
      <c r="AI351" s="151"/>
      <c r="AJ351" s="151"/>
      <c r="AK351" s="151"/>
      <c r="AL351" s="151"/>
      <c r="AM351" s="7"/>
      <c r="AN351" s="7"/>
      <c r="AO351" s="7"/>
      <c r="AP351" s="7"/>
      <c r="AQ351" s="7"/>
      <c r="AR351" s="7"/>
      <c r="AS351" s="7"/>
      <c r="AT351" s="7"/>
      <c r="AU351" s="7"/>
      <c r="AV351" s="7"/>
      <c r="AW351" s="7"/>
      <c r="AX351" s="7"/>
      <c r="AY351" s="7"/>
      <c r="AZ351" s="7"/>
      <c r="BA351" s="7"/>
    </row>
    <row r="352" spans="1:53" x14ac:dyDescent="0.25">
      <c r="A352" s="5"/>
      <c r="B352" s="312"/>
      <c r="C352" s="314"/>
      <c r="D352" s="7"/>
      <c r="E352" s="7"/>
      <c r="F352" s="231"/>
      <c r="G352" s="231"/>
      <c r="H352" s="314"/>
      <c r="I352" s="306"/>
      <c r="J352" s="151"/>
      <c r="K352" s="151"/>
      <c r="L352" s="175"/>
      <c r="M352" s="151"/>
      <c r="N352" s="176"/>
      <c r="O352" s="160"/>
      <c r="P352" s="160"/>
      <c r="Q352" s="160"/>
      <c r="R352" s="151"/>
      <c r="S352" s="151"/>
      <c r="T352" s="151"/>
      <c r="U352" s="151"/>
      <c r="V352" s="151"/>
      <c r="W352" s="175"/>
      <c r="X352" s="151"/>
      <c r="Y352" s="151"/>
      <c r="Z352" s="151"/>
      <c r="AA352" s="151"/>
      <c r="AB352" s="151"/>
      <c r="AC352" s="151"/>
      <c r="AD352" s="151"/>
      <c r="AE352" s="151"/>
      <c r="AF352" s="151"/>
      <c r="AG352" s="151"/>
      <c r="AH352" s="151"/>
      <c r="AI352" s="151"/>
      <c r="AJ352" s="151"/>
      <c r="AK352" s="151"/>
      <c r="AL352" s="151"/>
      <c r="AM352" s="7"/>
      <c r="AN352" s="7"/>
      <c r="AO352" s="7"/>
      <c r="AP352" s="7"/>
      <c r="AQ352" s="7"/>
      <c r="AR352" s="7"/>
      <c r="AS352" s="7"/>
      <c r="AT352" s="7"/>
      <c r="AU352" s="7"/>
      <c r="AV352" s="7"/>
      <c r="AW352" s="7"/>
      <c r="AX352" s="7"/>
      <c r="AY352" s="7"/>
      <c r="AZ352" s="7"/>
      <c r="BA352" s="7"/>
    </row>
    <row r="353" spans="1:53" x14ac:dyDescent="0.25">
      <c r="A353" s="5"/>
      <c r="B353" s="312"/>
      <c r="C353" s="314"/>
      <c r="D353" s="7"/>
      <c r="E353" s="7"/>
      <c r="F353" s="231"/>
      <c r="G353" s="231"/>
      <c r="H353" s="314"/>
      <c r="I353" s="306"/>
      <c r="J353" s="151"/>
      <c r="K353" s="151"/>
      <c r="L353" s="175"/>
      <c r="M353" s="151"/>
      <c r="N353" s="176"/>
      <c r="O353" s="160"/>
      <c r="P353" s="160"/>
      <c r="Q353" s="160"/>
      <c r="R353" s="151"/>
      <c r="S353" s="151"/>
      <c r="T353" s="151"/>
      <c r="U353" s="151"/>
      <c r="V353" s="151"/>
      <c r="W353" s="175"/>
      <c r="X353" s="151"/>
      <c r="Y353" s="151"/>
      <c r="Z353" s="151"/>
      <c r="AA353" s="151"/>
      <c r="AB353" s="151"/>
      <c r="AC353" s="151"/>
      <c r="AD353" s="151"/>
      <c r="AE353" s="151"/>
      <c r="AF353" s="151"/>
      <c r="AG353" s="151"/>
      <c r="AH353" s="151"/>
      <c r="AI353" s="151"/>
      <c r="AJ353" s="151"/>
      <c r="AK353" s="151"/>
      <c r="AL353" s="151"/>
      <c r="AM353" s="7"/>
      <c r="AN353" s="7"/>
      <c r="AO353" s="7"/>
      <c r="AP353" s="7"/>
      <c r="AQ353" s="7"/>
      <c r="AR353" s="7"/>
      <c r="AS353" s="7"/>
      <c r="AT353" s="7"/>
      <c r="AU353" s="7"/>
      <c r="AV353" s="7"/>
      <c r="AW353" s="7"/>
      <c r="AX353" s="7"/>
      <c r="AY353" s="7"/>
      <c r="AZ353" s="7"/>
      <c r="BA353" s="7"/>
    </row>
    <row r="354" spans="1:53" x14ac:dyDescent="0.25">
      <c r="A354" s="5"/>
      <c r="B354" s="312"/>
      <c r="C354" s="314"/>
      <c r="D354" s="7"/>
      <c r="E354" s="7"/>
      <c r="F354" s="231"/>
      <c r="G354" s="231"/>
      <c r="H354" s="314"/>
      <c r="I354" s="306"/>
      <c r="J354" s="151"/>
      <c r="K354" s="151"/>
      <c r="L354" s="175"/>
      <c r="M354" s="151"/>
      <c r="N354" s="176"/>
      <c r="O354" s="160"/>
      <c r="P354" s="160"/>
      <c r="Q354" s="160"/>
      <c r="R354" s="151"/>
      <c r="S354" s="151"/>
      <c r="T354" s="151"/>
      <c r="U354" s="151"/>
      <c r="V354" s="151"/>
      <c r="W354" s="175"/>
      <c r="X354" s="151"/>
      <c r="Y354" s="151"/>
      <c r="Z354" s="151"/>
      <c r="AA354" s="151"/>
      <c r="AB354" s="151"/>
      <c r="AC354" s="151"/>
      <c r="AD354" s="151"/>
      <c r="AE354" s="151"/>
      <c r="AF354" s="151"/>
      <c r="AG354" s="151"/>
      <c r="AH354" s="151"/>
      <c r="AI354" s="151"/>
      <c r="AJ354" s="151"/>
      <c r="AK354" s="151"/>
      <c r="AL354" s="151"/>
      <c r="AM354" s="7"/>
      <c r="AN354" s="7"/>
      <c r="AO354" s="7"/>
      <c r="AP354" s="7"/>
      <c r="AQ354" s="7"/>
      <c r="AR354" s="7"/>
      <c r="AS354" s="7"/>
      <c r="AT354" s="7"/>
      <c r="AU354" s="7"/>
      <c r="AV354" s="7"/>
      <c r="AW354" s="7"/>
      <c r="AX354" s="7"/>
      <c r="AY354" s="7"/>
      <c r="AZ354" s="7"/>
      <c r="BA354" s="7"/>
    </row>
    <row r="355" spans="1:53" x14ac:dyDescent="0.25">
      <c r="A355" s="5"/>
      <c r="B355" s="312"/>
      <c r="C355" s="314"/>
      <c r="D355" s="7"/>
      <c r="E355" s="7"/>
      <c r="F355" s="231"/>
      <c r="G355" s="231"/>
      <c r="H355" s="314"/>
      <c r="I355" s="306"/>
      <c r="J355" s="151"/>
      <c r="K355" s="151"/>
      <c r="L355" s="175"/>
      <c r="M355" s="151"/>
      <c r="N355" s="176"/>
      <c r="O355" s="160"/>
      <c r="P355" s="160"/>
      <c r="Q355" s="160"/>
      <c r="R355" s="151"/>
      <c r="S355" s="151"/>
      <c r="T355" s="151"/>
      <c r="U355" s="151"/>
      <c r="V355" s="151"/>
      <c r="W355" s="175"/>
      <c r="X355" s="151"/>
      <c r="Y355" s="151"/>
      <c r="Z355" s="151"/>
      <c r="AA355" s="151"/>
      <c r="AB355" s="151"/>
      <c r="AC355" s="151"/>
      <c r="AD355" s="151"/>
      <c r="AE355" s="151"/>
      <c r="AF355" s="151"/>
      <c r="AG355" s="151"/>
      <c r="AH355" s="151"/>
      <c r="AI355" s="151"/>
      <c r="AJ355" s="151"/>
      <c r="AK355" s="151"/>
      <c r="AL355" s="151"/>
      <c r="AM355" s="7"/>
      <c r="AN355" s="7"/>
      <c r="AO355" s="7"/>
      <c r="AP355" s="7"/>
      <c r="AQ355" s="7"/>
      <c r="AR355" s="7"/>
      <c r="AS355" s="7"/>
      <c r="AT355" s="7"/>
      <c r="AU355" s="7"/>
      <c r="AV355" s="7"/>
      <c r="AW355" s="7"/>
      <c r="AX355" s="7"/>
      <c r="AY355" s="7"/>
      <c r="AZ355" s="7"/>
      <c r="BA355" s="7"/>
    </row>
    <row r="356" spans="1:53" x14ac:dyDescent="0.25">
      <c r="A356" s="5"/>
      <c r="B356" s="312"/>
      <c r="C356" s="314"/>
      <c r="D356" s="7"/>
      <c r="E356" s="7"/>
      <c r="F356" s="231"/>
      <c r="G356" s="231"/>
      <c r="H356" s="314"/>
      <c r="I356" s="306"/>
      <c r="J356" s="151"/>
      <c r="K356" s="151"/>
      <c r="L356" s="175"/>
      <c r="M356" s="151"/>
      <c r="N356" s="176"/>
      <c r="O356" s="160"/>
      <c r="P356" s="160"/>
      <c r="Q356" s="160"/>
      <c r="R356" s="151"/>
      <c r="S356" s="151"/>
      <c r="T356" s="151"/>
      <c r="U356" s="151"/>
      <c r="V356" s="151"/>
      <c r="W356" s="175"/>
      <c r="X356" s="151"/>
      <c r="Y356" s="151"/>
      <c r="Z356" s="151"/>
      <c r="AA356" s="151"/>
      <c r="AB356" s="151"/>
      <c r="AC356" s="151"/>
      <c r="AD356" s="151"/>
      <c r="AE356" s="151"/>
      <c r="AF356" s="151"/>
      <c r="AG356" s="151"/>
      <c r="AH356" s="151"/>
      <c r="AI356" s="151"/>
      <c r="AJ356" s="151"/>
      <c r="AK356" s="151"/>
      <c r="AL356" s="151"/>
      <c r="AM356" s="7"/>
      <c r="AN356" s="7"/>
      <c r="AO356" s="7"/>
      <c r="AP356" s="7"/>
      <c r="AQ356" s="7"/>
      <c r="AR356" s="7"/>
      <c r="AS356" s="7"/>
      <c r="AT356" s="7"/>
      <c r="AU356" s="7"/>
      <c r="AV356" s="7"/>
      <c r="AW356" s="7"/>
      <c r="AX356" s="7"/>
      <c r="AY356" s="7"/>
      <c r="AZ356" s="7"/>
      <c r="BA356" s="7"/>
    </row>
    <row r="357" spans="1:53" x14ac:dyDescent="0.25">
      <c r="A357" s="5"/>
      <c r="B357" s="312"/>
      <c r="C357" s="314"/>
      <c r="D357" s="7"/>
      <c r="E357" s="7"/>
      <c r="F357" s="231"/>
      <c r="G357" s="231"/>
      <c r="H357" s="314"/>
      <c r="I357" s="306"/>
      <c r="J357" s="151"/>
      <c r="K357" s="151"/>
      <c r="L357" s="175"/>
      <c r="M357" s="151"/>
      <c r="N357" s="176"/>
      <c r="O357" s="160"/>
      <c r="P357" s="160"/>
      <c r="Q357" s="160"/>
      <c r="R357" s="151"/>
      <c r="S357" s="151"/>
      <c r="T357" s="151"/>
      <c r="U357" s="151"/>
      <c r="V357" s="151"/>
      <c r="W357" s="175"/>
      <c r="X357" s="151"/>
      <c r="Y357" s="151"/>
      <c r="Z357" s="151"/>
      <c r="AA357" s="151"/>
      <c r="AB357" s="151"/>
      <c r="AC357" s="151"/>
      <c r="AD357" s="151"/>
      <c r="AE357" s="151"/>
      <c r="AF357" s="151"/>
      <c r="AG357" s="151"/>
      <c r="AH357" s="151"/>
      <c r="AI357" s="151"/>
      <c r="AJ357" s="151"/>
      <c r="AK357" s="151"/>
      <c r="AL357" s="151"/>
      <c r="AM357" s="7"/>
      <c r="AN357" s="7"/>
      <c r="AO357" s="7"/>
      <c r="AP357" s="7"/>
      <c r="AQ357" s="7"/>
      <c r="AR357" s="7"/>
      <c r="AS357" s="7"/>
      <c r="AT357" s="7"/>
      <c r="AU357" s="7"/>
      <c r="AV357" s="7"/>
      <c r="AW357" s="7"/>
      <c r="AX357" s="7"/>
      <c r="AY357" s="7"/>
      <c r="AZ357" s="7"/>
      <c r="BA357" s="7"/>
    </row>
    <row r="358" spans="1:53" x14ac:dyDescent="0.25">
      <c r="A358" s="5"/>
      <c r="B358" s="312"/>
      <c r="C358" s="314"/>
      <c r="D358" s="7"/>
      <c r="E358" s="7"/>
      <c r="F358" s="231"/>
      <c r="G358" s="231"/>
      <c r="H358" s="314"/>
      <c r="I358" s="306"/>
      <c r="J358" s="151"/>
      <c r="K358" s="151"/>
      <c r="L358" s="175"/>
      <c r="M358" s="151"/>
      <c r="N358" s="176"/>
      <c r="O358" s="160"/>
      <c r="P358" s="160"/>
      <c r="Q358" s="160"/>
      <c r="R358" s="151"/>
      <c r="S358" s="151"/>
      <c r="T358" s="151"/>
      <c r="U358" s="151"/>
      <c r="V358" s="151"/>
      <c r="W358" s="175"/>
      <c r="X358" s="151"/>
      <c r="Y358" s="151"/>
      <c r="Z358" s="151"/>
      <c r="AA358" s="151"/>
      <c r="AB358" s="151"/>
      <c r="AC358" s="151"/>
      <c r="AD358" s="151"/>
      <c r="AE358" s="151"/>
      <c r="AF358" s="151"/>
      <c r="AG358" s="151"/>
      <c r="AH358" s="151"/>
      <c r="AI358" s="151"/>
      <c r="AJ358" s="151"/>
      <c r="AK358" s="151"/>
      <c r="AL358" s="151"/>
      <c r="AM358" s="7"/>
      <c r="AN358" s="7"/>
      <c r="AO358" s="7"/>
      <c r="AP358" s="7"/>
      <c r="AQ358" s="7"/>
      <c r="AR358" s="7"/>
      <c r="AS358" s="7"/>
      <c r="AT358" s="7"/>
      <c r="AU358" s="7"/>
      <c r="AV358" s="7"/>
      <c r="AW358" s="7"/>
      <c r="AX358" s="7"/>
      <c r="AY358" s="7"/>
      <c r="AZ358" s="7"/>
      <c r="BA358" s="7"/>
    </row>
    <row r="359" spans="1:53" x14ac:dyDescent="0.25">
      <c r="A359" s="5"/>
      <c r="B359" s="312"/>
      <c r="C359" s="314"/>
      <c r="D359" s="7"/>
      <c r="E359" s="7"/>
      <c r="F359" s="231"/>
      <c r="G359" s="231"/>
      <c r="H359" s="314"/>
      <c r="I359" s="306"/>
      <c r="J359" s="151"/>
      <c r="K359" s="151"/>
      <c r="L359" s="175"/>
      <c r="M359" s="151"/>
      <c r="N359" s="176"/>
      <c r="O359" s="160"/>
      <c r="P359" s="160"/>
      <c r="Q359" s="160"/>
      <c r="R359" s="151"/>
      <c r="S359" s="151"/>
      <c r="T359" s="151"/>
      <c r="U359" s="151"/>
      <c r="V359" s="151"/>
      <c r="W359" s="175"/>
      <c r="X359" s="151"/>
      <c r="Y359" s="151"/>
      <c r="Z359" s="151"/>
      <c r="AA359" s="151"/>
      <c r="AB359" s="151"/>
      <c r="AC359" s="151"/>
      <c r="AD359" s="151"/>
      <c r="AE359" s="151"/>
      <c r="AF359" s="151"/>
      <c r="AG359" s="151"/>
      <c r="AH359" s="151"/>
      <c r="AI359" s="151"/>
      <c r="AJ359" s="151"/>
      <c r="AK359" s="151"/>
      <c r="AL359" s="151"/>
      <c r="AM359" s="7"/>
      <c r="AN359" s="7"/>
      <c r="AO359" s="7"/>
      <c r="AP359" s="7"/>
      <c r="AQ359" s="7"/>
      <c r="AR359" s="7"/>
      <c r="AS359" s="7"/>
      <c r="AT359" s="7"/>
      <c r="AU359" s="7"/>
      <c r="AV359" s="7"/>
      <c r="AW359" s="7"/>
      <c r="AX359" s="7"/>
      <c r="AY359" s="7"/>
      <c r="AZ359" s="7"/>
      <c r="BA359" s="7"/>
    </row>
    <row r="360" spans="1:53" x14ac:dyDescent="0.25">
      <c r="A360" s="5"/>
      <c r="B360" s="312"/>
      <c r="C360" s="314"/>
      <c r="D360" s="7"/>
      <c r="E360" s="7"/>
      <c r="F360" s="231"/>
      <c r="G360" s="231"/>
      <c r="H360" s="314"/>
      <c r="I360" s="306"/>
      <c r="J360" s="151"/>
      <c r="K360" s="151"/>
      <c r="L360" s="175"/>
      <c r="M360" s="151"/>
      <c r="N360" s="176"/>
      <c r="O360" s="160"/>
      <c r="P360" s="160"/>
      <c r="Q360" s="160"/>
      <c r="R360" s="151"/>
      <c r="S360" s="151"/>
      <c r="T360" s="151"/>
      <c r="U360" s="151"/>
      <c r="V360" s="151"/>
      <c r="W360" s="175"/>
      <c r="X360" s="151"/>
      <c r="Y360" s="151"/>
      <c r="Z360" s="151"/>
      <c r="AA360" s="151"/>
      <c r="AB360" s="151"/>
      <c r="AC360" s="151"/>
      <c r="AD360" s="151"/>
      <c r="AE360" s="151"/>
      <c r="AF360" s="151"/>
      <c r="AG360" s="151"/>
      <c r="AH360" s="151"/>
      <c r="AI360" s="151"/>
      <c r="AJ360" s="151"/>
      <c r="AK360" s="151"/>
      <c r="AL360" s="151"/>
      <c r="AM360" s="7"/>
      <c r="AN360" s="7"/>
      <c r="AO360" s="7"/>
      <c r="AP360" s="7"/>
      <c r="AQ360" s="7"/>
      <c r="AR360" s="7"/>
      <c r="AS360" s="7"/>
      <c r="AT360" s="7"/>
      <c r="AU360" s="7"/>
      <c r="AV360" s="7"/>
      <c r="AW360" s="7"/>
      <c r="AX360" s="7"/>
      <c r="AY360" s="7"/>
      <c r="AZ360" s="7"/>
      <c r="BA360" s="7"/>
    </row>
    <row r="361" spans="1:53" x14ac:dyDescent="0.25">
      <c r="A361" s="5"/>
      <c r="B361" s="312"/>
      <c r="C361" s="314"/>
      <c r="D361" s="7"/>
      <c r="E361" s="7"/>
      <c r="F361" s="231"/>
      <c r="G361" s="231"/>
      <c r="H361" s="314"/>
      <c r="I361" s="306"/>
      <c r="J361" s="151"/>
      <c r="K361" s="151"/>
      <c r="L361" s="175"/>
      <c r="M361" s="151"/>
      <c r="N361" s="176"/>
      <c r="O361" s="160"/>
      <c r="P361" s="160"/>
      <c r="Q361" s="160"/>
      <c r="R361" s="151"/>
      <c r="S361" s="151"/>
      <c r="T361" s="151"/>
      <c r="U361" s="151"/>
      <c r="V361" s="151"/>
      <c r="W361" s="175"/>
      <c r="X361" s="151"/>
      <c r="Y361" s="151"/>
      <c r="Z361" s="151"/>
      <c r="AA361" s="151"/>
      <c r="AB361" s="151"/>
      <c r="AC361" s="151"/>
      <c r="AD361" s="151"/>
      <c r="AE361" s="151"/>
      <c r="AF361" s="151"/>
      <c r="AG361" s="151"/>
      <c r="AH361" s="151"/>
      <c r="AI361" s="151"/>
      <c r="AJ361" s="151"/>
      <c r="AK361" s="151"/>
      <c r="AL361" s="151"/>
      <c r="AM361" s="7"/>
      <c r="AN361" s="7"/>
      <c r="AO361" s="7"/>
      <c r="AP361" s="7"/>
      <c r="AQ361" s="7"/>
      <c r="AR361" s="7"/>
      <c r="AS361" s="7"/>
      <c r="AT361" s="7"/>
      <c r="AU361" s="7"/>
      <c r="AV361" s="7"/>
      <c r="AW361" s="7"/>
      <c r="AX361" s="7"/>
      <c r="AY361" s="7"/>
      <c r="AZ361" s="7"/>
      <c r="BA361" s="7"/>
    </row>
    <row r="362" spans="1:53" x14ac:dyDescent="0.25">
      <c r="A362" s="5"/>
      <c r="B362" s="312"/>
      <c r="C362" s="314"/>
      <c r="D362" s="7"/>
      <c r="E362" s="7"/>
      <c r="F362" s="231"/>
      <c r="G362" s="231"/>
      <c r="H362" s="314"/>
      <c r="I362" s="306"/>
      <c r="J362" s="151"/>
      <c r="K362" s="151"/>
      <c r="L362" s="175"/>
      <c r="M362" s="151"/>
      <c r="N362" s="176"/>
      <c r="O362" s="160"/>
      <c r="P362" s="160"/>
      <c r="Q362" s="160"/>
      <c r="R362" s="151"/>
      <c r="S362" s="151"/>
      <c r="T362" s="151"/>
      <c r="U362" s="151"/>
      <c r="V362" s="151"/>
      <c r="W362" s="175"/>
      <c r="X362" s="151"/>
      <c r="Y362" s="151"/>
      <c r="Z362" s="151"/>
      <c r="AA362" s="151"/>
      <c r="AB362" s="151"/>
      <c r="AC362" s="151"/>
      <c r="AD362" s="151"/>
      <c r="AE362" s="151"/>
      <c r="AF362" s="151"/>
      <c r="AG362" s="151"/>
      <c r="AH362" s="151"/>
      <c r="AI362" s="151"/>
      <c r="AJ362" s="151"/>
      <c r="AK362" s="151"/>
      <c r="AL362" s="151"/>
      <c r="AM362" s="7"/>
      <c r="AN362" s="7"/>
      <c r="AO362" s="7"/>
      <c r="AP362" s="7"/>
      <c r="AQ362" s="7"/>
      <c r="AR362" s="7"/>
      <c r="AS362" s="7"/>
      <c r="AT362" s="7"/>
      <c r="AU362" s="7"/>
      <c r="AV362" s="7"/>
      <c r="AW362" s="7"/>
      <c r="AX362" s="7"/>
      <c r="AY362" s="7"/>
      <c r="AZ362" s="7"/>
      <c r="BA362" s="7"/>
    </row>
    <row r="363" spans="1:53" x14ac:dyDescent="0.25">
      <c r="A363" s="5"/>
      <c r="B363" s="312"/>
      <c r="C363" s="314"/>
      <c r="D363" s="7"/>
      <c r="E363" s="7"/>
      <c r="F363" s="231"/>
      <c r="G363" s="231"/>
      <c r="H363" s="314"/>
      <c r="I363" s="306"/>
      <c r="J363" s="151"/>
      <c r="K363" s="151"/>
      <c r="L363" s="175"/>
      <c r="M363" s="151"/>
      <c r="N363" s="176"/>
      <c r="O363" s="160"/>
      <c r="P363" s="160"/>
      <c r="Q363" s="160"/>
      <c r="R363" s="151"/>
      <c r="S363" s="151"/>
      <c r="T363" s="151"/>
      <c r="U363" s="151"/>
      <c r="V363" s="151"/>
      <c r="W363" s="175"/>
      <c r="X363" s="151"/>
      <c r="Y363" s="151"/>
      <c r="Z363" s="151"/>
      <c r="AA363" s="151"/>
      <c r="AB363" s="151"/>
      <c r="AC363" s="151"/>
      <c r="AD363" s="151"/>
      <c r="AE363" s="151"/>
      <c r="AF363" s="151"/>
      <c r="AG363" s="151"/>
      <c r="AH363" s="151"/>
      <c r="AI363" s="151"/>
      <c r="AJ363" s="151"/>
      <c r="AK363" s="151"/>
      <c r="AL363" s="151"/>
      <c r="AM363" s="7"/>
      <c r="AN363" s="7"/>
      <c r="AO363" s="7"/>
      <c r="AP363" s="7"/>
      <c r="AQ363" s="7"/>
      <c r="AR363" s="7"/>
      <c r="AS363" s="7"/>
      <c r="AT363" s="7"/>
      <c r="AU363" s="7"/>
      <c r="AV363" s="7"/>
      <c r="AW363" s="7"/>
      <c r="AX363" s="7"/>
      <c r="AY363" s="7"/>
      <c r="AZ363" s="7"/>
      <c r="BA363" s="7"/>
    </row>
    <row r="364" spans="1:53" x14ac:dyDescent="0.25">
      <c r="A364" s="5"/>
      <c r="B364" s="312"/>
      <c r="C364" s="314"/>
      <c r="D364" s="7"/>
      <c r="E364" s="7"/>
      <c r="F364" s="231"/>
      <c r="G364" s="231"/>
      <c r="H364" s="314"/>
      <c r="I364" s="306"/>
      <c r="J364" s="151"/>
      <c r="K364" s="151"/>
      <c r="L364" s="175"/>
      <c r="M364" s="151"/>
      <c r="N364" s="176"/>
      <c r="O364" s="160"/>
      <c r="P364" s="160"/>
      <c r="Q364" s="160"/>
      <c r="R364" s="151"/>
      <c r="S364" s="151"/>
      <c r="T364" s="151"/>
      <c r="U364" s="151"/>
      <c r="V364" s="151"/>
      <c r="W364" s="175"/>
      <c r="X364" s="151"/>
      <c r="Y364" s="151"/>
      <c r="Z364" s="151"/>
      <c r="AA364" s="151"/>
      <c r="AB364" s="151"/>
      <c r="AC364" s="151"/>
      <c r="AD364" s="151"/>
      <c r="AE364" s="151"/>
      <c r="AF364" s="151"/>
      <c r="AG364" s="151"/>
      <c r="AH364" s="151"/>
      <c r="AI364" s="151"/>
      <c r="AJ364" s="151"/>
      <c r="AK364" s="151"/>
      <c r="AL364" s="151"/>
      <c r="AM364" s="7"/>
      <c r="AN364" s="7"/>
      <c r="AO364" s="7"/>
      <c r="AP364" s="7"/>
      <c r="AQ364" s="7"/>
      <c r="AR364" s="7"/>
      <c r="AS364" s="7"/>
      <c r="AT364" s="7"/>
      <c r="AU364" s="7"/>
      <c r="AV364" s="7"/>
      <c r="AW364" s="7"/>
      <c r="AX364" s="7"/>
      <c r="AY364" s="7"/>
      <c r="AZ364" s="7"/>
      <c r="BA364" s="7"/>
    </row>
    <row r="365" spans="1:53" x14ac:dyDescent="0.25">
      <c r="A365" s="5"/>
      <c r="B365" s="312"/>
      <c r="C365" s="314"/>
      <c r="D365" s="7"/>
      <c r="E365" s="7"/>
      <c r="F365" s="231"/>
      <c r="G365" s="231"/>
      <c r="H365" s="314"/>
      <c r="I365" s="306"/>
      <c r="J365" s="151"/>
      <c r="K365" s="151"/>
      <c r="L365" s="175"/>
      <c r="M365" s="151"/>
      <c r="N365" s="176"/>
      <c r="O365" s="160"/>
      <c r="P365" s="160"/>
      <c r="Q365" s="160"/>
      <c r="R365" s="151"/>
      <c r="S365" s="151"/>
      <c r="T365" s="151"/>
      <c r="U365" s="151"/>
      <c r="V365" s="151"/>
      <c r="W365" s="175"/>
      <c r="X365" s="151"/>
      <c r="Y365" s="151"/>
      <c r="Z365" s="151"/>
      <c r="AA365" s="151"/>
      <c r="AB365" s="151"/>
      <c r="AC365" s="151"/>
      <c r="AD365" s="151"/>
      <c r="AE365" s="151"/>
      <c r="AF365" s="151"/>
      <c r="AG365" s="151"/>
      <c r="AH365" s="151"/>
      <c r="AI365" s="151"/>
      <c r="AJ365" s="151"/>
      <c r="AK365" s="151"/>
      <c r="AL365" s="151"/>
      <c r="AM365" s="7"/>
      <c r="AN365" s="7"/>
      <c r="AO365" s="7"/>
      <c r="AP365" s="7"/>
      <c r="AQ365" s="7"/>
      <c r="AR365" s="7"/>
      <c r="AS365" s="7"/>
      <c r="AT365" s="7"/>
      <c r="AU365" s="7"/>
      <c r="AV365" s="7"/>
      <c r="AW365" s="7"/>
      <c r="AX365" s="7"/>
      <c r="AY365" s="7"/>
      <c r="AZ365" s="7"/>
      <c r="BA365" s="7"/>
    </row>
    <row r="366" spans="1:53" x14ac:dyDescent="0.25">
      <c r="A366" s="5"/>
      <c r="B366" s="312"/>
      <c r="C366" s="314"/>
      <c r="D366" s="7"/>
      <c r="E366" s="7"/>
      <c r="F366" s="231"/>
      <c r="G366" s="231"/>
      <c r="H366" s="314"/>
      <c r="I366" s="306"/>
      <c r="J366" s="151"/>
      <c r="K366" s="151"/>
      <c r="L366" s="175"/>
      <c r="M366" s="151"/>
      <c r="N366" s="176"/>
      <c r="O366" s="160"/>
      <c r="P366" s="160"/>
      <c r="Q366" s="160"/>
      <c r="R366" s="151"/>
      <c r="S366" s="151"/>
      <c r="T366" s="151"/>
      <c r="U366" s="151"/>
      <c r="V366" s="151"/>
      <c r="W366" s="175"/>
      <c r="X366" s="151"/>
      <c r="Y366" s="151"/>
      <c r="Z366" s="151"/>
      <c r="AA366" s="151"/>
      <c r="AB366" s="151"/>
      <c r="AC366" s="151"/>
      <c r="AD366" s="151"/>
      <c r="AE366" s="151"/>
      <c r="AF366" s="151"/>
      <c r="AG366" s="151"/>
      <c r="AH366" s="151"/>
      <c r="AI366" s="151"/>
      <c r="AJ366" s="151"/>
      <c r="AK366" s="151"/>
      <c r="AL366" s="151"/>
      <c r="AM366" s="7"/>
      <c r="AN366" s="7"/>
      <c r="AO366" s="7"/>
      <c r="AP366" s="7"/>
      <c r="AQ366" s="7"/>
      <c r="AR366" s="7"/>
      <c r="AS366" s="7"/>
      <c r="AT366" s="7"/>
      <c r="AU366" s="7"/>
      <c r="AV366" s="7"/>
      <c r="AW366" s="7"/>
      <c r="AX366" s="7"/>
      <c r="AY366" s="7"/>
      <c r="AZ366" s="7"/>
      <c r="BA366" s="7"/>
    </row>
    <row r="367" spans="1:53" x14ac:dyDescent="0.25">
      <c r="A367" s="5"/>
      <c r="B367" s="312"/>
      <c r="C367" s="314"/>
      <c r="D367" s="7"/>
      <c r="E367" s="7"/>
      <c r="F367" s="231"/>
      <c r="G367" s="231"/>
      <c r="H367" s="314"/>
      <c r="I367" s="306"/>
      <c r="J367" s="151"/>
      <c r="K367" s="151"/>
      <c r="L367" s="175"/>
      <c r="M367" s="151"/>
      <c r="N367" s="176"/>
      <c r="O367" s="160"/>
      <c r="P367" s="160"/>
      <c r="Q367" s="160"/>
      <c r="R367" s="151"/>
      <c r="S367" s="151"/>
      <c r="T367" s="151"/>
      <c r="U367" s="151"/>
      <c r="V367" s="151"/>
      <c r="W367" s="175"/>
      <c r="X367" s="151"/>
      <c r="Y367" s="151"/>
      <c r="Z367" s="151"/>
      <c r="AA367" s="151"/>
      <c r="AB367" s="151"/>
      <c r="AC367" s="151"/>
      <c r="AD367" s="151"/>
      <c r="AE367" s="151"/>
      <c r="AF367" s="151"/>
      <c r="AG367" s="151"/>
      <c r="AH367" s="151"/>
      <c r="AI367" s="151"/>
      <c r="AJ367" s="151"/>
      <c r="AK367" s="151"/>
      <c r="AL367" s="151"/>
      <c r="AM367" s="7"/>
      <c r="AN367" s="7"/>
      <c r="AO367" s="7"/>
      <c r="AP367" s="7"/>
      <c r="AQ367" s="7"/>
      <c r="AR367" s="7"/>
      <c r="AS367" s="7"/>
      <c r="AT367" s="7"/>
      <c r="AU367" s="7"/>
      <c r="AV367" s="7"/>
      <c r="AW367" s="7"/>
      <c r="AX367" s="7"/>
      <c r="AY367" s="7"/>
      <c r="AZ367" s="7"/>
      <c r="BA367" s="7"/>
    </row>
    <row r="368" spans="1:53" x14ac:dyDescent="0.25">
      <c r="A368" s="5"/>
      <c r="B368" s="312"/>
      <c r="C368" s="314"/>
      <c r="D368" s="7"/>
      <c r="E368" s="7"/>
      <c r="F368" s="231"/>
      <c r="G368" s="231"/>
      <c r="H368" s="314"/>
      <c r="I368" s="306"/>
      <c r="J368" s="151"/>
      <c r="K368" s="151"/>
      <c r="L368" s="175"/>
      <c r="M368" s="151"/>
      <c r="N368" s="176"/>
      <c r="O368" s="160"/>
      <c r="P368" s="160"/>
      <c r="Q368" s="160"/>
      <c r="R368" s="151"/>
      <c r="S368" s="151"/>
      <c r="T368" s="151"/>
      <c r="U368" s="151"/>
      <c r="V368" s="151"/>
      <c r="W368" s="175"/>
      <c r="X368" s="151"/>
      <c r="Y368" s="151"/>
      <c r="Z368" s="151"/>
      <c r="AA368" s="151"/>
      <c r="AB368" s="151"/>
      <c r="AC368" s="151"/>
      <c r="AD368" s="151"/>
      <c r="AE368" s="151"/>
      <c r="AF368" s="151"/>
      <c r="AG368" s="151"/>
      <c r="AH368" s="151"/>
      <c r="AI368" s="151"/>
      <c r="AJ368" s="151"/>
      <c r="AK368" s="151"/>
      <c r="AL368" s="151"/>
      <c r="AM368" s="7"/>
      <c r="AN368" s="7"/>
      <c r="AO368" s="7"/>
      <c r="AP368" s="7"/>
      <c r="AQ368" s="7"/>
      <c r="AR368" s="7"/>
      <c r="AS368" s="7"/>
      <c r="AT368" s="7"/>
      <c r="AU368" s="7"/>
      <c r="AV368" s="7"/>
      <c r="AW368" s="7"/>
      <c r="AX368" s="7"/>
      <c r="AY368" s="7"/>
      <c r="AZ368" s="7"/>
      <c r="BA368" s="7"/>
    </row>
    <row r="369" spans="1:53" x14ac:dyDescent="0.25">
      <c r="A369" s="5"/>
      <c r="B369" s="312"/>
      <c r="C369" s="314"/>
      <c r="D369" s="7"/>
      <c r="E369" s="7"/>
      <c r="F369" s="231"/>
      <c r="G369" s="231"/>
      <c r="H369" s="314"/>
      <c r="I369" s="306"/>
      <c r="J369" s="151"/>
      <c r="K369" s="151"/>
      <c r="L369" s="175"/>
      <c r="M369" s="151"/>
      <c r="N369" s="176"/>
      <c r="O369" s="160"/>
      <c r="P369" s="160"/>
      <c r="Q369" s="160"/>
      <c r="R369" s="151"/>
      <c r="S369" s="151"/>
      <c r="T369" s="151"/>
      <c r="U369" s="151"/>
      <c r="V369" s="151"/>
      <c r="W369" s="175"/>
      <c r="X369" s="151"/>
      <c r="Y369" s="151"/>
      <c r="Z369" s="151"/>
      <c r="AA369" s="151"/>
      <c r="AB369" s="151"/>
      <c r="AC369" s="151"/>
      <c r="AD369" s="151"/>
      <c r="AE369" s="151"/>
      <c r="AF369" s="151"/>
      <c r="AG369" s="151"/>
      <c r="AH369" s="151"/>
      <c r="AI369" s="151"/>
      <c r="AJ369" s="151"/>
      <c r="AK369" s="151"/>
      <c r="AL369" s="151"/>
      <c r="AM369" s="7"/>
      <c r="AN369" s="7"/>
      <c r="AO369" s="7"/>
      <c r="AP369" s="7"/>
      <c r="AQ369" s="7"/>
      <c r="AR369" s="7"/>
      <c r="AS369" s="7"/>
      <c r="AT369" s="7"/>
      <c r="AU369" s="7"/>
      <c r="AV369" s="7"/>
      <c r="AW369" s="7"/>
      <c r="AX369" s="7"/>
      <c r="AY369" s="7"/>
      <c r="AZ369" s="7"/>
      <c r="BA369" s="7"/>
    </row>
    <row r="370" spans="1:53" x14ac:dyDescent="0.25">
      <c r="A370" s="5"/>
      <c r="B370" s="312"/>
      <c r="C370" s="314"/>
      <c r="D370" s="7"/>
      <c r="E370" s="7"/>
      <c r="F370" s="231"/>
      <c r="G370" s="231"/>
      <c r="H370" s="314"/>
      <c r="I370" s="306"/>
      <c r="J370" s="151"/>
      <c r="K370" s="151"/>
      <c r="L370" s="175"/>
      <c r="M370" s="151"/>
      <c r="N370" s="176"/>
      <c r="O370" s="160"/>
      <c r="P370" s="160"/>
      <c r="Q370" s="160"/>
      <c r="R370" s="151"/>
      <c r="S370" s="151"/>
      <c r="T370" s="151"/>
      <c r="U370" s="151"/>
      <c r="V370" s="151"/>
      <c r="W370" s="175"/>
      <c r="X370" s="151"/>
      <c r="Y370" s="151"/>
      <c r="Z370" s="151"/>
      <c r="AA370" s="151"/>
      <c r="AB370" s="151"/>
      <c r="AC370" s="151"/>
      <c r="AD370" s="151"/>
      <c r="AE370" s="151"/>
      <c r="AF370" s="151"/>
      <c r="AG370" s="151"/>
      <c r="AH370" s="151"/>
      <c r="AI370" s="151"/>
      <c r="AJ370" s="151"/>
      <c r="AK370" s="151"/>
      <c r="AL370" s="151"/>
      <c r="AM370" s="7"/>
      <c r="AN370" s="7"/>
      <c r="AO370" s="7"/>
      <c r="AP370" s="7"/>
      <c r="AQ370" s="7"/>
      <c r="AR370" s="7"/>
      <c r="AS370" s="7"/>
      <c r="AT370" s="7"/>
      <c r="AU370" s="7"/>
      <c r="AV370" s="7"/>
      <c r="AW370" s="7"/>
      <c r="AX370" s="7"/>
      <c r="AY370" s="7"/>
      <c r="AZ370" s="7"/>
      <c r="BA370" s="7"/>
    </row>
    <row r="371" spans="1:53" x14ac:dyDescent="0.25">
      <c r="A371" s="5"/>
      <c r="B371" s="312"/>
      <c r="C371" s="314"/>
      <c r="D371" s="7"/>
      <c r="E371" s="7"/>
      <c r="F371" s="231"/>
      <c r="G371" s="231"/>
      <c r="H371" s="314"/>
      <c r="I371" s="306"/>
      <c r="J371" s="151"/>
      <c r="K371" s="151"/>
      <c r="L371" s="175"/>
      <c r="M371" s="151"/>
      <c r="N371" s="176"/>
      <c r="O371" s="160"/>
      <c r="P371" s="160"/>
      <c r="Q371" s="160"/>
      <c r="R371" s="151"/>
      <c r="S371" s="151"/>
      <c r="T371" s="151"/>
      <c r="U371" s="151"/>
      <c r="V371" s="151"/>
      <c r="W371" s="175"/>
      <c r="X371" s="151"/>
      <c r="Y371" s="151"/>
      <c r="Z371" s="151"/>
      <c r="AA371" s="151"/>
      <c r="AB371" s="151"/>
      <c r="AC371" s="151"/>
      <c r="AD371" s="151"/>
      <c r="AE371" s="151"/>
      <c r="AF371" s="151"/>
      <c r="AG371" s="151"/>
      <c r="AH371" s="151"/>
      <c r="AI371" s="151"/>
      <c r="AJ371" s="151"/>
      <c r="AK371" s="151"/>
      <c r="AL371" s="151"/>
      <c r="AM371" s="7"/>
      <c r="AN371" s="7"/>
      <c r="AO371" s="7"/>
      <c r="AP371" s="7"/>
      <c r="AQ371" s="7"/>
      <c r="AR371" s="7"/>
      <c r="AS371" s="7"/>
      <c r="AT371" s="7"/>
      <c r="AU371" s="7"/>
      <c r="AV371" s="7"/>
      <c r="AW371" s="7"/>
      <c r="AX371" s="7"/>
      <c r="AY371" s="7"/>
      <c r="AZ371" s="7"/>
      <c r="BA371" s="7"/>
    </row>
    <row r="372" spans="1:53" x14ac:dyDescent="0.25">
      <c r="A372" s="5"/>
      <c r="B372" s="312"/>
      <c r="C372" s="314"/>
      <c r="D372" s="7"/>
      <c r="E372" s="7"/>
      <c r="F372" s="231"/>
      <c r="G372" s="231"/>
      <c r="H372" s="314"/>
      <c r="I372" s="306"/>
      <c r="J372" s="151"/>
      <c r="K372" s="151"/>
      <c r="L372" s="175"/>
      <c r="M372" s="151"/>
      <c r="N372" s="176"/>
      <c r="O372" s="160"/>
      <c r="P372" s="160"/>
      <c r="Q372" s="160"/>
      <c r="R372" s="151"/>
      <c r="S372" s="151"/>
      <c r="T372" s="151"/>
      <c r="U372" s="151"/>
      <c r="V372" s="151"/>
      <c r="W372" s="175"/>
      <c r="X372" s="151"/>
      <c r="Y372" s="151"/>
      <c r="Z372" s="151"/>
      <c r="AA372" s="151"/>
      <c r="AB372" s="151"/>
      <c r="AC372" s="151"/>
      <c r="AD372" s="151"/>
      <c r="AE372" s="151"/>
      <c r="AF372" s="151"/>
      <c r="AG372" s="151"/>
      <c r="AH372" s="151"/>
      <c r="AI372" s="151"/>
      <c r="AJ372" s="151"/>
      <c r="AK372" s="151"/>
      <c r="AL372" s="151"/>
      <c r="AM372" s="7"/>
      <c r="AN372" s="7"/>
      <c r="AO372" s="7"/>
      <c r="AP372" s="7"/>
      <c r="AQ372" s="7"/>
      <c r="AR372" s="7"/>
      <c r="AS372" s="7"/>
      <c r="AT372" s="7"/>
      <c r="AU372" s="7"/>
      <c r="AV372" s="7"/>
      <c r="AW372" s="7"/>
      <c r="AX372" s="7"/>
      <c r="AY372" s="7"/>
      <c r="AZ372" s="7"/>
      <c r="BA372" s="7"/>
    </row>
    <row r="373" spans="1:53" x14ac:dyDescent="0.25">
      <c r="A373" s="5"/>
      <c r="B373" s="312"/>
      <c r="C373" s="314"/>
      <c r="D373" s="7"/>
      <c r="E373" s="7"/>
      <c r="F373" s="231"/>
      <c r="G373" s="231"/>
      <c r="H373" s="314"/>
      <c r="I373" s="306"/>
      <c r="J373" s="151"/>
      <c r="K373" s="151"/>
      <c r="L373" s="175"/>
      <c r="M373" s="151"/>
      <c r="N373" s="176"/>
      <c r="O373" s="160"/>
      <c r="P373" s="160"/>
      <c r="Q373" s="160"/>
      <c r="R373" s="151"/>
      <c r="S373" s="151"/>
      <c r="T373" s="151"/>
      <c r="U373" s="151"/>
      <c r="V373" s="151"/>
      <c r="W373" s="175"/>
      <c r="X373" s="151"/>
      <c r="Y373" s="151"/>
      <c r="Z373" s="151"/>
      <c r="AA373" s="151"/>
      <c r="AB373" s="151"/>
      <c r="AC373" s="151"/>
      <c r="AD373" s="151"/>
      <c r="AE373" s="151"/>
      <c r="AF373" s="151"/>
      <c r="AG373" s="151"/>
      <c r="AH373" s="151"/>
      <c r="AI373" s="151"/>
      <c r="AJ373" s="151"/>
      <c r="AK373" s="151"/>
      <c r="AL373" s="151"/>
      <c r="AM373" s="7"/>
      <c r="AN373" s="7"/>
      <c r="AO373" s="7"/>
      <c r="AP373" s="7"/>
      <c r="AQ373" s="7"/>
      <c r="AR373" s="7"/>
      <c r="AS373" s="7"/>
      <c r="AT373" s="7"/>
      <c r="AU373" s="7"/>
      <c r="AV373" s="7"/>
      <c r="AW373" s="7"/>
      <c r="AX373" s="7"/>
      <c r="AY373" s="7"/>
      <c r="AZ373" s="7"/>
      <c r="BA373" s="7"/>
    </row>
    <row r="374" spans="1:53" x14ac:dyDescent="0.25">
      <c r="A374" s="5"/>
      <c r="B374" s="312"/>
      <c r="C374" s="314"/>
      <c r="D374" s="7"/>
      <c r="E374" s="7"/>
      <c r="F374" s="231"/>
      <c r="G374" s="231"/>
      <c r="H374" s="314"/>
      <c r="I374" s="306"/>
      <c r="J374" s="151"/>
      <c r="K374" s="151"/>
      <c r="L374" s="175"/>
      <c r="M374" s="151"/>
      <c r="N374" s="176"/>
      <c r="O374" s="160"/>
      <c r="P374" s="160"/>
      <c r="Q374" s="160"/>
      <c r="R374" s="151"/>
      <c r="S374" s="151"/>
      <c r="T374" s="151"/>
      <c r="U374" s="151"/>
      <c r="V374" s="151"/>
      <c r="W374" s="175"/>
      <c r="X374" s="151"/>
      <c r="Y374" s="151"/>
      <c r="Z374" s="151"/>
      <c r="AA374" s="151"/>
      <c r="AB374" s="151"/>
      <c r="AC374" s="151"/>
      <c r="AD374" s="151"/>
      <c r="AE374" s="151"/>
      <c r="AF374" s="151"/>
      <c r="AG374" s="151"/>
      <c r="AH374" s="151"/>
      <c r="AI374" s="151"/>
      <c r="AJ374" s="151"/>
      <c r="AK374" s="151"/>
      <c r="AL374" s="151"/>
      <c r="AM374" s="7"/>
      <c r="AN374" s="7"/>
      <c r="AO374" s="7"/>
      <c r="AP374" s="7"/>
      <c r="AQ374" s="7"/>
      <c r="AR374" s="7"/>
      <c r="AS374" s="7"/>
      <c r="AT374" s="7"/>
      <c r="AU374" s="7"/>
      <c r="AV374" s="7"/>
      <c r="AW374" s="7"/>
      <c r="AX374" s="7"/>
      <c r="AY374" s="7"/>
      <c r="AZ374" s="7"/>
      <c r="BA374" s="7"/>
    </row>
    <row r="375" spans="1:53" x14ac:dyDescent="0.25">
      <c r="A375" s="5"/>
      <c r="B375" s="312"/>
      <c r="C375" s="314"/>
      <c r="D375" s="7"/>
      <c r="E375" s="7"/>
      <c r="F375" s="231"/>
      <c r="G375" s="231"/>
      <c r="H375" s="314"/>
      <c r="I375" s="306"/>
      <c r="J375" s="151"/>
      <c r="K375" s="151"/>
      <c r="L375" s="175"/>
      <c r="M375" s="151"/>
      <c r="N375" s="176"/>
      <c r="O375" s="160"/>
      <c r="P375" s="160"/>
      <c r="Q375" s="160"/>
      <c r="R375" s="151"/>
      <c r="S375" s="151"/>
      <c r="T375" s="151"/>
      <c r="U375" s="151"/>
      <c r="V375" s="151"/>
      <c r="W375" s="175"/>
      <c r="X375" s="151"/>
      <c r="Y375" s="151"/>
      <c r="Z375" s="151"/>
      <c r="AA375" s="151"/>
      <c r="AB375" s="151"/>
      <c r="AC375" s="151"/>
      <c r="AD375" s="151"/>
      <c r="AE375" s="151"/>
      <c r="AF375" s="151"/>
      <c r="AG375" s="151"/>
      <c r="AH375" s="151"/>
      <c r="AI375" s="151"/>
      <c r="AJ375" s="151"/>
      <c r="AK375" s="151"/>
      <c r="AL375" s="151"/>
      <c r="AM375" s="7"/>
      <c r="AN375" s="7"/>
      <c r="AO375" s="7"/>
      <c r="AP375" s="7"/>
      <c r="AQ375" s="7"/>
      <c r="AR375" s="7"/>
      <c r="AS375" s="7"/>
      <c r="AT375" s="7"/>
      <c r="AU375" s="7"/>
      <c r="AV375" s="7"/>
      <c r="AW375" s="7"/>
      <c r="AX375" s="7"/>
      <c r="AY375" s="7"/>
      <c r="AZ375" s="7"/>
      <c r="BA375" s="7"/>
    </row>
    <row r="376" spans="1:53" x14ac:dyDescent="0.25">
      <c r="A376" s="5"/>
      <c r="B376" s="312"/>
      <c r="C376" s="314"/>
      <c r="D376" s="7"/>
      <c r="E376" s="7"/>
      <c r="F376" s="231"/>
      <c r="G376" s="231"/>
      <c r="H376" s="314"/>
      <c r="I376" s="306"/>
      <c r="J376" s="151"/>
      <c r="K376" s="151"/>
      <c r="L376" s="175"/>
      <c r="M376" s="151"/>
      <c r="N376" s="176"/>
      <c r="O376" s="160"/>
      <c r="P376" s="160"/>
      <c r="Q376" s="160"/>
      <c r="R376" s="151"/>
      <c r="S376" s="151"/>
      <c r="T376" s="151"/>
      <c r="U376" s="151"/>
      <c r="V376" s="151"/>
      <c r="W376" s="175"/>
      <c r="X376" s="151"/>
      <c r="Y376" s="151"/>
      <c r="Z376" s="151"/>
      <c r="AA376" s="151"/>
      <c r="AB376" s="151"/>
      <c r="AC376" s="151"/>
      <c r="AD376" s="151"/>
      <c r="AE376" s="151"/>
      <c r="AF376" s="151"/>
      <c r="AG376" s="151"/>
      <c r="AH376" s="151"/>
      <c r="AI376" s="151"/>
      <c r="AJ376" s="151"/>
      <c r="AK376" s="151"/>
      <c r="AL376" s="151"/>
      <c r="AM376" s="7"/>
      <c r="AN376" s="7"/>
      <c r="AO376" s="7"/>
      <c r="AP376" s="7"/>
      <c r="AQ376" s="7"/>
      <c r="AR376" s="7"/>
      <c r="AS376" s="7"/>
      <c r="AT376" s="7"/>
      <c r="AU376" s="7"/>
      <c r="AV376" s="7"/>
      <c r="AW376" s="7"/>
      <c r="AX376" s="7"/>
      <c r="AY376" s="7"/>
      <c r="AZ376" s="7"/>
      <c r="BA376" s="7"/>
    </row>
    <row r="377" spans="1:53" x14ac:dyDescent="0.25">
      <c r="A377" s="5"/>
      <c r="B377" s="312"/>
      <c r="C377" s="314"/>
      <c r="D377" s="7"/>
      <c r="E377" s="7"/>
      <c r="F377" s="231"/>
      <c r="G377" s="231"/>
      <c r="H377" s="314"/>
      <c r="I377" s="306"/>
      <c r="J377" s="151"/>
      <c r="K377" s="151"/>
      <c r="L377" s="175"/>
      <c r="M377" s="151"/>
      <c r="N377" s="176"/>
      <c r="O377" s="160"/>
      <c r="P377" s="160"/>
      <c r="Q377" s="160"/>
      <c r="R377" s="151"/>
      <c r="S377" s="151"/>
      <c r="T377" s="151"/>
      <c r="U377" s="151"/>
      <c r="V377" s="151"/>
      <c r="W377" s="175"/>
      <c r="X377" s="151"/>
      <c r="Y377" s="151"/>
      <c r="Z377" s="151"/>
      <c r="AA377" s="151"/>
      <c r="AB377" s="151"/>
      <c r="AC377" s="151"/>
      <c r="AD377" s="151"/>
      <c r="AE377" s="151"/>
      <c r="AF377" s="151"/>
      <c r="AG377" s="151"/>
      <c r="AH377" s="151"/>
      <c r="AI377" s="151"/>
      <c r="AJ377" s="151"/>
      <c r="AK377" s="151"/>
      <c r="AL377" s="151"/>
      <c r="AM377" s="7"/>
      <c r="AN377" s="7"/>
      <c r="AO377" s="7"/>
      <c r="AP377" s="7"/>
      <c r="AQ377" s="7"/>
      <c r="AR377" s="7"/>
      <c r="AS377" s="7"/>
      <c r="AT377" s="7"/>
      <c r="AU377" s="7"/>
      <c r="AV377" s="7"/>
      <c r="AW377" s="7"/>
      <c r="AX377" s="7"/>
      <c r="AY377" s="7"/>
      <c r="AZ377" s="7"/>
      <c r="BA377" s="7"/>
    </row>
    <row r="378" spans="1:53" x14ac:dyDescent="0.25">
      <c r="A378" s="5"/>
      <c r="B378" s="312"/>
      <c r="C378" s="314"/>
      <c r="D378" s="7"/>
      <c r="E378" s="7"/>
      <c r="F378" s="231"/>
      <c r="G378" s="231"/>
      <c r="H378" s="314"/>
      <c r="I378" s="306"/>
      <c r="J378" s="151"/>
      <c r="K378" s="151"/>
      <c r="L378" s="175"/>
      <c r="M378" s="151"/>
      <c r="N378" s="176"/>
      <c r="O378" s="160"/>
      <c r="P378" s="160"/>
      <c r="Q378" s="160"/>
      <c r="R378" s="151"/>
      <c r="S378" s="151"/>
      <c r="T378" s="151"/>
      <c r="U378" s="151"/>
      <c r="V378" s="151"/>
      <c r="W378" s="175"/>
      <c r="X378" s="151"/>
      <c r="Y378" s="151"/>
      <c r="Z378" s="151"/>
      <c r="AA378" s="151"/>
      <c r="AB378" s="151"/>
      <c r="AC378" s="151"/>
      <c r="AD378" s="151"/>
      <c r="AE378" s="151"/>
      <c r="AF378" s="151"/>
      <c r="AG378" s="151"/>
      <c r="AH378" s="151"/>
      <c r="AI378" s="151"/>
      <c r="AJ378" s="151"/>
      <c r="AK378" s="151"/>
      <c r="AL378" s="151"/>
      <c r="AM378" s="7"/>
      <c r="AN378" s="7"/>
      <c r="AO378" s="7"/>
      <c r="AP378" s="7"/>
      <c r="AQ378" s="7"/>
      <c r="AR378" s="7"/>
      <c r="AS378" s="7"/>
      <c r="AT378" s="7"/>
      <c r="AU378" s="7"/>
      <c r="AV378" s="7"/>
      <c r="AW378" s="7"/>
      <c r="AX378" s="7"/>
      <c r="AY378" s="7"/>
      <c r="AZ378" s="7"/>
      <c r="BA378" s="7"/>
    </row>
    <row r="379" spans="1:53" x14ac:dyDescent="0.25">
      <c r="A379" s="5"/>
      <c r="B379" s="312"/>
      <c r="C379" s="314"/>
      <c r="D379" s="7"/>
      <c r="E379" s="7"/>
      <c r="F379" s="231"/>
      <c r="G379" s="231"/>
      <c r="H379" s="314"/>
      <c r="I379" s="306"/>
      <c r="J379" s="151"/>
      <c r="K379" s="151"/>
      <c r="L379" s="175"/>
      <c r="M379" s="151"/>
      <c r="N379" s="176"/>
      <c r="O379" s="160"/>
      <c r="P379" s="160"/>
      <c r="Q379" s="160"/>
      <c r="R379" s="151"/>
      <c r="S379" s="151"/>
      <c r="T379" s="151"/>
      <c r="U379" s="151"/>
      <c r="V379" s="151"/>
      <c r="W379" s="175"/>
      <c r="X379" s="151"/>
      <c r="Y379" s="151"/>
      <c r="Z379" s="151"/>
      <c r="AA379" s="151"/>
      <c r="AB379" s="151"/>
      <c r="AC379" s="151"/>
      <c r="AD379" s="151"/>
      <c r="AE379" s="151"/>
      <c r="AF379" s="151"/>
      <c r="AG379" s="151"/>
      <c r="AH379" s="151"/>
      <c r="AI379" s="151"/>
      <c r="AJ379" s="151"/>
      <c r="AK379" s="151"/>
      <c r="AL379" s="151"/>
      <c r="AM379" s="7"/>
      <c r="AN379" s="7"/>
      <c r="AO379" s="7"/>
      <c r="AP379" s="7"/>
      <c r="AQ379" s="7"/>
      <c r="AR379" s="7"/>
      <c r="AS379" s="7"/>
      <c r="AT379" s="7"/>
      <c r="AU379" s="7"/>
      <c r="AV379" s="7"/>
      <c r="AW379" s="7"/>
      <c r="AX379" s="7"/>
      <c r="AY379" s="7"/>
      <c r="AZ379" s="7"/>
      <c r="BA379" s="7"/>
    </row>
    <row r="380" spans="1:53" x14ac:dyDescent="0.25">
      <c r="A380" s="5"/>
      <c r="B380" s="312"/>
      <c r="C380" s="314"/>
      <c r="D380" s="7"/>
      <c r="E380" s="7"/>
      <c r="F380" s="231"/>
      <c r="G380" s="231"/>
      <c r="H380" s="314"/>
      <c r="I380" s="306"/>
      <c r="J380" s="151"/>
      <c r="K380" s="151"/>
      <c r="L380" s="175"/>
      <c r="M380" s="151"/>
      <c r="N380" s="176"/>
      <c r="O380" s="160"/>
      <c r="P380" s="160"/>
      <c r="Q380" s="160"/>
      <c r="R380" s="151"/>
      <c r="S380" s="151"/>
      <c r="T380" s="151"/>
      <c r="U380" s="151"/>
      <c r="V380" s="151"/>
      <c r="W380" s="175"/>
      <c r="X380" s="151"/>
      <c r="Y380" s="151"/>
      <c r="Z380" s="151"/>
      <c r="AA380" s="151"/>
      <c r="AB380" s="151"/>
      <c r="AC380" s="151"/>
      <c r="AD380" s="151"/>
      <c r="AE380" s="151"/>
      <c r="AF380" s="151"/>
      <c r="AG380" s="151"/>
      <c r="AH380" s="151"/>
      <c r="AI380" s="151"/>
      <c r="AJ380" s="151"/>
      <c r="AK380" s="151"/>
      <c r="AL380" s="151"/>
      <c r="AM380" s="7"/>
      <c r="AN380" s="7"/>
      <c r="AO380" s="7"/>
      <c r="AP380" s="7"/>
      <c r="AQ380" s="7"/>
      <c r="AR380" s="7"/>
      <c r="AS380" s="7"/>
      <c r="AT380" s="7"/>
      <c r="AU380" s="7"/>
      <c r="AV380" s="7"/>
      <c r="AW380" s="7"/>
      <c r="AX380" s="7"/>
      <c r="AY380" s="7"/>
      <c r="AZ380" s="7"/>
      <c r="BA380" s="7"/>
    </row>
    <row r="381" spans="1:53" x14ac:dyDescent="0.25">
      <c r="A381" s="5"/>
      <c r="B381" s="312"/>
      <c r="C381" s="314"/>
      <c r="D381" s="7"/>
      <c r="E381" s="7"/>
      <c r="F381" s="231"/>
      <c r="G381" s="231"/>
      <c r="H381" s="314"/>
      <c r="I381" s="306"/>
      <c r="J381" s="151"/>
      <c r="K381" s="151"/>
      <c r="L381" s="175"/>
      <c r="M381" s="151"/>
      <c r="N381" s="176"/>
      <c r="O381" s="160"/>
      <c r="P381" s="160"/>
      <c r="Q381" s="160"/>
      <c r="R381" s="151"/>
      <c r="S381" s="151"/>
      <c r="T381" s="151"/>
      <c r="U381" s="151"/>
      <c r="V381" s="151"/>
      <c r="W381" s="175"/>
      <c r="X381" s="151"/>
      <c r="Y381" s="151"/>
      <c r="Z381" s="151"/>
      <c r="AA381" s="151"/>
      <c r="AB381" s="151"/>
      <c r="AC381" s="151"/>
      <c r="AD381" s="151"/>
      <c r="AE381" s="151"/>
      <c r="AF381" s="151"/>
      <c r="AG381" s="151"/>
      <c r="AH381" s="151"/>
      <c r="AI381" s="151"/>
      <c r="AJ381" s="151"/>
      <c r="AK381" s="151"/>
      <c r="AL381" s="151"/>
      <c r="AM381" s="7"/>
      <c r="AN381" s="7"/>
      <c r="AO381" s="7"/>
      <c r="AP381" s="7"/>
      <c r="AQ381" s="7"/>
      <c r="AR381" s="7"/>
      <c r="AS381" s="7"/>
      <c r="AT381" s="7"/>
      <c r="AU381" s="7"/>
      <c r="AV381" s="7"/>
      <c r="AW381" s="7"/>
      <c r="AX381" s="7"/>
      <c r="AY381" s="7"/>
      <c r="AZ381" s="7"/>
      <c r="BA381" s="7"/>
    </row>
    <row r="382" spans="1:53" x14ac:dyDescent="0.25">
      <c r="A382" s="5"/>
      <c r="B382" s="312"/>
      <c r="C382" s="314"/>
      <c r="D382" s="7"/>
      <c r="E382" s="7"/>
      <c r="F382" s="231"/>
      <c r="G382" s="231"/>
      <c r="H382" s="314"/>
      <c r="I382" s="306"/>
      <c r="J382" s="151"/>
      <c r="K382" s="151"/>
      <c r="L382" s="175"/>
      <c r="M382" s="151"/>
      <c r="N382" s="176"/>
      <c r="O382" s="160"/>
      <c r="P382" s="160"/>
      <c r="Q382" s="160"/>
      <c r="R382" s="151"/>
      <c r="S382" s="151"/>
      <c r="T382" s="151"/>
      <c r="U382" s="151"/>
      <c r="V382" s="151"/>
      <c r="W382" s="175"/>
      <c r="X382" s="151"/>
      <c r="Y382" s="151"/>
      <c r="Z382" s="151"/>
      <c r="AA382" s="151"/>
      <c r="AB382" s="151"/>
      <c r="AC382" s="151"/>
      <c r="AD382" s="151"/>
      <c r="AE382" s="151"/>
      <c r="AF382" s="151"/>
      <c r="AG382" s="151"/>
      <c r="AH382" s="151"/>
      <c r="AI382" s="151"/>
      <c r="AJ382" s="151"/>
      <c r="AK382" s="151"/>
      <c r="AL382" s="151"/>
      <c r="AM382" s="7"/>
      <c r="AN382" s="7"/>
      <c r="AO382" s="7"/>
      <c r="AP382" s="7"/>
      <c r="AQ382" s="7"/>
      <c r="AR382" s="7"/>
      <c r="AS382" s="7"/>
      <c r="AT382" s="7"/>
      <c r="AU382" s="7"/>
      <c r="AV382" s="7"/>
      <c r="AW382" s="7"/>
      <c r="AX382" s="7"/>
      <c r="AY382" s="7"/>
      <c r="AZ382" s="7"/>
      <c r="BA382" s="7"/>
    </row>
    <row r="383" spans="1:53" x14ac:dyDescent="0.25">
      <c r="A383" s="5"/>
      <c r="B383" s="312"/>
      <c r="C383" s="314"/>
      <c r="D383" s="7"/>
      <c r="E383" s="7"/>
      <c r="F383" s="231"/>
      <c r="G383" s="231"/>
      <c r="H383" s="314"/>
      <c r="I383" s="306"/>
      <c r="J383" s="151"/>
      <c r="K383" s="151"/>
      <c r="L383" s="175"/>
      <c r="M383" s="151"/>
      <c r="N383" s="176"/>
      <c r="O383" s="160"/>
      <c r="P383" s="160"/>
      <c r="Q383" s="160"/>
      <c r="R383" s="151"/>
      <c r="S383" s="151"/>
      <c r="T383" s="151"/>
      <c r="U383" s="151"/>
      <c r="V383" s="151"/>
      <c r="W383" s="175"/>
      <c r="X383" s="151"/>
      <c r="Y383" s="151"/>
      <c r="Z383" s="151"/>
      <c r="AA383" s="151"/>
      <c r="AB383" s="151"/>
      <c r="AC383" s="151"/>
      <c r="AD383" s="151"/>
      <c r="AE383" s="151"/>
      <c r="AF383" s="151"/>
      <c r="AG383" s="151"/>
      <c r="AH383" s="151"/>
      <c r="AI383" s="151"/>
      <c r="AJ383" s="151"/>
      <c r="AK383" s="151"/>
      <c r="AL383" s="151"/>
      <c r="AM383" s="7"/>
      <c r="AN383" s="7"/>
      <c r="AO383" s="7"/>
      <c r="AP383" s="7"/>
      <c r="AQ383" s="7"/>
      <c r="AR383" s="7"/>
      <c r="AS383" s="7"/>
      <c r="AT383" s="7"/>
      <c r="AU383" s="7"/>
      <c r="AV383" s="7"/>
      <c r="AW383" s="7"/>
      <c r="AX383" s="7"/>
      <c r="AY383" s="7"/>
      <c r="AZ383" s="7"/>
      <c r="BA383" s="7"/>
    </row>
    <row r="384" spans="1:53" x14ac:dyDescent="0.25">
      <c r="A384" s="5"/>
      <c r="B384" s="312"/>
      <c r="C384" s="314"/>
      <c r="D384" s="7"/>
      <c r="E384" s="7"/>
      <c r="F384" s="231"/>
      <c r="G384" s="231"/>
      <c r="H384" s="314"/>
      <c r="I384" s="306"/>
      <c r="J384" s="151"/>
      <c r="K384" s="151"/>
      <c r="L384" s="175"/>
      <c r="M384" s="151"/>
      <c r="N384" s="176"/>
      <c r="O384" s="160"/>
      <c r="P384" s="160"/>
      <c r="Q384" s="160"/>
      <c r="R384" s="151"/>
      <c r="S384" s="151"/>
      <c r="T384" s="151"/>
      <c r="U384" s="151"/>
      <c r="V384" s="151"/>
      <c r="W384" s="175"/>
      <c r="X384" s="151"/>
      <c r="Y384" s="151"/>
      <c r="Z384" s="151"/>
      <c r="AA384" s="151"/>
      <c r="AB384" s="151"/>
      <c r="AC384" s="151"/>
      <c r="AD384" s="151"/>
      <c r="AE384" s="151"/>
      <c r="AF384" s="151"/>
      <c r="AG384" s="151"/>
      <c r="AH384" s="151"/>
      <c r="AI384" s="151"/>
      <c r="AJ384" s="151"/>
      <c r="AK384" s="151"/>
      <c r="AL384" s="151"/>
      <c r="AM384" s="7"/>
      <c r="AN384" s="7"/>
      <c r="AO384" s="7"/>
      <c r="AP384" s="7"/>
      <c r="AQ384" s="7"/>
      <c r="AR384" s="7"/>
      <c r="AS384" s="7"/>
      <c r="AT384" s="7"/>
      <c r="AU384" s="7"/>
      <c r="AV384" s="7"/>
      <c r="AW384" s="7"/>
      <c r="AX384" s="7"/>
      <c r="AY384" s="7"/>
      <c r="AZ384" s="7"/>
      <c r="BA384" s="7"/>
    </row>
    <row r="385" spans="1:53" x14ac:dyDescent="0.25">
      <c r="A385" s="5"/>
      <c r="B385" s="312"/>
      <c r="C385" s="314"/>
      <c r="D385" s="7"/>
      <c r="E385" s="7"/>
      <c r="F385" s="231"/>
      <c r="G385" s="231"/>
      <c r="H385" s="314"/>
      <c r="I385" s="306"/>
      <c r="J385" s="151"/>
      <c r="K385" s="151"/>
      <c r="L385" s="175"/>
      <c r="M385" s="151"/>
      <c r="N385" s="176"/>
      <c r="O385" s="160"/>
      <c r="P385" s="160"/>
      <c r="Q385" s="160"/>
      <c r="R385" s="151"/>
      <c r="S385" s="151"/>
      <c r="T385" s="151"/>
      <c r="U385" s="151"/>
      <c r="V385" s="151"/>
      <c r="W385" s="175"/>
      <c r="X385" s="151"/>
      <c r="Y385" s="151"/>
      <c r="Z385" s="151"/>
      <c r="AA385" s="151"/>
      <c r="AB385" s="151"/>
      <c r="AC385" s="151"/>
      <c r="AD385" s="151"/>
      <c r="AE385" s="151"/>
      <c r="AF385" s="151"/>
      <c r="AG385" s="151"/>
      <c r="AH385" s="151"/>
      <c r="AI385" s="151"/>
      <c r="AJ385" s="151"/>
      <c r="AK385" s="151"/>
      <c r="AL385" s="151"/>
      <c r="AM385" s="7"/>
      <c r="AN385" s="7"/>
      <c r="AO385" s="7"/>
      <c r="AP385" s="7"/>
      <c r="AQ385" s="7"/>
      <c r="AR385" s="7"/>
      <c r="AS385" s="7"/>
      <c r="AT385" s="7"/>
      <c r="AU385" s="7"/>
      <c r="AV385" s="7"/>
      <c r="AW385" s="7"/>
      <c r="AX385" s="7"/>
      <c r="AY385" s="7"/>
      <c r="AZ385" s="7"/>
      <c r="BA385" s="7"/>
    </row>
    <row r="386" spans="1:53" x14ac:dyDescent="0.25">
      <c r="A386" s="5"/>
      <c r="B386" s="312"/>
      <c r="C386" s="314"/>
      <c r="D386" s="7"/>
      <c r="E386" s="7"/>
      <c r="F386" s="231"/>
      <c r="G386" s="231"/>
      <c r="H386" s="314"/>
      <c r="I386" s="306"/>
      <c r="J386" s="151"/>
      <c r="K386" s="151"/>
      <c r="L386" s="175"/>
      <c r="M386" s="151"/>
      <c r="N386" s="176"/>
      <c r="O386" s="160"/>
      <c r="P386" s="160"/>
      <c r="Q386" s="160"/>
      <c r="R386" s="151"/>
      <c r="S386" s="151"/>
      <c r="T386" s="151"/>
      <c r="U386" s="151"/>
      <c r="V386" s="151"/>
      <c r="W386" s="175"/>
      <c r="X386" s="151"/>
      <c r="Y386" s="151"/>
      <c r="Z386" s="151"/>
      <c r="AA386" s="151"/>
      <c r="AB386" s="151"/>
      <c r="AC386" s="151"/>
      <c r="AD386" s="151"/>
      <c r="AE386" s="151"/>
      <c r="AF386" s="151"/>
      <c r="AG386" s="151"/>
      <c r="AH386" s="151"/>
      <c r="AI386" s="151"/>
      <c r="AJ386" s="151"/>
      <c r="AK386" s="151"/>
      <c r="AL386" s="151"/>
      <c r="AM386" s="7"/>
      <c r="AN386" s="7"/>
      <c r="AO386" s="7"/>
      <c r="AP386" s="7"/>
      <c r="AQ386" s="7"/>
      <c r="AR386" s="7"/>
      <c r="AS386" s="7"/>
      <c r="AT386" s="7"/>
      <c r="AU386" s="7"/>
      <c r="AV386" s="7"/>
      <c r="AW386" s="7"/>
      <c r="AX386" s="7"/>
      <c r="AY386" s="7"/>
      <c r="AZ386" s="7"/>
      <c r="BA386" s="7"/>
    </row>
    <row r="387" spans="1:53" x14ac:dyDescent="0.25">
      <c r="A387" s="5"/>
      <c r="B387" s="312"/>
      <c r="C387" s="314"/>
      <c r="D387" s="7"/>
      <c r="E387" s="7"/>
      <c r="F387" s="231"/>
      <c r="G387" s="231"/>
      <c r="H387" s="314"/>
      <c r="I387" s="306"/>
      <c r="J387" s="151"/>
      <c r="K387" s="151"/>
      <c r="L387" s="175"/>
      <c r="M387" s="151"/>
      <c r="N387" s="176"/>
      <c r="O387" s="160"/>
      <c r="P387" s="160"/>
      <c r="Q387" s="160"/>
      <c r="R387" s="151"/>
      <c r="S387" s="151"/>
      <c r="T387" s="151"/>
      <c r="U387" s="151"/>
      <c r="V387" s="151"/>
      <c r="W387" s="175"/>
      <c r="X387" s="151"/>
      <c r="Y387" s="151"/>
      <c r="Z387" s="151"/>
      <c r="AA387" s="151"/>
      <c r="AB387" s="151"/>
      <c r="AC387" s="151"/>
      <c r="AD387" s="151"/>
      <c r="AE387" s="151"/>
      <c r="AF387" s="151"/>
      <c r="AG387" s="151"/>
      <c r="AH387" s="151"/>
      <c r="AI387" s="151"/>
      <c r="AJ387" s="151"/>
      <c r="AK387" s="151"/>
      <c r="AL387" s="151"/>
      <c r="AM387" s="7"/>
      <c r="AN387" s="7"/>
      <c r="AO387" s="7"/>
      <c r="AP387" s="7"/>
      <c r="AQ387" s="7"/>
      <c r="AR387" s="7"/>
      <c r="AS387" s="7"/>
      <c r="AT387" s="7"/>
      <c r="AU387" s="7"/>
      <c r="AV387" s="7"/>
      <c r="AW387" s="7"/>
      <c r="AX387" s="7"/>
      <c r="AY387" s="7"/>
      <c r="AZ387" s="7"/>
      <c r="BA387" s="7"/>
    </row>
    <row r="388" spans="1:53" x14ac:dyDescent="0.25">
      <c r="A388" s="5"/>
      <c r="B388" s="312"/>
      <c r="C388" s="314"/>
      <c r="D388" s="7"/>
      <c r="E388" s="7"/>
      <c r="F388" s="231"/>
      <c r="G388" s="231"/>
      <c r="H388" s="314"/>
      <c r="I388" s="306"/>
      <c r="J388" s="151"/>
      <c r="K388" s="151"/>
      <c r="L388" s="175"/>
      <c r="M388" s="151"/>
      <c r="N388" s="176"/>
      <c r="O388" s="160"/>
      <c r="P388" s="160"/>
      <c r="Q388" s="160"/>
      <c r="R388" s="151"/>
      <c r="S388" s="151"/>
      <c r="T388" s="151"/>
      <c r="U388" s="151"/>
      <c r="V388" s="151"/>
      <c r="W388" s="175"/>
      <c r="X388" s="151"/>
      <c r="Y388" s="151"/>
      <c r="Z388" s="151"/>
      <c r="AA388" s="151"/>
      <c r="AB388" s="151"/>
      <c r="AC388" s="151"/>
      <c r="AD388" s="151"/>
      <c r="AE388" s="151"/>
      <c r="AF388" s="151"/>
      <c r="AG388" s="151"/>
      <c r="AH388" s="151"/>
      <c r="AI388" s="151"/>
      <c r="AJ388" s="151"/>
      <c r="AK388" s="151"/>
      <c r="AL388" s="151"/>
      <c r="AM388" s="7"/>
      <c r="AN388" s="7"/>
      <c r="AO388" s="7"/>
      <c r="AP388" s="7"/>
      <c r="AQ388" s="7"/>
      <c r="AR388" s="7"/>
      <c r="AS388" s="7"/>
      <c r="AT388" s="7"/>
      <c r="AU388" s="7"/>
      <c r="AV388" s="7"/>
      <c r="AW388" s="7"/>
      <c r="AX388" s="7"/>
      <c r="AY388" s="7"/>
      <c r="AZ388" s="7"/>
      <c r="BA388" s="7"/>
    </row>
    <row r="389" spans="1:53" x14ac:dyDescent="0.25">
      <c r="A389" s="5"/>
      <c r="B389" s="312"/>
      <c r="C389" s="314"/>
      <c r="D389" s="7"/>
      <c r="E389" s="7"/>
      <c r="F389" s="231"/>
      <c r="G389" s="231"/>
      <c r="H389" s="314"/>
      <c r="I389" s="306"/>
      <c r="J389" s="151"/>
      <c r="K389" s="151"/>
      <c r="L389" s="175"/>
      <c r="M389" s="151"/>
      <c r="N389" s="176"/>
      <c r="O389" s="160"/>
      <c r="P389" s="160"/>
      <c r="Q389" s="160"/>
      <c r="R389" s="151"/>
      <c r="S389" s="151"/>
      <c r="T389" s="151"/>
      <c r="U389" s="151"/>
      <c r="V389" s="151"/>
      <c r="W389" s="175"/>
      <c r="X389" s="151"/>
      <c r="Y389" s="151"/>
      <c r="Z389" s="151"/>
      <c r="AA389" s="151"/>
      <c r="AB389" s="151"/>
      <c r="AC389" s="151"/>
      <c r="AD389" s="151"/>
      <c r="AE389" s="151"/>
      <c r="AF389" s="151"/>
      <c r="AG389" s="151"/>
      <c r="AH389" s="151"/>
      <c r="AI389" s="151"/>
      <c r="AJ389" s="151"/>
      <c r="AK389" s="151"/>
      <c r="AL389" s="151"/>
      <c r="AM389" s="7"/>
      <c r="AN389" s="7"/>
      <c r="AO389" s="7"/>
      <c r="AP389" s="7"/>
      <c r="AQ389" s="7"/>
      <c r="AR389" s="7"/>
      <c r="AS389" s="7"/>
      <c r="AT389" s="7"/>
      <c r="AU389" s="7"/>
      <c r="AV389" s="7"/>
      <c r="AW389" s="7"/>
      <c r="AX389" s="7"/>
      <c r="AY389" s="7"/>
      <c r="AZ389" s="7"/>
      <c r="BA389" s="7"/>
    </row>
    <row r="390" spans="1:53" x14ac:dyDescent="0.25">
      <c r="A390" s="5"/>
      <c r="B390" s="312"/>
      <c r="C390" s="314"/>
      <c r="D390" s="7"/>
      <c r="E390" s="7"/>
      <c r="F390" s="231"/>
      <c r="G390" s="231"/>
      <c r="H390" s="314"/>
      <c r="I390" s="306"/>
      <c r="J390" s="151"/>
      <c r="K390" s="151"/>
      <c r="L390" s="175"/>
      <c r="M390" s="151"/>
      <c r="N390" s="176"/>
      <c r="O390" s="160"/>
      <c r="P390" s="160"/>
      <c r="Q390" s="160"/>
      <c r="R390" s="151"/>
      <c r="S390" s="151"/>
      <c r="T390" s="151"/>
      <c r="U390" s="151"/>
      <c r="V390" s="151"/>
      <c r="W390" s="175"/>
      <c r="X390" s="151"/>
      <c r="Y390" s="151"/>
      <c r="Z390" s="151"/>
      <c r="AA390" s="151"/>
      <c r="AB390" s="151"/>
      <c r="AC390" s="151"/>
      <c r="AD390" s="151"/>
      <c r="AE390" s="151"/>
      <c r="AF390" s="151"/>
      <c r="AG390" s="151"/>
      <c r="AH390" s="151"/>
      <c r="AI390" s="151"/>
      <c r="AJ390" s="151"/>
      <c r="AK390" s="151"/>
      <c r="AL390" s="151"/>
      <c r="AM390" s="7"/>
      <c r="AN390" s="7"/>
      <c r="AO390" s="7"/>
      <c r="AP390" s="7"/>
      <c r="AQ390" s="7"/>
      <c r="AR390" s="7"/>
      <c r="AS390" s="7"/>
      <c r="AT390" s="7"/>
      <c r="AU390" s="7"/>
      <c r="AV390" s="7"/>
      <c r="AW390" s="7"/>
      <c r="AX390" s="7"/>
      <c r="AY390" s="7"/>
      <c r="AZ390" s="7"/>
      <c r="BA390" s="7"/>
    </row>
    <row r="391" spans="1:53" x14ac:dyDescent="0.25">
      <c r="A391" s="5"/>
      <c r="B391" s="312"/>
      <c r="C391" s="314"/>
      <c r="D391" s="7"/>
      <c r="E391" s="7"/>
      <c r="F391" s="231"/>
      <c r="G391" s="231"/>
      <c r="H391" s="314"/>
      <c r="I391" s="306"/>
      <c r="J391" s="151"/>
      <c r="K391" s="151"/>
      <c r="L391" s="175"/>
      <c r="M391" s="151"/>
      <c r="N391" s="176"/>
      <c r="O391" s="160"/>
      <c r="P391" s="160"/>
      <c r="Q391" s="160"/>
      <c r="R391" s="151"/>
      <c r="S391" s="151"/>
      <c r="T391" s="151"/>
      <c r="U391" s="151"/>
      <c r="V391" s="151"/>
      <c r="W391" s="175"/>
      <c r="X391" s="151"/>
      <c r="Y391" s="151"/>
      <c r="Z391" s="151"/>
      <c r="AA391" s="151"/>
      <c r="AB391" s="151"/>
      <c r="AC391" s="151"/>
      <c r="AD391" s="151"/>
      <c r="AE391" s="151"/>
      <c r="AF391" s="151"/>
      <c r="AG391" s="151"/>
      <c r="AH391" s="151"/>
      <c r="AI391" s="151"/>
      <c r="AJ391" s="151"/>
      <c r="AK391" s="151"/>
      <c r="AL391" s="151"/>
      <c r="AM391" s="7"/>
      <c r="AN391" s="7"/>
      <c r="AO391" s="7"/>
      <c r="AP391" s="7"/>
      <c r="AQ391" s="7"/>
      <c r="AR391" s="7"/>
      <c r="AS391" s="7"/>
      <c r="AT391" s="7"/>
      <c r="AU391" s="7"/>
      <c r="AV391" s="7"/>
      <c r="AW391" s="7"/>
      <c r="AX391" s="7"/>
      <c r="AY391" s="7"/>
      <c r="AZ391" s="7"/>
      <c r="BA391" s="7"/>
    </row>
    <row r="392" spans="1:53" x14ac:dyDescent="0.25">
      <c r="A392" s="5"/>
      <c r="B392" s="312"/>
      <c r="C392" s="314"/>
      <c r="D392" s="7"/>
      <c r="E392" s="7"/>
      <c r="F392" s="231"/>
      <c r="G392" s="231"/>
      <c r="H392" s="314"/>
      <c r="I392" s="306"/>
      <c r="J392" s="151"/>
      <c r="K392" s="151"/>
      <c r="L392" s="175"/>
      <c r="M392" s="151"/>
      <c r="N392" s="176"/>
      <c r="O392" s="160"/>
      <c r="P392" s="160"/>
      <c r="Q392" s="160"/>
      <c r="R392" s="151"/>
      <c r="S392" s="151"/>
      <c r="T392" s="151"/>
      <c r="U392" s="151"/>
      <c r="V392" s="151"/>
      <c r="W392" s="175"/>
      <c r="X392" s="151"/>
      <c r="Y392" s="151"/>
      <c r="Z392" s="151"/>
      <c r="AA392" s="151"/>
      <c r="AB392" s="151"/>
      <c r="AC392" s="151"/>
      <c r="AD392" s="151"/>
      <c r="AE392" s="151"/>
      <c r="AF392" s="151"/>
      <c r="AG392" s="151"/>
      <c r="AH392" s="151"/>
      <c r="AI392" s="151"/>
      <c r="AJ392" s="151"/>
      <c r="AK392" s="151"/>
      <c r="AL392" s="151"/>
      <c r="AM392" s="7"/>
      <c r="AN392" s="7"/>
      <c r="AO392" s="7"/>
      <c r="AP392" s="7"/>
      <c r="AQ392" s="7"/>
      <c r="AR392" s="7"/>
      <c r="AS392" s="7"/>
      <c r="AT392" s="7"/>
      <c r="AU392" s="7"/>
      <c r="AV392" s="7"/>
      <c r="AW392" s="7"/>
      <c r="AX392" s="7"/>
      <c r="AY392" s="7"/>
      <c r="AZ392" s="7"/>
      <c r="BA392" s="7"/>
    </row>
    <row r="393" spans="1:53" x14ac:dyDescent="0.25">
      <c r="A393" s="5"/>
      <c r="B393" s="312"/>
      <c r="C393" s="314"/>
      <c r="D393" s="7"/>
      <c r="E393" s="7"/>
      <c r="F393" s="231"/>
      <c r="G393" s="231"/>
      <c r="H393" s="314"/>
      <c r="I393" s="306"/>
      <c r="J393" s="151"/>
      <c r="K393" s="151"/>
      <c r="L393" s="175"/>
      <c r="M393" s="151"/>
      <c r="N393" s="176"/>
      <c r="O393" s="160"/>
      <c r="P393" s="160"/>
      <c r="Q393" s="160"/>
      <c r="R393" s="151"/>
      <c r="S393" s="151"/>
      <c r="T393" s="151"/>
      <c r="U393" s="151"/>
      <c r="V393" s="151"/>
      <c r="W393" s="175"/>
      <c r="X393" s="151"/>
      <c r="Y393" s="151"/>
      <c r="Z393" s="151"/>
      <c r="AA393" s="151"/>
      <c r="AB393" s="151"/>
      <c r="AC393" s="151"/>
      <c r="AD393" s="151"/>
      <c r="AE393" s="151"/>
      <c r="AF393" s="151"/>
      <c r="AG393" s="151"/>
      <c r="AH393" s="151"/>
      <c r="AI393" s="151"/>
      <c r="AJ393" s="151"/>
      <c r="AK393" s="151"/>
      <c r="AL393" s="151"/>
      <c r="AM393" s="7"/>
      <c r="AN393" s="7"/>
      <c r="AO393" s="7"/>
      <c r="AP393" s="7"/>
      <c r="AQ393" s="7"/>
      <c r="AR393" s="7"/>
      <c r="AS393" s="7"/>
      <c r="AT393" s="7"/>
      <c r="AU393" s="7"/>
      <c r="AV393" s="7"/>
      <c r="AW393" s="7"/>
      <c r="AX393" s="7"/>
      <c r="AY393" s="7"/>
      <c r="AZ393" s="7"/>
      <c r="BA393" s="7"/>
    </row>
    <row r="394" spans="1:53" x14ac:dyDescent="0.25">
      <c r="A394" s="5"/>
      <c r="B394" s="312"/>
      <c r="C394" s="314"/>
      <c r="D394" s="7"/>
      <c r="E394" s="7"/>
      <c r="F394" s="231"/>
      <c r="G394" s="231"/>
      <c r="H394" s="314"/>
      <c r="I394" s="306"/>
      <c r="J394" s="151"/>
      <c r="K394" s="151"/>
      <c r="L394" s="175"/>
      <c r="M394" s="151"/>
      <c r="N394" s="176"/>
      <c r="O394" s="160"/>
      <c r="P394" s="160"/>
      <c r="Q394" s="160"/>
      <c r="R394" s="151"/>
      <c r="S394" s="151"/>
      <c r="T394" s="151"/>
      <c r="U394" s="151"/>
      <c r="V394" s="151"/>
      <c r="W394" s="175"/>
      <c r="X394" s="151"/>
      <c r="Y394" s="151"/>
      <c r="Z394" s="151"/>
      <c r="AA394" s="151"/>
      <c r="AB394" s="151"/>
      <c r="AC394" s="151"/>
      <c r="AD394" s="151"/>
      <c r="AE394" s="151"/>
      <c r="AF394" s="151"/>
      <c r="AG394" s="151"/>
      <c r="AH394" s="151"/>
      <c r="AI394" s="151"/>
      <c r="AJ394" s="151"/>
      <c r="AK394" s="151"/>
      <c r="AL394" s="151"/>
      <c r="AM394" s="7"/>
      <c r="AN394" s="7"/>
      <c r="AO394" s="7"/>
      <c r="AP394" s="7"/>
      <c r="AQ394" s="7"/>
      <c r="AR394" s="7"/>
      <c r="AS394" s="7"/>
      <c r="AT394" s="7"/>
      <c r="AU394" s="7"/>
      <c r="AV394" s="7"/>
      <c r="AW394" s="7"/>
      <c r="AX394" s="7"/>
      <c r="AY394" s="7"/>
      <c r="AZ394" s="7"/>
      <c r="BA394" s="7"/>
    </row>
    <row r="395" spans="1:53" x14ac:dyDescent="0.25">
      <c r="A395" s="5"/>
      <c r="B395" s="312"/>
      <c r="C395" s="314"/>
      <c r="D395" s="7"/>
      <c r="E395" s="7"/>
      <c r="F395" s="231"/>
      <c r="G395" s="231"/>
      <c r="H395" s="314"/>
      <c r="I395" s="306"/>
      <c r="J395" s="151"/>
      <c r="K395" s="151"/>
      <c r="L395" s="175"/>
      <c r="M395" s="151"/>
      <c r="N395" s="176"/>
      <c r="O395" s="160"/>
      <c r="P395" s="160"/>
      <c r="Q395" s="160"/>
      <c r="R395" s="151"/>
      <c r="S395" s="151"/>
      <c r="T395" s="151"/>
      <c r="U395" s="151"/>
      <c r="V395" s="151"/>
      <c r="W395" s="175"/>
      <c r="X395" s="151"/>
      <c r="Y395" s="151"/>
      <c r="Z395" s="151"/>
      <c r="AA395" s="151"/>
      <c r="AB395" s="151"/>
      <c r="AC395" s="151"/>
      <c r="AD395" s="151"/>
      <c r="AE395" s="151"/>
      <c r="AF395" s="151"/>
      <c r="AG395" s="151"/>
      <c r="AH395" s="151"/>
      <c r="AI395" s="151"/>
      <c r="AJ395" s="151"/>
      <c r="AK395" s="151"/>
      <c r="AL395" s="151"/>
      <c r="AM395" s="7"/>
      <c r="AN395" s="7"/>
      <c r="AO395" s="7"/>
      <c r="AP395" s="7"/>
      <c r="AQ395" s="7"/>
      <c r="AR395" s="7"/>
      <c r="AS395" s="7"/>
      <c r="AT395" s="7"/>
      <c r="AU395" s="7"/>
      <c r="AV395" s="7"/>
      <c r="AW395" s="7"/>
      <c r="AX395" s="7"/>
      <c r="AY395" s="7"/>
      <c r="AZ395" s="7"/>
      <c r="BA395" s="7"/>
    </row>
    <row r="396" spans="1:53" x14ac:dyDescent="0.25">
      <c r="A396" s="5"/>
      <c r="B396" s="312"/>
      <c r="C396" s="314"/>
      <c r="D396" s="7"/>
      <c r="E396" s="7"/>
      <c r="F396" s="231"/>
      <c r="G396" s="231"/>
      <c r="H396" s="314"/>
      <c r="I396" s="306"/>
      <c r="J396" s="151"/>
      <c r="K396" s="151"/>
      <c r="L396" s="175"/>
      <c r="M396" s="151"/>
      <c r="N396" s="176"/>
      <c r="O396" s="160"/>
      <c r="P396" s="160"/>
      <c r="Q396" s="160"/>
      <c r="R396" s="151"/>
      <c r="S396" s="151"/>
      <c r="T396" s="151"/>
      <c r="U396" s="151"/>
      <c r="V396" s="151"/>
      <c r="W396" s="175"/>
      <c r="X396" s="151"/>
      <c r="Y396" s="151"/>
      <c r="Z396" s="151"/>
      <c r="AA396" s="151"/>
      <c r="AB396" s="151"/>
      <c r="AC396" s="151"/>
      <c r="AD396" s="151"/>
      <c r="AE396" s="151"/>
      <c r="AF396" s="151"/>
      <c r="AG396" s="151"/>
      <c r="AH396" s="151"/>
      <c r="AI396" s="151"/>
      <c r="AJ396" s="151"/>
      <c r="AK396" s="151"/>
      <c r="AL396" s="151"/>
      <c r="AM396" s="7"/>
      <c r="AN396" s="7"/>
      <c r="AO396" s="7"/>
      <c r="AP396" s="7"/>
      <c r="AQ396" s="7"/>
      <c r="AR396" s="7"/>
      <c r="AS396" s="7"/>
      <c r="AT396" s="7"/>
      <c r="AU396" s="7"/>
      <c r="AV396" s="7"/>
      <c r="AW396" s="7"/>
      <c r="AX396" s="7"/>
      <c r="AY396" s="7"/>
      <c r="AZ396" s="7"/>
      <c r="BA396" s="7"/>
    </row>
    <row r="397" spans="1:53" x14ac:dyDescent="0.25">
      <c r="A397" s="5"/>
      <c r="B397" s="312"/>
      <c r="C397" s="314"/>
      <c r="D397" s="7"/>
      <c r="E397" s="7"/>
      <c r="F397" s="231"/>
      <c r="G397" s="231"/>
      <c r="H397" s="314"/>
      <c r="I397" s="306"/>
      <c r="J397" s="151"/>
      <c r="K397" s="151"/>
      <c r="L397" s="175"/>
      <c r="M397" s="151"/>
      <c r="N397" s="176"/>
      <c r="O397" s="160"/>
      <c r="P397" s="160"/>
      <c r="Q397" s="160"/>
      <c r="R397" s="151"/>
      <c r="S397" s="151"/>
      <c r="T397" s="151"/>
      <c r="U397" s="151"/>
      <c r="V397" s="151"/>
      <c r="W397" s="175"/>
      <c r="X397" s="151"/>
      <c r="Y397" s="151"/>
      <c r="Z397" s="151"/>
      <c r="AA397" s="151"/>
      <c r="AB397" s="151"/>
      <c r="AC397" s="151"/>
      <c r="AD397" s="151"/>
      <c r="AE397" s="151"/>
      <c r="AF397" s="151"/>
      <c r="AG397" s="151"/>
      <c r="AH397" s="151"/>
      <c r="AI397" s="151"/>
      <c r="AJ397" s="151"/>
      <c r="AK397" s="151"/>
      <c r="AL397" s="151"/>
      <c r="AM397" s="7"/>
      <c r="AN397" s="7"/>
      <c r="AO397" s="7"/>
      <c r="AP397" s="7"/>
      <c r="AQ397" s="7"/>
      <c r="AR397" s="7"/>
      <c r="AS397" s="7"/>
      <c r="AT397" s="7"/>
      <c r="AU397" s="7"/>
      <c r="AV397" s="7"/>
      <c r="AW397" s="7"/>
      <c r="AX397" s="7"/>
      <c r="AY397" s="7"/>
      <c r="AZ397" s="7"/>
      <c r="BA397" s="7"/>
    </row>
    <row r="398" spans="1:53" x14ac:dyDescent="0.25">
      <c r="A398" s="5"/>
      <c r="B398" s="312"/>
      <c r="C398" s="314"/>
      <c r="D398" s="7"/>
      <c r="E398" s="7"/>
      <c r="F398" s="231"/>
      <c r="G398" s="231"/>
      <c r="H398" s="314"/>
      <c r="I398" s="306"/>
      <c r="J398" s="151"/>
      <c r="K398" s="151"/>
      <c r="L398" s="175"/>
      <c r="M398" s="151"/>
      <c r="N398" s="176"/>
      <c r="O398" s="160"/>
      <c r="P398" s="160"/>
      <c r="Q398" s="160"/>
      <c r="R398" s="151"/>
      <c r="S398" s="151"/>
      <c r="T398" s="151"/>
      <c r="U398" s="151"/>
      <c r="V398" s="151"/>
      <c r="W398" s="175"/>
      <c r="X398" s="151"/>
      <c r="Y398" s="151"/>
      <c r="Z398" s="151"/>
      <c r="AA398" s="151"/>
      <c r="AB398" s="151"/>
      <c r="AC398" s="151"/>
      <c r="AD398" s="151"/>
      <c r="AE398" s="151"/>
      <c r="AF398" s="151"/>
      <c r="AG398" s="151"/>
      <c r="AH398" s="151"/>
      <c r="AI398" s="151"/>
      <c r="AJ398" s="151"/>
      <c r="AK398" s="151"/>
      <c r="AL398" s="151"/>
      <c r="AM398" s="7"/>
      <c r="AN398" s="7"/>
      <c r="AO398" s="7"/>
      <c r="AP398" s="7"/>
      <c r="AQ398" s="7"/>
      <c r="AR398" s="7"/>
      <c r="AS398" s="7"/>
      <c r="AT398" s="7"/>
      <c r="AU398" s="7"/>
      <c r="AV398" s="7"/>
      <c r="AW398" s="7"/>
      <c r="AX398" s="7"/>
      <c r="AY398" s="7"/>
      <c r="AZ398" s="7"/>
      <c r="BA398" s="7"/>
    </row>
    <row r="399" spans="1:53" x14ac:dyDescent="0.25">
      <c r="A399" s="5"/>
      <c r="B399" s="312"/>
      <c r="C399" s="314"/>
      <c r="D399" s="7"/>
      <c r="E399" s="7"/>
      <c r="F399" s="231"/>
      <c r="G399" s="231"/>
      <c r="H399" s="314"/>
      <c r="I399" s="306"/>
      <c r="J399" s="151"/>
      <c r="K399" s="151"/>
      <c r="L399" s="175"/>
      <c r="M399" s="151"/>
      <c r="N399" s="176"/>
      <c r="O399" s="160"/>
      <c r="P399" s="160"/>
      <c r="Q399" s="160"/>
      <c r="R399" s="151"/>
      <c r="S399" s="151"/>
      <c r="T399" s="151"/>
      <c r="U399" s="151"/>
      <c r="V399" s="151"/>
      <c r="W399" s="175"/>
      <c r="X399" s="151"/>
      <c r="Y399" s="151"/>
      <c r="Z399" s="151"/>
      <c r="AA399" s="151"/>
      <c r="AB399" s="151"/>
      <c r="AC399" s="151"/>
      <c r="AD399" s="151"/>
      <c r="AE399" s="151"/>
      <c r="AF399" s="151"/>
      <c r="AG399" s="151"/>
      <c r="AH399" s="151"/>
      <c r="AI399" s="151"/>
      <c r="AJ399" s="151"/>
      <c r="AK399" s="151"/>
      <c r="AL399" s="151"/>
      <c r="AM399" s="7"/>
      <c r="AN399" s="7"/>
      <c r="AO399" s="7"/>
      <c r="AP399" s="7"/>
      <c r="AQ399" s="7"/>
      <c r="AR399" s="7"/>
      <c r="AS399" s="7"/>
      <c r="AT399" s="7"/>
      <c r="AU399" s="7"/>
      <c r="AV399" s="7"/>
      <c r="AW399" s="7"/>
      <c r="AX399" s="7"/>
      <c r="AY399" s="7"/>
      <c r="AZ399" s="7"/>
      <c r="BA399" s="7"/>
    </row>
    <row r="400" spans="1:53" x14ac:dyDescent="0.25">
      <c r="A400" s="5"/>
      <c r="B400" s="312"/>
      <c r="C400" s="314"/>
      <c r="D400" s="7"/>
      <c r="E400" s="7"/>
      <c r="F400" s="231"/>
      <c r="G400" s="231"/>
      <c r="H400" s="314"/>
      <c r="I400" s="306"/>
      <c r="J400" s="151"/>
      <c r="K400" s="151"/>
      <c r="L400" s="175"/>
      <c r="M400" s="151"/>
      <c r="N400" s="176"/>
      <c r="O400" s="160"/>
      <c r="P400" s="160"/>
      <c r="Q400" s="160"/>
      <c r="R400" s="151"/>
      <c r="S400" s="151"/>
      <c r="T400" s="151"/>
      <c r="U400" s="151"/>
      <c r="V400" s="151"/>
      <c r="W400" s="175"/>
      <c r="X400" s="151"/>
      <c r="Y400" s="151"/>
      <c r="Z400" s="151"/>
      <c r="AA400" s="151"/>
      <c r="AB400" s="151"/>
      <c r="AC400" s="151"/>
      <c r="AD400" s="151"/>
      <c r="AE400" s="151"/>
      <c r="AF400" s="151"/>
      <c r="AG400" s="151"/>
      <c r="AH400" s="151"/>
      <c r="AI400" s="151"/>
      <c r="AJ400" s="151"/>
      <c r="AK400" s="151"/>
      <c r="AL400" s="151"/>
      <c r="AM400" s="7"/>
      <c r="AN400" s="7"/>
      <c r="AO400" s="7"/>
      <c r="AP400" s="7"/>
      <c r="AQ400" s="7"/>
      <c r="AR400" s="7"/>
      <c r="AS400" s="7"/>
      <c r="AT400" s="7"/>
      <c r="AU400" s="7"/>
      <c r="AV400" s="7"/>
      <c r="AW400" s="7"/>
      <c r="AX400" s="7"/>
      <c r="AY400" s="7"/>
      <c r="AZ400" s="7"/>
      <c r="BA400" s="7"/>
    </row>
    <row r="401" spans="1:53" x14ac:dyDescent="0.25">
      <c r="A401" s="5"/>
      <c r="B401" s="312"/>
      <c r="C401" s="314"/>
      <c r="D401" s="7"/>
      <c r="E401" s="7"/>
      <c r="F401" s="231"/>
      <c r="G401" s="231"/>
      <c r="H401" s="314"/>
      <c r="I401" s="306"/>
      <c r="J401" s="151"/>
      <c r="K401" s="151"/>
      <c r="L401" s="175"/>
      <c r="M401" s="151"/>
      <c r="N401" s="176"/>
      <c r="O401" s="160"/>
      <c r="P401" s="160"/>
      <c r="Q401" s="160"/>
      <c r="R401" s="151"/>
      <c r="S401" s="151"/>
      <c r="T401" s="151"/>
      <c r="U401" s="151"/>
      <c r="V401" s="151"/>
      <c r="W401" s="175"/>
      <c r="X401" s="151"/>
      <c r="Y401" s="151"/>
      <c r="Z401" s="151"/>
      <c r="AA401" s="151"/>
      <c r="AB401" s="151"/>
      <c r="AC401" s="151"/>
      <c r="AD401" s="151"/>
      <c r="AE401" s="151"/>
      <c r="AF401" s="151"/>
      <c r="AG401" s="151"/>
      <c r="AH401" s="151"/>
      <c r="AI401" s="151"/>
      <c r="AJ401" s="151"/>
      <c r="AK401" s="151"/>
      <c r="AL401" s="151"/>
      <c r="AM401" s="7"/>
      <c r="AN401" s="7"/>
      <c r="AO401" s="7"/>
      <c r="AP401" s="7"/>
      <c r="AQ401" s="7"/>
      <c r="AR401" s="7"/>
      <c r="AS401" s="7"/>
      <c r="AT401" s="7"/>
      <c r="AU401" s="7"/>
      <c r="AV401" s="7"/>
      <c r="AW401" s="7"/>
      <c r="AX401" s="7"/>
      <c r="AY401" s="7"/>
      <c r="AZ401" s="7"/>
      <c r="BA401" s="7"/>
    </row>
    <row r="402" spans="1:53" x14ac:dyDescent="0.25">
      <c r="A402" s="5"/>
      <c r="B402" s="312"/>
      <c r="C402" s="314"/>
      <c r="D402" s="7"/>
      <c r="E402" s="7"/>
      <c r="F402" s="231"/>
      <c r="G402" s="231"/>
      <c r="H402" s="314"/>
      <c r="I402" s="306"/>
      <c r="J402" s="151"/>
      <c r="K402" s="151"/>
      <c r="L402" s="175"/>
      <c r="M402" s="151"/>
      <c r="N402" s="176"/>
      <c r="O402" s="160"/>
      <c r="P402" s="160"/>
      <c r="Q402" s="160"/>
      <c r="R402" s="151"/>
      <c r="S402" s="151"/>
      <c r="T402" s="151"/>
      <c r="U402" s="151"/>
      <c r="V402" s="151"/>
      <c r="W402" s="175"/>
      <c r="X402" s="151"/>
      <c r="Y402" s="151"/>
      <c r="Z402" s="151"/>
      <c r="AA402" s="151"/>
      <c r="AB402" s="151"/>
      <c r="AC402" s="151"/>
      <c r="AD402" s="151"/>
      <c r="AE402" s="151"/>
      <c r="AF402" s="151"/>
      <c r="AG402" s="151"/>
      <c r="AH402" s="151"/>
      <c r="AI402" s="151"/>
      <c r="AJ402" s="151"/>
      <c r="AK402" s="151"/>
      <c r="AL402" s="151"/>
      <c r="AM402" s="7"/>
      <c r="AN402" s="7"/>
      <c r="AO402" s="7"/>
      <c r="AP402" s="7"/>
      <c r="AQ402" s="7"/>
      <c r="AR402" s="7"/>
      <c r="AS402" s="7"/>
      <c r="AT402" s="7"/>
      <c r="AU402" s="7"/>
      <c r="AV402" s="7"/>
      <c r="AW402" s="7"/>
      <c r="AX402" s="7"/>
      <c r="AY402" s="7"/>
      <c r="AZ402" s="7"/>
      <c r="BA402" s="7"/>
    </row>
    <row r="403" spans="1:53" x14ac:dyDescent="0.25">
      <c r="A403" s="5"/>
      <c r="B403" s="312"/>
      <c r="C403" s="314"/>
      <c r="D403" s="7"/>
      <c r="E403" s="7"/>
      <c r="F403" s="231"/>
      <c r="G403" s="231"/>
      <c r="H403" s="314"/>
      <c r="I403" s="306"/>
      <c r="J403" s="151"/>
      <c r="K403" s="151"/>
      <c r="L403" s="175"/>
      <c r="M403" s="151"/>
      <c r="N403" s="176"/>
      <c r="O403" s="160"/>
      <c r="P403" s="160"/>
      <c r="Q403" s="160"/>
      <c r="R403" s="151"/>
      <c r="S403" s="151"/>
      <c r="T403" s="151"/>
      <c r="U403" s="151"/>
      <c r="V403" s="151"/>
      <c r="W403" s="175"/>
      <c r="X403" s="151"/>
      <c r="Y403" s="151"/>
      <c r="Z403" s="151"/>
      <c r="AA403" s="151"/>
      <c r="AB403" s="151"/>
      <c r="AC403" s="151"/>
      <c r="AD403" s="151"/>
      <c r="AE403" s="151"/>
      <c r="AF403" s="151"/>
      <c r="AG403" s="151"/>
      <c r="AH403" s="151"/>
      <c r="AI403" s="151"/>
      <c r="AJ403" s="151"/>
      <c r="AK403" s="151"/>
      <c r="AL403" s="151"/>
      <c r="AM403" s="7"/>
      <c r="AN403" s="7"/>
      <c r="AO403" s="7"/>
      <c r="AP403" s="7"/>
      <c r="AQ403" s="7"/>
      <c r="AR403" s="7"/>
      <c r="AS403" s="7"/>
      <c r="AT403" s="7"/>
      <c r="AU403" s="7"/>
      <c r="AV403" s="7"/>
      <c r="AW403" s="7"/>
      <c r="AX403" s="7"/>
      <c r="AY403" s="7"/>
      <c r="AZ403" s="7"/>
      <c r="BA403" s="7"/>
    </row>
    <row r="404" spans="1:53" x14ac:dyDescent="0.25">
      <c r="A404" s="5"/>
      <c r="B404" s="312"/>
      <c r="C404" s="314"/>
      <c r="D404" s="7"/>
      <c r="E404" s="7"/>
      <c r="F404" s="231"/>
      <c r="G404" s="231"/>
      <c r="H404" s="314"/>
      <c r="I404" s="306"/>
      <c r="J404" s="151"/>
      <c r="K404" s="151"/>
      <c r="L404" s="175"/>
      <c r="M404" s="151"/>
      <c r="N404" s="176"/>
      <c r="O404" s="160"/>
      <c r="P404" s="160"/>
      <c r="Q404" s="160"/>
      <c r="R404" s="151"/>
      <c r="S404" s="151"/>
      <c r="T404" s="151"/>
      <c r="U404" s="151"/>
      <c r="V404" s="151"/>
      <c r="W404" s="175"/>
      <c r="X404" s="151"/>
      <c r="Y404" s="151"/>
      <c r="Z404" s="151"/>
      <c r="AA404" s="151"/>
      <c r="AB404" s="151"/>
      <c r="AC404" s="151"/>
      <c r="AD404" s="151"/>
      <c r="AE404" s="151"/>
      <c r="AF404" s="151"/>
      <c r="AG404" s="151"/>
      <c r="AH404" s="151"/>
      <c r="AI404" s="151"/>
      <c r="AJ404" s="151"/>
      <c r="AK404" s="151"/>
      <c r="AL404" s="151"/>
      <c r="AM404" s="7"/>
      <c r="AN404" s="7"/>
      <c r="AO404" s="7"/>
      <c r="AP404" s="7"/>
      <c r="AQ404" s="7"/>
      <c r="AR404" s="7"/>
      <c r="AS404" s="7"/>
      <c r="AT404" s="7"/>
      <c r="AU404" s="7"/>
      <c r="AV404" s="7"/>
      <c r="AW404" s="7"/>
      <c r="AX404" s="7"/>
      <c r="AY404" s="7"/>
      <c r="AZ404" s="7"/>
      <c r="BA404" s="7"/>
    </row>
    <row r="405" spans="1:53" x14ac:dyDescent="0.25">
      <c r="A405" s="5"/>
      <c r="B405" s="312"/>
      <c r="C405" s="314"/>
      <c r="D405" s="7"/>
      <c r="E405" s="7"/>
      <c r="F405" s="231"/>
      <c r="G405" s="231"/>
      <c r="H405" s="314"/>
      <c r="I405" s="306"/>
      <c r="J405" s="151"/>
      <c r="K405" s="151"/>
      <c r="L405" s="175"/>
      <c r="M405" s="151"/>
      <c r="N405" s="176"/>
      <c r="O405" s="160"/>
      <c r="P405" s="160"/>
      <c r="Q405" s="160"/>
      <c r="R405" s="151"/>
      <c r="S405" s="151"/>
      <c r="T405" s="151"/>
      <c r="U405" s="151"/>
      <c r="V405" s="151"/>
      <c r="W405" s="175"/>
      <c r="X405" s="151"/>
      <c r="Y405" s="151"/>
      <c r="Z405" s="151"/>
      <c r="AA405" s="151"/>
      <c r="AB405" s="151"/>
      <c r="AC405" s="151"/>
      <c r="AD405" s="151"/>
      <c r="AE405" s="151"/>
      <c r="AF405" s="151"/>
      <c r="AG405" s="151"/>
      <c r="AH405" s="151"/>
      <c r="AI405" s="151"/>
      <c r="AJ405" s="151"/>
      <c r="AK405" s="151"/>
      <c r="AL405" s="151"/>
      <c r="AM405" s="7"/>
      <c r="AN405" s="7"/>
      <c r="AO405" s="7"/>
      <c r="AP405" s="7"/>
      <c r="AQ405" s="7"/>
      <c r="AR405" s="7"/>
      <c r="AS405" s="7"/>
      <c r="AT405" s="7"/>
      <c r="AU405" s="7"/>
      <c r="AV405" s="7"/>
      <c r="AW405" s="7"/>
      <c r="AX405" s="7"/>
      <c r="AY405" s="7"/>
      <c r="AZ405" s="7"/>
      <c r="BA405" s="7"/>
    </row>
    <row r="406" spans="1:53" x14ac:dyDescent="0.25">
      <c r="A406" s="5"/>
      <c r="B406" s="312"/>
      <c r="C406" s="314"/>
      <c r="D406" s="7"/>
      <c r="E406" s="7"/>
      <c r="F406" s="231"/>
      <c r="G406" s="231"/>
      <c r="H406" s="314"/>
      <c r="I406" s="306"/>
      <c r="J406" s="151"/>
      <c r="K406" s="151"/>
      <c r="L406" s="175"/>
      <c r="M406" s="151"/>
      <c r="N406" s="176"/>
      <c r="O406" s="160"/>
      <c r="P406" s="160"/>
      <c r="Q406" s="160"/>
      <c r="R406" s="151"/>
      <c r="S406" s="151"/>
      <c r="T406" s="151"/>
      <c r="U406" s="151"/>
      <c r="V406" s="151"/>
      <c r="W406" s="175"/>
      <c r="X406" s="151"/>
      <c r="Y406" s="151"/>
      <c r="Z406" s="151"/>
      <c r="AA406" s="151"/>
      <c r="AB406" s="151"/>
      <c r="AC406" s="151"/>
      <c r="AD406" s="151"/>
      <c r="AE406" s="151"/>
      <c r="AF406" s="151"/>
      <c r="AG406" s="151"/>
      <c r="AH406" s="151"/>
      <c r="AI406" s="151"/>
      <c r="AJ406" s="151"/>
      <c r="AK406" s="151"/>
      <c r="AL406" s="151"/>
      <c r="AM406" s="7"/>
      <c r="AN406" s="7"/>
      <c r="AO406" s="7"/>
      <c r="AP406" s="7"/>
      <c r="AQ406" s="7"/>
      <c r="AR406" s="7"/>
      <c r="AS406" s="7"/>
      <c r="AT406" s="7"/>
      <c r="AU406" s="7"/>
      <c r="AV406" s="7"/>
      <c r="AW406" s="7"/>
      <c r="AX406" s="7"/>
      <c r="AY406" s="7"/>
      <c r="AZ406" s="7"/>
      <c r="BA406" s="7"/>
    </row>
    <row r="407" spans="1:53" x14ac:dyDescent="0.25">
      <c r="A407" s="5"/>
      <c r="B407" s="312"/>
      <c r="C407" s="314"/>
      <c r="D407" s="7"/>
      <c r="E407" s="7"/>
      <c r="F407" s="231"/>
      <c r="G407" s="231"/>
      <c r="H407" s="314"/>
      <c r="I407" s="306"/>
      <c r="J407" s="151"/>
      <c r="K407" s="151"/>
      <c r="L407" s="175"/>
      <c r="M407" s="151"/>
      <c r="N407" s="176"/>
      <c r="O407" s="160"/>
      <c r="P407" s="160"/>
      <c r="Q407" s="160"/>
      <c r="R407" s="151"/>
      <c r="S407" s="151"/>
      <c r="T407" s="151"/>
      <c r="U407" s="151"/>
      <c r="V407" s="151"/>
      <c r="W407" s="175"/>
      <c r="X407" s="151"/>
      <c r="Y407" s="151"/>
      <c r="Z407" s="151"/>
      <c r="AA407" s="151"/>
      <c r="AB407" s="151"/>
      <c r="AC407" s="151"/>
      <c r="AD407" s="151"/>
      <c r="AE407" s="151"/>
      <c r="AF407" s="151"/>
      <c r="AG407" s="151"/>
      <c r="AH407" s="151"/>
      <c r="AI407" s="151"/>
      <c r="AJ407" s="151"/>
      <c r="AK407" s="151"/>
      <c r="AL407" s="151"/>
      <c r="AM407" s="7"/>
      <c r="AN407" s="7"/>
      <c r="AO407" s="7"/>
      <c r="AP407" s="7"/>
      <c r="AQ407" s="7"/>
      <c r="AR407" s="7"/>
      <c r="AS407" s="7"/>
      <c r="AT407" s="7"/>
      <c r="AU407" s="7"/>
      <c r="AV407" s="7"/>
      <c r="AW407" s="7"/>
      <c r="AX407" s="7"/>
      <c r="AY407" s="7"/>
      <c r="AZ407" s="7"/>
      <c r="BA407" s="7"/>
    </row>
    <row r="408" spans="1:53" x14ac:dyDescent="0.25">
      <c r="A408" s="5"/>
      <c r="B408" s="312"/>
      <c r="C408" s="314"/>
      <c r="D408" s="7"/>
      <c r="E408" s="7"/>
      <c r="F408" s="231"/>
      <c r="G408" s="231"/>
      <c r="H408" s="314"/>
      <c r="I408" s="306"/>
      <c r="J408" s="151"/>
      <c r="K408" s="151"/>
      <c r="L408" s="175"/>
      <c r="M408" s="151"/>
      <c r="N408" s="176"/>
      <c r="O408" s="160"/>
      <c r="P408" s="160"/>
      <c r="Q408" s="160"/>
      <c r="R408" s="151"/>
      <c r="S408" s="151"/>
      <c r="T408" s="151"/>
      <c r="U408" s="151"/>
      <c r="V408" s="151"/>
      <c r="W408" s="175"/>
      <c r="X408" s="151"/>
      <c r="Y408" s="151"/>
      <c r="Z408" s="151"/>
      <c r="AA408" s="151"/>
      <c r="AB408" s="151"/>
      <c r="AC408" s="151"/>
      <c r="AD408" s="151"/>
      <c r="AE408" s="151"/>
      <c r="AF408" s="151"/>
      <c r="AG408" s="151"/>
      <c r="AH408" s="151"/>
      <c r="AI408" s="151"/>
      <c r="AJ408" s="151"/>
      <c r="AK408" s="151"/>
      <c r="AL408" s="151"/>
      <c r="AM408" s="7"/>
      <c r="AN408" s="7"/>
      <c r="AO408" s="7"/>
      <c r="AP408" s="7"/>
      <c r="AQ408" s="7"/>
      <c r="AR408" s="7"/>
      <c r="AS408" s="7"/>
      <c r="AT408" s="7"/>
      <c r="AU408" s="7"/>
      <c r="AV408" s="7"/>
      <c r="AW408" s="7"/>
      <c r="AX408" s="7"/>
      <c r="AY408" s="7"/>
      <c r="AZ408" s="7"/>
      <c r="BA408" s="7"/>
    </row>
    <row r="409" spans="1:53" x14ac:dyDescent="0.25">
      <c r="A409" s="5"/>
      <c r="B409" s="312"/>
      <c r="C409" s="314"/>
      <c r="D409" s="7"/>
      <c r="E409" s="7"/>
      <c r="F409" s="231"/>
      <c r="G409" s="231"/>
      <c r="H409" s="314"/>
      <c r="I409" s="306"/>
      <c r="J409" s="151"/>
      <c r="K409" s="151"/>
      <c r="L409" s="175"/>
      <c r="M409" s="151"/>
      <c r="N409" s="176"/>
      <c r="O409" s="160"/>
      <c r="P409" s="160"/>
      <c r="Q409" s="160"/>
      <c r="R409" s="151"/>
      <c r="S409" s="151"/>
      <c r="T409" s="151"/>
      <c r="U409" s="151"/>
      <c r="V409" s="151"/>
      <c r="W409" s="175"/>
      <c r="X409" s="151"/>
      <c r="Y409" s="151"/>
      <c r="Z409" s="151"/>
      <c r="AA409" s="151"/>
      <c r="AB409" s="151"/>
      <c r="AC409" s="151"/>
      <c r="AD409" s="151"/>
      <c r="AE409" s="151"/>
      <c r="AF409" s="151"/>
      <c r="AG409" s="151"/>
      <c r="AH409" s="151"/>
      <c r="AI409" s="151"/>
      <c r="AJ409" s="151"/>
      <c r="AK409" s="151"/>
      <c r="AL409" s="151"/>
      <c r="AM409" s="7"/>
      <c r="AN409" s="7"/>
      <c r="AO409" s="7"/>
      <c r="AP409" s="7"/>
      <c r="AQ409" s="7"/>
      <c r="AR409" s="7"/>
      <c r="AS409" s="7"/>
      <c r="AT409" s="7"/>
      <c r="AU409" s="7"/>
      <c r="AV409" s="7"/>
      <c r="AW409" s="7"/>
      <c r="AX409" s="7"/>
      <c r="AY409" s="7"/>
      <c r="AZ409" s="7"/>
      <c r="BA409" s="7"/>
    </row>
    <row r="410" spans="1:53" x14ac:dyDescent="0.25">
      <c r="A410" s="5"/>
      <c r="B410" s="312"/>
      <c r="C410" s="314"/>
      <c r="D410" s="7"/>
      <c r="E410" s="7"/>
      <c r="F410" s="231"/>
      <c r="G410" s="231"/>
      <c r="H410" s="314"/>
      <c r="I410" s="306"/>
      <c r="J410" s="151"/>
      <c r="K410" s="151"/>
      <c r="L410" s="175"/>
      <c r="M410" s="151"/>
      <c r="N410" s="176"/>
      <c r="O410" s="160"/>
      <c r="P410" s="160"/>
      <c r="Q410" s="160"/>
      <c r="R410" s="151"/>
      <c r="S410" s="151"/>
      <c r="T410" s="151"/>
      <c r="U410" s="151"/>
      <c r="V410" s="151"/>
      <c r="W410" s="175"/>
      <c r="X410" s="151"/>
      <c r="Y410" s="151"/>
      <c r="Z410" s="151"/>
      <c r="AA410" s="151"/>
      <c r="AB410" s="151"/>
      <c r="AC410" s="151"/>
      <c r="AD410" s="151"/>
      <c r="AE410" s="151"/>
      <c r="AF410" s="151"/>
      <c r="AG410" s="151"/>
      <c r="AH410" s="151"/>
      <c r="AI410" s="151"/>
      <c r="AJ410" s="151"/>
      <c r="AK410" s="151"/>
      <c r="AL410" s="151"/>
      <c r="AM410" s="7"/>
      <c r="AN410" s="7"/>
      <c r="AO410" s="7"/>
      <c r="AP410" s="7"/>
      <c r="AQ410" s="7"/>
      <c r="AR410" s="7"/>
      <c r="AS410" s="7"/>
      <c r="AT410" s="7"/>
      <c r="AU410" s="7"/>
      <c r="AV410" s="7"/>
      <c r="AW410" s="7"/>
      <c r="AX410" s="7"/>
      <c r="AY410" s="7"/>
      <c r="AZ410" s="7"/>
      <c r="BA410" s="7"/>
    </row>
    <row r="411" spans="1:53" x14ac:dyDescent="0.25">
      <c r="A411" s="5"/>
      <c r="B411" s="312"/>
      <c r="C411" s="314"/>
      <c r="D411" s="7"/>
      <c r="E411" s="7"/>
      <c r="F411" s="231"/>
      <c r="G411" s="231"/>
      <c r="H411" s="314"/>
      <c r="I411" s="306"/>
      <c r="J411" s="151"/>
      <c r="K411" s="151"/>
      <c r="L411" s="175"/>
      <c r="M411" s="151"/>
      <c r="N411" s="176"/>
      <c r="O411" s="160"/>
      <c r="P411" s="160"/>
      <c r="Q411" s="160"/>
      <c r="R411" s="151"/>
      <c r="S411" s="151"/>
      <c r="T411" s="151"/>
      <c r="U411" s="151"/>
      <c r="V411" s="151"/>
      <c r="W411" s="175"/>
      <c r="X411" s="151"/>
      <c r="Y411" s="151"/>
      <c r="Z411" s="151"/>
      <c r="AA411" s="151"/>
      <c r="AB411" s="151"/>
      <c r="AC411" s="151"/>
      <c r="AD411" s="151"/>
      <c r="AE411" s="151"/>
      <c r="AF411" s="151"/>
      <c r="AG411" s="151"/>
      <c r="AH411" s="151"/>
      <c r="AI411" s="151"/>
      <c r="AJ411" s="151"/>
      <c r="AK411" s="151"/>
      <c r="AL411" s="151"/>
      <c r="AM411" s="7"/>
      <c r="AN411" s="7"/>
      <c r="AO411" s="7"/>
      <c r="AP411" s="7"/>
      <c r="AQ411" s="7"/>
      <c r="AR411" s="7"/>
      <c r="AS411" s="7"/>
      <c r="AT411" s="7"/>
      <c r="AU411" s="7"/>
      <c r="AV411" s="7"/>
      <c r="AW411" s="7"/>
      <c r="AX411" s="7"/>
      <c r="AY411" s="7"/>
      <c r="AZ411" s="7"/>
      <c r="BA411" s="7"/>
    </row>
    <row r="412" spans="1:53" x14ac:dyDescent="0.25">
      <c r="A412" s="5"/>
      <c r="B412" s="312"/>
      <c r="C412" s="314"/>
      <c r="D412" s="7"/>
      <c r="E412" s="7"/>
      <c r="F412" s="231"/>
      <c r="G412" s="231"/>
      <c r="H412" s="314"/>
      <c r="I412" s="306"/>
      <c r="J412" s="151"/>
      <c r="K412" s="151"/>
      <c r="L412" s="175"/>
      <c r="M412" s="151"/>
      <c r="N412" s="176"/>
      <c r="O412" s="160"/>
      <c r="P412" s="160"/>
      <c r="Q412" s="160"/>
      <c r="R412" s="151"/>
      <c r="S412" s="151"/>
      <c r="T412" s="151"/>
      <c r="U412" s="151"/>
      <c r="V412" s="151"/>
      <c r="W412" s="175"/>
      <c r="X412" s="151"/>
      <c r="Y412" s="151"/>
      <c r="Z412" s="151"/>
      <c r="AA412" s="151"/>
      <c r="AB412" s="151"/>
      <c r="AC412" s="151"/>
      <c r="AD412" s="151"/>
      <c r="AE412" s="151"/>
      <c r="AF412" s="151"/>
      <c r="AG412" s="151"/>
      <c r="AH412" s="151"/>
      <c r="AI412" s="151"/>
      <c r="AJ412" s="151"/>
      <c r="AK412" s="151"/>
      <c r="AL412" s="151"/>
      <c r="AM412" s="7"/>
      <c r="AN412" s="7"/>
      <c r="AO412" s="7"/>
      <c r="AP412" s="7"/>
      <c r="AQ412" s="7"/>
      <c r="AR412" s="7"/>
      <c r="AS412" s="7"/>
      <c r="AT412" s="7"/>
      <c r="AU412" s="7"/>
      <c r="AV412" s="7"/>
      <c r="AW412" s="7"/>
      <c r="AX412" s="7"/>
      <c r="AY412" s="7"/>
      <c r="AZ412" s="7"/>
      <c r="BA412" s="7"/>
    </row>
    <row r="413" spans="1:53" x14ac:dyDescent="0.25">
      <c r="A413" s="5"/>
      <c r="B413" s="312"/>
      <c r="C413" s="314"/>
      <c r="D413" s="7"/>
      <c r="E413" s="7"/>
      <c r="F413" s="231"/>
      <c r="G413" s="231"/>
      <c r="H413" s="314"/>
      <c r="I413" s="306"/>
      <c r="J413" s="151"/>
      <c r="K413" s="151"/>
      <c r="L413" s="175"/>
      <c r="M413" s="151"/>
      <c r="N413" s="176"/>
      <c r="O413" s="160"/>
      <c r="P413" s="160"/>
      <c r="Q413" s="160"/>
      <c r="R413" s="151"/>
      <c r="S413" s="151"/>
      <c r="T413" s="151"/>
      <c r="U413" s="151"/>
      <c r="V413" s="151"/>
      <c r="W413" s="175"/>
      <c r="X413" s="151"/>
      <c r="Y413" s="151"/>
      <c r="Z413" s="151"/>
      <c r="AA413" s="151"/>
      <c r="AB413" s="151"/>
      <c r="AC413" s="151"/>
      <c r="AD413" s="151"/>
      <c r="AE413" s="151"/>
      <c r="AF413" s="151"/>
      <c r="AG413" s="151"/>
      <c r="AH413" s="151"/>
      <c r="AI413" s="151"/>
      <c r="AJ413" s="151"/>
      <c r="AK413" s="151"/>
      <c r="AL413" s="151"/>
      <c r="AM413" s="7"/>
      <c r="AN413" s="7"/>
      <c r="AO413" s="7"/>
      <c r="AP413" s="7"/>
      <c r="AQ413" s="7"/>
      <c r="AR413" s="7"/>
      <c r="AS413" s="7"/>
      <c r="AT413" s="7"/>
      <c r="AU413" s="7"/>
      <c r="AV413" s="7"/>
      <c r="AW413" s="7"/>
      <c r="AX413" s="7"/>
      <c r="AY413" s="7"/>
      <c r="AZ413" s="7"/>
      <c r="BA413" s="7"/>
    </row>
    <row r="414" spans="1:53" x14ac:dyDescent="0.25">
      <c r="A414" s="5"/>
      <c r="B414" s="312"/>
      <c r="C414" s="314"/>
      <c r="D414" s="7"/>
      <c r="E414" s="7"/>
      <c r="F414" s="231"/>
      <c r="G414" s="231"/>
      <c r="H414" s="314"/>
      <c r="I414" s="306"/>
      <c r="J414" s="151"/>
      <c r="K414" s="151"/>
      <c r="L414" s="175"/>
      <c r="M414" s="151"/>
      <c r="N414" s="176"/>
      <c r="O414" s="160"/>
      <c r="P414" s="160"/>
      <c r="Q414" s="160"/>
      <c r="R414" s="151"/>
      <c r="S414" s="151"/>
      <c r="T414" s="151"/>
      <c r="U414" s="151"/>
      <c r="V414" s="151"/>
      <c r="W414" s="175"/>
      <c r="X414" s="151"/>
      <c r="Y414" s="151"/>
      <c r="Z414" s="151"/>
      <c r="AA414" s="151"/>
      <c r="AB414" s="151"/>
      <c r="AC414" s="151"/>
      <c r="AD414" s="151"/>
      <c r="AE414" s="151"/>
      <c r="AF414" s="151"/>
      <c r="AG414" s="151"/>
      <c r="AH414" s="151"/>
      <c r="AI414" s="151"/>
      <c r="AJ414" s="151"/>
      <c r="AK414" s="151"/>
      <c r="AL414" s="151"/>
      <c r="AM414" s="7"/>
      <c r="AN414" s="7"/>
      <c r="AO414" s="7"/>
      <c r="AP414" s="7"/>
      <c r="AQ414" s="7"/>
      <c r="AR414" s="7"/>
      <c r="AS414" s="7"/>
      <c r="AT414" s="7"/>
      <c r="AU414" s="7"/>
      <c r="AV414" s="7"/>
      <c r="AW414" s="7"/>
      <c r="AX414" s="7"/>
      <c r="AY414" s="7"/>
      <c r="AZ414" s="7"/>
      <c r="BA414" s="7"/>
    </row>
    <row r="415" spans="1:53" x14ac:dyDescent="0.25">
      <c r="A415" s="5"/>
      <c r="B415" s="312"/>
      <c r="C415" s="314"/>
      <c r="D415" s="7"/>
      <c r="E415" s="7"/>
      <c r="F415" s="231"/>
      <c r="G415" s="231"/>
      <c r="H415" s="314"/>
      <c r="I415" s="306"/>
      <c r="J415" s="151"/>
      <c r="K415" s="151"/>
      <c r="L415" s="175"/>
      <c r="M415" s="151"/>
      <c r="N415" s="176"/>
      <c r="O415" s="160"/>
      <c r="P415" s="160"/>
      <c r="Q415" s="160"/>
      <c r="R415" s="151"/>
      <c r="S415" s="151"/>
      <c r="T415" s="151"/>
      <c r="U415" s="151"/>
      <c r="V415" s="151"/>
      <c r="W415" s="175"/>
      <c r="X415" s="151"/>
      <c r="Y415" s="151"/>
      <c r="Z415" s="151"/>
      <c r="AA415" s="151"/>
      <c r="AB415" s="151"/>
      <c r="AC415" s="151"/>
      <c r="AD415" s="151"/>
      <c r="AE415" s="151"/>
      <c r="AF415" s="151"/>
      <c r="AG415" s="151"/>
      <c r="AH415" s="151"/>
      <c r="AI415" s="151"/>
      <c r="AJ415" s="151"/>
      <c r="AK415" s="151"/>
      <c r="AL415" s="151"/>
      <c r="AM415" s="7"/>
      <c r="AN415" s="7"/>
      <c r="AO415" s="7"/>
      <c r="AP415" s="7"/>
      <c r="AQ415" s="7"/>
      <c r="AR415" s="7"/>
      <c r="AS415" s="7"/>
      <c r="AT415" s="7"/>
      <c r="AU415" s="7"/>
      <c r="AV415" s="7"/>
      <c r="AW415" s="7"/>
      <c r="AX415" s="7"/>
      <c r="AY415" s="7"/>
      <c r="AZ415" s="7"/>
      <c r="BA415" s="7"/>
    </row>
    <row r="416" spans="1:53" x14ac:dyDescent="0.25">
      <c r="A416" s="5"/>
      <c r="B416" s="312"/>
      <c r="C416" s="314"/>
      <c r="D416" s="7"/>
      <c r="E416" s="7"/>
      <c r="F416" s="231"/>
      <c r="G416" s="231"/>
      <c r="H416" s="314"/>
      <c r="I416" s="306"/>
      <c r="J416" s="151"/>
      <c r="K416" s="151"/>
      <c r="L416" s="175"/>
      <c r="M416" s="151"/>
      <c r="N416" s="176"/>
      <c r="O416" s="160"/>
      <c r="P416" s="160"/>
      <c r="Q416" s="160"/>
      <c r="R416" s="151"/>
      <c r="S416" s="151"/>
      <c r="T416" s="151"/>
      <c r="U416" s="151"/>
      <c r="V416" s="151"/>
      <c r="W416" s="175"/>
      <c r="X416" s="151"/>
      <c r="Y416" s="151"/>
      <c r="Z416" s="151"/>
      <c r="AA416" s="151"/>
      <c r="AB416" s="151"/>
      <c r="AC416" s="151"/>
      <c r="AD416" s="151"/>
      <c r="AE416" s="151"/>
      <c r="AF416" s="151"/>
      <c r="AG416" s="151"/>
      <c r="AH416" s="151"/>
      <c r="AI416" s="151"/>
      <c r="AJ416" s="151"/>
      <c r="AK416" s="151"/>
      <c r="AL416" s="151"/>
      <c r="AM416" s="7"/>
      <c r="AN416" s="7"/>
      <c r="AO416" s="7"/>
      <c r="AP416" s="7"/>
      <c r="AQ416" s="7"/>
      <c r="AR416" s="7"/>
      <c r="AS416" s="7"/>
      <c r="AT416" s="7"/>
      <c r="AU416" s="7"/>
      <c r="AV416" s="7"/>
      <c r="AW416" s="7"/>
      <c r="AX416" s="7"/>
      <c r="AY416" s="7"/>
      <c r="AZ416" s="7"/>
      <c r="BA416" s="7"/>
    </row>
    <row r="417" spans="1:53" x14ac:dyDescent="0.25">
      <c r="A417" s="5"/>
      <c r="B417" s="312"/>
      <c r="C417" s="314"/>
      <c r="D417" s="7"/>
      <c r="E417" s="7"/>
      <c r="F417" s="231"/>
      <c r="G417" s="231"/>
      <c r="H417" s="314"/>
      <c r="I417" s="306"/>
      <c r="J417" s="151"/>
      <c r="K417" s="151"/>
      <c r="L417" s="175"/>
      <c r="M417" s="151"/>
      <c r="N417" s="176"/>
      <c r="O417" s="160"/>
      <c r="P417" s="160"/>
      <c r="Q417" s="160"/>
      <c r="R417" s="151"/>
      <c r="S417" s="151"/>
      <c r="T417" s="151"/>
      <c r="U417" s="151"/>
      <c r="V417" s="151"/>
      <c r="W417" s="175"/>
      <c r="X417" s="151"/>
      <c r="Y417" s="151"/>
      <c r="Z417" s="151"/>
      <c r="AA417" s="151"/>
      <c r="AB417" s="151"/>
      <c r="AC417" s="151"/>
      <c r="AD417" s="151"/>
      <c r="AE417" s="151"/>
      <c r="AF417" s="151"/>
      <c r="AG417" s="151"/>
      <c r="AH417" s="151"/>
      <c r="AI417" s="151"/>
      <c r="AJ417" s="151"/>
      <c r="AK417" s="151"/>
      <c r="AL417" s="151"/>
      <c r="AM417" s="7"/>
      <c r="AN417" s="7"/>
      <c r="AO417" s="7"/>
      <c r="AP417" s="7"/>
      <c r="AQ417" s="7"/>
      <c r="AR417" s="7"/>
      <c r="AS417" s="7"/>
      <c r="AT417" s="7"/>
      <c r="AU417" s="7"/>
      <c r="AV417" s="7"/>
      <c r="AW417" s="7"/>
      <c r="AX417" s="7"/>
      <c r="AY417" s="7"/>
      <c r="AZ417" s="7"/>
      <c r="BA417" s="7"/>
    </row>
    <row r="418" spans="1:53" x14ac:dyDescent="0.25">
      <c r="A418" s="5"/>
      <c r="B418" s="312"/>
      <c r="C418" s="314"/>
      <c r="D418" s="7"/>
      <c r="E418" s="7"/>
      <c r="F418" s="231"/>
      <c r="G418" s="231"/>
      <c r="H418" s="314"/>
      <c r="I418" s="306"/>
      <c r="J418" s="151"/>
      <c r="K418" s="151"/>
      <c r="L418" s="175"/>
      <c r="M418" s="151"/>
      <c r="N418" s="176"/>
      <c r="O418" s="160"/>
      <c r="P418" s="160"/>
      <c r="Q418" s="160"/>
      <c r="R418" s="151"/>
      <c r="S418" s="151"/>
      <c r="T418" s="151"/>
      <c r="U418" s="151"/>
      <c r="V418" s="151"/>
      <c r="W418" s="175"/>
      <c r="X418" s="151"/>
      <c r="Y418" s="151"/>
      <c r="Z418" s="151"/>
      <c r="AA418" s="151"/>
      <c r="AB418" s="151"/>
      <c r="AC418" s="151"/>
      <c r="AD418" s="151"/>
      <c r="AE418" s="151"/>
      <c r="AF418" s="151"/>
      <c r="AG418" s="151"/>
      <c r="AH418" s="151"/>
      <c r="AI418" s="151"/>
      <c r="AJ418" s="151"/>
      <c r="AK418" s="151"/>
      <c r="AL418" s="151"/>
      <c r="AM418" s="7"/>
      <c r="AN418" s="7"/>
      <c r="AO418" s="7"/>
      <c r="AP418" s="7"/>
      <c r="AQ418" s="7"/>
      <c r="AR418" s="7"/>
      <c r="AS418" s="7"/>
      <c r="AT418" s="7"/>
      <c r="AU418" s="7"/>
      <c r="AV418" s="7"/>
      <c r="AW418" s="7"/>
      <c r="AX418" s="7"/>
      <c r="AY418" s="7"/>
      <c r="AZ418" s="7"/>
      <c r="BA418" s="7"/>
    </row>
    <row r="419" spans="1:53" x14ac:dyDescent="0.25">
      <c r="A419" s="5"/>
      <c r="B419" s="312"/>
      <c r="C419" s="314"/>
      <c r="D419" s="7"/>
      <c r="E419" s="7"/>
      <c r="F419" s="231"/>
      <c r="G419" s="231"/>
      <c r="H419" s="314"/>
      <c r="I419" s="306"/>
      <c r="J419" s="151"/>
      <c r="K419" s="151"/>
      <c r="L419" s="175"/>
      <c r="M419" s="151"/>
      <c r="N419" s="176"/>
      <c r="O419" s="160"/>
      <c r="P419" s="160"/>
      <c r="Q419" s="160"/>
      <c r="R419" s="151"/>
      <c r="S419" s="151"/>
      <c r="T419" s="151"/>
      <c r="U419" s="151"/>
      <c r="V419" s="151"/>
      <c r="W419" s="175"/>
      <c r="X419" s="151"/>
      <c r="Y419" s="151"/>
      <c r="Z419" s="151"/>
      <c r="AA419" s="151"/>
      <c r="AB419" s="151"/>
      <c r="AC419" s="151"/>
      <c r="AD419" s="151"/>
      <c r="AE419" s="151"/>
      <c r="AF419" s="151"/>
      <c r="AG419" s="151"/>
      <c r="AH419" s="151"/>
      <c r="AI419" s="151"/>
      <c r="AJ419" s="151"/>
      <c r="AK419" s="151"/>
      <c r="AL419" s="151"/>
      <c r="AM419" s="7"/>
      <c r="AN419" s="7"/>
      <c r="AO419" s="7"/>
      <c r="AP419" s="7"/>
      <c r="AQ419" s="7"/>
      <c r="AR419" s="7"/>
      <c r="AS419" s="7"/>
      <c r="AT419" s="7"/>
      <c r="AU419" s="7"/>
      <c r="AV419" s="7"/>
      <c r="AW419" s="7"/>
      <c r="AX419" s="7"/>
      <c r="AY419" s="7"/>
      <c r="AZ419" s="7"/>
      <c r="BA419" s="7"/>
    </row>
    <row r="420" spans="1:53" x14ac:dyDescent="0.25">
      <c r="A420" s="5"/>
      <c r="B420" s="312"/>
      <c r="C420" s="314"/>
      <c r="D420" s="7"/>
      <c r="E420" s="7"/>
      <c r="F420" s="231"/>
      <c r="G420" s="231"/>
      <c r="H420" s="314"/>
      <c r="I420" s="306"/>
      <c r="J420" s="151"/>
      <c r="K420" s="151"/>
      <c r="L420" s="175"/>
      <c r="M420" s="151"/>
      <c r="N420" s="176"/>
      <c r="O420" s="160"/>
      <c r="P420" s="160"/>
      <c r="Q420" s="160"/>
      <c r="R420" s="151"/>
      <c r="S420" s="151"/>
      <c r="T420" s="151"/>
      <c r="U420" s="151"/>
      <c r="V420" s="151"/>
      <c r="W420" s="175"/>
      <c r="X420" s="151"/>
      <c r="Y420" s="151"/>
      <c r="Z420" s="151"/>
      <c r="AA420" s="151"/>
      <c r="AB420" s="151"/>
      <c r="AC420" s="151"/>
      <c r="AD420" s="151"/>
      <c r="AE420" s="151"/>
      <c r="AF420" s="151"/>
      <c r="AG420" s="151"/>
      <c r="AH420" s="151"/>
      <c r="AI420" s="151"/>
      <c r="AJ420" s="151"/>
      <c r="AK420" s="151"/>
      <c r="AL420" s="151"/>
      <c r="AM420" s="7"/>
      <c r="AN420" s="7"/>
      <c r="AO420" s="7"/>
      <c r="AP420" s="7"/>
      <c r="AQ420" s="7"/>
      <c r="AR420" s="7"/>
      <c r="AS420" s="7"/>
      <c r="AT420" s="7"/>
      <c r="AU420" s="7"/>
      <c r="AV420" s="7"/>
      <c r="AW420" s="7"/>
      <c r="AX420" s="7"/>
      <c r="AY420" s="7"/>
      <c r="AZ420" s="7"/>
      <c r="BA420" s="7"/>
    </row>
    <row r="421" spans="1:53" x14ac:dyDescent="0.25">
      <c r="A421" s="5"/>
      <c r="B421" s="312"/>
      <c r="C421" s="314"/>
      <c r="D421" s="7"/>
      <c r="E421" s="7"/>
      <c r="F421" s="231"/>
      <c r="G421" s="231"/>
      <c r="H421" s="314"/>
      <c r="I421" s="306"/>
      <c r="J421" s="151"/>
      <c r="K421" s="151"/>
      <c r="L421" s="175"/>
      <c r="M421" s="151"/>
      <c r="N421" s="176"/>
      <c r="O421" s="160"/>
      <c r="P421" s="160"/>
      <c r="Q421" s="160"/>
      <c r="R421" s="151"/>
      <c r="S421" s="151"/>
      <c r="T421" s="151"/>
      <c r="U421" s="151"/>
      <c r="V421" s="151"/>
      <c r="W421" s="175"/>
      <c r="X421" s="151"/>
      <c r="Y421" s="151"/>
      <c r="Z421" s="151"/>
      <c r="AA421" s="151"/>
      <c r="AB421" s="151"/>
      <c r="AC421" s="151"/>
      <c r="AD421" s="151"/>
      <c r="AE421" s="151"/>
      <c r="AF421" s="151"/>
      <c r="AG421" s="151"/>
      <c r="AH421" s="151"/>
      <c r="AI421" s="151"/>
      <c r="AJ421" s="151"/>
      <c r="AK421" s="151"/>
      <c r="AL421" s="151"/>
      <c r="AM421" s="7"/>
      <c r="AN421" s="7"/>
      <c r="AO421" s="7"/>
      <c r="AP421" s="7"/>
      <c r="AQ421" s="7"/>
      <c r="AR421" s="7"/>
      <c r="AS421" s="7"/>
      <c r="AT421" s="7"/>
      <c r="AU421" s="7"/>
      <c r="AV421" s="7"/>
      <c r="AW421" s="7"/>
      <c r="AX421" s="7"/>
      <c r="AY421" s="7"/>
      <c r="AZ421" s="7"/>
      <c r="BA421" s="7"/>
    </row>
    <row r="422" spans="1:53" x14ac:dyDescent="0.25">
      <c r="A422" s="5"/>
      <c r="B422" s="312"/>
      <c r="C422" s="314"/>
      <c r="D422" s="7"/>
      <c r="E422" s="7"/>
      <c r="F422" s="231"/>
      <c r="G422" s="231"/>
      <c r="H422" s="314"/>
      <c r="I422" s="306"/>
      <c r="J422" s="151"/>
      <c r="K422" s="151"/>
      <c r="L422" s="175"/>
      <c r="M422" s="151"/>
      <c r="N422" s="176"/>
      <c r="O422" s="160"/>
      <c r="P422" s="160"/>
      <c r="Q422" s="160"/>
      <c r="R422" s="151"/>
      <c r="S422" s="151"/>
      <c r="T422" s="151"/>
      <c r="U422" s="151"/>
      <c r="V422" s="151"/>
      <c r="W422" s="175"/>
      <c r="X422" s="151"/>
      <c r="Y422" s="151"/>
      <c r="Z422" s="151"/>
      <c r="AA422" s="151"/>
      <c r="AB422" s="151"/>
      <c r="AC422" s="151"/>
      <c r="AD422" s="151"/>
      <c r="AE422" s="151"/>
      <c r="AF422" s="151"/>
      <c r="AG422" s="151"/>
      <c r="AH422" s="151"/>
      <c r="AI422" s="151"/>
      <c r="AJ422" s="151"/>
      <c r="AK422" s="151"/>
      <c r="AL422" s="151"/>
      <c r="AM422" s="7"/>
      <c r="AN422" s="7"/>
      <c r="AO422" s="7"/>
      <c r="AP422" s="7"/>
      <c r="AQ422" s="7"/>
      <c r="AR422" s="7"/>
      <c r="AS422" s="7"/>
      <c r="AT422" s="7"/>
      <c r="AU422" s="7"/>
      <c r="AV422" s="7"/>
      <c r="AW422" s="7"/>
      <c r="AX422" s="7"/>
      <c r="AY422" s="7"/>
      <c r="AZ422" s="7"/>
      <c r="BA422" s="7"/>
    </row>
    <row r="423" spans="1:53" x14ac:dyDescent="0.25">
      <c r="A423" s="5"/>
      <c r="B423" s="312"/>
      <c r="C423" s="314"/>
      <c r="D423" s="7"/>
      <c r="E423" s="7"/>
      <c r="F423" s="231"/>
      <c r="G423" s="231"/>
      <c r="H423" s="314"/>
      <c r="I423" s="306"/>
      <c r="J423" s="151"/>
      <c r="K423" s="151"/>
      <c r="L423" s="175"/>
      <c r="M423" s="151"/>
      <c r="N423" s="176"/>
      <c r="O423" s="160"/>
      <c r="P423" s="160"/>
      <c r="Q423" s="160"/>
      <c r="R423" s="151"/>
      <c r="S423" s="151"/>
      <c r="T423" s="151"/>
      <c r="U423" s="151"/>
      <c r="V423" s="151"/>
      <c r="W423" s="175"/>
      <c r="X423" s="151"/>
      <c r="Y423" s="151"/>
      <c r="Z423" s="151"/>
      <c r="AA423" s="151"/>
      <c r="AB423" s="151"/>
      <c r="AC423" s="151"/>
      <c r="AD423" s="151"/>
      <c r="AE423" s="151"/>
      <c r="AF423" s="151"/>
      <c r="AG423" s="151"/>
      <c r="AH423" s="151"/>
      <c r="AI423" s="151"/>
      <c r="AJ423" s="151"/>
      <c r="AK423" s="151"/>
      <c r="AL423" s="151"/>
      <c r="AM423" s="7"/>
      <c r="AN423" s="7"/>
      <c r="AO423" s="7"/>
      <c r="AP423" s="7"/>
      <c r="AQ423" s="7"/>
      <c r="AR423" s="7"/>
      <c r="AS423" s="7"/>
      <c r="AT423" s="7"/>
      <c r="AU423" s="7"/>
      <c r="AV423" s="7"/>
      <c r="AW423" s="7"/>
      <c r="AX423" s="7"/>
      <c r="AY423" s="7"/>
      <c r="AZ423" s="7"/>
      <c r="BA423" s="7"/>
    </row>
    <row r="424" spans="1:53" x14ac:dyDescent="0.25">
      <c r="A424" s="5"/>
      <c r="B424" s="312"/>
      <c r="C424" s="314"/>
      <c r="D424" s="7"/>
      <c r="E424" s="7"/>
      <c r="F424" s="231"/>
      <c r="G424" s="231"/>
      <c r="H424" s="314"/>
      <c r="I424" s="306"/>
      <c r="J424" s="151"/>
      <c r="K424" s="151"/>
      <c r="L424" s="175"/>
      <c r="M424" s="151"/>
      <c r="N424" s="176"/>
      <c r="O424" s="160"/>
      <c r="P424" s="160"/>
      <c r="Q424" s="160"/>
      <c r="R424" s="151"/>
      <c r="S424" s="151"/>
      <c r="T424" s="151"/>
      <c r="U424" s="151"/>
      <c r="V424" s="151"/>
      <c r="W424" s="175"/>
      <c r="X424" s="151"/>
      <c r="Y424" s="151"/>
      <c r="Z424" s="151"/>
      <c r="AA424" s="151"/>
      <c r="AB424" s="151"/>
      <c r="AC424" s="151"/>
      <c r="AD424" s="151"/>
      <c r="AE424" s="151"/>
      <c r="AF424" s="151"/>
      <c r="AG424" s="151"/>
      <c r="AH424" s="151"/>
      <c r="AI424" s="151"/>
      <c r="AJ424" s="151"/>
      <c r="AK424" s="151"/>
      <c r="AL424" s="151"/>
      <c r="AM424" s="7"/>
      <c r="AN424" s="7"/>
      <c r="AO424" s="7"/>
      <c r="AP424" s="7"/>
      <c r="AQ424" s="7"/>
      <c r="AR424" s="7"/>
      <c r="AS424" s="7"/>
      <c r="AT424" s="7"/>
      <c r="AU424" s="7"/>
      <c r="AV424" s="7"/>
      <c r="AW424" s="7"/>
      <c r="AX424" s="7"/>
      <c r="AY424" s="7"/>
      <c r="AZ424" s="7"/>
      <c r="BA424" s="7"/>
    </row>
    <row r="425" spans="1:53" x14ac:dyDescent="0.25">
      <c r="A425" s="5"/>
      <c r="B425" s="312"/>
      <c r="C425" s="314"/>
      <c r="D425" s="7"/>
      <c r="E425" s="7"/>
      <c r="F425" s="231"/>
      <c r="G425" s="231"/>
      <c r="H425" s="314"/>
      <c r="I425" s="306"/>
      <c r="J425" s="151"/>
      <c r="K425" s="151"/>
      <c r="L425" s="175"/>
      <c r="M425" s="151"/>
      <c r="N425" s="176"/>
      <c r="O425" s="160"/>
      <c r="P425" s="160"/>
      <c r="Q425" s="160"/>
      <c r="R425" s="151"/>
      <c r="S425" s="151"/>
      <c r="T425" s="151"/>
      <c r="U425" s="151"/>
      <c r="V425" s="151"/>
      <c r="W425" s="175"/>
      <c r="X425" s="151"/>
      <c r="Y425" s="151"/>
      <c r="Z425" s="151"/>
      <c r="AA425" s="151"/>
      <c r="AB425" s="151"/>
      <c r="AC425" s="151"/>
      <c r="AD425" s="151"/>
      <c r="AE425" s="151"/>
      <c r="AF425" s="151"/>
      <c r="AG425" s="151"/>
      <c r="AH425" s="151"/>
      <c r="AI425" s="151"/>
      <c r="AJ425" s="151"/>
      <c r="AK425" s="151"/>
      <c r="AL425" s="151"/>
      <c r="AM425" s="7"/>
      <c r="AN425" s="7"/>
      <c r="AO425" s="7"/>
      <c r="AP425" s="7"/>
      <c r="AQ425" s="7"/>
      <c r="AR425" s="7"/>
      <c r="AS425" s="7"/>
      <c r="AT425" s="7"/>
      <c r="AU425" s="7"/>
      <c r="AV425" s="7"/>
      <c r="AW425" s="7"/>
      <c r="AX425" s="7"/>
      <c r="AY425" s="7"/>
      <c r="AZ425" s="7"/>
      <c r="BA425" s="7"/>
    </row>
    <row r="426" spans="1:53" x14ac:dyDescent="0.25">
      <c r="A426" s="5"/>
      <c r="B426" s="312"/>
      <c r="C426" s="314"/>
      <c r="D426" s="7"/>
      <c r="E426" s="7"/>
      <c r="F426" s="231"/>
      <c r="G426" s="231"/>
      <c r="H426" s="314"/>
      <c r="I426" s="306"/>
      <c r="J426" s="151"/>
      <c r="K426" s="151"/>
      <c r="L426" s="175"/>
      <c r="M426" s="151"/>
      <c r="N426" s="176"/>
      <c r="O426" s="160"/>
      <c r="P426" s="160"/>
      <c r="Q426" s="160"/>
      <c r="R426" s="151"/>
      <c r="S426" s="151"/>
      <c r="T426" s="151"/>
      <c r="U426" s="151"/>
      <c r="V426" s="151"/>
      <c r="W426" s="175"/>
      <c r="X426" s="151"/>
      <c r="Y426" s="151"/>
      <c r="Z426" s="151"/>
      <c r="AA426" s="151"/>
      <c r="AB426" s="151"/>
      <c r="AC426" s="151"/>
      <c r="AD426" s="151"/>
      <c r="AE426" s="151"/>
      <c r="AF426" s="151"/>
      <c r="AG426" s="151"/>
      <c r="AH426" s="151"/>
      <c r="AI426" s="151"/>
      <c r="AJ426" s="151"/>
      <c r="AK426" s="151"/>
      <c r="AL426" s="151"/>
      <c r="AM426" s="7"/>
      <c r="AN426" s="7"/>
      <c r="AO426" s="7"/>
      <c r="AP426" s="7"/>
      <c r="AQ426" s="7"/>
      <c r="AR426" s="7"/>
      <c r="AS426" s="7"/>
      <c r="AT426" s="7"/>
      <c r="AU426" s="7"/>
      <c r="AV426" s="7"/>
      <c r="AW426" s="7"/>
      <c r="AX426" s="7"/>
      <c r="AY426" s="7"/>
      <c r="AZ426" s="7"/>
      <c r="BA426" s="7"/>
    </row>
    <row r="427" spans="1:53" x14ac:dyDescent="0.25">
      <c r="A427" s="5"/>
      <c r="B427" s="312"/>
      <c r="C427" s="314"/>
      <c r="D427" s="7"/>
      <c r="E427" s="7"/>
      <c r="F427" s="231"/>
      <c r="G427" s="231"/>
      <c r="H427" s="314"/>
      <c r="I427" s="306"/>
      <c r="J427" s="151"/>
      <c r="K427" s="151"/>
      <c r="L427" s="175"/>
      <c r="M427" s="151"/>
      <c r="N427" s="176"/>
      <c r="O427" s="160"/>
      <c r="P427" s="160"/>
      <c r="Q427" s="160"/>
      <c r="R427" s="151"/>
      <c r="S427" s="151"/>
      <c r="T427" s="151"/>
      <c r="U427" s="151"/>
      <c r="V427" s="151"/>
      <c r="W427" s="175"/>
      <c r="X427" s="151"/>
      <c r="Y427" s="151"/>
      <c r="Z427" s="151"/>
      <c r="AA427" s="151"/>
      <c r="AB427" s="151"/>
      <c r="AC427" s="151"/>
      <c r="AD427" s="151"/>
      <c r="AE427" s="151"/>
      <c r="AF427" s="151"/>
      <c r="AG427" s="151"/>
      <c r="AH427" s="151"/>
      <c r="AI427" s="151"/>
      <c r="AJ427" s="151"/>
      <c r="AK427" s="151"/>
      <c r="AL427" s="151"/>
      <c r="AM427" s="7"/>
      <c r="AN427" s="7"/>
      <c r="AO427" s="7"/>
      <c r="AP427" s="7"/>
      <c r="AQ427" s="7"/>
      <c r="AR427" s="7"/>
      <c r="AS427" s="7"/>
      <c r="AT427" s="7"/>
      <c r="AU427" s="7"/>
      <c r="AV427" s="7"/>
      <c r="AW427" s="7"/>
      <c r="AX427" s="7"/>
      <c r="AY427" s="7"/>
      <c r="AZ427" s="7"/>
      <c r="BA427" s="7"/>
    </row>
    <row r="428" spans="1:53" x14ac:dyDescent="0.25">
      <c r="A428" s="5"/>
      <c r="B428" s="312"/>
      <c r="C428" s="314"/>
      <c r="D428" s="7"/>
      <c r="E428" s="7"/>
      <c r="F428" s="231"/>
      <c r="G428" s="231"/>
      <c r="H428" s="314"/>
      <c r="I428" s="306"/>
      <c r="J428" s="151"/>
      <c r="K428" s="151"/>
      <c r="L428" s="175"/>
      <c r="M428" s="151"/>
      <c r="N428" s="176"/>
      <c r="O428" s="160"/>
      <c r="P428" s="160"/>
      <c r="Q428" s="160"/>
      <c r="R428" s="151"/>
      <c r="S428" s="151"/>
      <c r="T428" s="151"/>
      <c r="U428" s="151"/>
      <c r="V428" s="151"/>
      <c r="W428" s="175"/>
      <c r="X428" s="151"/>
      <c r="Y428" s="151"/>
      <c r="Z428" s="151"/>
      <c r="AA428" s="151"/>
      <c r="AB428" s="151"/>
      <c r="AC428" s="151"/>
      <c r="AD428" s="151"/>
      <c r="AE428" s="151"/>
      <c r="AF428" s="151"/>
      <c r="AG428" s="151"/>
      <c r="AH428" s="151"/>
      <c r="AI428" s="151"/>
      <c r="AJ428" s="151"/>
      <c r="AK428" s="151"/>
      <c r="AL428" s="151"/>
      <c r="AM428" s="7"/>
      <c r="AN428" s="7"/>
      <c r="AO428" s="7"/>
      <c r="AP428" s="7"/>
      <c r="AQ428" s="7"/>
      <c r="AR428" s="7"/>
      <c r="AS428" s="7"/>
      <c r="AT428" s="7"/>
      <c r="AU428" s="7"/>
      <c r="AV428" s="7"/>
      <c r="AW428" s="7"/>
      <c r="AX428" s="7"/>
      <c r="AY428" s="7"/>
      <c r="AZ428" s="7"/>
      <c r="BA428" s="7"/>
    </row>
    <row r="429" spans="1:53" x14ac:dyDescent="0.25">
      <c r="A429" s="5"/>
      <c r="B429" s="312"/>
      <c r="C429" s="314"/>
      <c r="D429" s="7"/>
      <c r="E429" s="7"/>
      <c r="F429" s="231"/>
      <c r="G429" s="231"/>
      <c r="H429" s="314"/>
      <c r="I429" s="306"/>
      <c r="J429" s="151"/>
      <c r="K429" s="151"/>
      <c r="L429" s="175"/>
      <c r="M429" s="151"/>
      <c r="N429" s="176"/>
      <c r="O429" s="160"/>
      <c r="P429" s="160"/>
      <c r="Q429" s="160"/>
      <c r="R429" s="151"/>
      <c r="S429" s="151"/>
      <c r="T429" s="151"/>
      <c r="U429" s="151"/>
      <c r="V429" s="151"/>
      <c r="W429" s="175"/>
      <c r="X429" s="151"/>
      <c r="Y429" s="151"/>
      <c r="Z429" s="151"/>
      <c r="AA429" s="151"/>
      <c r="AB429" s="151"/>
      <c r="AC429" s="151"/>
      <c r="AD429" s="151"/>
      <c r="AE429" s="151"/>
      <c r="AF429" s="151"/>
      <c r="AG429" s="151"/>
      <c r="AH429" s="151"/>
      <c r="AI429" s="151"/>
      <c r="AJ429" s="151"/>
      <c r="AK429" s="151"/>
      <c r="AL429" s="151"/>
      <c r="AM429" s="7"/>
      <c r="AN429" s="7"/>
      <c r="AO429" s="7"/>
      <c r="AP429" s="7"/>
      <c r="AQ429" s="7"/>
      <c r="AR429" s="7"/>
      <c r="AS429" s="7"/>
      <c r="AT429" s="7"/>
      <c r="AU429" s="7"/>
      <c r="AV429" s="7"/>
      <c r="AW429" s="7"/>
      <c r="AX429" s="7"/>
      <c r="AY429" s="7"/>
      <c r="AZ429" s="7"/>
      <c r="BA429" s="7"/>
    </row>
    <row r="430" spans="1:53" x14ac:dyDescent="0.25">
      <c r="A430" s="5"/>
      <c r="B430" s="312"/>
      <c r="C430" s="314"/>
      <c r="D430" s="7"/>
      <c r="E430" s="7"/>
      <c r="F430" s="231"/>
      <c r="G430" s="231"/>
      <c r="H430" s="314"/>
      <c r="I430" s="306"/>
      <c r="J430" s="151"/>
      <c r="K430" s="151"/>
      <c r="L430" s="175"/>
      <c r="M430" s="151"/>
      <c r="N430" s="176"/>
      <c r="O430" s="160"/>
      <c r="P430" s="160"/>
      <c r="Q430" s="160"/>
      <c r="R430" s="151"/>
      <c r="S430" s="151"/>
      <c r="T430" s="151"/>
      <c r="U430" s="151"/>
      <c r="V430" s="151"/>
      <c r="W430" s="175"/>
      <c r="X430" s="151"/>
      <c r="Y430" s="151"/>
      <c r="Z430" s="151"/>
      <c r="AA430" s="151"/>
      <c r="AB430" s="151"/>
      <c r="AC430" s="151"/>
      <c r="AD430" s="151"/>
      <c r="AE430" s="151"/>
      <c r="AF430" s="151"/>
      <c r="AG430" s="151"/>
      <c r="AH430" s="151"/>
      <c r="AI430" s="151"/>
      <c r="AJ430" s="151"/>
      <c r="AK430" s="151"/>
      <c r="AL430" s="151"/>
      <c r="AM430" s="7"/>
      <c r="AN430" s="7"/>
      <c r="AO430" s="7"/>
      <c r="AP430" s="7"/>
      <c r="AQ430" s="7"/>
      <c r="AR430" s="7"/>
      <c r="AS430" s="7"/>
      <c r="AT430" s="7"/>
      <c r="AU430" s="7"/>
      <c r="AV430" s="7"/>
      <c r="AW430" s="7"/>
      <c r="AX430" s="7"/>
      <c r="AY430" s="7"/>
      <c r="AZ430" s="7"/>
      <c r="BA430" s="7"/>
    </row>
    <row r="431" spans="1:53" x14ac:dyDescent="0.25">
      <c r="A431" s="5"/>
      <c r="B431" s="312"/>
      <c r="C431" s="314"/>
      <c r="D431" s="7"/>
      <c r="E431" s="7"/>
      <c r="F431" s="231"/>
      <c r="G431" s="231"/>
      <c r="H431" s="314"/>
      <c r="I431" s="306"/>
      <c r="J431" s="151"/>
      <c r="K431" s="151"/>
      <c r="L431" s="175"/>
      <c r="M431" s="151"/>
      <c r="N431" s="176"/>
      <c r="O431" s="160"/>
      <c r="P431" s="160"/>
      <c r="Q431" s="160"/>
      <c r="R431" s="151"/>
      <c r="S431" s="151"/>
      <c r="T431" s="151"/>
      <c r="U431" s="151"/>
      <c r="V431" s="151"/>
      <c r="W431" s="175"/>
      <c r="X431" s="151"/>
      <c r="Y431" s="151"/>
      <c r="Z431" s="151"/>
      <c r="AA431" s="151"/>
      <c r="AB431" s="151"/>
      <c r="AC431" s="151"/>
      <c r="AD431" s="151"/>
      <c r="AE431" s="151"/>
      <c r="AF431" s="151"/>
      <c r="AG431" s="151"/>
      <c r="AH431" s="151"/>
      <c r="AI431" s="151"/>
      <c r="AJ431" s="151"/>
      <c r="AK431" s="151"/>
      <c r="AL431" s="151"/>
      <c r="AM431" s="7"/>
      <c r="AN431" s="7"/>
      <c r="AO431" s="7"/>
      <c r="AP431" s="7"/>
      <c r="AQ431" s="7"/>
      <c r="AR431" s="7"/>
      <c r="AS431" s="7"/>
      <c r="AT431" s="7"/>
      <c r="AU431" s="7"/>
      <c r="AV431" s="7"/>
      <c r="AW431" s="7"/>
      <c r="AX431" s="7"/>
      <c r="AY431" s="7"/>
      <c r="AZ431" s="7"/>
      <c r="BA431" s="7"/>
    </row>
    <row r="432" spans="1:53" x14ac:dyDescent="0.25">
      <c r="A432" s="5"/>
      <c r="B432" s="312"/>
      <c r="C432" s="314"/>
      <c r="D432" s="7"/>
      <c r="E432" s="7"/>
      <c r="F432" s="231"/>
      <c r="G432" s="231"/>
      <c r="H432" s="314"/>
      <c r="I432" s="306"/>
      <c r="J432" s="151"/>
      <c r="K432" s="151"/>
      <c r="L432" s="175"/>
      <c r="M432" s="151"/>
      <c r="N432" s="176"/>
      <c r="O432" s="160"/>
      <c r="P432" s="160"/>
      <c r="Q432" s="160"/>
      <c r="R432" s="151"/>
      <c r="S432" s="151"/>
      <c r="T432" s="151"/>
      <c r="U432" s="151"/>
      <c r="V432" s="151"/>
      <c r="W432" s="175"/>
      <c r="X432" s="151"/>
      <c r="Y432" s="151"/>
      <c r="Z432" s="151"/>
      <c r="AA432" s="151"/>
      <c r="AB432" s="151"/>
      <c r="AC432" s="151"/>
      <c r="AD432" s="151"/>
      <c r="AE432" s="151"/>
      <c r="AF432" s="151"/>
      <c r="AG432" s="151"/>
      <c r="AH432" s="151"/>
      <c r="AI432" s="151"/>
      <c r="AJ432" s="151"/>
      <c r="AK432" s="151"/>
      <c r="AL432" s="151"/>
      <c r="AM432" s="7"/>
      <c r="AN432" s="7"/>
      <c r="AO432" s="7"/>
      <c r="AP432" s="7"/>
      <c r="AQ432" s="7"/>
      <c r="AR432" s="7"/>
      <c r="AS432" s="7"/>
      <c r="AT432" s="7"/>
      <c r="AU432" s="7"/>
      <c r="AV432" s="7"/>
      <c r="AW432" s="7"/>
      <c r="AX432" s="7"/>
      <c r="AY432" s="7"/>
      <c r="AZ432" s="7"/>
      <c r="BA432" s="7"/>
    </row>
    <row r="433" spans="1:53" x14ac:dyDescent="0.25">
      <c r="A433" s="5"/>
      <c r="B433" s="312"/>
      <c r="C433" s="314"/>
      <c r="D433" s="7"/>
      <c r="E433" s="7"/>
      <c r="F433" s="231"/>
      <c r="G433" s="231"/>
      <c r="H433" s="314"/>
      <c r="I433" s="306"/>
      <c r="J433" s="151"/>
      <c r="K433" s="151"/>
      <c r="L433" s="175"/>
      <c r="M433" s="151"/>
      <c r="N433" s="176"/>
      <c r="O433" s="160"/>
      <c r="P433" s="160"/>
      <c r="Q433" s="160"/>
      <c r="R433" s="151"/>
      <c r="S433" s="151"/>
      <c r="T433" s="151"/>
      <c r="U433" s="151"/>
      <c r="V433" s="151"/>
      <c r="W433" s="175"/>
      <c r="X433" s="151"/>
      <c r="Y433" s="151"/>
      <c r="Z433" s="151"/>
      <c r="AA433" s="151"/>
      <c r="AB433" s="151"/>
      <c r="AC433" s="151"/>
      <c r="AD433" s="151"/>
      <c r="AE433" s="151"/>
      <c r="AF433" s="151"/>
      <c r="AG433" s="151"/>
      <c r="AH433" s="151"/>
      <c r="AI433" s="151"/>
      <c r="AJ433" s="151"/>
      <c r="AK433" s="151"/>
      <c r="AL433" s="151"/>
      <c r="AM433" s="7"/>
      <c r="AN433" s="7"/>
      <c r="AO433" s="7"/>
      <c r="AP433" s="7"/>
      <c r="AQ433" s="7"/>
      <c r="AR433" s="7"/>
      <c r="AS433" s="7"/>
      <c r="AT433" s="7"/>
      <c r="AU433" s="7"/>
      <c r="AV433" s="7"/>
      <c r="AW433" s="7"/>
      <c r="AX433" s="7"/>
      <c r="AY433" s="7"/>
      <c r="AZ433" s="7"/>
      <c r="BA433" s="7"/>
    </row>
    <row r="434" spans="1:53" x14ac:dyDescent="0.25">
      <c r="A434" s="5"/>
      <c r="B434" s="312"/>
      <c r="C434" s="314"/>
      <c r="D434" s="7"/>
      <c r="E434" s="7"/>
      <c r="F434" s="231"/>
      <c r="G434" s="231"/>
      <c r="H434" s="314"/>
      <c r="I434" s="306"/>
      <c r="J434" s="151"/>
      <c r="K434" s="151"/>
      <c r="L434" s="175"/>
      <c r="M434" s="151"/>
      <c r="N434" s="176"/>
      <c r="O434" s="160"/>
      <c r="P434" s="160"/>
      <c r="Q434" s="160"/>
      <c r="R434" s="151"/>
      <c r="S434" s="151"/>
      <c r="T434" s="151"/>
      <c r="U434" s="151"/>
      <c r="V434" s="151"/>
      <c r="W434" s="175"/>
      <c r="X434" s="151"/>
      <c r="Y434" s="151"/>
      <c r="Z434" s="151"/>
      <c r="AA434" s="151"/>
      <c r="AB434" s="151"/>
      <c r="AC434" s="151"/>
      <c r="AD434" s="151"/>
      <c r="AE434" s="151"/>
      <c r="AF434" s="151"/>
      <c r="AG434" s="151"/>
      <c r="AH434" s="151"/>
      <c r="AI434" s="151"/>
      <c r="AJ434" s="151"/>
      <c r="AK434" s="151"/>
      <c r="AL434" s="151"/>
      <c r="AM434" s="7"/>
      <c r="AN434" s="7"/>
      <c r="AO434" s="7"/>
      <c r="AP434" s="7"/>
      <c r="AQ434" s="7"/>
      <c r="AR434" s="7"/>
      <c r="AS434" s="7"/>
      <c r="AT434" s="7"/>
      <c r="AU434" s="7"/>
      <c r="AV434" s="7"/>
      <c r="AW434" s="7"/>
      <c r="AX434" s="7"/>
      <c r="AY434" s="7"/>
      <c r="AZ434" s="7"/>
      <c r="BA434" s="7"/>
    </row>
    <row r="435" spans="1:53" x14ac:dyDescent="0.25">
      <c r="A435" s="5"/>
      <c r="B435" s="312"/>
      <c r="C435" s="314"/>
      <c r="D435" s="7"/>
      <c r="E435" s="7"/>
      <c r="F435" s="231"/>
      <c r="G435" s="231"/>
      <c r="H435" s="314"/>
      <c r="I435" s="306"/>
      <c r="J435" s="151"/>
      <c r="K435" s="151"/>
      <c r="L435" s="175"/>
      <c r="M435" s="151"/>
      <c r="N435" s="176"/>
      <c r="O435" s="160"/>
      <c r="P435" s="160"/>
      <c r="Q435" s="160"/>
      <c r="R435" s="151"/>
      <c r="S435" s="151"/>
      <c r="T435" s="151"/>
      <c r="U435" s="151"/>
      <c r="V435" s="151"/>
      <c r="W435" s="175"/>
      <c r="X435" s="151"/>
      <c r="Y435" s="151"/>
      <c r="Z435" s="151"/>
      <c r="AA435" s="151"/>
      <c r="AB435" s="151"/>
      <c r="AC435" s="151"/>
      <c r="AD435" s="151"/>
      <c r="AE435" s="151"/>
      <c r="AF435" s="151"/>
      <c r="AG435" s="151"/>
      <c r="AH435" s="151"/>
      <c r="AI435" s="151"/>
      <c r="AJ435" s="151"/>
      <c r="AK435" s="151"/>
      <c r="AL435" s="151"/>
      <c r="AM435" s="7"/>
      <c r="AN435" s="7"/>
      <c r="AO435" s="7"/>
      <c r="AP435" s="7"/>
      <c r="AQ435" s="7"/>
      <c r="AR435" s="7"/>
      <c r="AS435" s="7"/>
      <c r="AT435" s="7"/>
      <c r="AU435" s="7"/>
      <c r="AV435" s="7"/>
      <c r="AW435" s="7"/>
      <c r="AX435" s="7"/>
      <c r="AY435" s="7"/>
      <c r="AZ435" s="7"/>
      <c r="BA435" s="7"/>
    </row>
    <row r="436" spans="1:53" x14ac:dyDescent="0.25">
      <c r="A436" s="5"/>
      <c r="B436" s="312"/>
      <c r="C436" s="314"/>
      <c r="D436" s="7"/>
      <c r="E436" s="7"/>
      <c r="F436" s="231"/>
      <c r="G436" s="231"/>
      <c r="H436" s="314"/>
      <c r="I436" s="306"/>
      <c r="J436" s="151"/>
      <c r="K436" s="151"/>
      <c r="L436" s="175"/>
      <c r="M436" s="151"/>
      <c r="N436" s="176"/>
      <c r="O436" s="160"/>
      <c r="P436" s="160"/>
      <c r="Q436" s="160"/>
      <c r="R436" s="151"/>
      <c r="S436" s="151"/>
      <c r="T436" s="151"/>
      <c r="U436" s="151"/>
      <c r="V436" s="151"/>
      <c r="W436" s="175"/>
      <c r="X436" s="151"/>
      <c r="Y436" s="151"/>
      <c r="Z436" s="151"/>
      <c r="AA436" s="151"/>
      <c r="AB436" s="151"/>
      <c r="AC436" s="151"/>
      <c r="AD436" s="151"/>
      <c r="AE436" s="151"/>
      <c r="AF436" s="151"/>
      <c r="AG436" s="151"/>
      <c r="AH436" s="151"/>
      <c r="AI436" s="151"/>
      <c r="AJ436" s="151"/>
      <c r="AK436" s="151"/>
      <c r="AL436" s="151"/>
      <c r="AM436" s="7"/>
      <c r="AN436" s="7"/>
      <c r="AO436" s="7"/>
      <c r="AP436" s="7"/>
      <c r="AQ436" s="7"/>
      <c r="AR436" s="7"/>
      <c r="AS436" s="7"/>
      <c r="AT436" s="7"/>
      <c r="AU436" s="7"/>
      <c r="AV436" s="7"/>
      <c r="AW436" s="7"/>
      <c r="AX436" s="7"/>
      <c r="AY436" s="7"/>
      <c r="AZ436" s="7"/>
      <c r="BA436" s="7"/>
    </row>
    <row r="437" spans="1:53" x14ac:dyDescent="0.25">
      <c r="A437" s="5"/>
      <c r="B437" s="312"/>
      <c r="C437" s="314"/>
      <c r="D437" s="7"/>
      <c r="E437" s="7"/>
      <c r="F437" s="231"/>
      <c r="G437" s="231"/>
      <c r="H437" s="314"/>
      <c r="I437" s="306"/>
      <c r="J437" s="151"/>
      <c r="K437" s="151"/>
      <c r="L437" s="175"/>
      <c r="M437" s="151"/>
      <c r="N437" s="176"/>
      <c r="O437" s="160"/>
      <c r="P437" s="160"/>
      <c r="Q437" s="160"/>
      <c r="R437" s="151"/>
      <c r="S437" s="151"/>
      <c r="T437" s="151"/>
      <c r="U437" s="151"/>
      <c r="V437" s="151"/>
      <c r="W437" s="175"/>
      <c r="X437" s="151"/>
      <c r="Y437" s="151"/>
      <c r="Z437" s="151"/>
      <c r="AA437" s="151"/>
      <c r="AB437" s="151"/>
      <c r="AC437" s="151"/>
      <c r="AD437" s="151"/>
      <c r="AE437" s="151"/>
      <c r="AF437" s="151"/>
      <c r="AG437" s="151"/>
      <c r="AH437" s="151"/>
      <c r="AI437" s="151"/>
      <c r="AJ437" s="151"/>
      <c r="AK437" s="151"/>
      <c r="AL437" s="151"/>
      <c r="AM437" s="7"/>
      <c r="AN437" s="7"/>
      <c r="AO437" s="7"/>
      <c r="AP437" s="7"/>
      <c r="AQ437" s="7"/>
      <c r="AR437" s="7"/>
      <c r="AS437" s="7"/>
      <c r="AT437" s="7"/>
      <c r="AU437" s="7"/>
      <c r="AV437" s="7"/>
      <c r="AW437" s="7"/>
      <c r="AX437" s="7"/>
      <c r="AY437" s="7"/>
      <c r="AZ437" s="7"/>
      <c r="BA437" s="7"/>
    </row>
    <row r="438" spans="1:53" x14ac:dyDescent="0.25">
      <c r="A438" s="5"/>
      <c r="B438" s="312"/>
      <c r="C438" s="314"/>
      <c r="D438" s="7"/>
      <c r="E438" s="7"/>
      <c r="F438" s="231"/>
      <c r="G438" s="231"/>
      <c r="H438" s="314"/>
      <c r="I438" s="306"/>
      <c r="J438" s="151"/>
      <c r="K438" s="151"/>
      <c r="L438" s="175"/>
      <c r="M438" s="151"/>
      <c r="N438" s="176"/>
      <c r="O438" s="160"/>
      <c r="P438" s="160"/>
      <c r="Q438" s="160"/>
      <c r="R438" s="151"/>
      <c r="S438" s="151"/>
      <c r="T438" s="151"/>
      <c r="U438" s="151"/>
      <c r="V438" s="151"/>
      <c r="W438" s="175"/>
      <c r="X438" s="151"/>
      <c r="Y438" s="151"/>
      <c r="Z438" s="151"/>
      <c r="AA438" s="151"/>
      <c r="AB438" s="151"/>
      <c r="AC438" s="151"/>
      <c r="AD438" s="151"/>
      <c r="AE438" s="151"/>
      <c r="AF438" s="151"/>
      <c r="AG438" s="151"/>
      <c r="AH438" s="151"/>
      <c r="AI438" s="151"/>
      <c r="AJ438" s="151"/>
      <c r="AK438" s="151"/>
      <c r="AL438" s="151"/>
      <c r="AM438" s="7"/>
      <c r="AN438" s="7"/>
      <c r="AO438" s="7"/>
      <c r="AP438" s="7"/>
      <c r="AQ438" s="7"/>
      <c r="AR438" s="7"/>
      <c r="AS438" s="7"/>
      <c r="AT438" s="7"/>
      <c r="AU438" s="7"/>
      <c r="AV438" s="7"/>
      <c r="AW438" s="7"/>
      <c r="AX438" s="7"/>
      <c r="AY438" s="7"/>
      <c r="AZ438" s="7"/>
      <c r="BA438" s="7"/>
    </row>
    <row r="439" spans="1:53" x14ac:dyDescent="0.25">
      <c r="A439" s="5"/>
      <c r="B439" s="312"/>
      <c r="C439" s="314"/>
      <c r="D439" s="7"/>
      <c r="E439" s="7"/>
      <c r="F439" s="231"/>
      <c r="G439" s="231"/>
      <c r="H439" s="314"/>
      <c r="I439" s="306"/>
      <c r="J439" s="151"/>
      <c r="K439" s="151"/>
      <c r="L439" s="175"/>
      <c r="M439" s="151"/>
      <c r="N439" s="176"/>
      <c r="O439" s="160"/>
      <c r="P439" s="160"/>
      <c r="Q439" s="160"/>
      <c r="R439" s="151"/>
      <c r="S439" s="151"/>
      <c r="T439" s="151"/>
      <c r="U439" s="151"/>
      <c r="V439" s="151"/>
      <c r="W439" s="175"/>
      <c r="X439" s="151"/>
      <c r="Y439" s="151"/>
      <c r="Z439" s="151"/>
      <c r="AA439" s="151"/>
      <c r="AB439" s="151"/>
      <c r="AC439" s="151"/>
      <c r="AD439" s="151"/>
      <c r="AE439" s="151"/>
      <c r="AF439" s="151"/>
      <c r="AG439" s="151"/>
      <c r="AH439" s="151"/>
      <c r="AI439" s="151"/>
      <c r="AJ439" s="151"/>
      <c r="AK439" s="151"/>
      <c r="AL439" s="151"/>
      <c r="AM439" s="7"/>
      <c r="AN439" s="7"/>
      <c r="AO439" s="7"/>
      <c r="AP439" s="7"/>
      <c r="AQ439" s="7"/>
      <c r="AR439" s="7"/>
      <c r="AS439" s="7"/>
      <c r="AT439" s="7"/>
      <c r="AU439" s="7"/>
      <c r="AV439" s="7"/>
      <c r="AW439" s="7"/>
      <c r="AX439" s="7"/>
      <c r="AY439" s="7"/>
      <c r="AZ439" s="7"/>
      <c r="BA439" s="7"/>
    </row>
    <row r="440" spans="1:53" x14ac:dyDescent="0.25">
      <c r="A440" s="5"/>
      <c r="B440" s="312"/>
      <c r="C440" s="314"/>
      <c r="D440" s="7"/>
      <c r="E440" s="7"/>
      <c r="F440" s="231"/>
      <c r="G440" s="231"/>
      <c r="H440" s="314"/>
      <c r="I440" s="306"/>
      <c r="J440" s="151"/>
      <c r="K440" s="151"/>
      <c r="L440" s="175"/>
      <c r="M440" s="151"/>
      <c r="N440" s="176"/>
      <c r="O440" s="160"/>
      <c r="P440" s="160"/>
      <c r="Q440" s="160"/>
      <c r="R440" s="151"/>
      <c r="S440" s="151"/>
      <c r="T440" s="151"/>
      <c r="U440" s="151"/>
      <c r="V440" s="151"/>
      <c r="W440" s="175"/>
      <c r="X440" s="151"/>
      <c r="Y440" s="151"/>
      <c r="Z440" s="151"/>
      <c r="AA440" s="151"/>
      <c r="AB440" s="151"/>
      <c r="AC440" s="151"/>
      <c r="AD440" s="151"/>
      <c r="AE440" s="151"/>
      <c r="AF440" s="151"/>
      <c r="AG440" s="151"/>
      <c r="AH440" s="151"/>
      <c r="AI440" s="151"/>
      <c r="AJ440" s="151"/>
      <c r="AK440" s="151"/>
      <c r="AL440" s="151"/>
      <c r="AM440" s="7"/>
      <c r="AN440" s="7"/>
      <c r="AO440" s="7"/>
      <c r="AP440" s="7"/>
      <c r="AQ440" s="7"/>
      <c r="AR440" s="7"/>
      <c r="AS440" s="7"/>
      <c r="AT440" s="7"/>
      <c r="AU440" s="7"/>
      <c r="AV440" s="7"/>
      <c r="AW440" s="7"/>
      <c r="AX440" s="7"/>
      <c r="AY440" s="7"/>
      <c r="AZ440" s="7"/>
      <c r="BA440" s="7"/>
    </row>
    <row r="441" spans="1:53" x14ac:dyDescent="0.25">
      <c r="A441" s="5"/>
      <c r="B441" s="312"/>
      <c r="C441" s="314"/>
      <c r="D441" s="7"/>
      <c r="E441" s="7"/>
      <c r="F441" s="231"/>
      <c r="G441" s="231"/>
      <c r="H441" s="314"/>
      <c r="I441" s="306"/>
      <c r="J441" s="151"/>
      <c r="K441" s="151"/>
      <c r="L441" s="175"/>
      <c r="M441" s="151"/>
      <c r="N441" s="176"/>
      <c r="O441" s="160"/>
      <c r="P441" s="160"/>
      <c r="Q441" s="160"/>
      <c r="R441" s="151"/>
      <c r="S441" s="151"/>
      <c r="T441" s="151"/>
      <c r="U441" s="151"/>
      <c r="V441" s="151"/>
      <c r="W441" s="175"/>
      <c r="X441" s="151"/>
      <c r="Y441" s="151"/>
      <c r="Z441" s="151"/>
      <c r="AA441" s="151"/>
      <c r="AB441" s="151"/>
      <c r="AC441" s="151"/>
      <c r="AD441" s="151"/>
      <c r="AE441" s="151"/>
      <c r="AF441" s="151"/>
      <c r="AG441" s="151"/>
      <c r="AH441" s="151"/>
      <c r="AI441" s="151"/>
      <c r="AJ441" s="151"/>
      <c r="AK441" s="151"/>
      <c r="AL441" s="151"/>
      <c r="AM441" s="7"/>
      <c r="AN441" s="7"/>
      <c r="AO441" s="7"/>
      <c r="AP441" s="7"/>
      <c r="AQ441" s="7"/>
      <c r="AR441" s="7"/>
      <c r="AS441" s="7"/>
      <c r="AT441" s="7"/>
      <c r="AU441" s="7"/>
      <c r="AV441" s="7"/>
      <c r="AW441" s="7"/>
      <c r="AX441" s="7"/>
      <c r="AY441" s="7"/>
      <c r="AZ441" s="7"/>
      <c r="BA441" s="7"/>
    </row>
    <row r="442" spans="1:53" x14ac:dyDescent="0.25">
      <c r="A442" s="5"/>
      <c r="B442" s="312"/>
      <c r="C442" s="314"/>
      <c r="D442" s="7"/>
      <c r="E442" s="7"/>
      <c r="F442" s="231"/>
      <c r="G442" s="231"/>
      <c r="H442" s="314"/>
      <c r="I442" s="306"/>
      <c r="J442" s="151"/>
      <c r="K442" s="151"/>
      <c r="L442" s="175"/>
      <c r="M442" s="151"/>
      <c r="N442" s="176"/>
      <c r="O442" s="160"/>
      <c r="P442" s="160"/>
      <c r="Q442" s="160"/>
      <c r="R442" s="151"/>
      <c r="S442" s="151"/>
      <c r="T442" s="151"/>
      <c r="U442" s="151"/>
      <c r="V442" s="151"/>
      <c r="W442" s="175"/>
      <c r="X442" s="151"/>
      <c r="Y442" s="151"/>
      <c r="Z442" s="151"/>
      <c r="AA442" s="151"/>
      <c r="AB442" s="151"/>
      <c r="AC442" s="151"/>
      <c r="AD442" s="151"/>
      <c r="AE442" s="151"/>
      <c r="AF442" s="151"/>
      <c r="AG442" s="151"/>
      <c r="AH442" s="151"/>
      <c r="AI442" s="151"/>
      <c r="AJ442" s="151"/>
      <c r="AK442" s="151"/>
      <c r="AL442" s="151"/>
      <c r="AM442" s="7"/>
      <c r="AN442" s="7"/>
      <c r="AO442" s="7"/>
      <c r="AP442" s="7"/>
      <c r="AQ442" s="7"/>
      <c r="AR442" s="7"/>
      <c r="AS442" s="7"/>
      <c r="AT442" s="7"/>
      <c r="AU442" s="7"/>
      <c r="AV442" s="7"/>
      <c r="AW442" s="7"/>
      <c r="AX442" s="7"/>
      <c r="AY442" s="7"/>
      <c r="AZ442" s="7"/>
      <c r="BA442" s="7"/>
    </row>
    <row r="443" spans="1:53" x14ac:dyDescent="0.25">
      <c r="A443" s="5"/>
      <c r="B443" s="312"/>
      <c r="C443" s="314"/>
      <c r="D443" s="7"/>
      <c r="E443" s="7"/>
      <c r="F443" s="231"/>
      <c r="G443" s="231"/>
      <c r="H443" s="314"/>
      <c r="I443" s="306"/>
      <c r="J443" s="151"/>
      <c r="K443" s="151"/>
      <c r="L443" s="175"/>
      <c r="M443" s="151"/>
      <c r="N443" s="176"/>
      <c r="O443" s="160"/>
      <c r="P443" s="160"/>
      <c r="Q443" s="160"/>
      <c r="R443" s="151"/>
      <c r="S443" s="151"/>
      <c r="T443" s="151"/>
      <c r="U443" s="151"/>
      <c r="V443" s="151"/>
      <c r="W443" s="175"/>
      <c r="X443" s="151"/>
      <c r="Y443" s="151"/>
      <c r="Z443" s="151"/>
      <c r="AA443" s="151"/>
      <c r="AB443" s="151"/>
      <c r="AC443" s="151"/>
      <c r="AD443" s="151"/>
      <c r="AE443" s="151"/>
      <c r="AF443" s="151"/>
      <c r="AG443" s="151"/>
      <c r="AH443" s="151"/>
      <c r="AI443" s="151"/>
      <c r="AJ443" s="151"/>
      <c r="AK443" s="151"/>
      <c r="AL443" s="151"/>
      <c r="AM443" s="7"/>
      <c r="AN443" s="7"/>
      <c r="AO443" s="7"/>
      <c r="AP443" s="7"/>
      <c r="AQ443" s="7"/>
      <c r="AR443" s="7"/>
      <c r="AS443" s="7"/>
      <c r="AT443" s="7"/>
      <c r="AU443" s="7"/>
      <c r="AV443" s="7"/>
      <c r="AW443" s="7"/>
      <c r="AX443" s="7"/>
      <c r="AY443" s="7"/>
      <c r="AZ443" s="7"/>
      <c r="BA443" s="7"/>
    </row>
    <row r="444" spans="1:53" x14ac:dyDescent="0.25">
      <c r="A444" s="5"/>
      <c r="B444" s="312"/>
      <c r="C444" s="314"/>
      <c r="D444" s="7"/>
      <c r="E444" s="7"/>
      <c r="F444" s="231"/>
      <c r="G444" s="231"/>
      <c r="H444" s="314"/>
      <c r="I444" s="306"/>
      <c r="J444" s="151"/>
      <c r="K444" s="151"/>
      <c r="L444" s="175"/>
      <c r="M444" s="151"/>
      <c r="N444" s="176"/>
      <c r="O444" s="160"/>
      <c r="P444" s="160"/>
      <c r="Q444" s="160"/>
      <c r="R444" s="151"/>
      <c r="S444" s="151"/>
      <c r="T444" s="151"/>
      <c r="U444" s="151"/>
      <c r="V444" s="151"/>
      <c r="W444" s="175"/>
      <c r="X444" s="151"/>
      <c r="Y444" s="151"/>
      <c r="Z444" s="151"/>
      <c r="AA444" s="151"/>
      <c r="AB444" s="151"/>
      <c r="AC444" s="151"/>
      <c r="AD444" s="151"/>
      <c r="AE444" s="151"/>
      <c r="AF444" s="151"/>
      <c r="AG444" s="151"/>
      <c r="AH444" s="151"/>
      <c r="AI444" s="151"/>
      <c r="AJ444" s="151"/>
      <c r="AK444" s="151"/>
      <c r="AL444" s="151"/>
      <c r="AM444" s="7"/>
      <c r="AN444" s="7"/>
      <c r="AO444" s="7"/>
      <c r="AP444" s="7"/>
      <c r="AQ444" s="7"/>
      <c r="AR444" s="7"/>
      <c r="AS444" s="7"/>
      <c r="AT444" s="7"/>
      <c r="AU444" s="7"/>
      <c r="AV444" s="7"/>
      <c r="AW444" s="7"/>
      <c r="AX444" s="7"/>
      <c r="AY444" s="7"/>
      <c r="AZ444" s="7"/>
      <c r="BA444" s="7"/>
    </row>
    <row r="445" spans="1:53" x14ac:dyDescent="0.25">
      <c r="A445" s="5"/>
      <c r="B445" s="312"/>
      <c r="C445" s="314"/>
      <c r="D445" s="7"/>
      <c r="E445" s="7"/>
      <c r="F445" s="231"/>
      <c r="G445" s="231"/>
      <c r="H445" s="314"/>
      <c r="I445" s="306"/>
      <c r="J445" s="151"/>
      <c r="K445" s="151"/>
      <c r="L445" s="175"/>
      <c r="M445" s="151"/>
      <c r="N445" s="176"/>
      <c r="O445" s="160"/>
      <c r="P445" s="160"/>
      <c r="Q445" s="160"/>
      <c r="R445" s="151"/>
      <c r="S445" s="151"/>
      <c r="T445" s="151"/>
      <c r="U445" s="151"/>
      <c r="V445" s="151"/>
      <c r="W445" s="175"/>
      <c r="X445" s="151"/>
      <c r="Y445" s="151"/>
      <c r="Z445" s="151"/>
      <c r="AA445" s="151"/>
      <c r="AB445" s="151"/>
      <c r="AC445" s="151"/>
      <c r="AD445" s="151"/>
      <c r="AE445" s="151"/>
      <c r="AF445" s="151"/>
      <c r="AG445" s="151"/>
      <c r="AH445" s="151"/>
      <c r="AI445" s="151"/>
      <c r="AJ445" s="151"/>
      <c r="AK445" s="151"/>
      <c r="AL445" s="151"/>
      <c r="AM445" s="7"/>
      <c r="AN445" s="7"/>
      <c r="AO445" s="7"/>
      <c r="AP445" s="7"/>
      <c r="AQ445" s="7"/>
      <c r="AR445" s="7"/>
      <c r="AS445" s="7"/>
      <c r="AT445" s="7"/>
      <c r="AU445" s="7"/>
      <c r="AV445" s="7"/>
      <c r="AW445" s="7"/>
      <c r="AX445" s="7"/>
      <c r="AY445" s="7"/>
      <c r="AZ445" s="7"/>
      <c r="BA445" s="7"/>
    </row>
    <row r="446" spans="1:53" x14ac:dyDescent="0.25">
      <c r="A446" s="5"/>
      <c r="B446" s="312"/>
      <c r="C446" s="314"/>
      <c r="D446" s="7"/>
      <c r="E446" s="7"/>
      <c r="F446" s="231"/>
      <c r="G446" s="231"/>
      <c r="H446" s="314"/>
      <c r="I446" s="306"/>
      <c r="J446" s="151"/>
      <c r="K446" s="151"/>
      <c r="L446" s="175"/>
      <c r="M446" s="151"/>
      <c r="N446" s="176"/>
      <c r="O446" s="160"/>
      <c r="P446" s="160"/>
      <c r="Q446" s="160"/>
      <c r="R446" s="151"/>
      <c r="S446" s="151"/>
      <c r="T446" s="151"/>
      <c r="U446" s="151"/>
      <c r="V446" s="151"/>
      <c r="W446" s="175"/>
      <c r="X446" s="151"/>
      <c r="Y446" s="151"/>
      <c r="Z446" s="151"/>
      <c r="AA446" s="151"/>
      <c r="AB446" s="151"/>
      <c r="AC446" s="151"/>
      <c r="AD446" s="151"/>
      <c r="AE446" s="151"/>
      <c r="AF446" s="151"/>
      <c r="AG446" s="151"/>
      <c r="AH446" s="151"/>
      <c r="AI446" s="151"/>
      <c r="AJ446" s="151"/>
      <c r="AK446" s="151"/>
      <c r="AL446" s="151"/>
      <c r="AM446" s="7"/>
      <c r="AN446" s="7"/>
      <c r="AO446" s="7"/>
      <c r="AP446" s="7"/>
      <c r="AQ446" s="7"/>
      <c r="AR446" s="7"/>
      <c r="AS446" s="7"/>
      <c r="AT446" s="7"/>
      <c r="AU446" s="7"/>
      <c r="AV446" s="7"/>
      <c r="AW446" s="7"/>
      <c r="AX446" s="7"/>
      <c r="AY446" s="7"/>
      <c r="AZ446" s="7"/>
      <c r="BA446" s="7"/>
    </row>
    <row r="447" spans="1:53" x14ac:dyDescent="0.25">
      <c r="A447" s="5"/>
      <c r="B447" s="312"/>
      <c r="C447" s="314"/>
      <c r="D447" s="7"/>
      <c r="E447" s="7"/>
      <c r="F447" s="231"/>
      <c r="G447" s="231"/>
      <c r="H447" s="314"/>
      <c r="I447" s="306"/>
      <c r="J447" s="151"/>
      <c r="K447" s="151"/>
      <c r="L447" s="175"/>
      <c r="M447" s="151"/>
      <c r="N447" s="176"/>
      <c r="O447" s="160"/>
      <c r="P447" s="160"/>
      <c r="Q447" s="160"/>
      <c r="R447" s="151"/>
      <c r="S447" s="151"/>
      <c r="T447" s="151"/>
      <c r="U447" s="151"/>
      <c r="V447" s="151"/>
      <c r="W447" s="175"/>
      <c r="X447" s="151"/>
      <c r="Y447" s="151"/>
      <c r="Z447" s="151"/>
      <c r="AA447" s="151"/>
      <c r="AB447" s="151"/>
      <c r="AC447" s="151"/>
      <c r="AD447" s="151"/>
      <c r="AE447" s="151"/>
      <c r="AF447" s="151"/>
      <c r="AG447" s="151"/>
      <c r="AH447" s="151"/>
      <c r="AI447" s="151"/>
      <c r="AJ447" s="151"/>
      <c r="AK447" s="151"/>
      <c r="AL447" s="151"/>
      <c r="AM447" s="7"/>
      <c r="AN447" s="7"/>
      <c r="AO447" s="7"/>
      <c r="AP447" s="7"/>
      <c r="AQ447" s="7"/>
      <c r="AR447" s="7"/>
      <c r="AS447" s="7"/>
      <c r="AT447" s="7"/>
      <c r="AU447" s="7"/>
      <c r="AV447" s="7"/>
      <c r="AW447" s="7"/>
      <c r="AX447" s="7"/>
      <c r="AY447" s="7"/>
      <c r="AZ447" s="7"/>
      <c r="BA447" s="7"/>
    </row>
    <row r="448" spans="1:53" x14ac:dyDescent="0.25">
      <c r="A448" s="5"/>
      <c r="B448" s="312"/>
      <c r="C448" s="314"/>
      <c r="D448" s="7"/>
      <c r="E448" s="7"/>
      <c r="F448" s="231"/>
      <c r="G448" s="231"/>
      <c r="H448" s="314"/>
      <c r="I448" s="306"/>
      <c r="J448" s="151"/>
      <c r="K448" s="151"/>
      <c r="L448" s="175"/>
      <c r="M448" s="151"/>
      <c r="N448" s="176"/>
      <c r="O448" s="160"/>
      <c r="P448" s="160"/>
      <c r="Q448" s="160"/>
      <c r="R448" s="151"/>
      <c r="S448" s="151"/>
      <c r="T448" s="151"/>
      <c r="U448" s="151"/>
      <c r="V448" s="151"/>
      <c r="W448" s="175"/>
      <c r="X448" s="151"/>
      <c r="Y448" s="151"/>
      <c r="Z448" s="151"/>
      <c r="AA448" s="151"/>
      <c r="AB448" s="151"/>
      <c r="AC448" s="151"/>
      <c r="AD448" s="151"/>
      <c r="AE448" s="151"/>
      <c r="AF448" s="151"/>
      <c r="AG448" s="151"/>
      <c r="AH448" s="151"/>
      <c r="AI448" s="151"/>
      <c r="AJ448" s="151"/>
      <c r="AK448" s="151"/>
      <c r="AL448" s="151"/>
      <c r="AM448" s="7"/>
      <c r="AN448" s="7"/>
      <c r="AO448" s="7"/>
      <c r="AP448" s="7"/>
      <c r="AQ448" s="7"/>
      <c r="AR448" s="7"/>
      <c r="AS448" s="7"/>
      <c r="AT448" s="7"/>
      <c r="AU448" s="7"/>
      <c r="AV448" s="7"/>
      <c r="AW448" s="7"/>
      <c r="AX448" s="7"/>
      <c r="AY448" s="7"/>
      <c r="AZ448" s="7"/>
      <c r="BA448" s="7"/>
    </row>
    <row r="449" spans="1:53" x14ac:dyDescent="0.25">
      <c r="A449" s="5"/>
      <c r="B449" s="312"/>
      <c r="C449" s="314"/>
      <c r="D449" s="7"/>
      <c r="E449" s="7"/>
      <c r="F449" s="231"/>
      <c r="G449" s="231"/>
      <c r="H449" s="314"/>
      <c r="I449" s="306"/>
      <c r="J449" s="151"/>
      <c r="K449" s="151"/>
      <c r="L449" s="175"/>
      <c r="M449" s="151"/>
      <c r="N449" s="176"/>
      <c r="O449" s="160"/>
      <c r="P449" s="160"/>
      <c r="Q449" s="160"/>
      <c r="R449" s="151"/>
      <c r="S449" s="151"/>
      <c r="T449" s="151"/>
      <c r="U449" s="151"/>
      <c r="V449" s="151"/>
      <c r="W449" s="175"/>
      <c r="X449" s="151"/>
      <c r="Y449" s="151"/>
      <c r="Z449" s="151"/>
      <c r="AA449" s="151"/>
      <c r="AB449" s="151"/>
      <c r="AC449" s="151"/>
      <c r="AD449" s="151"/>
      <c r="AE449" s="151"/>
      <c r="AF449" s="151"/>
      <c r="AG449" s="151"/>
      <c r="AH449" s="151"/>
      <c r="AI449" s="151"/>
      <c r="AJ449" s="151"/>
      <c r="AK449" s="151"/>
      <c r="AL449" s="151"/>
      <c r="AM449" s="7"/>
      <c r="AN449" s="7"/>
      <c r="AO449" s="7"/>
      <c r="AP449" s="7"/>
      <c r="AQ449" s="7"/>
      <c r="AR449" s="7"/>
      <c r="AS449" s="7"/>
      <c r="AT449" s="7"/>
      <c r="AU449" s="7"/>
      <c r="AV449" s="7"/>
      <c r="AW449" s="7"/>
      <c r="AX449" s="7"/>
      <c r="AY449" s="7"/>
      <c r="AZ449" s="7"/>
      <c r="BA449" s="7"/>
    </row>
    <row r="450" spans="1:53" x14ac:dyDescent="0.25">
      <c r="A450" s="5"/>
      <c r="B450" s="312"/>
      <c r="C450" s="314"/>
      <c r="D450" s="7"/>
      <c r="E450" s="7"/>
      <c r="F450" s="231"/>
      <c r="G450" s="231"/>
      <c r="H450" s="314"/>
      <c r="I450" s="306"/>
      <c r="J450" s="151"/>
      <c r="K450" s="151"/>
      <c r="L450" s="175"/>
      <c r="M450" s="151"/>
      <c r="N450" s="176"/>
      <c r="O450" s="160"/>
      <c r="P450" s="160"/>
      <c r="Q450" s="160"/>
      <c r="R450" s="151"/>
      <c r="S450" s="151"/>
      <c r="T450" s="151"/>
      <c r="U450" s="151"/>
      <c r="V450" s="151"/>
      <c r="W450" s="175"/>
      <c r="X450" s="151"/>
      <c r="Y450" s="151"/>
      <c r="Z450" s="151"/>
      <c r="AA450" s="151"/>
      <c r="AB450" s="151"/>
      <c r="AC450" s="151"/>
      <c r="AD450" s="151"/>
      <c r="AE450" s="151"/>
      <c r="AF450" s="151"/>
      <c r="AG450" s="151"/>
      <c r="AH450" s="151"/>
      <c r="AI450" s="151"/>
      <c r="AJ450" s="151"/>
      <c r="AK450" s="151"/>
      <c r="AL450" s="151"/>
      <c r="AM450" s="7"/>
      <c r="AN450" s="7"/>
      <c r="AO450" s="7"/>
      <c r="AP450" s="7"/>
      <c r="AQ450" s="7"/>
      <c r="AR450" s="7"/>
      <c r="AS450" s="7"/>
      <c r="AT450" s="7"/>
      <c r="AU450" s="7"/>
      <c r="AV450" s="7"/>
      <c r="AW450" s="7"/>
      <c r="AX450" s="7"/>
      <c r="AY450" s="7"/>
      <c r="AZ450" s="7"/>
      <c r="BA450" s="7"/>
    </row>
    <row r="451" spans="1:53" x14ac:dyDescent="0.25">
      <c r="A451" s="5"/>
      <c r="B451" s="312"/>
      <c r="C451" s="314"/>
      <c r="D451" s="7"/>
      <c r="E451" s="7"/>
      <c r="F451" s="231"/>
      <c r="G451" s="231"/>
      <c r="H451" s="314"/>
      <c r="I451" s="306"/>
      <c r="J451" s="151"/>
      <c r="K451" s="151"/>
      <c r="L451" s="175"/>
      <c r="M451" s="151"/>
      <c r="N451" s="176"/>
      <c r="O451" s="160"/>
      <c r="P451" s="160"/>
      <c r="Q451" s="160"/>
      <c r="R451" s="151"/>
      <c r="S451" s="151"/>
      <c r="T451" s="151"/>
      <c r="U451" s="151"/>
      <c r="V451" s="151"/>
      <c r="W451" s="175"/>
      <c r="X451" s="151"/>
      <c r="Y451" s="151"/>
      <c r="Z451" s="151"/>
      <c r="AA451" s="151"/>
      <c r="AB451" s="151"/>
      <c r="AC451" s="151"/>
      <c r="AD451" s="151"/>
      <c r="AE451" s="151"/>
      <c r="AF451" s="151"/>
      <c r="AG451" s="151"/>
      <c r="AH451" s="151"/>
      <c r="AI451" s="151"/>
      <c r="AJ451" s="151"/>
      <c r="AK451" s="151"/>
      <c r="AL451" s="151"/>
      <c r="AM451" s="7"/>
      <c r="AN451" s="7"/>
      <c r="AO451" s="7"/>
      <c r="AP451" s="7"/>
      <c r="AQ451" s="7"/>
      <c r="AR451" s="7"/>
      <c r="AS451" s="7"/>
      <c r="AT451" s="7"/>
      <c r="AU451" s="7"/>
      <c r="AV451" s="7"/>
      <c r="AW451" s="7"/>
      <c r="AX451" s="7"/>
      <c r="AY451" s="7"/>
      <c r="AZ451" s="7"/>
      <c r="BA451" s="7"/>
    </row>
    <row r="452" spans="1:53" x14ac:dyDescent="0.25">
      <c r="A452" s="5"/>
      <c r="B452" s="312"/>
      <c r="C452" s="314"/>
      <c r="D452" s="7"/>
      <c r="E452" s="7"/>
      <c r="F452" s="231"/>
      <c r="G452" s="231"/>
      <c r="H452" s="314"/>
      <c r="I452" s="306"/>
      <c r="J452" s="151"/>
      <c r="K452" s="151"/>
      <c r="L452" s="175"/>
      <c r="M452" s="151"/>
      <c r="N452" s="176"/>
      <c r="O452" s="160"/>
      <c r="P452" s="160"/>
      <c r="Q452" s="160"/>
      <c r="R452" s="151"/>
      <c r="S452" s="151"/>
      <c r="T452" s="151"/>
      <c r="U452" s="151"/>
      <c r="V452" s="151"/>
      <c r="W452" s="175"/>
      <c r="X452" s="151"/>
      <c r="Y452" s="151"/>
      <c r="Z452" s="151"/>
      <c r="AA452" s="151"/>
      <c r="AB452" s="151"/>
      <c r="AC452" s="151"/>
      <c r="AD452" s="151"/>
      <c r="AE452" s="151"/>
      <c r="AF452" s="151"/>
      <c r="AG452" s="151"/>
      <c r="AH452" s="151"/>
      <c r="AI452" s="151"/>
      <c r="AJ452" s="151"/>
      <c r="AK452" s="151"/>
      <c r="AL452" s="151"/>
      <c r="AM452" s="7"/>
      <c r="AN452" s="7"/>
      <c r="AO452" s="7"/>
      <c r="AP452" s="7"/>
      <c r="AQ452" s="7"/>
      <c r="AR452" s="7"/>
      <c r="AS452" s="7"/>
      <c r="AT452" s="7"/>
      <c r="AU452" s="7"/>
      <c r="AV452" s="7"/>
      <c r="AW452" s="7"/>
      <c r="AX452" s="7"/>
      <c r="AY452" s="7"/>
      <c r="AZ452" s="7"/>
      <c r="BA452" s="7"/>
    </row>
    <row r="453" spans="1:53" x14ac:dyDescent="0.25">
      <c r="A453" s="5"/>
      <c r="B453" s="312"/>
      <c r="C453" s="314"/>
      <c r="D453" s="7"/>
      <c r="E453" s="7"/>
      <c r="F453" s="231"/>
      <c r="G453" s="231"/>
      <c r="H453" s="314"/>
      <c r="I453" s="306"/>
      <c r="J453" s="151"/>
      <c r="K453" s="151"/>
      <c r="L453" s="175"/>
      <c r="M453" s="151"/>
      <c r="N453" s="176"/>
      <c r="O453" s="160"/>
      <c r="P453" s="160"/>
      <c r="Q453" s="160"/>
      <c r="R453" s="151"/>
      <c r="S453" s="151"/>
      <c r="T453" s="151"/>
      <c r="U453" s="151"/>
      <c r="V453" s="151"/>
      <c r="W453" s="175"/>
      <c r="X453" s="151"/>
      <c r="Y453" s="151"/>
      <c r="Z453" s="151"/>
      <c r="AA453" s="151"/>
      <c r="AB453" s="151"/>
      <c r="AC453" s="151"/>
      <c r="AD453" s="151"/>
      <c r="AE453" s="151"/>
      <c r="AF453" s="151"/>
      <c r="AG453" s="151"/>
      <c r="AH453" s="151"/>
      <c r="AI453" s="151"/>
      <c r="AJ453" s="151"/>
      <c r="AK453" s="151"/>
      <c r="AL453" s="151"/>
      <c r="AM453" s="7"/>
      <c r="AN453" s="7"/>
      <c r="AO453" s="7"/>
      <c r="AP453" s="7"/>
      <c r="AQ453" s="7"/>
      <c r="AR453" s="7"/>
      <c r="AS453" s="7"/>
      <c r="AT453" s="7"/>
      <c r="AU453" s="7"/>
      <c r="AV453" s="7"/>
      <c r="AW453" s="7"/>
      <c r="AX453" s="7"/>
      <c r="AY453" s="7"/>
      <c r="AZ453" s="7"/>
      <c r="BA453" s="7"/>
    </row>
    <row r="454" spans="1:53" x14ac:dyDescent="0.25">
      <c r="A454" s="5"/>
      <c r="B454" s="312"/>
      <c r="C454" s="314"/>
      <c r="D454" s="7"/>
      <c r="E454" s="7"/>
      <c r="F454" s="231"/>
      <c r="G454" s="231"/>
      <c r="H454" s="314"/>
      <c r="I454" s="306"/>
      <c r="J454" s="151"/>
      <c r="K454" s="151"/>
      <c r="L454" s="175"/>
      <c r="M454" s="151"/>
      <c r="N454" s="176"/>
      <c r="O454" s="160"/>
      <c r="P454" s="160"/>
      <c r="Q454" s="160"/>
      <c r="R454" s="151"/>
      <c r="S454" s="151"/>
      <c r="T454" s="151"/>
      <c r="U454" s="151"/>
      <c r="V454" s="151"/>
      <c r="W454" s="175"/>
      <c r="X454" s="151"/>
      <c r="Y454" s="151"/>
      <c r="Z454" s="151"/>
      <c r="AA454" s="151"/>
      <c r="AB454" s="151"/>
      <c r="AC454" s="151"/>
      <c r="AD454" s="151"/>
      <c r="AE454" s="151"/>
      <c r="AF454" s="151"/>
      <c r="AG454" s="151"/>
      <c r="AH454" s="151"/>
      <c r="AI454" s="151"/>
      <c r="AJ454" s="151"/>
      <c r="AK454" s="151"/>
      <c r="AL454" s="151"/>
      <c r="AM454" s="7"/>
      <c r="AN454" s="7"/>
      <c r="AO454" s="7"/>
      <c r="AP454" s="7"/>
      <c r="AQ454" s="7"/>
      <c r="AR454" s="7"/>
      <c r="AS454" s="7"/>
      <c r="AT454" s="7"/>
      <c r="AU454" s="7"/>
      <c r="AV454" s="7"/>
      <c r="AW454" s="7"/>
      <c r="AX454" s="7"/>
      <c r="AY454" s="7"/>
      <c r="AZ454" s="7"/>
      <c r="BA454" s="7"/>
    </row>
    <row r="455" spans="1:53" x14ac:dyDescent="0.25">
      <c r="A455" s="5"/>
      <c r="B455" s="312"/>
      <c r="C455" s="314"/>
      <c r="D455" s="7"/>
      <c r="E455" s="7"/>
      <c r="F455" s="231"/>
      <c r="G455" s="231"/>
      <c r="H455" s="314"/>
      <c r="I455" s="306"/>
      <c r="J455" s="151"/>
      <c r="K455" s="151"/>
      <c r="L455" s="175"/>
      <c r="M455" s="151"/>
      <c r="N455" s="176"/>
      <c r="O455" s="160"/>
      <c r="P455" s="160"/>
      <c r="Q455" s="160"/>
      <c r="R455" s="151"/>
      <c r="S455" s="151"/>
      <c r="T455" s="151"/>
      <c r="U455" s="151"/>
      <c r="V455" s="151"/>
      <c r="W455" s="175"/>
      <c r="X455" s="151"/>
      <c r="Y455" s="151"/>
      <c r="Z455" s="151"/>
      <c r="AA455" s="151"/>
      <c r="AB455" s="151"/>
      <c r="AC455" s="151"/>
      <c r="AD455" s="151"/>
      <c r="AE455" s="151"/>
      <c r="AF455" s="151"/>
      <c r="AG455" s="151"/>
      <c r="AH455" s="151"/>
      <c r="AI455" s="151"/>
      <c r="AJ455" s="151"/>
      <c r="AK455" s="151"/>
      <c r="AL455" s="151"/>
      <c r="AM455" s="7"/>
      <c r="AN455" s="7"/>
      <c r="AO455" s="7"/>
      <c r="AP455" s="7"/>
      <c r="AQ455" s="7"/>
      <c r="AR455" s="7"/>
      <c r="AS455" s="7"/>
      <c r="AT455" s="7"/>
      <c r="AU455" s="7"/>
      <c r="AV455" s="7"/>
      <c r="AW455" s="7"/>
      <c r="AX455" s="7"/>
      <c r="AY455" s="7"/>
      <c r="AZ455" s="7"/>
      <c r="BA455" s="7"/>
    </row>
    <row r="456" spans="1:53" x14ac:dyDescent="0.25">
      <c r="A456" s="5"/>
      <c r="B456" s="312"/>
      <c r="C456" s="314"/>
      <c r="D456" s="7"/>
      <c r="E456" s="7"/>
      <c r="F456" s="231"/>
      <c r="G456" s="231"/>
      <c r="H456" s="314"/>
      <c r="I456" s="306"/>
      <c r="J456" s="151"/>
      <c r="K456" s="151"/>
      <c r="L456" s="175"/>
      <c r="M456" s="151"/>
      <c r="N456" s="176"/>
      <c r="O456" s="160"/>
      <c r="P456" s="160"/>
      <c r="Q456" s="160"/>
      <c r="R456" s="151"/>
      <c r="S456" s="151"/>
      <c r="T456" s="151"/>
      <c r="U456" s="151"/>
      <c r="V456" s="151"/>
      <c r="W456" s="175"/>
      <c r="X456" s="151"/>
      <c r="Y456" s="151"/>
      <c r="Z456" s="151"/>
      <c r="AA456" s="151"/>
      <c r="AB456" s="151"/>
      <c r="AC456" s="151"/>
      <c r="AD456" s="151"/>
      <c r="AE456" s="151"/>
      <c r="AF456" s="151"/>
      <c r="AG456" s="151"/>
      <c r="AH456" s="151"/>
      <c r="AI456" s="151"/>
      <c r="AJ456" s="151"/>
      <c r="AK456" s="151"/>
      <c r="AL456" s="151"/>
      <c r="AM456" s="7"/>
      <c r="AN456" s="7"/>
      <c r="AO456" s="7"/>
      <c r="AP456" s="7"/>
      <c r="AQ456" s="7"/>
      <c r="AR456" s="7"/>
      <c r="AS456" s="7"/>
      <c r="AT456" s="7"/>
      <c r="AU456" s="7"/>
      <c r="AV456" s="7"/>
      <c r="AW456" s="7"/>
      <c r="AX456" s="7"/>
      <c r="AY456" s="7"/>
      <c r="AZ456" s="7"/>
      <c r="BA456" s="7"/>
    </row>
    <row r="457" spans="1:53" x14ac:dyDescent="0.25">
      <c r="A457" s="5"/>
      <c r="B457" s="312"/>
      <c r="C457" s="314"/>
      <c r="D457" s="7"/>
      <c r="E457" s="7"/>
      <c r="F457" s="231"/>
      <c r="G457" s="231"/>
      <c r="H457" s="314"/>
      <c r="I457" s="306"/>
      <c r="J457" s="151"/>
      <c r="K457" s="151"/>
      <c r="L457" s="175"/>
      <c r="M457" s="151"/>
      <c r="N457" s="176"/>
      <c r="O457" s="160"/>
      <c r="P457" s="160"/>
      <c r="Q457" s="160"/>
      <c r="R457" s="151"/>
      <c r="S457" s="151"/>
      <c r="T457" s="151"/>
      <c r="U457" s="151"/>
      <c r="V457" s="151"/>
      <c r="W457" s="175"/>
      <c r="X457" s="151"/>
      <c r="Y457" s="151"/>
      <c r="Z457" s="151"/>
      <c r="AA457" s="151"/>
      <c r="AB457" s="151"/>
      <c r="AC457" s="151"/>
      <c r="AD457" s="151"/>
      <c r="AE457" s="151"/>
      <c r="AF457" s="151"/>
      <c r="AG457" s="151"/>
      <c r="AH457" s="151"/>
      <c r="AI457" s="151"/>
      <c r="AJ457" s="151"/>
      <c r="AK457" s="151"/>
      <c r="AL457" s="151"/>
      <c r="AM457" s="7"/>
      <c r="AN457" s="7"/>
      <c r="AO457" s="7"/>
      <c r="AP457" s="7"/>
      <c r="AQ457" s="7"/>
      <c r="AR457" s="7"/>
      <c r="AS457" s="7"/>
      <c r="AT457" s="7"/>
      <c r="AU457" s="7"/>
      <c r="AV457" s="7"/>
      <c r="AW457" s="7"/>
      <c r="AX457" s="7"/>
      <c r="AY457" s="7"/>
      <c r="AZ457" s="7"/>
      <c r="BA457" s="7"/>
    </row>
    <row r="458" spans="1:53" x14ac:dyDescent="0.25">
      <c r="A458" s="5"/>
      <c r="B458" s="312"/>
      <c r="C458" s="314"/>
      <c r="D458" s="7"/>
      <c r="E458" s="7"/>
      <c r="F458" s="231"/>
      <c r="G458" s="231"/>
      <c r="H458" s="314"/>
      <c r="I458" s="306"/>
      <c r="J458" s="151"/>
      <c r="K458" s="151"/>
      <c r="L458" s="175"/>
      <c r="M458" s="151"/>
      <c r="N458" s="176"/>
      <c r="O458" s="160"/>
      <c r="P458" s="160"/>
      <c r="Q458" s="160"/>
      <c r="R458" s="151"/>
      <c r="S458" s="151"/>
      <c r="T458" s="151"/>
      <c r="U458" s="151"/>
      <c r="V458" s="151"/>
      <c r="W458" s="175"/>
      <c r="X458" s="151"/>
      <c r="Y458" s="151"/>
      <c r="Z458" s="151"/>
      <c r="AA458" s="151"/>
      <c r="AB458" s="151"/>
      <c r="AC458" s="151"/>
      <c r="AD458" s="151"/>
      <c r="AE458" s="151"/>
      <c r="AF458" s="151"/>
      <c r="AG458" s="151"/>
      <c r="AH458" s="151"/>
      <c r="AI458" s="151"/>
      <c r="AJ458" s="151"/>
      <c r="AK458" s="151"/>
      <c r="AL458" s="151"/>
      <c r="AM458" s="7"/>
      <c r="AN458" s="7"/>
      <c r="AO458" s="7"/>
      <c r="AP458" s="7"/>
      <c r="AQ458" s="7"/>
      <c r="AR458" s="7"/>
      <c r="AS458" s="7"/>
      <c r="AT458" s="7"/>
      <c r="AU458" s="7"/>
      <c r="AV458" s="7"/>
      <c r="AW458" s="7"/>
      <c r="AX458" s="7"/>
      <c r="AY458" s="7"/>
      <c r="AZ458" s="7"/>
      <c r="BA458" s="7"/>
    </row>
    <row r="459" spans="1:53" x14ac:dyDescent="0.25">
      <c r="A459" s="5"/>
      <c r="B459" s="312"/>
      <c r="C459" s="314"/>
      <c r="D459" s="7"/>
      <c r="E459" s="7"/>
      <c r="F459" s="231"/>
      <c r="G459" s="231"/>
      <c r="H459" s="314"/>
      <c r="I459" s="306"/>
      <c r="J459" s="151"/>
      <c r="K459" s="151"/>
      <c r="L459" s="175"/>
      <c r="M459" s="151"/>
      <c r="N459" s="176"/>
      <c r="O459" s="160"/>
      <c r="P459" s="160"/>
      <c r="Q459" s="160"/>
      <c r="R459" s="151"/>
      <c r="S459" s="151"/>
      <c r="T459" s="151"/>
      <c r="U459" s="151"/>
      <c r="V459" s="151"/>
      <c r="W459" s="175"/>
      <c r="X459" s="151"/>
      <c r="Y459" s="151"/>
      <c r="Z459" s="151"/>
      <c r="AA459" s="151"/>
      <c r="AB459" s="151"/>
      <c r="AC459" s="151"/>
      <c r="AD459" s="151"/>
      <c r="AE459" s="151"/>
      <c r="AF459" s="151"/>
      <c r="AG459" s="151"/>
      <c r="AH459" s="151"/>
      <c r="AI459" s="151"/>
      <c r="AJ459" s="151"/>
      <c r="AK459" s="151"/>
      <c r="AL459" s="151"/>
      <c r="AM459" s="7"/>
      <c r="AN459" s="7"/>
      <c r="AO459" s="7"/>
      <c r="AP459" s="7"/>
      <c r="AQ459" s="7"/>
      <c r="AR459" s="7"/>
      <c r="AS459" s="7"/>
      <c r="AT459" s="7"/>
      <c r="AU459" s="7"/>
      <c r="AV459" s="7"/>
      <c r="AW459" s="7"/>
      <c r="AX459" s="7"/>
      <c r="AY459" s="7"/>
      <c r="AZ459" s="7"/>
      <c r="BA459" s="7"/>
    </row>
    <row r="460" spans="1:53" x14ac:dyDescent="0.25">
      <c r="A460" s="5"/>
      <c r="B460" s="312"/>
      <c r="C460" s="314"/>
      <c r="D460" s="7"/>
      <c r="E460" s="7"/>
      <c r="F460" s="231"/>
      <c r="G460" s="231"/>
      <c r="H460" s="314"/>
      <c r="I460" s="306"/>
      <c r="J460" s="151"/>
      <c r="K460" s="151"/>
      <c r="L460" s="175"/>
      <c r="M460" s="151"/>
      <c r="N460" s="176"/>
      <c r="O460" s="160"/>
      <c r="P460" s="160"/>
      <c r="Q460" s="160"/>
      <c r="R460" s="151"/>
      <c r="S460" s="151"/>
      <c r="T460" s="151"/>
      <c r="U460" s="151"/>
      <c r="V460" s="151"/>
      <c r="W460" s="175"/>
      <c r="X460" s="151"/>
      <c r="Y460" s="151"/>
      <c r="Z460" s="151"/>
      <c r="AA460" s="151"/>
      <c r="AB460" s="151"/>
      <c r="AC460" s="151"/>
      <c r="AD460" s="151"/>
      <c r="AE460" s="151"/>
      <c r="AF460" s="151"/>
      <c r="AG460" s="151"/>
      <c r="AH460" s="151"/>
      <c r="AI460" s="151"/>
      <c r="AJ460" s="151"/>
      <c r="AK460" s="151"/>
      <c r="AL460" s="151"/>
      <c r="AM460" s="7"/>
      <c r="AN460" s="7"/>
      <c r="AO460" s="7"/>
      <c r="AP460" s="7"/>
      <c r="AQ460" s="7"/>
      <c r="AR460" s="7"/>
      <c r="AS460" s="7"/>
      <c r="AT460" s="7"/>
      <c r="AU460" s="7"/>
      <c r="AV460" s="7"/>
      <c r="AW460" s="7"/>
      <c r="AX460" s="7"/>
      <c r="AY460" s="7"/>
      <c r="AZ460" s="7"/>
      <c r="BA460" s="7"/>
    </row>
    <row r="461" spans="1:53" x14ac:dyDescent="0.25">
      <c r="A461" s="5"/>
      <c r="B461" s="312"/>
      <c r="C461" s="314"/>
      <c r="D461" s="7"/>
      <c r="E461" s="7"/>
      <c r="F461" s="231"/>
      <c r="G461" s="231"/>
      <c r="H461" s="314"/>
      <c r="I461" s="306"/>
      <c r="J461" s="151"/>
      <c r="K461" s="151"/>
      <c r="L461" s="175"/>
      <c r="M461" s="151"/>
      <c r="N461" s="176"/>
      <c r="O461" s="160"/>
      <c r="P461" s="160"/>
      <c r="Q461" s="160"/>
      <c r="R461" s="151"/>
      <c r="S461" s="151"/>
      <c r="T461" s="151"/>
      <c r="U461" s="151"/>
      <c r="V461" s="151"/>
      <c r="W461" s="175"/>
      <c r="X461" s="151"/>
      <c r="Y461" s="151"/>
      <c r="Z461" s="151"/>
      <c r="AA461" s="151"/>
      <c r="AB461" s="151"/>
      <c r="AC461" s="151"/>
      <c r="AD461" s="151"/>
      <c r="AE461" s="151"/>
      <c r="AF461" s="151"/>
      <c r="AG461" s="151"/>
      <c r="AH461" s="151"/>
      <c r="AI461" s="151"/>
      <c r="AJ461" s="151"/>
      <c r="AK461" s="151"/>
      <c r="AL461" s="151"/>
      <c r="AM461" s="7"/>
      <c r="AN461" s="7"/>
      <c r="AO461" s="7"/>
      <c r="AP461" s="7"/>
      <c r="AQ461" s="7"/>
      <c r="AR461" s="7"/>
      <c r="AS461" s="7"/>
      <c r="AT461" s="7"/>
      <c r="AU461" s="7"/>
      <c r="AV461" s="7"/>
      <c r="AW461" s="7"/>
      <c r="AX461" s="7"/>
      <c r="AY461" s="7"/>
      <c r="AZ461" s="7"/>
      <c r="BA461" s="7"/>
    </row>
    <row r="462" spans="1:53" x14ac:dyDescent="0.25">
      <c r="A462" s="5"/>
      <c r="B462" s="312"/>
      <c r="C462" s="314"/>
      <c r="D462" s="7"/>
      <c r="E462" s="7"/>
      <c r="F462" s="231"/>
      <c r="G462" s="231"/>
      <c r="H462" s="314"/>
      <c r="I462" s="306"/>
      <c r="J462" s="151"/>
      <c r="K462" s="151"/>
      <c r="L462" s="175"/>
      <c r="M462" s="151"/>
      <c r="N462" s="176"/>
      <c r="O462" s="160"/>
      <c r="P462" s="160"/>
      <c r="Q462" s="160"/>
      <c r="R462" s="151"/>
      <c r="S462" s="151"/>
      <c r="T462" s="151"/>
      <c r="U462" s="151"/>
      <c r="V462" s="151"/>
      <c r="W462" s="175"/>
      <c r="X462" s="151"/>
      <c r="Y462" s="151"/>
      <c r="Z462" s="151"/>
      <c r="AA462" s="151"/>
      <c r="AB462" s="151"/>
      <c r="AC462" s="151"/>
      <c r="AD462" s="151"/>
      <c r="AE462" s="151"/>
      <c r="AF462" s="151"/>
      <c r="AG462" s="151"/>
      <c r="AH462" s="151"/>
      <c r="AI462" s="151"/>
      <c r="AJ462" s="151"/>
      <c r="AK462" s="151"/>
      <c r="AL462" s="151"/>
      <c r="AM462" s="7"/>
      <c r="AN462" s="7"/>
      <c r="AO462" s="7"/>
      <c r="AP462" s="7"/>
      <c r="AQ462" s="7"/>
      <c r="AR462" s="7"/>
      <c r="AS462" s="7"/>
      <c r="AT462" s="7"/>
      <c r="AU462" s="7"/>
      <c r="AV462" s="7"/>
      <c r="AW462" s="7"/>
      <c r="AX462" s="7"/>
      <c r="AY462" s="7"/>
      <c r="AZ462" s="7"/>
      <c r="BA462" s="7"/>
    </row>
    <row r="463" spans="1:53" x14ac:dyDescent="0.25">
      <c r="A463" s="5"/>
      <c r="B463" s="312"/>
      <c r="C463" s="314"/>
      <c r="D463" s="7"/>
      <c r="E463" s="7"/>
      <c r="F463" s="231"/>
      <c r="G463" s="231"/>
      <c r="H463" s="314"/>
      <c r="I463" s="306"/>
      <c r="J463" s="151"/>
      <c r="K463" s="151"/>
      <c r="L463" s="175"/>
      <c r="M463" s="151"/>
      <c r="N463" s="176"/>
      <c r="O463" s="160"/>
      <c r="P463" s="160"/>
      <c r="Q463" s="160"/>
      <c r="R463" s="151"/>
      <c r="S463" s="151"/>
      <c r="T463" s="151"/>
      <c r="U463" s="151"/>
      <c r="V463" s="151"/>
      <c r="W463" s="175"/>
      <c r="X463" s="151"/>
      <c r="Y463" s="151"/>
      <c r="Z463" s="151"/>
      <c r="AA463" s="151"/>
      <c r="AB463" s="151"/>
      <c r="AC463" s="151"/>
      <c r="AD463" s="151"/>
      <c r="AE463" s="151"/>
      <c r="AF463" s="151"/>
      <c r="AG463" s="151"/>
      <c r="AH463" s="151"/>
      <c r="AI463" s="151"/>
      <c r="AJ463" s="151"/>
      <c r="AK463" s="151"/>
      <c r="AL463" s="151"/>
      <c r="AM463" s="7"/>
      <c r="AN463" s="7"/>
      <c r="AO463" s="7"/>
      <c r="AP463" s="7"/>
      <c r="AQ463" s="7"/>
      <c r="AR463" s="7"/>
      <c r="AS463" s="7"/>
      <c r="AT463" s="7"/>
      <c r="AU463" s="7"/>
      <c r="AV463" s="7"/>
      <c r="AW463" s="7"/>
      <c r="AX463" s="7"/>
      <c r="AY463" s="7"/>
      <c r="AZ463" s="7"/>
      <c r="BA463" s="7"/>
    </row>
    <row r="464" spans="1:53" x14ac:dyDescent="0.25">
      <c r="A464" s="5"/>
      <c r="B464" s="312"/>
      <c r="C464" s="314"/>
      <c r="D464" s="7"/>
      <c r="E464" s="7"/>
      <c r="F464" s="231"/>
      <c r="G464" s="231"/>
      <c r="H464" s="314"/>
      <c r="I464" s="306"/>
      <c r="J464" s="151"/>
      <c r="K464" s="151"/>
      <c r="L464" s="175"/>
      <c r="M464" s="151"/>
      <c r="N464" s="176"/>
      <c r="O464" s="160"/>
      <c r="P464" s="160"/>
      <c r="Q464" s="160"/>
      <c r="R464" s="151"/>
      <c r="S464" s="151"/>
      <c r="T464" s="151"/>
      <c r="U464" s="151"/>
      <c r="V464" s="151"/>
      <c r="W464" s="175"/>
      <c r="X464" s="151"/>
      <c r="Y464" s="151"/>
      <c r="Z464" s="151"/>
      <c r="AA464" s="151"/>
      <c r="AB464" s="151"/>
      <c r="AC464" s="151"/>
      <c r="AD464" s="151"/>
      <c r="AE464" s="151"/>
      <c r="AF464" s="151"/>
      <c r="AG464" s="151"/>
      <c r="AH464" s="151"/>
      <c r="AI464" s="151"/>
      <c r="AJ464" s="151"/>
      <c r="AK464" s="151"/>
      <c r="AL464" s="151"/>
      <c r="AM464" s="7"/>
      <c r="AN464" s="7"/>
      <c r="AO464" s="7"/>
      <c r="AP464" s="7"/>
      <c r="AQ464" s="7"/>
      <c r="AR464" s="7"/>
      <c r="AS464" s="7"/>
      <c r="AT464" s="7"/>
      <c r="AU464" s="7"/>
      <c r="AV464" s="7"/>
      <c r="AW464" s="7"/>
      <c r="AX464" s="7"/>
      <c r="AY464" s="7"/>
      <c r="AZ464" s="7"/>
      <c r="BA464" s="7"/>
    </row>
    <row r="465" spans="1:53" x14ac:dyDescent="0.25">
      <c r="A465" s="5"/>
      <c r="B465" s="312"/>
      <c r="C465" s="314"/>
      <c r="D465" s="7"/>
      <c r="E465" s="7"/>
      <c r="F465" s="231"/>
      <c r="G465" s="231"/>
      <c r="H465" s="314"/>
      <c r="I465" s="306"/>
      <c r="J465" s="151"/>
      <c r="K465" s="151"/>
      <c r="L465" s="175"/>
      <c r="M465" s="151"/>
      <c r="N465" s="176"/>
      <c r="O465" s="160"/>
      <c r="P465" s="160"/>
      <c r="Q465" s="160"/>
      <c r="R465" s="151"/>
      <c r="S465" s="151"/>
      <c r="T465" s="151"/>
      <c r="U465" s="151"/>
      <c r="V465" s="151"/>
      <c r="W465" s="175"/>
      <c r="X465" s="151"/>
      <c r="Y465" s="151"/>
      <c r="Z465" s="151"/>
      <c r="AA465" s="151"/>
      <c r="AB465" s="151"/>
      <c r="AC465" s="151"/>
      <c r="AD465" s="151"/>
      <c r="AE465" s="151"/>
      <c r="AF465" s="151"/>
      <c r="AG465" s="151"/>
      <c r="AH465" s="151"/>
      <c r="AI465" s="151"/>
      <c r="AJ465" s="151"/>
      <c r="AK465" s="151"/>
      <c r="AL465" s="151"/>
      <c r="AM465" s="7"/>
      <c r="AN465" s="7"/>
      <c r="AO465" s="7"/>
      <c r="AP465" s="7"/>
      <c r="AQ465" s="7"/>
      <c r="AR465" s="7"/>
      <c r="AS465" s="7"/>
      <c r="AT465" s="7"/>
      <c r="AU465" s="7"/>
      <c r="AV465" s="7"/>
      <c r="AW465" s="7"/>
      <c r="AX465" s="7"/>
      <c r="AY465" s="7"/>
      <c r="AZ465" s="7"/>
      <c r="BA465" s="7"/>
    </row>
    <row r="466" spans="1:53" x14ac:dyDescent="0.25">
      <c r="A466" s="5"/>
      <c r="B466" s="312"/>
      <c r="C466" s="314"/>
      <c r="D466" s="7"/>
      <c r="E466" s="7"/>
      <c r="F466" s="231"/>
      <c r="G466" s="231"/>
      <c r="H466" s="314"/>
      <c r="I466" s="306"/>
      <c r="J466" s="151"/>
      <c r="K466" s="151"/>
      <c r="L466" s="175"/>
      <c r="M466" s="151"/>
      <c r="N466" s="176"/>
      <c r="O466" s="160"/>
      <c r="P466" s="160"/>
      <c r="Q466" s="160"/>
      <c r="R466" s="151"/>
      <c r="S466" s="151"/>
      <c r="T466" s="151"/>
      <c r="U466" s="151"/>
      <c r="V466" s="151"/>
      <c r="W466" s="175"/>
      <c r="X466" s="151"/>
      <c r="Y466" s="151"/>
      <c r="Z466" s="151"/>
      <c r="AA466" s="151"/>
      <c r="AB466" s="151"/>
      <c r="AC466" s="151"/>
      <c r="AD466" s="151"/>
      <c r="AE466" s="151"/>
      <c r="AF466" s="151"/>
      <c r="AG466" s="151"/>
      <c r="AH466" s="151"/>
      <c r="AI466" s="151"/>
      <c r="AJ466" s="151"/>
      <c r="AK466" s="151"/>
      <c r="AL466" s="151"/>
      <c r="AM466" s="7"/>
      <c r="AN466" s="7"/>
      <c r="AO466" s="7"/>
      <c r="AP466" s="7"/>
      <c r="AQ466" s="7"/>
      <c r="AR466" s="7"/>
      <c r="AS466" s="7"/>
      <c r="AT466" s="7"/>
      <c r="AU466" s="7"/>
      <c r="AV466" s="7"/>
      <c r="AW466" s="7"/>
      <c r="AX466" s="7"/>
      <c r="AY466" s="7"/>
      <c r="AZ466" s="7"/>
      <c r="BA466" s="7"/>
    </row>
    <row r="467" spans="1:53" x14ac:dyDescent="0.25">
      <c r="A467" s="5"/>
      <c r="B467" s="312"/>
      <c r="C467" s="314"/>
      <c r="D467" s="7"/>
      <c r="E467" s="7"/>
      <c r="F467" s="231"/>
      <c r="G467" s="231"/>
      <c r="H467" s="314"/>
      <c r="I467" s="306"/>
      <c r="J467" s="151"/>
      <c r="K467" s="151"/>
      <c r="L467" s="175"/>
      <c r="M467" s="151"/>
      <c r="N467" s="176"/>
      <c r="O467" s="160"/>
      <c r="P467" s="160"/>
      <c r="Q467" s="160"/>
      <c r="R467" s="151"/>
      <c r="S467" s="151"/>
      <c r="T467" s="151"/>
      <c r="U467" s="151"/>
      <c r="V467" s="151"/>
      <c r="W467" s="175"/>
      <c r="X467" s="151"/>
      <c r="Y467" s="151"/>
      <c r="Z467" s="151"/>
      <c r="AA467" s="151"/>
      <c r="AB467" s="151"/>
      <c r="AC467" s="151"/>
      <c r="AD467" s="151"/>
      <c r="AE467" s="151"/>
      <c r="AF467" s="151"/>
      <c r="AG467" s="151"/>
      <c r="AH467" s="151"/>
      <c r="AI467" s="151"/>
      <c r="AJ467" s="151"/>
      <c r="AK467" s="151"/>
      <c r="AL467" s="151"/>
      <c r="AM467" s="7"/>
      <c r="AN467" s="7"/>
      <c r="AO467" s="7"/>
      <c r="AP467" s="7"/>
      <c r="AQ467" s="7"/>
      <c r="AR467" s="7"/>
      <c r="AS467" s="7"/>
      <c r="AT467" s="7"/>
      <c r="AU467" s="7"/>
      <c r="AV467" s="7"/>
      <c r="AW467" s="7"/>
      <c r="AX467" s="7"/>
      <c r="AY467" s="7"/>
      <c r="AZ467" s="7"/>
      <c r="BA467" s="7"/>
    </row>
    <row r="468" spans="1:53" x14ac:dyDescent="0.25">
      <c r="A468" s="5"/>
      <c r="B468" s="312"/>
      <c r="C468" s="314"/>
      <c r="D468" s="7"/>
      <c r="E468" s="7"/>
      <c r="F468" s="231"/>
      <c r="G468" s="231"/>
      <c r="H468" s="314"/>
      <c r="I468" s="306"/>
      <c r="J468" s="151"/>
      <c r="K468" s="151"/>
      <c r="L468" s="175"/>
      <c r="M468" s="151"/>
      <c r="N468" s="176"/>
      <c r="O468" s="160"/>
      <c r="P468" s="160"/>
      <c r="Q468" s="160"/>
      <c r="R468" s="151"/>
      <c r="S468" s="151"/>
      <c r="T468" s="151"/>
      <c r="U468" s="151"/>
      <c r="V468" s="151"/>
      <c r="W468" s="175"/>
      <c r="X468" s="151"/>
      <c r="Y468" s="151"/>
      <c r="Z468" s="151"/>
      <c r="AA468" s="151"/>
      <c r="AB468" s="151"/>
      <c r="AC468" s="151"/>
      <c r="AD468" s="151"/>
      <c r="AE468" s="151"/>
      <c r="AF468" s="151"/>
      <c r="AG468" s="151"/>
      <c r="AH468" s="151"/>
      <c r="AI468" s="151"/>
      <c r="AJ468" s="151"/>
      <c r="AK468" s="151"/>
      <c r="AL468" s="151"/>
      <c r="AM468" s="7"/>
      <c r="AN468" s="7"/>
      <c r="AO468" s="7"/>
      <c r="AP468" s="7"/>
      <c r="AQ468" s="7"/>
      <c r="AR468" s="7"/>
      <c r="AS468" s="7"/>
      <c r="AT468" s="7"/>
      <c r="AU468" s="7"/>
      <c r="AV468" s="7"/>
      <c r="AW468" s="7"/>
      <c r="AX468" s="7"/>
      <c r="AY468" s="7"/>
      <c r="AZ468" s="7"/>
      <c r="BA468" s="7"/>
    </row>
    <row r="469" spans="1:53" x14ac:dyDescent="0.25">
      <c r="A469" s="5"/>
      <c r="B469" s="312"/>
      <c r="C469" s="314"/>
      <c r="D469" s="7"/>
      <c r="E469" s="7"/>
      <c r="F469" s="231"/>
      <c r="G469" s="231"/>
      <c r="H469" s="314"/>
      <c r="I469" s="306"/>
      <c r="J469" s="151"/>
      <c r="K469" s="151"/>
      <c r="L469" s="175"/>
      <c r="M469" s="151"/>
      <c r="N469" s="176"/>
      <c r="O469" s="160"/>
      <c r="P469" s="160"/>
      <c r="Q469" s="160"/>
      <c r="R469" s="151"/>
      <c r="S469" s="151"/>
      <c r="T469" s="151"/>
      <c r="U469" s="151"/>
      <c r="V469" s="151"/>
      <c r="W469" s="175"/>
      <c r="X469" s="151"/>
      <c r="Y469" s="151"/>
      <c r="Z469" s="151"/>
      <c r="AA469" s="151"/>
      <c r="AB469" s="151"/>
      <c r="AC469" s="151"/>
      <c r="AD469" s="151"/>
      <c r="AE469" s="151"/>
      <c r="AF469" s="151"/>
      <c r="AG469" s="151"/>
      <c r="AH469" s="151"/>
      <c r="AI469" s="151"/>
      <c r="AJ469" s="151"/>
      <c r="AK469" s="151"/>
      <c r="AL469" s="151"/>
      <c r="AM469" s="7"/>
      <c r="AN469" s="7"/>
      <c r="AO469" s="7"/>
      <c r="AP469" s="7"/>
      <c r="AQ469" s="7"/>
      <c r="AR469" s="7"/>
      <c r="AS469" s="7"/>
      <c r="AT469" s="7"/>
      <c r="AU469" s="7"/>
      <c r="AV469" s="7"/>
      <c r="AW469" s="7"/>
      <c r="AX469" s="7"/>
      <c r="AY469" s="7"/>
      <c r="AZ469" s="7"/>
      <c r="BA469" s="7"/>
    </row>
    <row r="470" spans="1:53" x14ac:dyDescent="0.25">
      <c r="A470" s="5"/>
      <c r="B470" s="312"/>
      <c r="C470" s="314"/>
      <c r="D470" s="7"/>
      <c r="E470" s="7"/>
      <c r="F470" s="231"/>
      <c r="G470" s="231"/>
      <c r="H470" s="314"/>
      <c r="I470" s="306"/>
      <c r="J470" s="151"/>
      <c r="K470" s="151"/>
      <c r="L470" s="175"/>
      <c r="M470" s="151"/>
      <c r="N470" s="176"/>
      <c r="O470" s="160"/>
      <c r="P470" s="160"/>
      <c r="Q470" s="160"/>
      <c r="R470" s="151"/>
      <c r="S470" s="151"/>
      <c r="T470" s="151"/>
      <c r="U470" s="151"/>
      <c r="V470" s="151"/>
      <c r="W470" s="175"/>
      <c r="X470" s="151"/>
      <c r="Y470" s="151"/>
      <c r="Z470" s="151"/>
      <c r="AA470" s="151"/>
      <c r="AB470" s="151"/>
      <c r="AC470" s="151"/>
      <c r="AD470" s="151"/>
      <c r="AE470" s="151"/>
      <c r="AF470" s="151"/>
      <c r="AG470" s="151"/>
      <c r="AH470" s="151"/>
      <c r="AI470" s="151"/>
      <c r="AJ470" s="151"/>
      <c r="AK470" s="151"/>
      <c r="AL470" s="151"/>
      <c r="AM470" s="7"/>
      <c r="AN470" s="7"/>
      <c r="AO470" s="7"/>
      <c r="AP470" s="7"/>
      <c r="AQ470" s="7"/>
      <c r="AR470" s="7"/>
      <c r="AS470" s="7"/>
      <c r="AT470" s="7"/>
      <c r="AU470" s="7"/>
      <c r="AV470" s="7"/>
      <c r="AW470" s="7"/>
      <c r="AX470" s="7"/>
      <c r="AY470" s="7"/>
      <c r="AZ470" s="7"/>
      <c r="BA470" s="7"/>
    </row>
    <row r="471" spans="1:53" x14ac:dyDescent="0.25">
      <c r="A471" s="5"/>
      <c r="B471" s="312"/>
      <c r="C471" s="314"/>
      <c r="D471" s="7"/>
      <c r="E471" s="7"/>
      <c r="F471" s="231"/>
      <c r="G471" s="231"/>
      <c r="H471" s="314"/>
      <c r="I471" s="306"/>
      <c r="J471" s="151"/>
      <c r="K471" s="151"/>
      <c r="L471" s="175"/>
      <c r="M471" s="151"/>
      <c r="N471" s="176"/>
      <c r="O471" s="160"/>
      <c r="P471" s="160"/>
      <c r="Q471" s="160"/>
      <c r="R471" s="151"/>
      <c r="S471" s="151"/>
      <c r="T471" s="151"/>
      <c r="U471" s="151"/>
      <c r="V471" s="151"/>
      <c r="W471" s="175"/>
      <c r="X471" s="151"/>
      <c r="Y471" s="151"/>
      <c r="Z471" s="151"/>
      <c r="AA471" s="151"/>
      <c r="AB471" s="151"/>
      <c r="AC471" s="151"/>
      <c r="AD471" s="151"/>
      <c r="AE471" s="151"/>
      <c r="AF471" s="151"/>
      <c r="AG471" s="151"/>
      <c r="AH471" s="151"/>
      <c r="AI471" s="151"/>
      <c r="AJ471" s="151"/>
      <c r="AK471" s="151"/>
      <c r="AL471" s="151"/>
      <c r="AM471" s="7"/>
      <c r="AN471" s="7"/>
      <c r="AO471" s="7"/>
      <c r="AP471" s="7"/>
      <c r="AQ471" s="7"/>
      <c r="AR471" s="7"/>
      <c r="AS471" s="7"/>
      <c r="AT471" s="7"/>
      <c r="AU471" s="7"/>
      <c r="AV471" s="7"/>
      <c r="AW471" s="7"/>
      <c r="AX471" s="7"/>
      <c r="AY471" s="7"/>
      <c r="AZ471" s="7"/>
      <c r="BA471" s="7"/>
    </row>
    <row r="472" spans="1:53" x14ac:dyDescent="0.25">
      <c r="A472" s="5"/>
      <c r="B472" s="312"/>
      <c r="C472" s="314"/>
      <c r="D472" s="7"/>
      <c r="E472" s="7"/>
      <c r="F472" s="231"/>
      <c r="G472" s="231"/>
      <c r="H472" s="314"/>
      <c r="I472" s="306"/>
      <c r="J472" s="151"/>
      <c r="K472" s="151"/>
      <c r="L472" s="175"/>
      <c r="M472" s="151"/>
      <c r="N472" s="176"/>
      <c r="O472" s="160"/>
      <c r="P472" s="160"/>
      <c r="Q472" s="160"/>
      <c r="R472" s="151"/>
      <c r="S472" s="151"/>
      <c r="T472" s="151"/>
      <c r="U472" s="151"/>
      <c r="V472" s="151"/>
      <c r="W472" s="175"/>
      <c r="X472" s="151"/>
      <c r="Y472" s="151"/>
      <c r="Z472" s="151"/>
      <c r="AA472" s="151"/>
      <c r="AB472" s="151"/>
      <c r="AC472" s="151"/>
      <c r="AD472" s="151"/>
      <c r="AE472" s="151"/>
      <c r="AF472" s="151"/>
      <c r="AG472" s="151"/>
      <c r="AH472" s="151"/>
      <c r="AI472" s="151"/>
      <c r="AJ472" s="151"/>
      <c r="AK472" s="151"/>
      <c r="AL472" s="151"/>
      <c r="AM472" s="7"/>
      <c r="AN472" s="7"/>
      <c r="AO472" s="7"/>
      <c r="AP472" s="7"/>
      <c r="AQ472" s="7"/>
      <c r="AR472" s="7"/>
      <c r="AS472" s="7"/>
      <c r="AT472" s="7"/>
      <c r="AU472" s="7"/>
      <c r="AV472" s="7"/>
      <c r="AW472" s="7"/>
      <c r="AX472" s="7"/>
      <c r="AY472" s="7"/>
      <c r="AZ472" s="7"/>
      <c r="BA472" s="7"/>
    </row>
    <row r="473" spans="1:53" x14ac:dyDescent="0.25">
      <c r="A473" s="5"/>
      <c r="B473" s="312"/>
      <c r="C473" s="314"/>
      <c r="D473" s="7"/>
      <c r="E473" s="7"/>
      <c r="F473" s="231"/>
      <c r="G473" s="231"/>
      <c r="H473" s="314"/>
      <c r="I473" s="306"/>
      <c r="J473" s="151"/>
      <c r="K473" s="151"/>
      <c r="L473" s="175"/>
      <c r="M473" s="151"/>
      <c r="N473" s="176"/>
      <c r="O473" s="160"/>
      <c r="P473" s="160"/>
      <c r="Q473" s="160"/>
      <c r="R473" s="151"/>
      <c r="S473" s="151"/>
      <c r="T473" s="151"/>
      <c r="U473" s="151"/>
      <c r="V473" s="151"/>
      <c r="W473" s="175"/>
      <c r="X473" s="151"/>
      <c r="Y473" s="151"/>
      <c r="Z473" s="151"/>
      <c r="AA473" s="151"/>
      <c r="AB473" s="151"/>
      <c r="AC473" s="151"/>
      <c r="AD473" s="151"/>
      <c r="AE473" s="151"/>
      <c r="AF473" s="151"/>
      <c r="AG473" s="151"/>
      <c r="AH473" s="151"/>
      <c r="AI473" s="151"/>
      <c r="AJ473" s="151"/>
      <c r="AK473" s="151"/>
      <c r="AL473" s="151"/>
      <c r="AM473" s="7"/>
      <c r="AN473" s="7"/>
      <c r="AO473" s="7"/>
      <c r="AP473" s="7"/>
      <c r="AQ473" s="7"/>
      <c r="AR473" s="7"/>
      <c r="AS473" s="7"/>
      <c r="AT473" s="7"/>
      <c r="AU473" s="7"/>
      <c r="AV473" s="7"/>
      <c r="AW473" s="7"/>
      <c r="AX473" s="7"/>
      <c r="AY473" s="7"/>
      <c r="AZ473" s="7"/>
      <c r="BA473" s="7"/>
    </row>
    <row r="474" spans="1:53" x14ac:dyDescent="0.25">
      <c r="A474" s="5"/>
      <c r="B474" s="312"/>
      <c r="C474" s="314"/>
      <c r="D474" s="7"/>
      <c r="E474" s="7"/>
      <c r="F474" s="231"/>
      <c r="G474" s="231"/>
      <c r="H474" s="314"/>
      <c r="I474" s="306"/>
      <c r="J474" s="151"/>
      <c r="K474" s="151"/>
      <c r="L474" s="175"/>
      <c r="M474" s="151"/>
      <c r="N474" s="176"/>
      <c r="O474" s="160"/>
      <c r="P474" s="160"/>
      <c r="Q474" s="160"/>
      <c r="R474" s="151"/>
      <c r="S474" s="151"/>
      <c r="T474" s="151"/>
      <c r="U474" s="151"/>
      <c r="V474" s="151"/>
      <c r="W474" s="175"/>
      <c r="X474" s="151"/>
      <c r="Y474" s="151"/>
      <c r="Z474" s="151"/>
      <c r="AA474" s="151"/>
      <c r="AB474" s="151"/>
      <c r="AC474" s="151"/>
      <c r="AD474" s="151"/>
      <c r="AE474" s="151"/>
      <c r="AF474" s="151"/>
      <c r="AG474" s="151"/>
      <c r="AH474" s="151"/>
      <c r="AI474" s="151"/>
      <c r="AJ474" s="151"/>
      <c r="AK474" s="151"/>
      <c r="AL474" s="151"/>
      <c r="AM474" s="7"/>
      <c r="AN474" s="7"/>
      <c r="AO474" s="7"/>
      <c r="AP474" s="7"/>
      <c r="AQ474" s="7"/>
      <c r="AR474" s="7"/>
      <c r="AS474" s="7"/>
      <c r="AT474" s="7"/>
      <c r="AU474" s="7"/>
      <c r="AV474" s="7"/>
      <c r="AW474" s="7"/>
      <c r="AX474" s="7"/>
      <c r="AY474" s="7"/>
      <c r="AZ474" s="7"/>
      <c r="BA474" s="7"/>
    </row>
    <row r="475" spans="1:53" x14ac:dyDescent="0.25">
      <c r="A475" s="5"/>
      <c r="B475" s="312"/>
      <c r="C475" s="314"/>
      <c r="D475" s="7"/>
      <c r="E475" s="7"/>
      <c r="F475" s="231"/>
      <c r="G475" s="231"/>
      <c r="H475" s="314"/>
      <c r="I475" s="306"/>
      <c r="J475" s="151"/>
      <c r="K475" s="151"/>
      <c r="L475" s="175"/>
      <c r="M475" s="151"/>
      <c r="N475" s="176"/>
      <c r="O475" s="160"/>
      <c r="P475" s="160"/>
      <c r="Q475" s="160"/>
      <c r="R475" s="151"/>
      <c r="S475" s="151"/>
      <c r="T475" s="151"/>
      <c r="U475" s="151"/>
      <c r="V475" s="151"/>
      <c r="W475" s="175"/>
      <c r="X475" s="151"/>
      <c r="Y475" s="151"/>
      <c r="Z475" s="151"/>
      <c r="AA475" s="151"/>
      <c r="AB475" s="151"/>
      <c r="AC475" s="151"/>
      <c r="AD475" s="151"/>
      <c r="AE475" s="151"/>
      <c r="AF475" s="151"/>
      <c r="AG475" s="151"/>
      <c r="AH475" s="151"/>
      <c r="AI475" s="151"/>
      <c r="AJ475" s="151"/>
      <c r="AK475" s="151"/>
      <c r="AL475" s="151"/>
      <c r="AM475" s="7"/>
      <c r="AN475" s="7"/>
      <c r="AO475" s="7"/>
      <c r="AP475" s="7"/>
      <c r="AQ475" s="7"/>
      <c r="AR475" s="7"/>
      <c r="AS475" s="7"/>
      <c r="AT475" s="7"/>
      <c r="AU475" s="7"/>
      <c r="AV475" s="7"/>
      <c r="AW475" s="7"/>
      <c r="AX475" s="7"/>
      <c r="AY475" s="7"/>
      <c r="AZ475" s="7"/>
      <c r="BA475" s="7"/>
    </row>
    <row r="476" spans="1:53" x14ac:dyDescent="0.25">
      <c r="A476" s="5"/>
      <c r="B476" s="312"/>
      <c r="C476" s="314"/>
      <c r="D476" s="7"/>
      <c r="E476" s="7"/>
      <c r="F476" s="231"/>
      <c r="G476" s="231"/>
      <c r="H476" s="314"/>
      <c r="I476" s="306"/>
      <c r="J476" s="151"/>
      <c r="K476" s="151"/>
      <c r="L476" s="175"/>
      <c r="M476" s="151"/>
      <c r="N476" s="176"/>
      <c r="O476" s="160"/>
      <c r="P476" s="160"/>
      <c r="Q476" s="160"/>
      <c r="R476" s="151"/>
      <c r="S476" s="151"/>
      <c r="T476" s="151"/>
      <c r="U476" s="151"/>
      <c r="V476" s="151"/>
      <c r="W476" s="175"/>
      <c r="X476" s="151"/>
      <c r="Y476" s="151"/>
      <c r="Z476" s="151"/>
      <c r="AA476" s="151"/>
      <c r="AB476" s="151"/>
      <c r="AC476" s="151"/>
      <c r="AD476" s="151"/>
      <c r="AE476" s="151"/>
      <c r="AF476" s="151"/>
      <c r="AG476" s="151"/>
      <c r="AH476" s="151"/>
      <c r="AI476" s="151"/>
      <c r="AJ476" s="151"/>
      <c r="AK476" s="151"/>
      <c r="AL476" s="151"/>
      <c r="AM476" s="7"/>
      <c r="AN476" s="7"/>
      <c r="AO476" s="7"/>
      <c r="AP476" s="7"/>
      <c r="AQ476" s="7"/>
      <c r="AR476" s="7"/>
      <c r="AS476" s="7"/>
      <c r="AT476" s="7"/>
      <c r="AU476" s="7"/>
      <c r="AV476" s="7"/>
      <c r="AW476" s="7"/>
      <c r="AX476" s="7"/>
      <c r="AY476" s="7"/>
      <c r="AZ476" s="7"/>
      <c r="BA476" s="7"/>
    </row>
    <row r="477" spans="1:53" x14ac:dyDescent="0.25">
      <c r="A477" s="5"/>
      <c r="B477" s="312"/>
      <c r="C477" s="314"/>
      <c r="D477" s="7"/>
      <c r="E477" s="7"/>
      <c r="F477" s="231"/>
      <c r="G477" s="231"/>
      <c r="H477" s="314"/>
      <c r="I477" s="306"/>
      <c r="J477" s="151"/>
      <c r="K477" s="151"/>
      <c r="L477" s="175"/>
      <c r="M477" s="151"/>
      <c r="N477" s="176"/>
      <c r="O477" s="160"/>
      <c r="P477" s="160"/>
      <c r="Q477" s="160"/>
      <c r="R477" s="151"/>
      <c r="S477" s="151"/>
      <c r="T477" s="151"/>
      <c r="U477" s="151"/>
      <c r="V477" s="151"/>
      <c r="W477" s="175"/>
      <c r="X477" s="151"/>
      <c r="Y477" s="151"/>
      <c r="Z477" s="151"/>
      <c r="AA477" s="151"/>
      <c r="AB477" s="151"/>
      <c r="AC477" s="151"/>
      <c r="AD477" s="151"/>
      <c r="AE477" s="151"/>
      <c r="AF477" s="151"/>
      <c r="AG477" s="151"/>
      <c r="AH477" s="151"/>
      <c r="AI477" s="151"/>
      <c r="AJ477" s="151"/>
      <c r="AK477" s="151"/>
      <c r="AL477" s="151"/>
      <c r="AM477" s="7"/>
      <c r="AN477" s="7"/>
      <c r="AO477" s="7"/>
      <c r="AP477" s="7"/>
      <c r="AQ477" s="7"/>
      <c r="AR477" s="7"/>
      <c r="AS477" s="7"/>
      <c r="AT477" s="7"/>
      <c r="AU477" s="7"/>
      <c r="AV477" s="7"/>
      <c r="AW477" s="7"/>
      <c r="AX477" s="7"/>
      <c r="AY477" s="7"/>
      <c r="AZ477" s="7"/>
      <c r="BA477" s="7"/>
    </row>
    <row r="478" spans="1:53" x14ac:dyDescent="0.25">
      <c r="A478" s="5"/>
      <c r="B478" s="312"/>
      <c r="C478" s="314"/>
      <c r="D478" s="7"/>
      <c r="E478" s="7"/>
      <c r="F478" s="231"/>
      <c r="G478" s="231"/>
      <c r="H478" s="314"/>
      <c r="I478" s="306"/>
      <c r="J478" s="151"/>
      <c r="K478" s="151"/>
      <c r="L478" s="175"/>
      <c r="M478" s="151"/>
      <c r="N478" s="176"/>
      <c r="O478" s="160"/>
      <c r="P478" s="160"/>
      <c r="Q478" s="160"/>
      <c r="R478" s="151"/>
      <c r="S478" s="151"/>
      <c r="T478" s="151"/>
      <c r="U478" s="151"/>
      <c r="V478" s="151"/>
      <c r="W478" s="175"/>
      <c r="X478" s="151"/>
      <c r="Y478" s="151"/>
      <c r="Z478" s="151"/>
      <c r="AA478" s="151"/>
      <c r="AB478" s="151"/>
      <c r="AC478" s="151"/>
      <c r="AD478" s="151"/>
      <c r="AE478" s="151"/>
      <c r="AF478" s="151"/>
      <c r="AG478" s="151"/>
      <c r="AH478" s="151"/>
      <c r="AI478" s="151"/>
      <c r="AJ478" s="151"/>
      <c r="AK478" s="151"/>
      <c r="AL478" s="151"/>
      <c r="AM478" s="7"/>
      <c r="AN478" s="7"/>
      <c r="AO478" s="7"/>
      <c r="AP478" s="7"/>
      <c r="AQ478" s="7"/>
      <c r="AR478" s="7"/>
      <c r="AS478" s="7"/>
      <c r="AT478" s="7"/>
      <c r="AU478" s="7"/>
      <c r="AV478" s="7"/>
      <c r="AW478" s="7"/>
      <c r="AX478" s="7"/>
      <c r="AY478" s="7"/>
      <c r="AZ478" s="7"/>
      <c r="BA478" s="7"/>
    </row>
    <row r="479" spans="1:53" x14ac:dyDescent="0.25">
      <c r="A479" s="5"/>
      <c r="B479" s="312"/>
      <c r="C479" s="314"/>
      <c r="D479" s="7"/>
      <c r="E479" s="7"/>
      <c r="F479" s="231"/>
      <c r="G479" s="231"/>
      <c r="H479" s="314"/>
      <c r="I479" s="306"/>
      <c r="J479" s="151"/>
      <c r="K479" s="151"/>
      <c r="L479" s="175"/>
      <c r="M479" s="151"/>
      <c r="N479" s="175"/>
      <c r="O479" s="218"/>
      <c r="P479" s="218"/>
      <c r="Q479" s="218"/>
      <c r="R479" s="151"/>
      <c r="S479" s="151"/>
      <c r="T479" s="151"/>
      <c r="U479" s="151"/>
      <c r="V479" s="151"/>
      <c r="W479" s="175"/>
      <c r="X479" s="151"/>
      <c r="Y479" s="151"/>
      <c r="Z479" s="151"/>
      <c r="AA479" s="151"/>
      <c r="AB479" s="151"/>
      <c r="AC479" s="151"/>
      <c r="AD479" s="151"/>
      <c r="AE479" s="151"/>
      <c r="AF479" s="151"/>
      <c r="AG479" s="151"/>
      <c r="AH479" s="151"/>
      <c r="AI479" s="151"/>
      <c r="AJ479" s="151"/>
      <c r="AK479" s="151"/>
      <c r="AL479" s="151"/>
      <c r="AM479" s="7"/>
      <c r="AN479" s="7"/>
      <c r="AO479" s="7"/>
      <c r="AP479" s="7"/>
      <c r="AQ479" s="7"/>
      <c r="AR479" s="7"/>
      <c r="AS479" s="7"/>
      <c r="AT479" s="7"/>
      <c r="AU479" s="7"/>
      <c r="AV479" s="7"/>
      <c r="AW479" s="7"/>
      <c r="AX479" s="7"/>
      <c r="AY479" s="7"/>
      <c r="AZ479" s="7"/>
      <c r="BA479" s="7"/>
    </row>
    <row r="480" spans="1:53" x14ac:dyDescent="0.25">
      <c r="A480" s="5"/>
      <c r="B480" s="312"/>
      <c r="C480" s="314"/>
      <c r="D480" s="7"/>
      <c r="E480" s="7"/>
      <c r="F480" s="231"/>
      <c r="G480" s="231"/>
      <c r="H480" s="314"/>
      <c r="I480" s="306"/>
      <c r="J480" s="151"/>
      <c r="K480" s="151"/>
      <c r="L480" s="175"/>
      <c r="M480" s="151"/>
      <c r="N480" s="175"/>
      <c r="O480" s="218"/>
      <c r="P480" s="218"/>
      <c r="Q480" s="218"/>
      <c r="R480" s="151"/>
      <c r="S480" s="151"/>
      <c r="T480" s="151"/>
      <c r="U480" s="151"/>
      <c r="V480" s="151"/>
      <c r="W480" s="175"/>
      <c r="X480" s="151"/>
      <c r="Y480" s="151"/>
      <c r="Z480" s="151"/>
      <c r="AA480" s="151"/>
      <c r="AB480" s="151"/>
      <c r="AC480" s="151"/>
      <c r="AD480" s="151"/>
      <c r="AE480" s="151"/>
      <c r="AF480" s="151"/>
      <c r="AG480" s="151"/>
      <c r="AH480" s="151"/>
      <c r="AI480" s="151"/>
      <c r="AJ480" s="151"/>
      <c r="AK480" s="151"/>
      <c r="AL480" s="151"/>
      <c r="AM480" s="7"/>
      <c r="AN480" s="7"/>
      <c r="AO480" s="7"/>
      <c r="AP480" s="7"/>
      <c r="AQ480" s="7"/>
      <c r="AR480" s="7"/>
      <c r="AS480" s="7"/>
      <c r="AT480" s="7"/>
      <c r="AU480" s="7"/>
      <c r="AV480" s="7"/>
      <c r="AW480" s="7"/>
      <c r="AX480" s="7"/>
      <c r="AY480" s="7"/>
      <c r="AZ480" s="7"/>
      <c r="BA480" s="7"/>
    </row>
    <row r="481" spans="1:53" x14ac:dyDescent="0.25">
      <c r="A481" s="5"/>
      <c r="B481" s="312"/>
      <c r="C481" s="314"/>
      <c r="D481" s="7"/>
      <c r="E481" s="7"/>
      <c r="F481" s="231"/>
      <c r="G481" s="231"/>
      <c r="H481" s="314"/>
      <c r="I481" s="306"/>
      <c r="J481" s="151"/>
      <c r="K481" s="151"/>
      <c r="L481" s="175"/>
      <c r="M481" s="151"/>
      <c r="N481" s="175"/>
      <c r="O481" s="218"/>
      <c r="P481" s="218"/>
      <c r="Q481" s="218"/>
      <c r="R481" s="151"/>
      <c r="S481" s="151"/>
      <c r="T481" s="151"/>
      <c r="U481" s="151"/>
      <c r="V481" s="151"/>
      <c r="W481" s="175"/>
      <c r="X481" s="151"/>
      <c r="Y481" s="151"/>
      <c r="Z481" s="151"/>
      <c r="AA481" s="151"/>
      <c r="AB481" s="151"/>
      <c r="AC481" s="151"/>
      <c r="AD481" s="151"/>
      <c r="AE481" s="151"/>
      <c r="AF481" s="151"/>
      <c r="AG481" s="151"/>
      <c r="AH481" s="151"/>
      <c r="AI481" s="151"/>
      <c r="AJ481" s="151"/>
      <c r="AK481" s="151"/>
      <c r="AL481" s="151"/>
      <c r="AM481" s="7"/>
      <c r="AN481" s="7"/>
      <c r="AO481" s="7"/>
      <c r="AP481" s="7"/>
      <c r="AQ481" s="7"/>
      <c r="AR481" s="7"/>
      <c r="AS481" s="7"/>
      <c r="AT481" s="7"/>
      <c r="AU481" s="7"/>
      <c r="AV481" s="7"/>
      <c r="AW481" s="7"/>
      <c r="AX481" s="7"/>
      <c r="AY481" s="7"/>
      <c r="AZ481" s="7"/>
      <c r="BA481" s="7"/>
    </row>
    <row r="482" spans="1:53" x14ac:dyDescent="0.25">
      <c r="A482" s="5"/>
      <c r="B482" s="312"/>
      <c r="C482" s="314"/>
      <c r="D482" s="7"/>
      <c r="E482" s="7"/>
      <c r="F482" s="231"/>
      <c r="G482" s="231"/>
      <c r="H482" s="314"/>
      <c r="I482" s="306"/>
      <c r="J482" s="151"/>
      <c r="K482" s="151"/>
      <c r="L482" s="175"/>
      <c r="M482" s="151"/>
      <c r="N482" s="175"/>
      <c r="O482" s="218"/>
      <c r="P482" s="218"/>
      <c r="Q482" s="218"/>
      <c r="R482" s="151"/>
      <c r="S482" s="151"/>
      <c r="T482" s="151"/>
      <c r="U482" s="151"/>
      <c r="V482" s="151"/>
      <c r="W482" s="175"/>
      <c r="X482" s="151"/>
      <c r="Y482" s="151"/>
      <c r="Z482" s="151"/>
      <c r="AA482" s="151"/>
      <c r="AB482" s="151"/>
      <c r="AC482" s="151"/>
      <c r="AD482" s="151"/>
      <c r="AE482" s="151"/>
      <c r="AF482" s="151"/>
      <c r="AG482" s="151"/>
      <c r="AH482" s="151"/>
      <c r="AI482" s="151"/>
      <c r="AJ482" s="151"/>
      <c r="AK482" s="151"/>
      <c r="AL482" s="151"/>
      <c r="AM482" s="7"/>
      <c r="AN482" s="7"/>
      <c r="AO482" s="7"/>
      <c r="AP482" s="7"/>
      <c r="AQ482" s="7"/>
      <c r="AR482" s="7"/>
      <c r="AS482" s="7"/>
      <c r="AT482" s="7"/>
      <c r="AU482" s="7"/>
      <c r="AV482" s="7"/>
      <c r="AW482" s="7"/>
      <c r="AX482" s="7"/>
      <c r="AY482" s="7"/>
      <c r="AZ482" s="7"/>
      <c r="BA482" s="7"/>
    </row>
    <row r="483" spans="1:53" x14ac:dyDescent="0.25">
      <c r="A483" s="5"/>
      <c r="B483" s="312"/>
      <c r="C483" s="314"/>
      <c r="D483" s="7"/>
      <c r="E483" s="7"/>
      <c r="F483" s="231"/>
      <c r="G483" s="231"/>
      <c r="H483" s="314"/>
      <c r="I483" s="306"/>
      <c r="J483" s="151"/>
      <c r="K483" s="151"/>
      <c r="L483" s="175"/>
      <c r="M483" s="151"/>
      <c r="N483" s="175"/>
      <c r="O483" s="218"/>
      <c r="P483" s="218"/>
      <c r="Q483" s="218"/>
      <c r="R483" s="151"/>
      <c r="S483" s="151"/>
      <c r="T483" s="151"/>
      <c r="U483" s="151"/>
      <c r="V483" s="151"/>
      <c r="W483" s="175"/>
      <c r="X483" s="151"/>
      <c r="Y483" s="151"/>
      <c r="Z483" s="151"/>
      <c r="AA483" s="151"/>
      <c r="AB483" s="151"/>
      <c r="AC483" s="151"/>
      <c r="AD483" s="151"/>
      <c r="AE483" s="151"/>
      <c r="AF483" s="151"/>
      <c r="AG483" s="151"/>
      <c r="AH483" s="151"/>
      <c r="AI483" s="151"/>
      <c r="AJ483" s="151"/>
      <c r="AK483" s="151"/>
      <c r="AL483" s="151"/>
      <c r="AM483" s="7"/>
      <c r="AN483" s="7"/>
      <c r="AO483" s="7"/>
      <c r="AP483" s="7"/>
      <c r="AQ483" s="7"/>
      <c r="AR483" s="7"/>
      <c r="AS483" s="7"/>
      <c r="AT483" s="7"/>
      <c r="AU483" s="7"/>
      <c r="AV483" s="7"/>
      <c r="AW483" s="7"/>
      <c r="AX483" s="7"/>
      <c r="AY483" s="7"/>
      <c r="AZ483" s="7"/>
      <c r="BA483" s="7"/>
    </row>
    <row r="484" spans="1:53" x14ac:dyDescent="0.25">
      <c r="A484" s="5"/>
      <c r="B484" s="312"/>
      <c r="C484" s="314"/>
      <c r="D484" s="7"/>
      <c r="E484" s="7"/>
      <c r="F484" s="231"/>
      <c r="G484" s="231"/>
      <c r="H484" s="314"/>
      <c r="I484" s="306"/>
      <c r="J484" s="151"/>
      <c r="K484" s="151"/>
      <c r="L484" s="175"/>
      <c r="M484" s="151"/>
      <c r="N484" s="175"/>
      <c r="O484" s="218"/>
      <c r="P484" s="218"/>
      <c r="Q484" s="218"/>
      <c r="R484" s="151"/>
      <c r="S484" s="151"/>
      <c r="T484" s="151"/>
      <c r="U484" s="151"/>
      <c r="V484" s="151"/>
      <c r="W484" s="175"/>
      <c r="X484" s="151"/>
      <c r="Y484" s="151"/>
      <c r="Z484" s="151"/>
      <c r="AA484" s="151"/>
      <c r="AB484" s="151"/>
      <c r="AC484" s="151"/>
      <c r="AD484" s="151"/>
      <c r="AE484" s="151"/>
      <c r="AF484" s="151"/>
      <c r="AG484" s="151"/>
      <c r="AH484" s="151"/>
      <c r="AI484" s="151"/>
      <c r="AJ484" s="151"/>
      <c r="AK484" s="151"/>
      <c r="AL484" s="151"/>
      <c r="AM484" s="7"/>
      <c r="AN484" s="7"/>
      <c r="AO484" s="7"/>
      <c r="AP484" s="7"/>
      <c r="AQ484" s="7"/>
      <c r="AR484" s="7"/>
      <c r="AS484" s="7"/>
      <c r="AT484" s="7"/>
      <c r="AU484" s="7"/>
      <c r="AV484" s="7"/>
      <c r="AW484" s="7"/>
      <c r="AX484" s="7"/>
      <c r="AY484" s="7"/>
      <c r="AZ484" s="7"/>
      <c r="BA484" s="7"/>
    </row>
    <row r="485" spans="1:53" x14ac:dyDescent="0.25">
      <c r="A485" s="5"/>
      <c r="B485" s="312"/>
      <c r="C485" s="314"/>
      <c r="D485" s="7"/>
      <c r="E485" s="7"/>
      <c r="F485" s="231"/>
      <c r="G485" s="231"/>
      <c r="H485" s="314"/>
      <c r="I485" s="306"/>
      <c r="J485" s="151"/>
      <c r="K485" s="151"/>
      <c r="L485" s="175"/>
      <c r="M485" s="151"/>
      <c r="N485" s="175"/>
      <c r="O485" s="218"/>
      <c r="P485" s="218"/>
      <c r="Q485" s="218"/>
      <c r="R485" s="151"/>
      <c r="S485" s="151"/>
      <c r="T485" s="151"/>
      <c r="U485" s="151"/>
      <c r="V485" s="151"/>
      <c r="W485" s="175"/>
      <c r="X485" s="151"/>
      <c r="Y485" s="151"/>
      <c r="Z485" s="151"/>
      <c r="AA485" s="151"/>
      <c r="AB485" s="151"/>
      <c r="AC485" s="151"/>
      <c r="AD485" s="151"/>
      <c r="AE485" s="151"/>
      <c r="AF485" s="151"/>
      <c r="AG485" s="151"/>
      <c r="AH485" s="151"/>
      <c r="AI485" s="151"/>
      <c r="AJ485" s="151"/>
      <c r="AK485" s="151"/>
      <c r="AL485" s="151"/>
      <c r="AM485" s="7"/>
      <c r="AN485" s="7"/>
      <c r="AO485" s="7"/>
      <c r="AP485" s="7"/>
      <c r="AQ485" s="7"/>
      <c r="AR485" s="7"/>
      <c r="AS485" s="7"/>
      <c r="AT485" s="7"/>
      <c r="AU485" s="7"/>
      <c r="AV485" s="7"/>
      <c r="AW485" s="7"/>
      <c r="AX485" s="7"/>
      <c r="AY485" s="7"/>
      <c r="AZ485" s="7"/>
      <c r="BA485" s="7"/>
    </row>
    <row r="486" spans="1:53" x14ac:dyDescent="0.25">
      <c r="A486" s="5"/>
      <c r="B486" s="312"/>
      <c r="C486" s="314"/>
      <c r="D486" s="7"/>
      <c r="E486" s="7"/>
      <c r="F486" s="231"/>
      <c r="G486" s="231"/>
      <c r="H486" s="314"/>
      <c r="I486" s="306"/>
      <c r="J486" s="151"/>
      <c r="K486" s="151"/>
      <c r="L486" s="175"/>
      <c r="M486" s="151"/>
      <c r="N486" s="175"/>
      <c r="O486" s="218"/>
      <c r="P486" s="218"/>
      <c r="Q486" s="218"/>
      <c r="R486" s="151"/>
      <c r="S486" s="151"/>
      <c r="T486" s="151"/>
      <c r="U486" s="151"/>
      <c r="V486" s="151"/>
      <c r="W486" s="175"/>
      <c r="X486" s="151"/>
      <c r="Y486" s="151"/>
      <c r="Z486" s="151"/>
      <c r="AA486" s="151"/>
      <c r="AB486" s="151"/>
      <c r="AC486" s="151"/>
      <c r="AD486" s="151"/>
      <c r="AE486" s="151"/>
      <c r="AF486" s="151"/>
      <c r="AG486" s="151"/>
      <c r="AH486" s="151"/>
      <c r="AI486" s="151"/>
      <c r="AJ486" s="151"/>
      <c r="AK486" s="151"/>
      <c r="AL486" s="151"/>
      <c r="AM486" s="7"/>
      <c r="AN486" s="7"/>
      <c r="AO486" s="7"/>
      <c r="AP486" s="7"/>
      <c r="AQ486" s="7"/>
      <c r="AR486" s="7"/>
      <c r="AS486" s="7"/>
      <c r="AT486" s="7"/>
      <c r="AU486" s="7"/>
      <c r="AV486" s="7"/>
      <c r="AW486" s="7"/>
      <c r="AX486" s="7"/>
      <c r="AY486" s="7"/>
      <c r="AZ486" s="7"/>
      <c r="BA486" s="7"/>
    </row>
    <row r="487" spans="1:53" x14ac:dyDescent="0.25">
      <c r="A487" s="5"/>
      <c r="B487" s="312"/>
      <c r="C487" s="314"/>
      <c r="D487" s="7"/>
      <c r="E487" s="7"/>
      <c r="F487" s="231"/>
      <c r="G487" s="231"/>
      <c r="H487" s="314"/>
      <c r="I487" s="306"/>
      <c r="J487" s="151"/>
      <c r="K487" s="151"/>
      <c r="L487" s="175"/>
      <c r="M487" s="151"/>
      <c r="N487" s="175"/>
      <c r="O487" s="218"/>
      <c r="P487" s="218"/>
      <c r="Q487" s="218"/>
      <c r="R487" s="151"/>
      <c r="S487" s="151"/>
      <c r="T487" s="151"/>
      <c r="U487" s="151"/>
      <c r="V487" s="151"/>
      <c r="W487" s="175"/>
      <c r="X487" s="151"/>
      <c r="Y487" s="151"/>
      <c r="Z487" s="151"/>
      <c r="AA487" s="151"/>
      <c r="AB487" s="151"/>
      <c r="AC487" s="151"/>
      <c r="AD487" s="151"/>
      <c r="AE487" s="151"/>
      <c r="AF487" s="151"/>
      <c r="AG487" s="151"/>
      <c r="AH487" s="151"/>
      <c r="AI487" s="151"/>
      <c r="AJ487" s="151"/>
      <c r="AK487" s="151"/>
      <c r="AL487" s="151"/>
      <c r="AM487" s="7"/>
      <c r="AN487" s="7"/>
      <c r="AO487" s="7"/>
      <c r="AP487" s="7"/>
      <c r="AQ487" s="7"/>
      <c r="AR487" s="7"/>
      <c r="AS487" s="7"/>
      <c r="AT487" s="7"/>
      <c r="AU487" s="7"/>
      <c r="AV487" s="7"/>
      <c r="AW487" s="7"/>
      <c r="AX487" s="7"/>
      <c r="AY487" s="7"/>
      <c r="AZ487" s="7"/>
      <c r="BA487" s="7"/>
    </row>
    <row r="488" spans="1:53" x14ac:dyDescent="0.25">
      <c r="A488" s="5"/>
      <c r="B488" s="312"/>
      <c r="C488" s="314"/>
      <c r="D488" s="7"/>
      <c r="E488" s="7"/>
      <c r="F488" s="231"/>
      <c r="G488" s="231"/>
      <c r="H488" s="314"/>
      <c r="I488" s="306"/>
      <c r="J488" s="151"/>
      <c r="K488" s="151"/>
      <c r="L488" s="175"/>
      <c r="M488" s="151"/>
      <c r="N488" s="175"/>
      <c r="O488" s="218"/>
      <c r="P488" s="218"/>
      <c r="Q488" s="218"/>
      <c r="R488" s="151"/>
      <c r="S488" s="151"/>
      <c r="T488" s="151"/>
      <c r="U488" s="151"/>
      <c r="V488" s="151"/>
      <c r="W488" s="175"/>
      <c r="X488" s="151"/>
      <c r="Y488" s="151"/>
      <c r="Z488" s="151"/>
      <c r="AA488" s="151"/>
      <c r="AB488" s="151"/>
      <c r="AC488" s="151"/>
      <c r="AD488" s="151"/>
      <c r="AE488" s="151"/>
      <c r="AF488" s="151"/>
      <c r="AG488" s="151"/>
      <c r="AH488" s="151"/>
      <c r="AI488" s="151"/>
      <c r="AJ488" s="151"/>
      <c r="AK488" s="151"/>
      <c r="AL488" s="151"/>
      <c r="AM488" s="7"/>
      <c r="AN488" s="7"/>
      <c r="AO488" s="7"/>
      <c r="AP488" s="7"/>
      <c r="AQ488" s="7"/>
      <c r="AR488" s="7"/>
      <c r="AS488" s="7"/>
      <c r="AT488" s="7"/>
      <c r="AU488" s="7"/>
      <c r="AV488" s="7"/>
      <c r="AW488" s="7"/>
      <c r="AX488" s="7"/>
      <c r="AY488" s="7"/>
      <c r="AZ488" s="7"/>
      <c r="BA488" s="7"/>
    </row>
    <row r="489" spans="1:53" x14ac:dyDescent="0.25">
      <c r="A489" s="5"/>
      <c r="B489" s="312"/>
      <c r="C489" s="314"/>
      <c r="D489" s="7"/>
      <c r="E489" s="7"/>
      <c r="F489" s="231"/>
      <c r="G489" s="231"/>
      <c r="H489" s="314"/>
      <c r="I489" s="306"/>
      <c r="J489" s="151"/>
      <c r="K489" s="151"/>
      <c r="L489" s="175"/>
      <c r="M489" s="151"/>
      <c r="N489" s="175"/>
      <c r="O489" s="218"/>
      <c r="P489" s="218"/>
      <c r="Q489" s="218"/>
      <c r="R489" s="151"/>
      <c r="S489" s="151"/>
      <c r="T489" s="151"/>
      <c r="U489" s="151"/>
      <c r="V489" s="151"/>
      <c r="W489" s="175"/>
      <c r="X489" s="151"/>
      <c r="Y489" s="151"/>
      <c r="Z489" s="151"/>
      <c r="AA489" s="151"/>
      <c r="AB489" s="151"/>
      <c r="AC489" s="151"/>
      <c r="AD489" s="151"/>
      <c r="AE489" s="151"/>
      <c r="AF489" s="151"/>
      <c r="AG489" s="151"/>
      <c r="AH489" s="151"/>
      <c r="AI489" s="151"/>
      <c r="AJ489" s="151"/>
      <c r="AK489" s="151"/>
      <c r="AL489" s="151"/>
      <c r="AM489" s="7"/>
      <c r="AN489" s="7"/>
      <c r="AO489" s="7"/>
      <c r="AP489" s="7"/>
      <c r="AQ489" s="7"/>
      <c r="AR489" s="7"/>
      <c r="AS489" s="7"/>
      <c r="AT489" s="7"/>
      <c r="AU489" s="7"/>
      <c r="AV489" s="7"/>
      <c r="AW489" s="7"/>
      <c r="AX489" s="7"/>
      <c r="AY489" s="7"/>
      <c r="AZ489" s="7"/>
      <c r="BA489" s="7"/>
    </row>
    <row r="490" spans="1:53" x14ac:dyDescent="0.25">
      <c r="A490" s="5"/>
      <c r="B490" s="312"/>
      <c r="C490" s="314"/>
      <c r="D490" s="7"/>
      <c r="E490" s="7"/>
      <c r="F490" s="231"/>
      <c r="G490" s="231"/>
      <c r="H490" s="314"/>
      <c r="I490" s="306"/>
      <c r="J490" s="151"/>
      <c r="K490" s="151"/>
      <c r="L490" s="175"/>
      <c r="M490" s="151"/>
      <c r="N490" s="175"/>
      <c r="O490" s="218"/>
      <c r="P490" s="218"/>
      <c r="Q490" s="218"/>
      <c r="R490" s="151"/>
      <c r="S490" s="151"/>
      <c r="T490" s="151"/>
      <c r="U490" s="151"/>
      <c r="V490" s="151"/>
      <c r="W490" s="175"/>
      <c r="X490" s="151"/>
      <c r="Y490" s="151"/>
      <c r="Z490" s="151"/>
      <c r="AA490" s="151"/>
      <c r="AB490" s="151"/>
      <c r="AC490" s="151"/>
      <c r="AD490" s="151"/>
      <c r="AE490" s="151"/>
      <c r="AF490" s="151"/>
      <c r="AG490" s="151"/>
      <c r="AH490" s="151"/>
      <c r="AI490" s="151"/>
      <c r="AJ490" s="151"/>
      <c r="AK490" s="151"/>
      <c r="AL490" s="151"/>
      <c r="AM490" s="7"/>
      <c r="AN490" s="7"/>
      <c r="AO490" s="7"/>
      <c r="AP490" s="7"/>
      <c r="AQ490" s="7"/>
      <c r="AR490" s="7"/>
      <c r="AS490" s="7"/>
      <c r="AT490" s="7"/>
      <c r="AU490" s="7"/>
      <c r="AV490" s="7"/>
      <c r="AW490" s="7"/>
      <c r="AX490" s="7"/>
      <c r="AY490" s="7"/>
      <c r="AZ490" s="7"/>
      <c r="BA490" s="7"/>
    </row>
    <row r="491" spans="1:53" x14ac:dyDescent="0.25">
      <c r="A491" s="5"/>
      <c r="B491" s="312"/>
      <c r="C491" s="314"/>
      <c r="D491" s="7"/>
      <c r="E491" s="7"/>
      <c r="F491" s="231"/>
      <c r="G491" s="231"/>
      <c r="H491" s="314"/>
      <c r="I491" s="306"/>
      <c r="J491" s="151"/>
      <c r="K491" s="151"/>
      <c r="L491" s="175"/>
      <c r="M491" s="151"/>
      <c r="N491" s="175"/>
      <c r="O491" s="218"/>
      <c r="P491" s="218"/>
      <c r="Q491" s="218"/>
      <c r="R491" s="151"/>
      <c r="S491" s="151"/>
      <c r="T491" s="151"/>
      <c r="U491" s="151"/>
      <c r="V491" s="151"/>
      <c r="W491" s="175"/>
      <c r="X491" s="151"/>
      <c r="Y491" s="151"/>
      <c r="Z491" s="151"/>
      <c r="AA491" s="151"/>
      <c r="AB491" s="151"/>
      <c r="AC491" s="151"/>
      <c r="AD491" s="151"/>
      <c r="AE491" s="151"/>
      <c r="AF491" s="151"/>
      <c r="AG491" s="151"/>
      <c r="AH491" s="151"/>
      <c r="AI491" s="151"/>
      <c r="AJ491" s="151"/>
      <c r="AK491" s="151"/>
      <c r="AL491" s="151"/>
      <c r="AM491" s="7"/>
      <c r="AN491" s="7"/>
      <c r="AO491" s="7"/>
      <c r="AP491" s="7"/>
      <c r="AQ491" s="7"/>
      <c r="AR491" s="7"/>
      <c r="AS491" s="7"/>
      <c r="AT491" s="7"/>
      <c r="AU491" s="7"/>
      <c r="AV491" s="7"/>
      <c r="AW491" s="7"/>
      <c r="AX491" s="7"/>
      <c r="AY491" s="7"/>
      <c r="AZ491" s="7"/>
      <c r="BA491" s="7"/>
    </row>
    <row r="492" spans="1:53" x14ac:dyDescent="0.25">
      <c r="A492" s="5"/>
      <c r="B492" s="312"/>
      <c r="C492" s="314"/>
      <c r="D492" s="7"/>
      <c r="E492" s="7"/>
      <c r="F492" s="231"/>
      <c r="G492" s="231"/>
      <c r="H492" s="314"/>
      <c r="I492" s="306"/>
      <c r="J492" s="151"/>
      <c r="K492" s="151"/>
      <c r="L492" s="175"/>
      <c r="M492" s="151"/>
      <c r="N492" s="175"/>
      <c r="O492" s="218"/>
      <c r="P492" s="218"/>
      <c r="Q492" s="218"/>
      <c r="R492" s="151"/>
      <c r="S492" s="151"/>
      <c r="T492" s="151"/>
      <c r="U492" s="151"/>
      <c r="V492" s="151"/>
      <c r="W492" s="175"/>
      <c r="X492" s="151"/>
      <c r="Y492" s="151"/>
      <c r="Z492" s="151"/>
      <c r="AA492" s="151"/>
      <c r="AB492" s="151"/>
      <c r="AC492" s="151"/>
      <c r="AD492" s="151"/>
      <c r="AE492" s="151"/>
      <c r="AF492" s="151"/>
      <c r="AG492" s="151"/>
      <c r="AH492" s="151"/>
      <c r="AI492" s="151"/>
      <c r="AJ492" s="151"/>
      <c r="AK492" s="151"/>
      <c r="AL492" s="151"/>
      <c r="AM492" s="7"/>
      <c r="AN492" s="7"/>
      <c r="AO492" s="7"/>
      <c r="AP492" s="7"/>
      <c r="AQ492" s="7"/>
      <c r="AR492" s="7"/>
      <c r="AS492" s="7"/>
      <c r="AT492" s="7"/>
      <c r="AU492" s="7"/>
      <c r="AV492" s="7"/>
      <c r="AW492" s="7"/>
      <c r="AX492" s="7"/>
      <c r="AY492" s="7"/>
      <c r="AZ492" s="7"/>
      <c r="BA492" s="7"/>
    </row>
    <row r="493" spans="1:53" x14ac:dyDescent="0.25">
      <c r="A493" s="5"/>
      <c r="B493" s="312"/>
      <c r="C493" s="314"/>
      <c r="D493" s="7"/>
      <c r="E493" s="7"/>
      <c r="F493" s="231"/>
      <c r="G493" s="231"/>
      <c r="H493" s="314"/>
      <c r="I493" s="306"/>
      <c r="J493" s="151"/>
      <c r="K493" s="151"/>
      <c r="L493" s="175"/>
      <c r="M493" s="151"/>
      <c r="N493" s="175"/>
      <c r="O493" s="218"/>
      <c r="P493" s="218"/>
      <c r="Q493" s="218"/>
      <c r="R493" s="151"/>
      <c r="S493" s="151"/>
      <c r="T493" s="151"/>
      <c r="U493" s="151"/>
      <c r="V493" s="151"/>
      <c r="W493" s="175"/>
      <c r="X493" s="151"/>
      <c r="Y493" s="151"/>
      <c r="Z493" s="151"/>
      <c r="AA493" s="151"/>
      <c r="AB493" s="151"/>
      <c r="AC493" s="151"/>
      <c r="AD493" s="151"/>
      <c r="AE493" s="151"/>
      <c r="AF493" s="151"/>
      <c r="AG493" s="151"/>
      <c r="AH493" s="151"/>
      <c r="AI493" s="151"/>
      <c r="AJ493" s="151"/>
      <c r="AK493" s="151"/>
      <c r="AL493" s="151"/>
      <c r="AM493" s="7"/>
      <c r="AN493" s="7"/>
      <c r="AO493" s="7"/>
      <c r="AP493" s="7"/>
      <c r="AQ493" s="7"/>
      <c r="AR493" s="7"/>
      <c r="AS493" s="7"/>
      <c r="AT493" s="7"/>
      <c r="AU493" s="7"/>
      <c r="AV493" s="7"/>
      <c r="AW493" s="7"/>
      <c r="AX493" s="7"/>
      <c r="AY493" s="7"/>
      <c r="AZ493" s="7"/>
      <c r="BA493" s="7"/>
    </row>
    <row r="494" spans="1:53" x14ac:dyDescent="0.25">
      <c r="A494" s="5"/>
      <c r="B494" s="312"/>
      <c r="C494" s="314"/>
      <c r="D494" s="7"/>
      <c r="E494" s="7"/>
      <c r="F494" s="231"/>
      <c r="G494" s="231"/>
      <c r="H494" s="314"/>
      <c r="I494" s="306"/>
      <c r="J494" s="151"/>
      <c r="K494" s="151"/>
      <c r="L494" s="175"/>
      <c r="M494" s="151"/>
      <c r="N494" s="175"/>
      <c r="O494" s="218"/>
      <c r="P494" s="218"/>
      <c r="Q494" s="218"/>
      <c r="R494" s="151"/>
      <c r="S494" s="151"/>
      <c r="T494" s="151"/>
      <c r="U494" s="151"/>
      <c r="V494" s="151"/>
      <c r="W494" s="175"/>
      <c r="X494" s="151"/>
      <c r="Y494" s="151"/>
      <c r="Z494" s="151"/>
      <c r="AA494" s="151"/>
      <c r="AB494" s="151"/>
      <c r="AC494" s="151"/>
      <c r="AD494" s="151"/>
      <c r="AE494" s="151"/>
      <c r="AF494" s="151"/>
      <c r="AG494" s="151"/>
      <c r="AH494" s="151"/>
      <c r="AI494" s="151"/>
      <c r="AJ494" s="151"/>
      <c r="AK494" s="151"/>
      <c r="AL494" s="151"/>
      <c r="AM494" s="7"/>
      <c r="AN494" s="7"/>
      <c r="AO494" s="7"/>
      <c r="AP494" s="7"/>
      <c r="AQ494" s="7"/>
      <c r="AR494" s="7"/>
      <c r="AS494" s="7"/>
      <c r="AT494" s="7"/>
      <c r="AU494" s="7"/>
      <c r="AV494" s="7"/>
      <c r="AW494" s="7"/>
      <c r="AX494" s="7"/>
      <c r="AY494" s="7"/>
      <c r="AZ494" s="7"/>
      <c r="BA494" s="7"/>
    </row>
    <row r="495" spans="1:53" x14ac:dyDescent="0.25">
      <c r="A495" s="5"/>
      <c r="B495" s="312"/>
      <c r="C495" s="314"/>
      <c r="D495" s="7"/>
      <c r="E495" s="7"/>
      <c r="F495" s="231"/>
      <c r="G495" s="231"/>
      <c r="H495" s="314"/>
      <c r="I495" s="306"/>
      <c r="J495" s="151"/>
      <c r="K495" s="151"/>
      <c r="L495" s="175"/>
      <c r="M495" s="151"/>
      <c r="N495" s="175"/>
      <c r="O495" s="218"/>
      <c r="P495" s="218"/>
      <c r="Q495" s="218"/>
      <c r="R495" s="151"/>
      <c r="S495" s="151"/>
      <c r="T495" s="151"/>
      <c r="U495" s="151"/>
      <c r="V495" s="151"/>
      <c r="W495" s="175"/>
      <c r="X495" s="151"/>
      <c r="Y495" s="151"/>
      <c r="Z495" s="151"/>
      <c r="AA495" s="151"/>
      <c r="AB495" s="151"/>
      <c r="AC495" s="151"/>
      <c r="AD495" s="151"/>
      <c r="AE495" s="151"/>
      <c r="AF495" s="151"/>
      <c r="AG495" s="151"/>
      <c r="AH495" s="151"/>
      <c r="AI495" s="151"/>
      <c r="AJ495" s="151"/>
      <c r="AK495" s="151"/>
      <c r="AL495" s="151"/>
      <c r="AM495" s="7"/>
      <c r="AN495" s="7"/>
      <c r="AO495" s="7"/>
      <c r="AP495" s="7"/>
      <c r="AQ495" s="7"/>
      <c r="AR495" s="7"/>
      <c r="AS495" s="7"/>
      <c r="AT495" s="7"/>
      <c r="AU495" s="7"/>
      <c r="AV495" s="7"/>
      <c r="AW495" s="7"/>
      <c r="AX495" s="7"/>
      <c r="AY495" s="7"/>
      <c r="AZ495" s="7"/>
      <c r="BA495" s="7"/>
    </row>
    <row r="496" spans="1:53" x14ac:dyDescent="0.25">
      <c r="A496" s="5"/>
      <c r="B496" s="312"/>
      <c r="C496" s="314"/>
      <c r="D496" s="7"/>
      <c r="E496" s="7"/>
      <c r="F496" s="231"/>
      <c r="G496" s="231"/>
      <c r="H496" s="314"/>
      <c r="I496" s="306"/>
      <c r="J496" s="151"/>
      <c r="K496" s="151"/>
      <c r="L496" s="175"/>
      <c r="M496" s="151"/>
      <c r="N496" s="175"/>
      <c r="O496" s="218"/>
      <c r="P496" s="218"/>
      <c r="Q496" s="218"/>
      <c r="R496" s="151"/>
      <c r="S496" s="151"/>
      <c r="T496" s="151"/>
      <c r="U496" s="151"/>
      <c r="V496" s="151"/>
      <c r="W496" s="175"/>
      <c r="X496" s="151"/>
      <c r="Y496" s="151"/>
      <c r="Z496" s="151"/>
      <c r="AA496" s="151"/>
      <c r="AB496" s="151"/>
      <c r="AC496" s="151"/>
      <c r="AD496" s="151"/>
      <c r="AE496" s="151"/>
      <c r="AF496" s="151"/>
      <c r="AG496" s="151"/>
      <c r="AH496" s="151"/>
      <c r="AI496" s="151"/>
      <c r="AJ496" s="151"/>
      <c r="AK496" s="151"/>
      <c r="AL496" s="151"/>
      <c r="AM496" s="7"/>
      <c r="AN496" s="7"/>
      <c r="AO496" s="7"/>
      <c r="AP496" s="7"/>
      <c r="AQ496" s="7"/>
      <c r="AR496" s="7"/>
      <c r="AS496" s="7"/>
      <c r="AT496" s="7"/>
      <c r="AU496" s="7"/>
      <c r="AV496" s="7"/>
      <c r="AW496" s="7"/>
      <c r="AX496" s="7"/>
      <c r="AY496" s="7"/>
      <c r="AZ496" s="7"/>
      <c r="BA496" s="7"/>
    </row>
    <row r="497" spans="1:53" x14ac:dyDescent="0.25">
      <c r="A497" s="5"/>
      <c r="B497" s="312"/>
      <c r="C497" s="314"/>
      <c r="D497" s="7"/>
      <c r="E497" s="7"/>
      <c r="F497" s="231"/>
      <c r="G497" s="231"/>
      <c r="H497" s="314"/>
      <c r="I497" s="306"/>
      <c r="J497" s="151"/>
      <c r="K497" s="151"/>
      <c r="L497" s="175"/>
      <c r="M497" s="151"/>
      <c r="N497" s="175"/>
      <c r="O497" s="218"/>
      <c r="P497" s="218"/>
      <c r="Q497" s="218"/>
      <c r="R497" s="151"/>
      <c r="S497" s="151"/>
      <c r="T497" s="151"/>
      <c r="U497" s="151"/>
      <c r="V497" s="151"/>
      <c r="W497" s="175"/>
      <c r="X497" s="151"/>
      <c r="Y497" s="151"/>
      <c r="Z497" s="151"/>
      <c r="AA497" s="151"/>
      <c r="AB497" s="151"/>
      <c r="AC497" s="151"/>
      <c r="AD497" s="151"/>
      <c r="AE497" s="151"/>
      <c r="AF497" s="151"/>
      <c r="AG497" s="151"/>
      <c r="AH497" s="151"/>
      <c r="AI497" s="151"/>
      <c r="AJ497" s="151"/>
      <c r="AK497" s="151"/>
      <c r="AL497" s="151"/>
      <c r="AM497" s="7"/>
      <c r="AN497" s="7"/>
      <c r="AO497" s="7"/>
      <c r="AP497" s="7"/>
      <c r="AQ497" s="7"/>
      <c r="AR497" s="7"/>
      <c r="AS497" s="7"/>
      <c r="AT497" s="7"/>
      <c r="AU497" s="7"/>
      <c r="AV497" s="7"/>
      <c r="AW497" s="7"/>
      <c r="AX497" s="7"/>
      <c r="AY497" s="7"/>
      <c r="AZ497" s="7"/>
      <c r="BA497" s="7"/>
    </row>
    <row r="498" spans="1:53" x14ac:dyDescent="0.25">
      <c r="A498" s="5"/>
      <c r="B498" s="312"/>
      <c r="C498" s="314"/>
      <c r="D498" s="7"/>
      <c r="E498" s="7"/>
      <c r="F498" s="231"/>
      <c r="G498" s="231"/>
      <c r="H498" s="314"/>
      <c r="I498" s="306"/>
      <c r="J498" s="151"/>
      <c r="K498" s="151"/>
      <c r="L498" s="175"/>
      <c r="M498" s="151"/>
      <c r="N498" s="175"/>
      <c r="O498" s="218"/>
      <c r="P498" s="218"/>
      <c r="Q498" s="218"/>
      <c r="R498" s="151"/>
      <c r="S498" s="151"/>
      <c r="T498" s="151"/>
      <c r="U498" s="151"/>
      <c r="V498" s="151"/>
      <c r="W498" s="175"/>
      <c r="X498" s="151"/>
      <c r="Y498" s="151"/>
      <c r="Z498" s="151"/>
      <c r="AA498" s="151"/>
      <c r="AB498" s="151"/>
      <c r="AC498" s="151"/>
      <c r="AD498" s="151"/>
      <c r="AE498" s="151"/>
      <c r="AF498" s="151"/>
      <c r="AG498" s="151"/>
      <c r="AH498" s="151"/>
      <c r="AI498" s="151"/>
      <c r="AJ498" s="151"/>
      <c r="AK498" s="151"/>
      <c r="AL498" s="151"/>
      <c r="AM498" s="7"/>
      <c r="AN498" s="7"/>
      <c r="AO498" s="7"/>
      <c r="AP498" s="7"/>
      <c r="AQ498" s="7"/>
      <c r="AR498" s="7"/>
      <c r="AS498" s="7"/>
      <c r="AT498" s="7"/>
      <c r="AU498" s="7"/>
      <c r="AV498" s="7"/>
      <c r="AW498" s="7"/>
      <c r="AX498" s="7"/>
      <c r="AY498" s="7"/>
      <c r="AZ498" s="7"/>
      <c r="BA498" s="7"/>
    </row>
    <row r="499" spans="1:53" x14ac:dyDescent="0.25">
      <c r="A499" s="5"/>
      <c r="B499" s="312"/>
      <c r="C499" s="314"/>
      <c r="D499" s="7"/>
      <c r="E499" s="7"/>
      <c r="F499" s="231"/>
      <c r="G499" s="231"/>
      <c r="H499" s="314"/>
      <c r="I499" s="306"/>
      <c r="J499" s="151"/>
      <c r="K499" s="151"/>
      <c r="L499" s="175"/>
      <c r="M499" s="151"/>
      <c r="N499" s="175"/>
      <c r="O499" s="218"/>
      <c r="P499" s="218"/>
      <c r="Q499" s="218"/>
      <c r="R499" s="151"/>
      <c r="S499" s="151"/>
      <c r="T499" s="151"/>
      <c r="U499" s="151"/>
      <c r="V499" s="151"/>
      <c r="W499" s="175"/>
      <c r="X499" s="151"/>
      <c r="Y499" s="151"/>
      <c r="Z499" s="151"/>
      <c r="AA499" s="151"/>
      <c r="AB499" s="151"/>
      <c r="AC499" s="151"/>
      <c r="AD499" s="151"/>
      <c r="AE499" s="151"/>
      <c r="AF499" s="151"/>
      <c r="AG499" s="151"/>
      <c r="AH499" s="151"/>
      <c r="AI499" s="151"/>
      <c r="AJ499" s="151"/>
      <c r="AK499" s="151"/>
      <c r="AL499" s="151"/>
      <c r="AM499" s="7"/>
      <c r="AN499" s="7"/>
      <c r="AO499" s="7"/>
      <c r="AP499" s="7"/>
      <c r="AQ499" s="7"/>
      <c r="AR499" s="7"/>
      <c r="AS499" s="7"/>
      <c r="AT499" s="7"/>
      <c r="AU499" s="7"/>
      <c r="AV499" s="7"/>
      <c r="AW499" s="7"/>
      <c r="AX499" s="7"/>
      <c r="AY499" s="7"/>
      <c r="AZ499" s="7"/>
      <c r="BA499" s="7"/>
    </row>
    <row r="500" spans="1:53" x14ac:dyDescent="0.25">
      <c r="A500" s="5"/>
      <c r="B500" s="312"/>
      <c r="C500" s="314"/>
      <c r="D500" s="7"/>
      <c r="E500" s="7"/>
      <c r="F500" s="231"/>
      <c r="G500" s="231"/>
      <c r="H500" s="314"/>
      <c r="I500" s="306"/>
      <c r="J500" s="151"/>
      <c r="K500" s="151"/>
      <c r="L500" s="175"/>
      <c r="M500" s="151"/>
      <c r="N500" s="175"/>
      <c r="O500" s="218"/>
      <c r="P500" s="218"/>
      <c r="Q500" s="218"/>
      <c r="R500" s="151"/>
      <c r="S500" s="151"/>
      <c r="T500" s="151"/>
      <c r="U500" s="151"/>
      <c r="V500" s="151"/>
      <c r="W500" s="175"/>
      <c r="X500" s="151"/>
      <c r="Y500" s="151"/>
      <c r="Z500" s="151"/>
      <c r="AA500" s="151"/>
      <c r="AB500" s="151"/>
      <c r="AC500" s="151"/>
      <c r="AD500" s="151"/>
      <c r="AE500" s="151"/>
      <c r="AF500" s="151"/>
      <c r="AG500" s="151"/>
      <c r="AH500" s="151"/>
      <c r="AI500" s="151"/>
      <c r="AJ500" s="151"/>
      <c r="AK500" s="151"/>
      <c r="AL500" s="151"/>
      <c r="AM500" s="7"/>
      <c r="AN500" s="7"/>
      <c r="AO500" s="7"/>
      <c r="AP500" s="7"/>
      <c r="AQ500" s="7"/>
      <c r="AR500" s="7"/>
      <c r="AS500" s="7"/>
      <c r="AT500" s="7"/>
      <c r="AU500" s="7"/>
      <c r="AV500" s="7"/>
      <c r="AW500" s="7"/>
      <c r="AX500" s="7"/>
      <c r="AY500" s="7"/>
      <c r="AZ500" s="7"/>
      <c r="BA500" s="7"/>
    </row>
    <row r="501" spans="1:53" x14ac:dyDescent="0.25">
      <c r="A501" s="5"/>
      <c r="B501" s="312"/>
      <c r="C501" s="314"/>
      <c r="D501" s="7"/>
      <c r="E501" s="7"/>
      <c r="F501" s="231"/>
      <c r="G501" s="231"/>
      <c r="H501" s="314"/>
      <c r="I501" s="306"/>
      <c r="J501" s="151"/>
      <c r="K501" s="151"/>
      <c r="L501" s="175"/>
      <c r="M501" s="151"/>
      <c r="N501" s="175"/>
      <c r="O501" s="218"/>
      <c r="P501" s="218"/>
      <c r="Q501" s="218"/>
      <c r="R501" s="151"/>
      <c r="S501" s="151"/>
      <c r="T501" s="151"/>
      <c r="U501" s="151"/>
      <c r="V501" s="151"/>
      <c r="W501" s="175"/>
      <c r="X501" s="151"/>
      <c r="Y501" s="151"/>
      <c r="Z501" s="151"/>
      <c r="AA501" s="151"/>
      <c r="AB501" s="151"/>
      <c r="AC501" s="151"/>
      <c r="AD501" s="151"/>
      <c r="AE501" s="151"/>
      <c r="AF501" s="151"/>
      <c r="AG501" s="151"/>
      <c r="AH501" s="151"/>
      <c r="AI501" s="151"/>
      <c r="AJ501" s="151"/>
      <c r="AK501" s="151"/>
      <c r="AL501" s="151"/>
      <c r="AM501" s="7"/>
      <c r="AN501" s="7"/>
      <c r="AO501" s="7"/>
      <c r="AP501" s="7"/>
      <c r="AQ501" s="7"/>
      <c r="AR501" s="7"/>
      <c r="AS501" s="7"/>
      <c r="AT501" s="7"/>
      <c r="AU501" s="7"/>
      <c r="AV501" s="7"/>
      <c r="AW501" s="7"/>
      <c r="AX501" s="7"/>
      <c r="AY501" s="7"/>
      <c r="AZ501" s="7"/>
      <c r="BA501" s="7"/>
    </row>
    <row r="502" spans="1:53" x14ac:dyDescent="0.25">
      <c r="A502" s="5"/>
      <c r="B502" s="312"/>
      <c r="C502" s="314"/>
      <c r="D502" s="7"/>
      <c r="E502" s="7"/>
      <c r="F502" s="231"/>
      <c r="G502" s="231"/>
      <c r="H502" s="314"/>
      <c r="I502" s="306"/>
      <c r="J502" s="151"/>
      <c r="K502" s="151"/>
      <c r="L502" s="175"/>
      <c r="M502" s="151"/>
      <c r="N502" s="175"/>
      <c r="O502" s="218"/>
      <c r="P502" s="218"/>
      <c r="Q502" s="218"/>
      <c r="R502" s="151"/>
      <c r="S502" s="151"/>
      <c r="T502" s="151"/>
      <c r="U502" s="151"/>
      <c r="V502" s="151"/>
      <c r="W502" s="175"/>
      <c r="X502" s="151"/>
      <c r="Y502" s="151"/>
      <c r="Z502" s="151"/>
      <c r="AA502" s="151"/>
      <c r="AB502" s="151"/>
      <c r="AC502" s="151"/>
      <c r="AD502" s="151"/>
      <c r="AE502" s="151"/>
      <c r="AF502" s="151"/>
      <c r="AG502" s="151"/>
      <c r="AH502" s="151"/>
      <c r="AI502" s="151"/>
      <c r="AJ502" s="151"/>
      <c r="AK502" s="151"/>
      <c r="AL502" s="151"/>
      <c r="AM502" s="7"/>
      <c r="AN502" s="7"/>
      <c r="AO502" s="7"/>
      <c r="AP502" s="7"/>
      <c r="AQ502" s="7"/>
      <c r="AR502" s="7"/>
      <c r="AS502" s="7"/>
      <c r="AT502" s="7"/>
      <c r="AU502" s="7"/>
      <c r="AV502" s="7"/>
      <c r="AW502" s="7"/>
      <c r="AX502" s="7"/>
      <c r="AY502" s="7"/>
      <c r="AZ502" s="7"/>
      <c r="BA502" s="7"/>
    </row>
    <row r="503" spans="1:53" x14ac:dyDescent="0.25">
      <c r="A503" s="5"/>
      <c r="B503" s="312"/>
      <c r="C503" s="314"/>
      <c r="D503" s="7"/>
      <c r="E503" s="7"/>
      <c r="F503" s="231"/>
      <c r="G503" s="231"/>
      <c r="H503" s="314"/>
      <c r="I503" s="306"/>
      <c r="J503" s="151"/>
      <c r="K503" s="151"/>
      <c r="L503" s="175"/>
      <c r="M503" s="151"/>
      <c r="N503" s="175"/>
      <c r="O503" s="218"/>
      <c r="P503" s="218"/>
      <c r="Q503" s="218"/>
      <c r="R503" s="151"/>
      <c r="S503" s="151"/>
      <c r="T503" s="151"/>
      <c r="U503" s="151"/>
      <c r="V503" s="151"/>
      <c r="W503" s="175"/>
      <c r="X503" s="151"/>
      <c r="Y503" s="151"/>
      <c r="Z503" s="151"/>
      <c r="AA503" s="151"/>
      <c r="AB503" s="151"/>
      <c r="AC503" s="151"/>
      <c r="AD503" s="151"/>
      <c r="AE503" s="151"/>
      <c r="AF503" s="151"/>
      <c r="AG503" s="151"/>
      <c r="AH503" s="151"/>
      <c r="AI503" s="151"/>
      <c r="AJ503" s="151"/>
      <c r="AK503" s="151"/>
      <c r="AL503" s="151"/>
      <c r="AM503" s="7"/>
      <c r="AN503" s="7"/>
      <c r="AO503" s="7"/>
      <c r="AP503" s="7"/>
      <c r="AQ503" s="7"/>
      <c r="AR503" s="7"/>
      <c r="AS503" s="7"/>
      <c r="AT503" s="7"/>
      <c r="AU503" s="7"/>
      <c r="AV503" s="7"/>
      <c r="AW503" s="7"/>
      <c r="AX503" s="7"/>
      <c r="AY503" s="7"/>
      <c r="AZ503" s="7"/>
      <c r="BA503" s="7"/>
    </row>
    <row r="504" spans="1:53" x14ac:dyDescent="0.25">
      <c r="A504" s="5"/>
      <c r="B504" s="312"/>
      <c r="C504" s="314"/>
      <c r="D504" s="7"/>
      <c r="E504" s="7"/>
      <c r="F504" s="231"/>
      <c r="G504" s="231"/>
      <c r="H504" s="314"/>
      <c r="I504" s="306"/>
      <c r="J504" s="151"/>
      <c r="K504" s="151"/>
      <c r="L504" s="175"/>
      <c r="M504" s="151"/>
      <c r="N504" s="175"/>
      <c r="O504" s="218"/>
      <c r="P504" s="218"/>
      <c r="Q504" s="218"/>
      <c r="R504" s="151"/>
      <c r="S504" s="151"/>
      <c r="T504" s="151"/>
      <c r="U504" s="151"/>
      <c r="V504" s="151"/>
      <c r="W504" s="175"/>
      <c r="X504" s="151"/>
      <c r="Y504" s="151"/>
      <c r="Z504" s="151"/>
      <c r="AA504" s="151"/>
      <c r="AB504" s="151"/>
      <c r="AC504" s="151"/>
      <c r="AD504" s="151"/>
      <c r="AE504" s="151"/>
      <c r="AF504" s="151"/>
      <c r="AG504" s="151"/>
      <c r="AH504" s="151"/>
      <c r="AI504" s="151"/>
      <c r="AJ504" s="151"/>
      <c r="AK504" s="151"/>
      <c r="AL504" s="151"/>
      <c r="AM504" s="7"/>
      <c r="AN504" s="7"/>
      <c r="AO504" s="7"/>
      <c r="AP504" s="7"/>
      <c r="AQ504" s="7"/>
      <c r="AR504" s="7"/>
      <c r="AS504" s="7"/>
      <c r="AT504" s="7"/>
      <c r="AU504" s="7"/>
      <c r="AV504" s="7"/>
      <c r="AW504" s="7"/>
      <c r="AX504" s="7"/>
      <c r="AY504" s="7"/>
      <c r="AZ504" s="7"/>
      <c r="BA504" s="7"/>
    </row>
    <row r="505" spans="1:53" x14ac:dyDescent="0.25">
      <c r="A505" s="5"/>
      <c r="B505" s="312"/>
      <c r="C505" s="314"/>
      <c r="D505" s="7"/>
      <c r="E505" s="7"/>
      <c r="F505" s="231"/>
      <c r="G505" s="231"/>
      <c r="H505" s="314"/>
      <c r="I505" s="306"/>
      <c r="J505" s="151"/>
      <c r="K505" s="151"/>
      <c r="L505" s="175"/>
      <c r="M505" s="151"/>
      <c r="N505" s="175"/>
      <c r="O505" s="218"/>
      <c r="P505" s="218"/>
      <c r="Q505" s="218"/>
      <c r="R505" s="151"/>
      <c r="S505" s="151"/>
      <c r="T505" s="151"/>
      <c r="U505" s="151"/>
      <c r="V505" s="151"/>
      <c r="W505" s="175"/>
      <c r="X505" s="151"/>
      <c r="Y505" s="151"/>
      <c r="Z505" s="151"/>
      <c r="AA505" s="151"/>
      <c r="AB505" s="151"/>
      <c r="AC505" s="151"/>
      <c r="AD505" s="151"/>
      <c r="AE505" s="151"/>
      <c r="AF505" s="151"/>
      <c r="AG505" s="151"/>
      <c r="AH505" s="151"/>
      <c r="AI505" s="151"/>
      <c r="AJ505" s="151"/>
      <c r="AK505" s="151"/>
      <c r="AL505" s="151"/>
      <c r="AM505" s="7"/>
      <c r="AN505" s="7"/>
      <c r="AO505" s="7"/>
      <c r="AP505" s="7"/>
      <c r="AQ505" s="7"/>
      <c r="AR505" s="7"/>
      <c r="AS505" s="7"/>
      <c r="AT505" s="7"/>
      <c r="AU505" s="7"/>
      <c r="AV505" s="7"/>
      <c r="AW505" s="7"/>
      <c r="AX505" s="7"/>
      <c r="AY505" s="7"/>
      <c r="AZ505" s="7"/>
      <c r="BA505" s="7"/>
    </row>
    <row r="506" spans="1:53" x14ac:dyDescent="0.25">
      <c r="A506" s="5"/>
      <c r="B506" s="312"/>
      <c r="C506" s="314"/>
      <c r="D506" s="7"/>
      <c r="E506" s="7"/>
      <c r="F506" s="231"/>
      <c r="G506" s="231"/>
      <c r="H506" s="314"/>
      <c r="I506" s="306"/>
      <c r="J506" s="151"/>
      <c r="K506" s="151"/>
      <c r="L506" s="175"/>
      <c r="M506" s="151"/>
      <c r="N506" s="175"/>
      <c r="O506" s="218"/>
      <c r="P506" s="218"/>
      <c r="Q506" s="218"/>
      <c r="R506" s="151"/>
      <c r="S506" s="151"/>
      <c r="T506" s="151"/>
      <c r="U506" s="151"/>
      <c r="V506" s="151"/>
      <c r="W506" s="175"/>
      <c r="X506" s="151"/>
      <c r="Y506" s="151"/>
      <c r="Z506" s="151"/>
      <c r="AA506" s="151"/>
      <c r="AB506" s="151"/>
      <c r="AC506" s="151"/>
      <c r="AD506" s="151"/>
      <c r="AE506" s="151"/>
      <c r="AF506" s="151"/>
      <c r="AG506" s="151"/>
      <c r="AH506" s="151"/>
      <c r="AI506" s="151"/>
      <c r="AJ506" s="151"/>
      <c r="AK506" s="151"/>
      <c r="AL506" s="151"/>
      <c r="AM506" s="7"/>
      <c r="AN506" s="7"/>
      <c r="AO506" s="7"/>
      <c r="AP506" s="7"/>
      <c r="AQ506" s="7"/>
      <c r="AR506" s="7"/>
      <c r="AS506" s="7"/>
      <c r="AT506" s="7"/>
      <c r="AU506" s="7"/>
      <c r="AV506" s="7"/>
      <c r="AW506" s="7"/>
      <c r="AX506" s="7"/>
      <c r="AY506" s="7"/>
      <c r="AZ506" s="7"/>
      <c r="BA506" s="7"/>
    </row>
    <row r="507" spans="1:53" x14ac:dyDescent="0.25">
      <c r="A507" s="5"/>
      <c r="B507" s="312"/>
      <c r="C507" s="314"/>
      <c r="D507" s="7"/>
      <c r="E507" s="7"/>
      <c r="F507" s="231"/>
      <c r="G507" s="231"/>
      <c r="H507" s="314"/>
      <c r="I507" s="306"/>
      <c r="J507" s="151"/>
      <c r="K507" s="151"/>
      <c r="L507" s="175"/>
      <c r="M507" s="151"/>
      <c r="N507" s="175"/>
      <c r="O507" s="218"/>
      <c r="P507" s="218"/>
      <c r="Q507" s="218"/>
      <c r="R507" s="151"/>
      <c r="S507" s="151"/>
      <c r="T507" s="151"/>
      <c r="U507" s="151"/>
      <c r="V507" s="151"/>
      <c r="W507" s="175"/>
      <c r="X507" s="151"/>
      <c r="Y507" s="151"/>
      <c r="Z507" s="151"/>
      <c r="AA507" s="151"/>
      <c r="AB507" s="151"/>
      <c r="AC507" s="151"/>
      <c r="AD507" s="151"/>
      <c r="AE507" s="151"/>
      <c r="AF507" s="151"/>
      <c r="AG507" s="151"/>
      <c r="AH507" s="151"/>
      <c r="AI507" s="151"/>
      <c r="AJ507" s="151"/>
      <c r="AK507" s="151"/>
      <c r="AL507" s="151"/>
      <c r="AM507" s="7"/>
      <c r="AN507" s="7"/>
      <c r="AO507" s="7"/>
      <c r="AP507" s="7"/>
      <c r="AQ507" s="7"/>
      <c r="AR507" s="7"/>
      <c r="AS507" s="7"/>
      <c r="AT507" s="7"/>
      <c r="AU507" s="7"/>
      <c r="AV507" s="7"/>
      <c r="AW507" s="7"/>
      <c r="AX507" s="7"/>
      <c r="AY507" s="7"/>
      <c r="AZ507" s="7"/>
      <c r="BA507" s="7"/>
    </row>
    <row r="508" spans="1:53" x14ac:dyDescent="0.25">
      <c r="A508" s="5"/>
      <c r="B508" s="312"/>
      <c r="C508" s="314"/>
      <c r="D508" s="7"/>
      <c r="E508" s="7"/>
      <c r="F508" s="231"/>
      <c r="G508" s="231"/>
      <c r="H508" s="314"/>
      <c r="I508" s="306"/>
      <c r="J508" s="151"/>
      <c r="K508" s="151"/>
      <c r="L508" s="175"/>
      <c r="M508" s="151"/>
      <c r="N508" s="175"/>
      <c r="O508" s="218"/>
      <c r="P508" s="218"/>
      <c r="Q508" s="218"/>
      <c r="R508" s="151"/>
      <c r="S508" s="151"/>
      <c r="T508" s="151"/>
      <c r="U508" s="151"/>
      <c r="V508" s="151"/>
      <c r="W508" s="175"/>
      <c r="X508" s="151"/>
      <c r="Y508" s="151"/>
      <c r="Z508" s="151"/>
      <c r="AA508" s="151"/>
      <c r="AB508" s="151"/>
      <c r="AC508" s="151"/>
      <c r="AD508" s="151"/>
      <c r="AE508" s="151"/>
      <c r="AF508" s="151"/>
      <c r="AG508" s="151"/>
      <c r="AH508" s="151"/>
      <c r="AI508" s="151"/>
      <c r="AJ508" s="151"/>
      <c r="AK508" s="151"/>
      <c r="AL508" s="151"/>
      <c r="AM508" s="7"/>
      <c r="AN508" s="7"/>
      <c r="AO508" s="7"/>
      <c r="AP508" s="7"/>
      <c r="AQ508" s="7"/>
      <c r="AR508" s="7"/>
      <c r="AS508" s="7"/>
      <c r="AT508" s="7"/>
      <c r="AU508" s="7"/>
      <c r="AV508" s="7"/>
      <c r="AW508" s="7"/>
      <c r="AX508" s="7"/>
      <c r="AY508" s="7"/>
      <c r="AZ508" s="7"/>
      <c r="BA508" s="7"/>
    </row>
    <row r="509" spans="1:53" x14ac:dyDescent="0.25">
      <c r="A509" s="5"/>
      <c r="B509" s="312"/>
      <c r="C509" s="314"/>
      <c r="D509" s="7"/>
      <c r="E509" s="7"/>
      <c r="F509" s="231"/>
      <c r="G509" s="231"/>
      <c r="H509" s="314"/>
      <c r="I509" s="306"/>
      <c r="J509" s="151"/>
      <c r="K509" s="151"/>
      <c r="L509" s="175"/>
      <c r="M509" s="151"/>
      <c r="N509" s="175"/>
      <c r="O509" s="218"/>
      <c r="P509" s="218"/>
      <c r="Q509" s="218"/>
      <c r="R509" s="151"/>
      <c r="S509" s="151"/>
      <c r="T509" s="151"/>
      <c r="U509" s="151"/>
      <c r="V509" s="151"/>
      <c r="W509" s="175"/>
      <c r="X509" s="151"/>
      <c r="Y509" s="151"/>
      <c r="Z509" s="151"/>
      <c r="AA509" s="151"/>
      <c r="AB509" s="151"/>
      <c r="AC509" s="151"/>
      <c r="AD509" s="151"/>
      <c r="AE509" s="151"/>
      <c r="AF509" s="151"/>
      <c r="AG509" s="151"/>
      <c r="AH509" s="151"/>
      <c r="AI509" s="151"/>
      <c r="AJ509" s="151"/>
      <c r="AK509" s="151"/>
      <c r="AL509" s="151"/>
      <c r="AM509" s="7"/>
      <c r="AN509" s="7"/>
      <c r="AO509" s="7"/>
      <c r="AP509" s="7"/>
      <c r="AQ509" s="7"/>
      <c r="AR509" s="7"/>
      <c r="AS509" s="7"/>
      <c r="AT509" s="7"/>
      <c r="AU509" s="7"/>
      <c r="AV509" s="7"/>
      <c r="AW509" s="7"/>
      <c r="AX509" s="7"/>
      <c r="AY509" s="7"/>
      <c r="AZ509" s="7"/>
      <c r="BA509" s="7"/>
    </row>
    <row r="510" spans="1:53" x14ac:dyDescent="0.25">
      <c r="A510" s="5"/>
      <c r="B510" s="312"/>
      <c r="C510" s="314"/>
      <c r="D510" s="7"/>
      <c r="E510" s="7"/>
      <c r="F510" s="231"/>
      <c r="G510" s="231"/>
      <c r="H510" s="314"/>
      <c r="I510" s="306"/>
      <c r="J510" s="151"/>
      <c r="K510" s="151"/>
      <c r="L510" s="175"/>
      <c r="M510" s="151"/>
      <c r="N510" s="175"/>
      <c r="O510" s="218"/>
      <c r="P510" s="218"/>
      <c r="Q510" s="218"/>
      <c r="R510" s="151"/>
      <c r="S510" s="151"/>
      <c r="T510" s="151"/>
      <c r="U510" s="151"/>
      <c r="V510" s="151"/>
      <c r="W510" s="175"/>
      <c r="X510" s="151"/>
      <c r="Y510" s="151"/>
      <c r="Z510" s="151"/>
      <c r="AA510" s="151"/>
      <c r="AB510" s="151"/>
      <c r="AC510" s="151"/>
      <c r="AD510" s="151"/>
      <c r="AE510" s="151"/>
      <c r="AF510" s="151"/>
      <c r="AG510" s="151"/>
      <c r="AH510" s="151"/>
      <c r="AI510" s="151"/>
      <c r="AJ510" s="151"/>
      <c r="AK510" s="151"/>
      <c r="AL510" s="151"/>
      <c r="AM510" s="7"/>
      <c r="AN510" s="7"/>
      <c r="AO510" s="7"/>
      <c r="AP510" s="7"/>
      <c r="AQ510" s="7"/>
      <c r="AR510" s="7"/>
      <c r="AS510" s="7"/>
      <c r="AT510" s="7"/>
      <c r="AU510" s="7"/>
      <c r="AV510" s="7"/>
      <c r="AW510" s="7"/>
      <c r="AX510" s="7"/>
      <c r="AY510" s="7"/>
      <c r="AZ510" s="7"/>
      <c r="BA510" s="7"/>
    </row>
    <row r="511" spans="1:53" x14ac:dyDescent="0.25">
      <c r="A511" s="5"/>
      <c r="B511" s="312"/>
      <c r="C511" s="314"/>
      <c r="D511" s="7"/>
      <c r="E511" s="7"/>
      <c r="F511" s="231"/>
      <c r="G511" s="231"/>
      <c r="H511" s="314"/>
      <c r="I511" s="306"/>
      <c r="J511" s="151"/>
      <c r="K511" s="151"/>
      <c r="L511" s="175"/>
      <c r="M511" s="151"/>
      <c r="N511" s="175"/>
      <c r="O511" s="218"/>
      <c r="P511" s="218"/>
      <c r="Q511" s="218"/>
      <c r="R511" s="151"/>
      <c r="S511" s="151"/>
      <c r="T511" s="151"/>
      <c r="U511" s="151"/>
      <c r="V511" s="151"/>
      <c r="W511" s="175"/>
      <c r="X511" s="151"/>
      <c r="Y511" s="151"/>
      <c r="Z511" s="151"/>
      <c r="AA511" s="151"/>
      <c r="AB511" s="151"/>
      <c r="AC511" s="151"/>
      <c r="AD511" s="151"/>
      <c r="AE511" s="151"/>
      <c r="AF511" s="151"/>
      <c r="AG511" s="151"/>
      <c r="AH511" s="151"/>
      <c r="AI511" s="151"/>
      <c r="AJ511" s="151"/>
      <c r="AK511" s="151"/>
      <c r="AL511" s="151"/>
      <c r="AM511" s="7"/>
      <c r="AN511" s="7"/>
      <c r="AO511" s="7"/>
      <c r="AP511" s="7"/>
      <c r="AQ511" s="7"/>
      <c r="AR511" s="7"/>
      <c r="AS511" s="7"/>
      <c r="AT511" s="7"/>
      <c r="AU511" s="7"/>
      <c r="AV511" s="7"/>
      <c r="AW511" s="7"/>
      <c r="AX511" s="7"/>
      <c r="AY511" s="7"/>
      <c r="AZ511" s="7"/>
      <c r="BA511" s="7"/>
    </row>
    <row r="512" spans="1:53" x14ac:dyDescent="0.25">
      <c r="A512" s="5"/>
      <c r="B512" s="312"/>
      <c r="C512" s="314"/>
      <c r="D512" s="7"/>
      <c r="E512" s="7"/>
      <c r="F512" s="231"/>
      <c r="G512" s="231"/>
      <c r="H512" s="314"/>
      <c r="I512" s="306"/>
      <c r="J512" s="151"/>
      <c r="K512" s="151"/>
      <c r="L512" s="175"/>
      <c r="M512" s="151"/>
      <c r="N512" s="175"/>
      <c r="O512" s="218"/>
      <c r="P512" s="218"/>
      <c r="Q512" s="218"/>
      <c r="R512" s="151"/>
      <c r="S512" s="151"/>
      <c r="T512" s="151"/>
      <c r="U512" s="151"/>
      <c r="V512" s="151"/>
      <c r="W512" s="175"/>
      <c r="X512" s="151"/>
      <c r="Y512" s="151"/>
      <c r="Z512" s="151"/>
      <c r="AA512" s="151"/>
      <c r="AB512" s="151"/>
      <c r="AC512" s="151"/>
      <c r="AD512" s="151"/>
      <c r="AE512" s="151"/>
      <c r="AF512" s="151"/>
      <c r="AG512" s="151"/>
      <c r="AH512" s="151"/>
      <c r="AI512" s="151"/>
      <c r="AJ512" s="151"/>
      <c r="AK512" s="151"/>
      <c r="AL512" s="151"/>
      <c r="AM512" s="7"/>
      <c r="AN512" s="7"/>
      <c r="AO512" s="7"/>
      <c r="AP512" s="7"/>
      <c r="AQ512" s="7"/>
      <c r="AR512" s="7"/>
      <c r="AS512" s="7"/>
      <c r="AT512" s="7"/>
      <c r="AU512" s="7"/>
      <c r="AV512" s="7"/>
      <c r="AW512" s="7"/>
      <c r="AX512" s="7"/>
      <c r="AY512" s="7"/>
      <c r="AZ512" s="7"/>
      <c r="BA512" s="7"/>
    </row>
    <row r="513" spans="1:53" x14ac:dyDescent="0.25">
      <c r="A513" s="5"/>
      <c r="B513" s="312"/>
      <c r="C513" s="314"/>
      <c r="D513" s="7"/>
      <c r="E513" s="7"/>
      <c r="F513" s="231"/>
      <c r="G513" s="231"/>
      <c r="H513" s="314"/>
      <c r="I513" s="306"/>
      <c r="J513" s="151"/>
      <c r="K513" s="151"/>
      <c r="L513" s="175"/>
      <c r="M513" s="151"/>
      <c r="N513" s="175"/>
      <c r="O513" s="218"/>
      <c r="P513" s="218"/>
      <c r="Q513" s="218"/>
      <c r="R513" s="151"/>
      <c r="S513" s="151"/>
      <c r="T513" s="151"/>
      <c r="U513" s="151"/>
      <c r="V513" s="151"/>
      <c r="W513" s="175"/>
      <c r="X513" s="151"/>
      <c r="Y513" s="151"/>
      <c r="Z513" s="151"/>
      <c r="AA513" s="151"/>
      <c r="AB513" s="151"/>
      <c r="AC513" s="151"/>
      <c r="AD513" s="151"/>
      <c r="AE513" s="151"/>
      <c r="AF513" s="151"/>
      <c r="AG513" s="151"/>
      <c r="AH513" s="151"/>
      <c r="AI513" s="151"/>
      <c r="AJ513" s="151"/>
      <c r="AK513" s="151"/>
      <c r="AL513" s="151"/>
      <c r="AM513" s="7"/>
      <c r="AN513" s="7"/>
      <c r="AO513" s="7"/>
      <c r="AP513" s="7"/>
      <c r="AQ513" s="7"/>
      <c r="AR513" s="7"/>
      <c r="AS513" s="7"/>
      <c r="AT513" s="7"/>
      <c r="AU513" s="7"/>
      <c r="AV513" s="7"/>
      <c r="AW513" s="7"/>
      <c r="AX513" s="7"/>
      <c r="AY513" s="7"/>
      <c r="AZ513" s="7"/>
      <c r="BA513" s="7"/>
    </row>
    <row r="514" spans="1:53" x14ac:dyDescent="0.25">
      <c r="A514" s="5"/>
      <c r="B514" s="312"/>
      <c r="C514" s="314"/>
      <c r="D514" s="7"/>
      <c r="E514" s="7"/>
      <c r="F514" s="231"/>
      <c r="G514" s="231"/>
      <c r="H514" s="314"/>
      <c r="I514" s="306"/>
      <c r="J514" s="151"/>
      <c r="K514" s="151"/>
      <c r="L514" s="175"/>
      <c r="M514" s="151"/>
      <c r="N514" s="175"/>
      <c r="O514" s="218"/>
      <c r="P514" s="218"/>
      <c r="Q514" s="218"/>
      <c r="R514" s="151"/>
      <c r="S514" s="151"/>
      <c r="T514" s="151"/>
      <c r="U514" s="151"/>
      <c r="V514" s="151"/>
      <c r="W514" s="175"/>
      <c r="X514" s="151"/>
      <c r="Y514" s="151"/>
      <c r="Z514" s="151"/>
      <c r="AA514" s="151"/>
      <c r="AB514" s="151"/>
      <c r="AC514" s="151"/>
      <c r="AD514" s="151"/>
      <c r="AE514" s="151"/>
      <c r="AF514" s="151"/>
      <c r="AG514" s="151"/>
      <c r="AH514" s="151"/>
      <c r="AI514" s="151"/>
      <c r="AJ514" s="151"/>
      <c r="AK514" s="151"/>
      <c r="AL514" s="151"/>
      <c r="AM514" s="7"/>
      <c r="AN514" s="7"/>
      <c r="AO514" s="7"/>
      <c r="AP514" s="7"/>
      <c r="AQ514" s="7"/>
      <c r="AR514" s="7"/>
      <c r="AS514" s="7"/>
      <c r="AT514" s="7"/>
      <c r="AU514" s="7"/>
      <c r="AV514" s="7"/>
      <c r="AW514" s="7"/>
      <c r="AX514" s="7"/>
      <c r="AY514" s="7"/>
      <c r="AZ514" s="7"/>
      <c r="BA514" s="7"/>
    </row>
    <row r="515" spans="1:53" x14ac:dyDescent="0.25">
      <c r="A515" s="5"/>
      <c r="B515" s="312"/>
      <c r="C515" s="314"/>
      <c r="D515" s="7"/>
      <c r="E515" s="7"/>
      <c r="F515" s="231"/>
      <c r="G515" s="231"/>
      <c r="H515" s="314"/>
      <c r="I515" s="306"/>
      <c r="J515" s="151"/>
      <c r="K515" s="151"/>
      <c r="L515" s="175"/>
      <c r="M515" s="151"/>
      <c r="N515" s="175"/>
      <c r="O515" s="218"/>
      <c r="P515" s="218"/>
      <c r="Q515" s="218"/>
      <c r="R515" s="151"/>
      <c r="S515" s="151"/>
      <c r="T515" s="151"/>
      <c r="U515" s="151"/>
      <c r="V515" s="151"/>
      <c r="W515" s="175"/>
      <c r="X515" s="151"/>
      <c r="Y515" s="151"/>
      <c r="Z515" s="151"/>
      <c r="AA515" s="151"/>
      <c r="AB515" s="151"/>
      <c r="AC515" s="151"/>
      <c r="AD515" s="151"/>
      <c r="AE515" s="151"/>
      <c r="AF515" s="151"/>
      <c r="AG515" s="151"/>
      <c r="AH515" s="151"/>
      <c r="AI515" s="151"/>
      <c r="AJ515" s="151"/>
      <c r="AK515" s="151"/>
      <c r="AL515" s="151"/>
      <c r="AM515" s="7"/>
      <c r="AN515" s="7"/>
      <c r="AO515" s="7"/>
      <c r="AP515" s="7"/>
      <c r="AQ515" s="7"/>
      <c r="AR515" s="7"/>
      <c r="AS515" s="7"/>
      <c r="AT515" s="7"/>
      <c r="AU515" s="7"/>
      <c r="AV515" s="7"/>
      <c r="AW515" s="7"/>
      <c r="AX515" s="7"/>
      <c r="AY515" s="7"/>
      <c r="AZ515" s="7"/>
      <c r="BA515" s="7"/>
    </row>
    <row r="516" spans="1:53" x14ac:dyDescent="0.25">
      <c r="A516" s="5"/>
      <c r="B516" s="312"/>
      <c r="C516" s="314"/>
      <c r="D516" s="7"/>
      <c r="E516" s="7"/>
      <c r="F516" s="231"/>
      <c r="G516" s="231"/>
      <c r="H516" s="314"/>
      <c r="I516" s="306"/>
      <c r="J516" s="151"/>
      <c r="K516" s="151"/>
      <c r="L516" s="175"/>
      <c r="M516" s="151"/>
      <c r="N516" s="175"/>
      <c r="O516" s="218"/>
      <c r="P516" s="218"/>
      <c r="Q516" s="218"/>
      <c r="R516" s="151"/>
      <c r="S516" s="151"/>
      <c r="T516" s="151"/>
      <c r="U516" s="151"/>
      <c r="V516" s="151"/>
      <c r="W516" s="175"/>
      <c r="X516" s="151"/>
      <c r="Y516" s="151"/>
      <c r="Z516" s="151"/>
      <c r="AA516" s="151"/>
      <c r="AB516" s="151"/>
      <c r="AC516" s="151"/>
      <c r="AD516" s="151"/>
      <c r="AE516" s="151"/>
      <c r="AF516" s="151"/>
      <c r="AG516" s="151"/>
      <c r="AH516" s="151"/>
      <c r="AI516" s="151"/>
      <c r="AJ516" s="151"/>
      <c r="AK516" s="151"/>
      <c r="AL516" s="151"/>
      <c r="AM516" s="7"/>
      <c r="AN516" s="7"/>
      <c r="AO516" s="7"/>
      <c r="AP516" s="7"/>
      <c r="AQ516" s="7"/>
      <c r="AR516" s="7"/>
      <c r="AS516" s="7"/>
      <c r="AT516" s="7"/>
      <c r="AU516" s="7"/>
      <c r="AV516" s="7"/>
      <c r="AW516" s="7"/>
      <c r="AX516" s="7"/>
      <c r="AY516" s="7"/>
      <c r="AZ516" s="7"/>
      <c r="BA516" s="7"/>
    </row>
    <row r="517" spans="1:53" x14ac:dyDescent="0.25">
      <c r="A517" s="5"/>
      <c r="B517" s="312"/>
      <c r="C517" s="314"/>
      <c r="D517" s="7"/>
      <c r="E517" s="7"/>
      <c r="F517" s="231"/>
      <c r="G517" s="231"/>
      <c r="H517" s="314"/>
      <c r="I517" s="306"/>
      <c r="J517" s="151"/>
      <c r="K517" s="151"/>
      <c r="L517" s="175"/>
      <c r="M517" s="151"/>
      <c r="N517" s="175"/>
      <c r="O517" s="218"/>
      <c r="P517" s="218"/>
      <c r="Q517" s="218"/>
      <c r="R517" s="151"/>
      <c r="S517" s="151"/>
      <c r="T517" s="151"/>
      <c r="U517" s="151"/>
      <c r="V517" s="151"/>
      <c r="W517" s="175"/>
      <c r="X517" s="151"/>
      <c r="Y517" s="151"/>
      <c r="Z517" s="151"/>
      <c r="AA517" s="151"/>
      <c r="AB517" s="151"/>
      <c r="AC517" s="151"/>
      <c r="AD517" s="151"/>
      <c r="AE517" s="151"/>
      <c r="AF517" s="151"/>
      <c r="AG517" s="151"/>
      <c r="AH517" s="151"/>
      <c r="AI517" s="151"/>
      <c r="AJ517" s="151"/>
      <c r="AK517" s="151"/>
      <c r="AL517" s="151"/>
      <c r="AM517" s="7"/>
      <c r="AN517" s="7"/>
      <c r="AO517" s="7"/>
      <c r="AP517" s="7"/>
      <c r="AQ517" s="7"/>
      <c r="AR517" s="7"/>
      <c r="AS517" s="7"/>
      <c r="AT517" s="7"/>
      <c r="AU517" s="7"/>
      <c r="AV517" s="7"/>
      <c r="AW517" s="7"/>
      <c r="AX517" s="7"/>
      <c r="AY517" s="7"/>
      <c r="AZ517" s="7"/>
      <c r="BA517" s="7"/>
    </row>
    <row r="518" spans="1:53" x14ac:dyDescent="0.25">
      <c r="A518" s="5"/>
      <c r="B518" s="312"/>
      <c r="C518" s="314"/>
      <c r="D518" s="7"/>
      <c r="E518" s="7"/>
      <c r="F518" s="231"/>
      <c r="G518" s="231"/>
      <c r="H518" s="314"/>
      <c r="I518" s="306"/>
      <c r="J518" s="151"/>
      <c r="K518" s="151"/>
      <c r="L518" s="175"/>
      <c r="M518" s="151"/>
      <c r="N518" s="175"/>
      <c r="O518" s="218"/>
      <c r="P518" s="218"/>
      <c r="Q518" s="218"/>
      <c r="R518" s="151"/>
      <c r="S518" s="151"/>
      <c r="T518" s="151"/>
      <c r="U518" s="151"/>
      <c r="V518" s="151"/>
      <c r="W518" s="175"/>
      <c r="X518" s="151"/>
      <c r="Y518" s="151"/>
      <c r="Z518" s="151"/>
      <c r="AA518" s="151"/>
      <c r="AB518" s="151"/>
      <c r="AC518" s="151"/>
      <c r="AD518" s="151"/>
      <c r="AE518" s="151"/>
      <c r="AF518" s="151"/>
      <c r="AG518" s="151"/>
      <c r="AH518" s="151"/>
      <c r="AI518" s="151"/>
      <c r="AJ518" s="151"/>
      <c r="AK518" s="151"/>
      <c r="AL518" s="151"/>
      <c r="AM518" s="7"/>
      <c r="AN518" s="7"/>
      <c r="AO518" s="7"/>
      <c r="AP518" s="7"/>
      <c r="AQ518" s="7"/>
      <c r="AR518" s="7"/>
      <c r="AS518" s="7"/>
      <c r="AT518" s="7"/>
      <c r="AU518" s="7"/>
      <c r="AV518" s="7"/>
      <c r="AW518" s="7"/>
      <c r="AX518" s="7"/>
      <c r="AY518" s="7"/>
      <c r="AZ518" s="7"/>
      <c r="BA518" s="7"/>
    </row>
    <row r="519" spans="1:53" x14ac:dyDescent="0.25">
      <c r="A519" s="5"/>
      <c r="B519" s="312"/>
      <c r="C519" s="314"/>
      <c r="D519" s="7"/>
      <c r="E519" s="7"/>
      <c r="F519" s="231"/>
      <c r="G519" s="231"/>
      <c r="H519" s="314"/>
      <c r="I519" s="306"/>
      <c r="J519" s="151"/>
      <c r="K519" s="151"/>
      <c r="L519" s="175"/>
      <c r="M519" s="151"/>
      <c r="N519" s="175"/>
      <c r="O519" s="218"/>
      <c r="P519" s="218"/>
      <c r="Q519" s="218"/>
      <c r="R519" s="151"/>
      <c r="S519" s="151"/>
      <c r="T519" s="151"/>
      <c r="U519" s="151"/>
      <c r="V519" s="151"/>
      <c r="W519" s="175"/>
      <c r="X519" s="151"/>
      <c r="Y519" s="151"/>
      <c r="Z519" s="151"/>
      <c r="AA519" s="151"/>
      <c r="AB519" s="151"/>
      <c r="AC519" s="151"/>
      <c r="AD519" s="151"/>
      <c r="AE519" s="151"/>
      <c r="AF519" s="151"/>
      <c r="AG519" s="151"/>
      <c r="AH519" s="151"/>
      <c r="AI519" s="151"/>
      <c r="AJ519" s="151"/>
      <c r="AK519" s="151"/>
      <c r="AL519" s="151"/>
      <c r="AM519" s="7"/>
      <c r="AN519" s="7"/>
      <c r="AO519" s="7"/>
      <c r="AP519" s="7"/>
      <c r="AQ519" s="7"/>
      <c r="AR519" s="7"/>
      <c r="AS519" s="7"/>
      <c r="AT519" s="7"/>
      <c r="AU519" s="7"/>
      <c r="AV519" s="7"/>
      <c r="AW519" s="7"/>
      <c r="AX519" s="7"/>
      <c r="AY519" s="7"/>
      <c r="AZ519" s="7"/>
      <c r="BA519" s="7"/>
    </row>
    <row r="520" spans="1:53" x14ac:dyDescent="0.25">
      <c r="A520" s="5"/>
      <c r="B520" s="312"/>
      <c r="C520" s="314"/>
      <c r="D520" s="7"/>
      <c r="E520" s="7"/>
      <c r="F520" s="231"/>
      <c r="G520" s="231"/>
      <c r="H520" s="314"/>
      <c r="I520" s="306"/>
      <c r="J520" s="151"/>
      <c r="K520" s="151"/>
      <c r="L520" s="175"/>
      <c r="M520" s="151"/>
      <c r="N520" s="175"/>
      <c r="O520" s="218"/>
      <c r="P520" s="218"/>
      <c r="Q520" s="218"/>
      <c r="R520" s="151"/>
      <c r="S520" s="151"/>
      <c r="T520" s="151"/>
      <c r="U520" s="151"/>
      <c r="V520" s="151"/>
      <c r="W520" s="175"/>
      <c r="X520" s="151"/>
      <c r="Y520" s="151"/>
      <c r="Z520" s="151"/>
      <c r="AA520" s="151"/>
      <c r="AB520" s="151"/>
      <c r="AC520" s="151"/>
      <c r="AD520" s="151"/>
      <c r="AE520" s="151"/>
      <c r="AF520" s="151"/>
      <c r="AG520" s="151"/>
      <c r="AH520" s="151"/>
      <c r="AI520" s="151"/>
      <c r="AJ520" s="151"/>
      <c r="AK520" s="151"/>
      <c r="AL520" s="151"/>
      <c r="AM520" s="7"/>
      <c r="AN520" s="7"/>
      <c r="AO520" s="7"/>
      <c r="AP520" s="7"/>
      <c r="AQ520" s="7"/>
      <c r="AR520" s="7"/>
      <c r="AS520" s="7"/>
      <c r="AT520" s="7"/>
      <c r="AU520" s="7"/>
      <c r="AV520" s="7"/>
      <c r="AW520" s="7"/>
      <c r="AX520" s="7"/>
      <c r="AY520" s="7"/>
      <c r="AZ520" s="7"/>
      <c r="BA520" s="7"/>
    </row>
    <row r="521" spans="1:53" x14ac:dyDescent="0.25">
      <c r="A521" s="5"/>
      <c r="B521" s="312"/>
      <c r="C521" s="314"/>
      <c r="D521" s="7"/>
      <c r="E521" s="7"/>
      <c r="F521" s="231"/>
      <c r="G521" s="231"/>
      <c r="H521" s="314"/>
      <c r="I521" s="306"/>
      <c r="J521" s="151"/>
      <c r="K521" s="151"/>
      <c r="L521" s="175"/>
      <c r="M521" s="151"/>
      <c r="N521" s="175"/>
      <c r="O521" s="218"/>
      <c r="P521" s="218"/>
      <c r="Q521" s="218"/>
      <c r="R521" s="151"/>
      <c r="S521" s="151"/>
      <c r="T521" s="151"/>
      <c r="U521" s="151"/>
      <c r="V521" s="151"/>
      <c r="W521" s="175"/>
      <c r="X521" s="151"/>
      <c r="Y521" s="151"/>
      <c r="Z521" s="151"/>
      <c r="AA521" s="151"/>
      <c r="AB521" s="151"/>
      <c r="AC521" s="151"/>
      <c r="AD521" s="151"/>
      <c r="AE521" s="151"/>
      <c r="AF521" s="151"/>
      <c r="AG521" s="151"/>
      <c r="AH521" s="151"/>
      <c r="AI521" s="151"/>
      <c r="AJ521" s="151"/>
      <c r="AK521" s="151"/>
      <c r="AL521" s="151"/>
      <c r="AM521" s="7"/>
      <c r="AN521" s="7"/>
      <c r="AO521" s="7"/>
      <c r="AP521" s="7"/>
      <c r="AQ521" s="7"/>
      <c r="AR521" s="7"/>
      <c r="AS521" s="7"/>
      <c r="AT521" s="7"/>
      <c r="AU521" s="7"/>
      <c r="AV521" s="7"/>
      <c r="AW521" s="7"/>
      <c r="AX521" s="7"/>
      <c r="AY521" s="7"/>
      <c r="AZ521" s="7"/>
      <c r="BA521" s="7"/>
    </row>
    <row r="522" spans="1:53" x14ac:dyDescent="0.25">
      <c r="A522" s="5"/>
      <c r="B522" s="312"/>
      <c r="C522" s="314"/>
      <c r="D522" s="7"/>
      <c r="E522" s="7"/>
      <c r="F522" s="231"/>
      <c r="G522" s="231"/>
      <c r="H522" s="314"/>
      <c r="I522" s="306"/>
      <c r="J522" s="151"/>
      <c r="K522" s="151"/>
      <c r="L522" s="175"/>
      <c r="M522" s="151"/>
      <c r="N522" s="175"/>
      <c r="O522" s="218"/>
      <c r="P522" s="218"/>
      <c r="Q522" s="218"/>
      <c r="R522" s="151"/>
      <c r="S522" s="151"/>
      <c r="T522" s="151"/>
      <c r="U522" s="151"/>
      <c r="V522" s="151"/>
      <c r="W522" s="175"/>
      <c r="X522" s="151"/>
      <c r="Y522" s="151"/>
      <c r="Z522" s="151"/>
      <c r="AA522" s="151"/>
      <c r="AB522" s="151"/>
      <c r="AC522" s="151"/>
      <c r="AD522" s="151"/>
      <c r="AE522" s="151"/>
      <c r="AF522" s="151"/>
      <c r="AG522" s="151"/>
      <c r="AH522" s="151"/>
      <c r="AI522" s="151"/>
      <c r="AJ522" s="151"/>
      <c r="AK522" s="151"/>
      <c r="AL522" s="151"/>
      <c r="AM522" s="7"/>
      <c r="AN522" s="7"/>
      <c r="AO522" s="7"/>
      <c r="AP522" s="7"/>
      <c r="AQ522" s="7"/>
      <c r="AR522" s="7"/>
      <c r="AS522" s="7"/>
      <c r="AT522" s="7"/>
      <c r="AU522" s="7"/>
      <c r="AV522" s="7"/>
      <c r="AW522" s="7"/>
      <c r="AX522" s="7"/>
      <c r="AY522" s="7"/>
      <c r="AZ522" s="7"/>
      <c r="BA522" s="7"/>
    </row>
    <row r="523" spans="1:53" x14ac:dyDescent="0.25">
      <c r="A523" s="5"/>
      <c r="B523" s="312"/>
      <c r="C523" s="314"/>
      <c r="D523" s="7"/>
      <c r="E523" s="7"/>
      <c r="F523" s="231"/>
      <c r="G523" s="231"/>
      <c r="H523" s="314"/>
      <c r="I523" s="306"/>
      <c r="J523" s="151"/>
      <c r="K523" s="151"/>
      <c r="L523" s="175"/>
      <c r="M523" s="151"/>
      <c r="N523" s="175"/>
      <c r="O523" s="218"/>
      <c r="P523" s="218"/>
      <c r="Q523" s="218"/>
      <c r="R523" s="151"/>
      <c r="S523" s="151"/>
      <c r="T523" s="151"/>
      <c r="U523" s="151"/>
      <c r="V523" s="151"/>
      <c r="W523" s="175"/>
      <c r="X523" s="151"/>
      <c r="Y523" s="151"/>
      <c r="Z523" s="151"/>
      <c r="AA523" s="151"/>
      <c r="AB523" s="151"/>
      <c r="AC523" s="151"/>
      <c r="AD523" s="151"/>
      <c r="AE523" s="151"/>
      <c r="AF523" s="151"/>
      <c r="AG523" s="151"/>
      <c r="AH523" s="151"/>
      <c r="AI523" s="151"/>
      <c r="AJ523" s="151"/>
      <c r="AK523" s="151"/>
      <c r="AL523" s="151"/>
      <c r="AM523" s="7"/>
      <c r="AN523" s="7"/>
      <c r="AO523" s="7"/>
      <c r="AP523" s="7"/>
      <c r="AQ523" s="7"/>
      <c r="AR523" s="7"/>
      <c r="AS523" s="7"/>
      <c r="AT523" s="7"/>
      <c r="AU523" s="7"/>
      <c r="AV523" s="7"/>
      <c r="AW523" s="7"/>
      <c r="AX523" s="7"/>
      <c r="AY523" s="7"/>
      <c r="AZ523" s="7"/>
      <c r="BA523" s="7"/>
    </row>
    <row r="524" spans="1:53" x14ac:dyDescent="0.25">
      <c r="A524" s="5"/>
      <c r="B524" s="312"/>
      <c r="C524" s="314"/>
      <c r="D524" s="7"/>
      <c r="E524" s="7"/>
      <c r="F524" s="231"/>
      <c r="G524" s="231"/>
      <c r="H524" s="314"/>
      <c r="I524" s="306"/>
      <c r="J524" s="151"/>
      <c r="K524" s="151"/>
      <c r="L524" s="175"/>
      <c r="M524" s="151"/>
      <c r="N524" s="175"/>
      <c r="O524" s="218"/>
      <c r="P524" s="218"/>
      <c r="Q524" s="218"/>
      <c r="R524" s="151"/>
      <c r="S524" s="151"/>
      <c r="T524" s="151"/>
      <c r="U524" s="151"/>
      <c r="V524" s="151"/>
      <c r="W524" s="175"/>
      <c r="X524" s="151"/>
      <c r="Y524" s="151"/>
      <c r="Z524" s="151"/>
      <c r="AA524" s="151"/>
      <c r="AB524" s="151"/>
      <c r="AC524" s="151"/>
      <c r="AD524" s="151"/>
      <c r="AE524" s="151"/>
      <c r="AF524" s="151"/>
      <c r="AG524" s="151"/>
      <c r="AH524" s="151"/>
      <c r="AI524" s="151"/>
      <c r="AJ524" s="151"/>
      <c r="AK524" s="151"/>
      <c r="AL524" s="151"/>
      <c r="AM524" s="7"/>
      <c r="AN524" s="7"/>
      <c r="AO524" s="7"/>
      <c r="AP524" s="7"/>
      <c r="AQ524" s="7"/>
      <c r="AR524" s="7"/>
      <c r="AS524" s="7"/>
      <c r="AT524" s="7"/>
      <c r="AU524" s="7"/>
      <c r="AV524" s="7"/>
      <c r="AW524" s="7"/>
      <c r="AX524" s="7"/>
      <c r="AY524" s="7"/>
      <c r="AZ524" s="7"/>
      <c r="BA524" s="7"/>
    </row>
    <row r="525" spans="1:53" x14ac:dyDescent="0.25">
      <c r="A525" s="5"/>
      <c r="B525" s="312"/>
      <c r="C525" s="314"/>
      <c r="D525" s="7"/>
      <c r="E525" s="7"/>
      <c r="F525" s="231"/>
      <c r="G525" s="231"/>
      <c r="H525" s="314"/>
      <c r="I525" s="306"/>
      <c r="J525" s="151"/>
      <c r="K525" s="151"/>
      <c r="L525" s="175"/>
      <c r="M525" s="151"/>
      <c r="N525" s="175"/>
      <c r="O525" s="218"/>
      <c r="P525" s="218"/>
      <c r="Q525" s="218"/>
      <c r="R525" s="151"/>
      <c r="S525" s="151"/>
      <c r="T525" s="151"/>
      <c r="U525" s="151"/>
      <c r="V525" s="151"/>
      <c r="W525" s="175"/>
      <c r="X525" s="151"/>
      <c r="Y525" s="151"/>
      <c r="Z525" s="151"/>
      <c r="AA525" s="151"/>
      <c r="AB525" s="151"/>
      <c r="AC525" s="151"/>
      <c r="AD525" s="151"/>
      <c r="AE525" s="151"/>
      <c r="AF525" s="151"/>
      <c r="AG525" s="151"/>
      <c r="AH525" s="151"/>
      <c r="AI525" s="151"/>
      <c r="AJ525" s="151"/>
      <c r="AK525" s="151"/>
      <c r="AL525" s="151"/>
      <c r="AM525" s="7"/>
      <c r="AN525" s="7"/>
      <c r="AO525" s="7"/>
      <c r="AP525" s="7"/>
      <c r="AQ525" s="7"/>
      <c r="AR525" s="7"/>
      <c r="AS525" s="7"/>
      <c r="AT525" s="7"/>
      <c r="AU525" s="7"/>
      <c r="AV525" s="7"/>
      <c r="AW525" s="7"/>
      <c r="AX525" s="7"/>
      <c r="AY525" s="7"/>
      <c r="AZ525" s="7"/>
      <c r="BA525" s="7"/>
    </row>
    <row r="526" spans="1:53" x14ac:dyDescent="0.25">
      <c r="A526" s="5"/>
      <c r="B526" s="312"/>
      <c r="C526" s="314"/>
      <c r="D526" s="7"/>
      <c r="E526" s="7"/>
      <c r="F526" s="231"/>
      <c r="G526" s="231"/>
      <c r="H526" s="314"/>
      <c r="I526" s="306"/>
      <c r="J526" s="151"/>
      <c r="K526" s="151"/>
      <c r="L526" s="175"/>
      <c r="M526" s="151"/>
      <c r="N526" s="175"/>
      <c r="O526" s="218"/>
      <c r="P526" s="218"/>
      <c r="Q526" s="218"/>
      <c r="R526" s="151"/>
      <c r="S526" s="151"/>
      <c r="T526" s="151"/>
      <c r="U526" s="151"/>
      <c r="V526" s="151"/>
      <c r="W526" s="175"/>
      <c r="X526" s="151"/>
      <c r="Y526" s="151"/>
      <c r="Z526" s="151"/>
      <c r="AA526" s="151"/>
      <c r="AB526" s="151"/>
      <c r="AC526" s="151"/>
      <c r="AD526" s="151"/>
      <c r="AE526" s="151"/>
      <c r="AF526" s="151"/>
      <c r="AG526" s="151"/>
      <c r="AH526" s="151"/>
      <c r="AI526" s="151"/>
      <c r="AJ526" s="151"/>
      <c r="AK526" s="151"/>
      <c r="AL526" s="151"/>
      <c r="AM526" s="7"/>
      <c r="AN526" s="7"/>
      <c r="AO526" s="7"/>
      <c r="AP526" s="7"/>
      <c r="AQ526" s="7"/>
      <c r="AR526" s="7"/>
      <c r="AS526" s="7"/>
      <c r="AT526" s="7"/>
      <c r="AU526" s="7"/>
      <c r="AV526" s="7"/>
      <c r="AW526" s="7"/>
      <c r="AX526" s="7"/>
      <c r="AY526" s="7"/>
      <c r="AZ526" s="7"/>
      <c r="BA526" s="7"/>
    </row>
    <row r="527" spans="1:53" x14ac:dyDescent="0.25">
      <c r="A527" s="5"/>
      <c r="B527" s="312"/>
      <c r="C527" s="314"/>
      <c r="D527" s="7"/>
      <c r="E527" s="7"/>
      <c r="F527" s="231"/>
      <c r="G527" s="231"/>
      <c r="H527" s="314"/>
      <c r="I527" s="306"/>
      <c r="J527" s="151"/>
      <c r="K527" s="151"/>
      <c r="L527" s="175"/>
      <c r="M527" s="151"/>
      <c r="N527" s="175"/>
      <c r="O527" s="218"/>
      <c r="P527" s="218"/>
      <c r="Q527" s="218"/>
      <c r="R527" s="151"/>
      <c r="S527" s="151"/>
      <c r="T527" s="151"/>
      <c r="U527" s="151"/>
      <c r="V527" s="151"/>
      <c r="W527" s="175"/>
      <c r="X527" s="151"/>
      <c r="Y527" s="151"/>
      <c r="Z527" s="151"/>
      <c r="AA527" s="151"/>
      <c r="AB527" s="151"/>
      <c r="AC527" s="151"/>
      <c r="AD527" s="151"/>
      <c r="AE527" s="151"/>
      <c r="AF527" s="151"/>
      <c r="AG527" s="151"/>
      <c r="AH527" s="151"/>
      <c r="AI527" s="151"/>
      <c r="AJ527" s="151"/>
      <c r="AK527" s="151"/>
      <c r="AL527" s="151"/>
      <c r="AM527" s="7"/>
      <c r="AN527" s="7"/>
      <c r="AO527" s="7"/>
      <c r="AP527" s="7"/>
      <c r="AQ527" s="7"/>
      <c r="AR527" s="7"/>
      <c r="AS527" s="7"/>
      <c r="AT527" s="7"/>
      <c r="AU527" s="7"/>
      <c r="AV527" s="7"/>
      <c r="AW527" s="7"/>
      <c r="AX527" s="7"/>
      <c r="AY527" s="7"/>
      <c r="AZ527" s="7"/>
      <c r="BA527" s="7"/>
    </row>
    <row r="528" spans="1:53" x14ac:dyDescent="0.25">
      <c r="A528" s="5"/>
      <c r="B528" s="312"/>
      <c r="C528" s="314"/>
      <c r="D528" s="7"/>
      <c r="E528" s="7"/>
      <c r="F528" s="231"/>
      <c r="G528" s="231"/>
      <c r="H528" s="314"/>
      <c r="I528" s="306"/>
      <c r="J528" s="151"/>
      <c r="K528" s="151"/>
      <c r="L528" s="175"/>
      <c r="M528" s="151"/>
      <c r="N528" s="175"/>
      <c r="O528" s="218"/>
      <c r="P528" s="218"/>
      <c r="Q528" s="218"/>
      <c r="R528" s="151"/>
      <c r="S528" s="151"/>
      <c r="T528" s="151"/>
      <c r="U528" s="151"/>
      <c r="V528" s="151"/>
      <c r="W528" s="175"/>
      <c r="X528" s="151"/>
      <c r="Y528" s="151"/>
      <c r="Z528" s="151"/>
      <c r="AA528" s="151"/>
      <c r="AB528" s="151"/>
      <c r="AC528" s="151"/>
      <c r="AD528" s="151"/>
      <c r="AE528" s="151"/>
      <c r="AF528" s="151"/>
      <c r="AG528" s="151"/>
      <c r="AH528" s="151"/>
      <c r="AI528" s="151"/>
      <c r="AJ528" s="151"/>
      <c r="AK528" s="151"/>
      <c r="AL528" s="151"/>
      <c r="AM528" s="7"/>
      <c r="AN528" s="7"/>
      <c r="AO528" s="7"/>
      <c r="AP528" s="7"/>
      <c r="AQ528" s="7"/>
      <c r="AR528" s="7"/>
      <c r="AS528" s="7"/>
      <c r="AT528" s="7"/>
      <c r="AU528" s="7"/>
      <c r="AV528" s="7"/>
      <c r="AW528" s="7"/>
      <c r="AX528" s="7"/>
      <c r="AY528" s="7"/>
      <c r="AZ528" s="7"/>
      <c r="BA528" s="7"/>
    </row>
    <row r="529" spans="1:53" x14ac:dyDescent="0.25">
      <c r="A529" s="5"/>
      <c r="B529" s="312"/>
      <c r="C529" s="314"/>
      <c r="D529" s="7"/>
      <c r="E529" s="7"/>
      <c r="F529" s="231"/>
      <c r="G529" s="231"/>
      <c r="H529" s="314"/>
      <c r="I529" s="306"/>
      <c r="J529" s="151"/>
      <c r="K529" s="151"/>
      <c r="L529" s="175"/>
      <c r="M529" s="151"/>
      <c r="N529" s="175"/>
      <c r="O529" s="218"/>
      <c r="P529" s="218"/>
      <c r="Q529" s="218"/>
      <c r="R529" s="151"/>
      <c r="S529" s="151"/>
      <c r="T529" s="151"/>
      <c r="U529" s="151"/>
      <c r="V529" s="151"/>
      <c r="W529" s="175"/>
      <c r="X529" s="151"/>
      <c r="Y529" s="151"/>
      <c r="Z529" s="151"/>
      <c r="AA529" s="151"/>
      <c r="AB529" s="151"/>
      <c r="AC529" s="151"/>
      <c r="AD529" s="151"/>
      <c r="AE529" s="151"/>
      <c r="AF529" s="151"/>
      <c r="AG529" s="151"/>
      <c r="AH529" s="151"/>
      <c r="AI529" s="151"/>
      <c r="AJ529" s="151"/>
      <c r="AK529" s="151"/>
      <c r="AL529" s="151"/>
      <c r="AM529" s="7"/>
      <c r="AN529" s="7"/>
      <c r="AO529" s="7"/>
      <c r="AP529" s="7"/>
      <c r="AQ529" s="7"/>
      <c r="AR529" s="7"/>
      <c r="AS529" s="7"/>
      <c r="AT529" s="7"/>
      <c r="AU529" s="7"/>
      <c r="AV529" s="7"/>
      <c r="AW529" s="7"/>
      <c r="AX529" s="7"/>
      <c r="AY529" s="7"/>
      <c r="AZ529" s="7"/>
      <c r="BA529" s="7"/>
    </row>
    <row r="530" spans="1:53" x14ac:dyDescent="0.25">
      <c r="A530" s="5"/>
      <c r="B530" s="312"/>
      <c r="C530" s="314"/>
      <c r="D530" s="7"/>
      <c r="E530" s="7"/>
      <c r="F530" s="231"/>
      <c r="G530" s="231"/>
      <c r="H530" s="314"/>
      <c r="I530" s="306"/>
      <c r="J530" s="151"/>
      <c r="K530" s="151"/>
      <c r="L530" s="175"/>
      <c r="M530" s="151"/>
      <c r="N530" s="175"/>
      <c r="O530" s="218"/>
      <c r="P530" s="218"/>
      <c r="Q530" s="218"/>
      <c r="R530" s="151"/>
      <c r="S530" s="151"/>
      <c r="T530" s="151"/>
      <c r="U530" s="151"/>
      <c r="V530" s="151"/>
      <c r="W530" s="175"/>
      <c r="X530" s="151"/>
      <c r="Y530" s="151"/>
      <c r="Z530" s="151"/>
      <c r="AA530" s="151"/>
      <c r="AB530" s="151"/>
      <c r="AC530" s="151"/>
      <c r="AD530" s="151"/>
      <c r="AE530" s="151"/>
      <c r="AF530" s="151"/>
      <c r="AG530" s="151"/>
      <c r="AH530" s="151"/>
      <c r="AI530" s="151"/>
      <c r="AJ530" s="151"/>
      <c r="AK530" s="151"/>
      <c r="AL530" s="151"/>
      <c r="AM530" s="7"/>
      <c r="AN530" s="7"/>
      <c r="AO530" s="7"/>
      <c r="AP530" s="7"/>
      <c r="AQ530" s="7"/>
      <c r="AR530" s="7"/>
      <c r="AS530" s="7"/>
      <c r="AT530" s="7"/>
      <c r="AU530" s="7"/>
      <c r="AV530" s="7"/>
      <c r="AW530" s="7"/>
      <c r="AX530" s="7"/>
      <c r="AY530" s="7"/>
      <c r="AZ530" s="7"/>
      <c r="BA530" s="7"/>
    </row>
    <row r="531" spans="1:53" x14ac:dyDescent="0.25">
      <c r="A531" s="5"/>
      <c r="B531" s="312"/>
      <c r="C531" s="314"/>
      <c r="D531" s="7"/>
      <c r="E531" s="7"/>
      <c r="F531" s="231"/>
      <c r="G531" s="231"/>
      <c r="H531" s="314"/>
      <c r="I531" s="306"/>
      <c r="J531" s="151"/>
      <c r="K531" s="151"/>
      <c r="L531" s="175"/>
      <c r="M531" s="151"/>
      <c r="N531" s="175"/>
      <c r="O531" s="218"/>
      <c r="P531" s="218"/>
      <c r="Q531" s="218"/>
      <c r="R531" s="151"/>
      <c r="S531" s="151"/>
      <c r="T531" s="151"/>
      <c r="U531" s="151"/>
      <c r="V531" s="151"/>
      <c r="W531" s="175"/>
      <c r="X531" s="151"/>
      <c r="Y531" s="151"/>
      <c r="Z531" s="151"/>
      <c r="AA531" s="151"/>
      <c r="AB531" s="151"/>
      <c r="AC531" s="151"/>
      <c r="AD531" s="151"/>
      <c r="AE531" s="151"/>
      <c r="AF531" s="151"/>
      <c r="AG531" s="151"/>
      <c r="AH531" s="151"/>
      <c r="AI531" s="151"/>
      <c r="AJ531" s="151"/>
      <c r="AK531" s="151"/>
      <c r="AL531" s="151"/>
      <c r="AM531" s="7"/>
      <c r="AN531" s="7"/>
      <c r="AO531" s="7"/>
      <c r="AP531" s="7"/>
      <c r="AQ531" s="7"/>
      <c r="AR531" s="7"/>
      <c r="AS531" s="7"/>
      <c r="AT531" s="7"/>
      <c r="AU531" s="7"/>
      <c r="AV531" s="7"/>
      <c r="AW531" s="7"/>
      <c r="AX531" s="7"/>
      <c r="AY531" s="7"/>
      <c r="AZ531" s="7"/>
      <c r="BA531" s="7"/>
    </row>
    <row r="532" spans="1:53" x14ac:dyDescent="0.25">
      <c r="A532" s="5"/>
      <c r="B532" s="312"/>
      <c r="C532" s="314"/>
      <c r="D532" s="7"/>
      <c r="E532" s="7"/>
      <c r="F532" s="231"/>
      <c r="G532" s="231"/>
      <c r="H532" s="314"/>
      <c r="I532" s="306"/>
      <c r="J532" s="151"/>
      <c r="K532" s="151"/>
      <c r="L532" s="175"/>
      <c r="M532" s="151"/>
      <c r="N532" s="175"/>
      <c r="O532" s="218"/>
      <c r="P532" s="218"/>
      <c r="Q532" s="218"/>
      <c r="R532" s="151"/>
      <c r="S532" s="151"/>
      <c r="T532" s="151"/>
      <c r="U532" s="151"/>
      <c r="V532" s="151"/>
      <c r="W532" s="175"/>
      <c r="X532" s="151"/>
      <c r="Y532" s="151"/>
      <c r="Z532" s="151"/>
      <c r="AA532" s="151"/>
      <c r="AB532" s="151"/>
      <c r="AC532" s="151"/>
      <c r="AD532" s="151"/>
      <c r="AE532" s="151"/>
      <c r="AF532" s="151"/>
      <c r="AG532" s="151"/>
      <c r="AH532" s="151"/>
      <c r="AI532" s="151"/>
      <c r="AJ532" s="151"/>
      <c r="AK532" s="151"/>
      <c r="AL532" s="151"/>
      <c r="AM532" s="7"/>
      <c r="AN532" s="7"/>
      <c r="AO532" s="7"/>
      <c r="AP532" s="7"/>
      <c r="AQ532" s="7"/>
      <c r="AR532" s="7"/>
      <c r="AS532" s="7"/>
      <c r="AT532" s="7"/>
      <c r="AU532" s="7"/>
      <c r="AV532" s="7"/>
      <c r="AW532" s="7"/>
      <c r="AX532" s="7"/>
      <c r="AY532" s="7"/>
      <c r="AZ532" s="7"/>
      <c r="BA532" s="7"/>
    </row>
    <row r="533" spans="1:53" x14ac:dyDescent="0.25">
      <c r="A533" s="5"/>
      <c r="B533" s="312"/>
      <c r="C533" s="314"/>
      <c r="D533" s="7"/>
      <c r="E533" s="7"/>
      <c r="F533" s="231"/>
      <c r="G533" s="231"/>
      <c r="H533" s="314"/>
      <c r="I533" s="306"/>
      <c r="J533" s="151"/>
      <c r="K533" s="151"/>
      <c r="L533" s="175"/>
      <c r="M533" s="151"/>
      <c r="N533" s="175"/>
      <c r="O533" s="218"/>
      <c r="P533" s="218"/>
      <c r="Q533" s="218"/>
      <c r="R533" s="151"/>
      <c r="S533" s="151"/>
      <c r="T533" s="151"/>
      <c r="U533" s="151"/>
      <c r="V533" s="151"/>
      <c r="W533" s="175"/>
      <c r="X533" s="151"/>
      <c r="Y533" s="151"/>
      <c r="Z533" s="151"/>
      <c r="AA533" s="151"/>
      <c r="AB533" s="151"/>
      <c r="AC533" s="151"/>
      <c r="AD533" s="151"/>
      <c r="AE533" s="151"/>
      <c r="AF533" s="151"/>
      <c r="AG533" s="151"/>
      <c r="AH533" s="151"/>
      <c r="AI533" s="151"/>
      <c r="AJ533" s="151"/>
      <c r="AK533" s="151"/>
      <c r="AL533" s="151"/>
      <c r="AM533" s="7"/>
      <c r="AN533" s="7"/>
      <c r="AO533" s="7"/>
      <c r="AP533" s="7"/>
      <c r="AQ533" s="7"/>
      <c r="AR533" s="7"/>
      <c r="AS533" s="7"/>
      <c r="AT533" s="7"/>
      <c r="AU533" s="7"/>
      <c r="AV533" s="7"/>
      <c r="AW533" s="7"/>
      <c r="AX533" s="7"/>
      <c r="AY533" s="7"/>
      <c r="AZ533" s="7"/>
      <c r="BA533" s="7"/>
    </row>
    <row r="534" spans="1:53" x14ac:dyDescent="0.25">
      <c r="A534" s="5"/>
      <c r="B534" s="312"/>
      <c r="C534" s="314"/>
      <c r="D534" s="7"/>
      <c r="E534" s="7"/>
      <c r="F534" s="231"/>
      <c r="G534" s="231"/>
      <c r="H534" s="314"/>
      <c r="I534" s="306"/>
      <c r="J534" s="151"/>
      <c r="K534" s="151"/>
      <c r="L534" s="175"/>
      <c r="M534" s="151"/>
      <c r="N534" s="175"/>
      <c r="O534" s="218"/>
      <c r="P534" s="218"/>
      <c r="Q534" s="218"/>
      <c r="R534" s="151"/>
      <c r="S534" s="151"/>
      <c r="T534" s="151"/>
      <c r="U534" s="151"/>
      <c r="V534" s="151"/>
      <c r="W534" s="175"/>
      <c r="X534" s="151"/>
      <c r="Y534" s="151"/>
      <c r="Z534" s="151"/>
      <c r="AA534" s="151"/>
      <c r="AB534" s="151"/>
      <c r="AC534" s="151"/>
      <c r="AD534" s="151"/>
      <c r="AE534" s="151"/>
      <c r="AF534" s="151"/>
      <c r="AG534" s="151"/>
      <c r="AH534" s="151"/>
      <c r="AI534" s="151"/>
      <c r="AJ534" s="151"/>
      <c r="AK534" s="151"/>
      <c r="AL534" s="151"/>
      <c r="AM534" s="7"/>
      <c r="AN534" s="7"/>
      <c r="AO534" s="7"/>
      <c r="AP534" s="7"/>
      <c r="AQ534" s="7"/>
      <c r="AR534" s="7"/>
      <c r="AS534" s="7"/>
      <c r="AT534" s="7"/>
      <c r="AU534" s="7"/>
      <c r="AV534" s="7"/>
      <c r="AW534" s="7"/>
      <c r="AX534" s="7"/>
      <c r="AY534" s="7"/>
      <c r="AZ534" s="7"/>
      <c r="BA534" s="7"/>
    </row>
    <row r="535" spans="1:53" x14ac:dyDescent="0.25">
      <c r="A535" s="5"/>
      <c r="B535" s="312"/>
      <c r="C535" s="314"/>
      <c r="D535" s="7"/>
      <c r="E535" s="7"/>
      <c r="F535" s="231"/>
      <c r="G535" s="231"/>
      <c r="H535" s="314"/>
      <c r="I535" s="306"/>
      <c r="J535" s="151"/>
      <c r="K535" s="151"/>
      <c r="L535" s="175"/>
      <c r="M535" s="151"/>
      <c r="N535" s="175"/>
      <c r="O535" s="218"/>
      <c r="P535" s="218"/>
      <c r="Q535" s="218"/>
      <c r="R535" s="151"/>
      <c r="S535" s="151"/>
      <c r="T535" s="151"/>
      <c r="U535" s="151"/>
      <c r="V535" s="151"/>
      <c r="W535" s="175"/>
      <c r="X535" s="151"/>
      <c r="Y535" s="151"/>
      <c r="Z535" s="151"/>
      <c r="AA535" s="151"/>
      <c r="AB535" s="151"/>
      <c r="AC535" s="151"/>
      <c r="AD535" s="151"/>
      <c r="AE535" s="151"/>
      <c r="AF535" s="151"/>
      <c r="AG535" s="151"/>
      <c r="AH535" s="151"/>
      <c r="AI535" s="151"/>
      <c r="AJ535" s="151"/>
      <c r="AK535" s="151"/>
      <c r="AL535" s="151"/>
      <c r="AM535" s="7"/>
      <c r="AN535" s="7"/>
      <c r="AO535" s="7"/>
      <c r="AP535" s="7"/>
      <c r="AQ535" s="7"/>
      <c r="AR535" s="7"/>
      <c r="AS535" s="7"/>
      <c r="AT535" s="7"/>
      <c r="AU535" s="7"/>
      <c r="AV535" s="7"/>
      <c r="AW535" s="7"/>
      <c r="AX535" s="7"/>
      <c r="AY535" s="7"/>
      <c r="AZ535" s="7"/>
      <c r="BA535" s="7"/>
    </row>
    <row r="536" spans="1:53" x14ac:dyDescent="0.25">
      <c r="A536" s="5"/>
      <c r="B536" s="312"/>
      <c r="C536" s="314"/>
      <c r="D536" s="7"/>
      <c r="E536" s="7"/>
      <c r="F536" s="231"/>
      <c r="G536" s="231"/>
      <c r="H536" s="314"/>
      <c r="I536" s="306"/>
      <c r="J536" s="151"/>
      <c r="K536" s="151"/>
      <c r="L536" s="175"/>
      <c r="M536" s="151"/>
      <c r="N536" s="175"/>
      <c r="O536" s="218"/>
      <c r="P536" s="218"/>
      <c r="Q536" s="218"/>
      <c r="R536" s="151"/>
      <c r="S536" s="151"/>
      <c r="T536" s="151"/>
      <c r="U536" s="151"/>
      <c r="V536" s="151"/>
      <c r="W536" s="175"/>
      <c r="X536" s="151"/>
      <c r="Y536" s="151"/>
      <c r="Z536" s="151"/>
      <c r="AA536" s="151"/>
      <c r="AB536" s="151"/>
      <c r="AC536" s="151"/>
      <c r="AD536" s="151"/>
      <c r="AE536" s="151"/>
      <c r="AF536" s="151"/>
      <c r="AG536" s="151"/>
      <c r="AH536" s="151"/>
      <c r="AI536" s="151"/>
      <c r="AJ536" s="151"/>
      <c r="AK536" s="151"/>
      <c r="AL536" s="151"/>
      <c r="AM536" s="7"/>
      <c r="AN536" s="7"/>
      <c r="AO536" s="7"/>
      <c r="AP536" s="7"/>
      <c r="AQ536" s="7"/>
      <c r="AR536" s="7"/>
      <c r="AS536" s="7"/>
      <c r="AT536" s="7"/>
      <c r="AU536" s="7"/>
      <c r="AV536" s="7"/>
      <c r="AW536" s="7"/>
      <c r="AX536" s="7"/>
      <c r="AY536" s="7"/>
      <c r="AZ536" s="7"/>
      <c r="BA536" s="7"/>
    </row>
    <row r="537" spans="1:53" x14ac:dyDescent="0.25">
      <c r="A537" s="5"/>
      <c r="B537" s="312"/>
      <c r="C537" s="314"/>
      <c r="D537" s="7"/>
      <c r="E537" s="7"/>
      <c r="F537" s="231"/>
      <c r="G537" s="231"/>
      <c r="H537" s="314"/>
      <c r="I537" s="306"/>
      <c r="J537" s="151"/>
      <c r="K537" s="151"/>
      <c r="L537" s="175"/>
      <c r="M537" s="151"/>
      <c r="N537" s="175"/>
      <c r="O537" s="218"/>
      <c r="P537" s="218"/>
      <c r="Q537" s="218"/>
      <c r="R537" s="151"/>
      <c r="S537" s="151"/>
      <c r="T537" s="151"/>
      <c r="U537" s="151"/>
      <c r="V537" s="151"/>
      <c r="W537" s="175"/>
      <c r="X537" s="151"/>
      <c r="Y537" s="151"/>
      <c r="Z537" s="151"/>
      <c r="AA537" s="151"/>
      <c r="AB537" s="151"/>
      <c r="AC537" s="151"/>
      <c r="AD537" s="151"/>
      <c r="AE537" s="151"/>
      <c r="AF537" s="151"/>
      <c r="AG537" s="151"/>
      <c r="AH537" s="151"/>
      <c r="AI537" s="151"/>
      <c r="AJ537" s="151"/>
      <c r="AK537" s="151"/>
      <c r="AL537" s="151"/>
      <c r="AM537" s="7"/>
      <c r="AN537" s="7"/>
      <c r="AO537" s="7"/>
      <c r="AP537" s="7"/>
      <c r="AQ537" s="7"/>
      <c r="AR537" s="7"/>
      <c r="AS537" s="7"/>
      <c r="AT537" s="7"/>
      <c r="AU537" s="7"/>
      <c r="AV537" s="7"/>
      <c r="AW537" s="7"/>
      <c r="AX537" s="7"/>
      <c r="AY537" s="7"/>
      <c r="AZ537" s="7"/>
      <c r="BA537" s="7"/>
    </row>
    <row r="538" spans="1:53" x14ac:dyDescent="0.25">
      <c r="A538" s="5"/>
      <c r="B538" s="312"/>
      <c r="C538" s="314"/>
      <c r="D538" s="7"/>
      <c r="E538" s="7"/>
      <c r="F538" s="231"/>
      <c r="G538" s="231"/>
      <c r="H538" s="314"/>
      <c r="I538" s="306"/>
      <c r="J538" s="151"/>
      <c r="K538" s="151"/>
      <c r="L538" s="175"/>
      <c r="M538" s="151"/>
      <c r="N538" s="175"/>
      <c r="O538" s="218"/>
      <c r="P538" s="218"/>
      <c r="Q538" s="218"/>
      <c r="R538" s="151"/>
      <c r="S538" s="151"/>
      <c r="T538" s="151"/>
      <c r="U538" s="151"/>
      <c r="V538" s="151"/>
      <c r="W538" s="175"/>
      <c r="X538" s="151"/>
      <c r="Y538" s="151"/>
      <c r="Z538" s="151"/>
      <c r="AA538" s="151"/>
      <c r="AB538" s="151"/>
      <c r="AC538" s="151"/>
      <c r="AD538" s="151"/>
      <c r="AE538" s="151"/>
      <c r="AF538" s="151"/>
      <c r="AG538" s="151"/>
      <c r="AH538" s="151"/>
      <c r="AI538" s="151"/>
      <c r="AJ538" s="151"/>
      <c r="AK538" s="151"/>
      <c r="AL538" s="151"/>
      <c r="AM538" s="7"/>
      <c r="AN538" s="7"/>
      <c r="AO538" s="7"/>
      <c r="AP538" s="7"/>
      <c r="AQ538" s="7"/>
      <c r="AR538" s="7"/>
      <c r="AS538" s="7"/>
      <c r="AT538" s="7"/>
      <c r="AU538" s="7"/>
      <c r="AV538" s="7"/>
      <c r="AW538" s="7"/>
      <c r="AX538" s="7"/>
      <c r="AY538" s="7"/>
      <c r="AZ538" s="7"/>
      <c r="BA538" s="7"/>
    </row>
    <row r="539" spans="1:53" x14ac:dyDescent="0.25">
      <c r="A539" s="5"/>
      <c r="B539" s="312"/>
      <c r="C539" s="314"/>
      <c r="D539" s="7"/>
      <c r="E539" s="7"/>
      <c r="F539" s="231"/>
      <c r="G539" s="231"/>
      <c r="H539" s="314"/>
      <c r="I539" s="306"/>
      <c r="J539" s="151"/>
      <c r="K539" s="151"/>
      <c r="L539" s="175"/>
      <c r="M539" s="151"/>
      <c r="N539" s="175"/>
      <c r="O539" s="218"/>
      <c r="P539" s="218"/>
      <c r="Q539" s="218"/>
      <c r="R539" s="151"/>
      <c r="S539" s="151"/>
      <c r="T539" s="151"/>
      <c r="U539" s="151"/>
      <c r="V539" s="151"/>
      <c r="W539" s="175"/>
      <c r="X539" s="151"/>
      <c r="Y539" s="151"/>
      <c r="Z539" s="151"/>
      <c r="AA539" s="151"/>
      <c r="AB539" s="151"/>
      <c r="AC539" s="151"/>
      <c r="AD539" s="151"/>
      <c r="AE539" s="151"/>
      <c r="AF539" s="151"/>
      <c r="AG539" s="151"/>
      <c r="AH539" s="151"/>
      <c r="AI539" s="151"/>
      <c r="AJ539" s="151"/>
      <c r="AK539" s="151"/>
      <c r="AL539" s="151"/>
      <c r="AM539" s="7"/>
      <c r="AN539" s="7"/>
      <c r="AO539" s="7"/>
      <c r="AP539" s="7"/>
      <c r="AQ539" s="7"/>
      <c r="AR539" s="7"/>
      <c r="AS539" s="7"/>
      <c r="AT539" s="7"/>
      <c r="AU539" s="7"/>
      <c r="AV539" s="7"/>
      <c r="AW539" s="7"/>
      <c r="AX539" s="7"/>
      <c r="AY539" s="7"/>
      <c r="AZ539" s="7"/>
      <c r="BA539" s="7"/>
    </row>
    <row r="540" spans="1:53" x14ac:dyDescent="0.25">
      <c r="A540" s="5"/>
      <c r="B540" s="312"/>
      <c r="C540" s="314"/>
      <c r="D540" s="7"/>
      <c r="E540" s="7"/>
      <c r="F540" s="231"/>
      <c r="G540" s="231"/>
      <c r="H540" s="314"/>
      <c r="I540" s="306"/>
      <c r="J540" s="151"/>
      <c r="K540" s="151"/>
      <c r="L540" s="175"/>
      <c r="M540" s="151"/>
      <c r="N540" s="175"/>
      <c r="O540" s="218"/>
      <c r="P540" s="218"/>
      <c r="Q540" s="218"/>
      <c r="R540" s="151"/>
      <c r="S540" s="151"/>
      <c r="T540" s="151"/>
      <c r="U540" s="151"/>
      <c r="V540" s="151"/>
      <c r="W540" s="175"/>
      <c r="X540" s="151"/>
      <c r="Y540" s="151"/>
      <c r="Z540" s="151"/>
      <c r="AA540" s="151"/>
      <c r="AB540" s="151"/>
      <c r="AC540" s="151"/>
      <c r="AD540" s="151"/>
      <c r="AE540" s="151"/>
      <c r="AF540" s="151"/>
      <c r="AG540" s="151"/>
      <c r="AH540" s="151"/>
      <c r="AI540" s="151"/>
      <c r="AJ540" s="151"/>
      <c r="AK540" s="151"/>
      <c r="AL540" s="151"/>
      <c r="AM540" s="7"/>
      <c r="AN540" s="7"/>
      <c r="AO540" s="7"/>
      <c r="AP540" s="7"/>
      <c r="AQ540" s="7"/>
      <c r="AR540" s="7"/>
      <c r="AS540" s="7"/>
      <c r="AT540" s="7"/>
      <c r="AU540" s="7"/>
      <c r="AV540" s="7"/>
      <c r="AW540" s="7"/>
      <c r="AX540" s="7"/>
      <c r="AY540" s="7"/>
      <c r="AZ540" s="7"/>
      <c r="BA540" s="7"/>
    </row>
    <row r="541" spans="1:53" x14ac:dyDescent="0.25">
      <c r="A541" s="5"/>
      <c r="B541" s="312"/>
      <c r="C541" s="314"/>
      <c r="D541" s="7"/>
      <c r="E541" s="7"/>
      <c r="F541" s="231"/>
      <c r="G541" s="231"/>
      <c r="H541" s="314"/>
      <c r="I541" s="306"/>
      <c r="J541" s="151"/>
      <c r="K541" s="151"/>
      <c r="L541" s="175"/>
      <c r="M541" s="151"/>
      <c r="N541" s="175"/>
      <c r="O541" s="218"/>
      <c r="P541" s="218"/>
      <c r="Q541" s="218"/>
      <c r="R541" s="151"/>
      <c r="S541" s="151"/>
      <c r="T541" s="151"/>
      <c r="U541" s="151"/>
      <c r="V541" s="151"/>
      <c r="W541" s="175"/>
      <c r="X541" s="151"/>
      <c r="Y541" s="151"/>
      <c r="Z541" s="151"/>
      <c r="AA541" s="151"/>
      <c r="AB541" s="151"/>
      <c r="AC541" s="151"/>
      <c r="AD541" s="151"/>
      <c r="AE541" s="151"/>
      <c r="AF541" s="151"/>
      <c r="AG541" s="151"/>
      <c r="AH541" s="151"/>
      <c r="AI541" s="151"/>
      <c r="AJ541" s="151"/>
      <c r="AK541" s="151"/>
      <c r="AL541" s="151"/>
      <c r="AM541" s="7"/>
      <c r="AN541" s="7"/>
      <c r="AO541" s="7"/>
      <c r="AP541" s="7"/>
      <c r="AQ541" s="7"/>
      <c r="AR541" s="7"/>
      <c r="AS541" s="7"/>
      <c r="AT541" s="7"/>
      <c r="AU541" s="7"/>
      <c r="AV541" s="7"/>
      <c r="AW541" s="7"/>
      <c r="AX541" s="7"/>
      <c r="AY541" s="7"/>
      <c r="AZ541" s="7"/>
      <c r="BA541" s="7"/>
    </row>
    <row r="542" spans="1:53" x14ac:dyDescent="0.25">
      <c r="A542" s="5"/>
      <c r="B542" s="312"/>
      <c r="C542" s="314"/>
      <c r="D542" s="7"/>
      <c r="E542" s="7"/>
      <c r="F542" s="231"/>
      <c r="G542" s="231"/>
      <c r="H542" s="314"/>
      <c r="I542" s="306"/>
      <c r="J542" s="151"/>
      <c r="K542" s="151"/>
      <c r="L542" s="175"/>
      <c r="M542" s="151"/>
      <c r="N542" s="175"/>
      <c r="O542" s="218"/>
      <c r="P542" s="218"/>
      <c r="Q542" s="218"/>
      <c r="R542" s="151"/>
      <c r="S542" s="151"/>
      <c r="T542" s="151"/>
      <c r="U542" s="151"/>
      <c r="V542" s="151"/>
      <c r="W542" s="175"/>
      <c r="X542" s="151"/>
      <c r="Y542" s="151"/>
      <c r="Z542" s="151"/>
      <c r="AA542" s="151"/>
      <c r="AB542" s="151"/>
      <c r="AC542" s="151"/>
      <c r="AD542" s="151"/>
      <c r="AE542" s="151"/>
      <c r="AF542" s="151"/>
      <c r="AG542" s="151"/>
      <c r="AH542" s="151"/>
      <c r="AI542" s="151"/>
      <c r="AJ542" s="151"/>
      <c r="AK542" s="151"/>
      <c r="AL542" s="151"/>
      <c r="AM542" s="7"/>
      <c r="AN542" s="7"/>
      <c r="AO542" s="7"/>
      <c r="AP542" s="7"/>
      <c r="AQ542" s="7"/>
      <c r="AR542" s="7"/>
      <c r="AS542" s="7"/>
      <c r="AT542" s="7"/>
      <c r="AU542" s="7"/>
      <c r="AV542" s="7"/>
      <c r="AW542" s="7"/>
      <c r="AX542" s="7"/>
      <c r="AY542" s="7"/>
      <c r="AZ542" s="7"/>
      <c r="BA542" s="7"/>
    </row>
    <row r="543" spans="1:53" x14ac:dyDescent="0.25">
      <c r="A543" s="5"/>
      <c r="B543" s="312"/>
      <c r="C543" s="314"/>
      <c r="D543" s="7"/>
      <c r="E543" s="7"/>
      <c r="F543" s="231"/>
      <c r="G543" s="231"/>
      <c r="H543" s="314"/>
      <c r="I543" s="306"/>
      <c r="J543" s="151"/>
      <c r="K543" s="151"/>
      <c r="L543" s="175"/>
      <c r="M543" s="151"/>
      <c r="N543" s="175"/>
      <c r="O543" s="218"/>
      <c r="P543" s="218"/>
      <c r="Q543" s="218"/>
      <c r="R543" s="151"/>
      <c r="S543" s="151"/>
      <c r="T543" s="151"/>
      <c r="U543" s="151"/>
      <c r="V543" s="151"/>
      <c r="W543" s="175"/>
      <c r="X543" s="151"/>
      <c r="Y543" s="151"/>
      <c r="Z543" s="151"/>
      <c r="AA543" s="151"/>
      <c r="AB543" s="151"/>
      <c r="AC543" s="151"/>
      <c r="AD543" s="151"/>
      <c r="AE543" s="151"/>
      <c r="AF543" s="151"/>
      <c r="AG543" s="151"/>
      <c r="AH543" s="151"/>
      <c r="AI543" s="151"/>
      <c r="AJ543" s="151"/>
      <c r="AK543" s="151"/>
      <c r="AL543" s="151"/>
      <c r="AM543" s="7"/>
      <c r="AN543" s="7"/>
      <c r="AO543" s="7"/>
      <c r="AP543" s="7"/>
      <c r="AQ543" s="7"/>
      <c r="AR543" s="7"/>
      <c r="AS543" s="7"/>
      <c r="AT543" s="7"/>
      <c r="AU543" s="7"/>
      <c r="AV543" s="7"/>
      <c r="AW543" s="7"/>
      <c r="AX543" s="7"/>
      <c r="AY543" s="7"/>
      <c r="AZ543" s="7"/>
      <c r="BA543" s="7"/>
    </row>
    <row r="544" spans="1:53" x14ac:dyDescent="0.25">
      <c r="A544" s="5"/>
      <c r="B544" s="312"/>
      <c r="C544" s="314"/>
      <c r="D544" s="7"/>
      <c r="E544" s="7"/>
      <c r="F544" s="231"/>
      <c r="G544" s="231"/>
      <c r="H544" s="314"/>
      <c r="I544" s="306"/>
      <c r="J544" s="151"/>
      <c r="K544" s="151"/>
      <c r="L544" s="175"/>
      <c r="M544" s="151"/>
      <c r="N544" s="175"/>
      <c r="O544" s="218"/>
      <c r="P544" s="218"/>
      <c r="Q544" s="218"/>
      <c r="R544" s="151"/>
      <c r="S544" s="151"/>
      <c r="T544" s="151"/>
      <c r="U544" s="151"/>
      <c r="V544" s="151"/>
      <c r="W544" s="175"/>
      <c r="X544" s="151"/>
      <c r="Y544" s="151"/>
      <c r="Z544" s="151"/>
      <c r="AA544" s="151"/>
      <c r="AB544" s="151"/>
      <c r="AC544" s="151"/>
      <c r="AD544" s="151"/>
      <c r="AE544" s="151"/>
      <c r="AF544" s="151"/>
      <c r="AG544" s="151"/>
      <c r="AH544" s="151"/>
      <c r="AI544" s="151"/>
      <c r="AJ544" s="151"/>
      <c r="AK544" s="151"/>
      <c r="AL544" s="151"/>
      <c r="AM544" s="7"/>
      <c r="AN544" s="7"/>
      <c r="AO544" s="7"/>
      <c r="AP544" s="7"/>
      <c r="AQ544" s="7"/>
      <c r="AR544" s="7"/>
      <c r="AS544" s="7"/>
      <c r="AT544" s="7"/>
      <c r="AU544" s="7"/>
      <c r="AV544" s="7"/>
      <c r="AW544" s="7"/>
      <c r="AX544" s="7"/>
      <c r="AY544" s="7"/>
      <c r="AZ544" s="7"/>
      <c r="BA544" s="7"/>
    </row>
    <row r="545" spans="1:53" x14ac:dyDescent="0.25">
      <c r="A545" s="5"/>
      <c r="B545" s="312"/>
      <c r="C545" s="314"/>
      <c r="D545" s="7"/>
      <c r="E545" s="7"/>
      <c r="F545" s="231"/>
      <c r="G545" s="231"/>
      <c r="H545" s="314"/>
      <c r="I545" s="306"/>
      <c r="J545" s="151"/>
      <c r="K545" s="151"/>
      <c r="L545" s="175"/>
      <c r="M545" s="151"/>
      <c r="N545" s="175"/>
      <c r="O545" s="218"/>
      <c r="P545" s="218"/>
      <c r="Q545" s="218"/>
      <c r="R545" s="151"/>
      <c r="S545" s="151"/>
      <c r="T545" s="151"/>
      <c r="U545" s="151"/>
      <c r="V545" s="151"/>
      <c r="W545" s="175"/>
      <c r="X545" s="151"/>
      <c r="Y545" s="151"/>
      <c r="Z545" s="151"/>
      <c r="AA545" s="151"/>
      <c r="AB545" s="151"/>
      <c r="AC545" s="151"/>
      <c r="AD545" s="151"/>
      <c r="AE545" s="151"/>
      <c r="AF545" s="151"/>
      <c r="AG545" s="151"/>
      <c r="AH545" s="151"/>
      <c r="AI545" s="151"/>
      <c r="AJ545" s="151"/>
      <c r="AK545" s="151"/>
      <c r="AL545" s="151"/>
      <c r="AM545" s="7"/>
      <c r="AN545" s="7"/>
      <c r="AO545" s="7"/>
      <c r="AP545" s="7"/>
      <c r="AQ545" s="7"/>
      <c r="AR545" s="7"/>
      <c r="AS545" s="7"/>
      <c r="AT545" s="7"/>
      <c r="AU545" s="7"/>
      <c r="AV545" s="7"/>
      <c r="AW545" s="7"/>
      <c r="AX545" s="7"/>
      <c r="AY545" s="7"/>
      <c r="AZ545" s="7"/>
      <c r="BA545" s="7"/>
    </row>
    <row r="546" spans="1:53" x14ac:dyDescent="0.25">
      <c r="A546" s="5"/>
      <c r="B546" s="312"/>
      <c r="C546" s="314"/>
      <c r="D546" s="7"/>
      <c r="E546" s="7"/>
      <c r="F546" s="231"/>
      <c r="G546" s="231"/>
      <c r="H546" s="314"/>
      <c r="I546" s="306"/>
      <c r="J546" s="151"/>
      <c r="K546" s="151"/>
      <c r="L546" s="175"/>
      <c r="M546" s="151"/>
      <c r="N546" s="175"/>
      <c r="O546" s="218"/>
      <c r="P546" s="218"/>
      <c r="Q546" s="218"/>
      <c r="R546" s="151"/>
      <c r="S546" s="151"/>
      <c r="T546" s="151"/>
      <c r="U546" s="151"/>
      <c r="V546" s="151"/>
      <c r="W546" s="175"/>
      <c r="X546" s="151"/>
      <c r="Y546" s="151"/>
      <c r="Z546" s="151"/>
      <c r="AA546" s="151"/>
      <c r="AB546" s="151"/>
      <c r="AC546" s="151"/>
      <c r="AD546" s="151"/>
      <c r="AE546" s="151"/>
      <c r="AF546" s="151"/>
      <c r="AG546" s="151"/>
      <c r="AH546" s="151"/>
      <c r="AI546" s="151"/>
      <c r="AJ546" s="151"/>
      <c r="AK546" s="151"/>
      <c r="AL546" s="151"/>
      <c r="AM546" s="7"/>
      <c r="AN546" s="7"/>
      <c r="AO546" s="7"/>
      <c r="AP546" s="7"/>
      <c r="AQ546" s="7"/>
      <c r="AR546" s="7"/>
      <c r="AS546" s="7"/>
      <c r="AT546" s="7"/>
      <c r="AU546" s="7"/>
      <c r="AV546" s="7"/>
      <c r="AW546" s="7"/>
      <c r="AX546" s="7"/>
      <c r="AY546" s="7"/>
      <c r="AZ546" s="7"/>
      <c r="BA546" s="7"/>
    </row>
    <row r="547" spans="1:53" x14ac:dyDescent="0.25">
      <c r="A547" s="5"/>
      <c r="B547" s="312"/>
      <c r="C547" s="314"/>
      <c r="D547" s="7"/>
      <c r="E547" s="7"/>
      <c r="F547" s="231"/>
      <c r="G547" s="231"/>
      <c r="H547" s="314"/>
      <c r="I547" s="306"/>
      <c r="J547" s="151"/>
      <c r="K547" s="151"/>
      <c r="L547" s="175"/>
      <c r="M547" s="151"/>
      <c r="N547" s="175"/>
      <c r="O547" s="218"/>
      <c r="P547" s="218"/>
      <c r="Q547" s="218"/>
      <c r="R547" s="151"/>
      <c r="S547" s="151"/>
      <c r="T547" s="151"/>
      <c r="U547" s="151"/>
      <c r="V547" s="151"/>
      <c r="W547" s="175"/>
      <c r="X547" s="151"/>
      <c r="Y547" s="151"/>
      <c r="Z547" s="151"/>
      <c r="AA547" s="151"/>
      <c r="AB547" s="151"/>
      <c r="AC547" s="151"/>
      <c r="AD547" s="151"/>
      <c r="AE547" s="151"/>
      <c r="AF547" s="151"/>
      <c r="AG547" s="151"/>
      <c r="AH547" s="151"/>
      <c r="AI547" s="151"/>
      <c r="AJ547" s="151"/>
      <c r="AK547" s="151"/>
      <c r="AL547" s="151"/>
      <c r="AM547" s="7"/>
      <c r="AN547" s="7"/>
      <c r="AO547" s="7"/>
      <c r="AP547" s="7"/>
      <c r="AQ547" s="7"/>
      <c r="AR547" s="7"/>
      <c r="AS547" s="7"/>
      <c r="AT547" s="7"/>
      <c r="AU547" s="7"/>
      <c r="AV547" s="7"/>
      <c r="AW547" s="7"/>
      <c r="AX547" s="7"/>
      <c r="AY547" s="7"/>
      <c r="AZ547" s="7"/>
      <c r="BA547" s="7"/>
    </row>
    <row r="548" spans="1:53" x14ac:dyDescent="0.25">
      <c r="A548" s="5"/>
      <c r="B548" s="312"/>
      <c r="C548" s="314"/>
      <c r="D548" s="7"/>
      <c r="E548" s="7"/>
      <c r="F548" s="231"/>
      <c r="G548" s="231"/>
      <c r="H548" s="314"/>
      <c r="I548" s="306"/>
      <c r="J548" s="151"/>
      <c r="K548" s="151"/>
      <c r="L548" s="175"/>
      <c r="M548" s="151"/>
      <c r="N548" s="175"/>
      <c r="O548" s="218"/>
      <c r="P548" s="218"/>
      <c r="Q548" s="218"/>
      <c r="R548" s="151"/>
      <c r="S548" s="151"/>
      <c r="T548" s="151"/>
      <c r="U548" s="151"/>
      <c r="V548" s="151"/>
      <c r="W548" s="175"/>
      <c r="X548" s="151"/>
      <c r="Y548" s="151"/>
      <c r="Z548" s="151"/>
      <c r="AA548" s="151"/>
      <c r="AB548" s="151"/>
      <c r="AC548" s="151"/>
      <c r="AD548" s="151"/>
      <c r="AE548" s="151"/>
      <c r="AF548" s="151"/>
      <c r="AG548" s="151"/>
      <c r="AH548" s="151"/>
      <c r="AI548" s="151"/>
      <c r="AJ548" s="151"/>
      <c r="AK548" s="151"/>
      <c r="AL548" s="151"/>
      <c r="AM548" s="7"/>
      <c r="AN548" s="7"/>
      <c r="AO548" s="7"/>
      <c r="AP548" s="7"/>
      <c r="AQ548" s="7"/>
      <c r="AR548" s="7"/>
      <c r="AS548" s="7"/>
      <c r="AT548" s="7"/>
      <c r="AU548" s="7"/>
      <c r="AV548" s="7"/>
      <c r="AW548" s="7"/>
      <c r="AX548" s="7"/>
      <c r="AY548" s="7"/>
      <c r="AZ548" s="7"/>
      <c r="BA548" s="7"/>
    </row>
    <row r="549" spans="1:53" x14ac:dyDescent="0.25">
      <c r="A549" s="5"/>
      <c r="B549" s="312"/>
      <c r="C549" s="314"/>
      <c r="D549" s="7"/>
      <c r="E549" s="7"/>
      <c r="F549" s="231"/>
      <c r="G549" s="231"/>
      <c r="H549" s="314"/>
      <c r="I549" s="306"/>
      <c r="J549" s="151"/>
      <c r="K549" s="151"/>
      <c r="L549" s="175"/>
      <c r="M549" s="151"/>
      <c r="N549" s="175"/>
      <c r="O549" s="218"/>
      <c r="P549" s="218"/>
      <c r="Q549" s="218"/>
      <c r="R549" s="151"/>
      <c r="S549" s="151"/>
      <c r="T549" s="151"/>
      <c r="U549" s="151"/>
      <c r="V549" s="151"/>
      <c r="W549" s="175"/>
      <c r="X549" s="151"/>
      <c r="Y549" s="151"/>
      <c r="Z549" s="151"/>
      <c r="AA549" s="151"/>
      <c r="AB549" s="151"/>
      <c r="AC549" s="151"/>
      <c r="AD549" s="151"/>
      <c r="AE549" s="151"/>
      <c r="AF549" s="151"/>
      <c r="AG549" s="151"/>
      <c r="AH549" s="151"/>
      <c r="AI549" s="151"/>
      <c r="AJ549" s="151"/>
      <c r="AK549" s="151"/>
      <c r="AL549" s="151"/>
      <c r="AM549" s="7"/>
      <c r="AN549" s="7"/>
      <c r="AO549" s="7"/>
      <c r="AP549" s="7"/>
      <c r="AQ549" s="7"/>
      <c r="AR549" s="7"/>
      <c r="AS549" s="7"/>
      <c r="AT549" s="7"/>
      <c r="AU549" s="7"/>
      <c r="AV549" s="7"/>
      <c r="AW549" s="7"/>
      <c r="AX549" s="7"/>
      <c r="AY549" s="7"/>
      <c r="AZ549" s="7"/>
      <c r="BA549" s="7"/>
    </row>
    <row r="550" spans="1:53" x14ac:dyDescent="0.25">
      <c r="A550" s="5"/>
      <c r="B550" s="312"/>
      <c r="C550" s="314"/>
      <c r="D550" s="7"/>
      <c r="E550" s="7"/>
      <c r="F550" s="231"/>
      <c r="G550" s="231"/>
      <c r="H550" s="314"/>
      <c r="I550" s="306"/>
      <c r="J550" s="151"/>
      <c r="K550" s="151"/>
      <c r="L550" s="175"/>
      <c r="M550" s="151"/>
      <c r="N550" s="175"/>
      <c r="O550" s="218"/>
      <c r="P550" s="218"/>
      <c r="Q550" s="218"/>
      <c r="R550" s="151"/>
      <c r="S550" s="151"/>
      <c r="T550" s="151"/>
      <c r="U550" s="151"/>
      <c r="V550" s="151"/>
      <c r="W550" s="175"/>
      <c r="X550" s="151"/>
      <c r="Y550" s="151"/>
      <c r="Z550" s="151"/>
      <c r="AA550" s="151"/>
      <c r="AB550" s="151"/>
      <c r="AC550" s="151"/>
      <c r="AD550" s="151"/>
      <c r="AE550" s="151"/>
      <c r="AF550" s="151"/>
      <c r="AG550" s="151"/>
      <c r="AH550" s="151"/>
      <c r="AI550" s="151"/>
      <c r="AJ550" s="151"/>
      <c r="AK550" s="151"/>
      <c r="AL550" s="151"/>
      <c r="AM550" s="7"/>
      <c r="AN550" s="7"/>
      <c r="AO550" s="7"/>
      <c r="AP550" s="7"/>
      <c r="AQ550" s="7"/>
      <c r="AR550" s="7"/>
      <c r="AS550" s="7"/>
      <c r="AT550" s="7"/>
      <c r="AU550" s="7"/>
      <c r="AV550" s="7"/>
      <c r="AW550" s="7"/>
      <c r="AX550" s="7"/>
      <c r="AY550" s="7"/>
      <c r="AZ550" s="7"/>
      <c r="BA550" s="7"/>
    </row>
    <row r="551" spans="1:53" x14ac:dyDescent="0.25">
      <c r="A551" s="5"/>
      <c r="B551" s="312"/>
      <c r="C551" s="314"/>
      <c r="D551" s="7"/>
      <c r="E551" s="7"/>
      <c r="F551" s="231"/>
      <c r="G551" s="231"/>
      <c r="H551" s="314"/>
      <c r="I551" s="306"/>
      <c r="J551" s="151"/>
      <c r="K551" s="151"/>
      <c r="L551" s="175"/>
      <c r="M551" s="151"/>
      <c r="N551" s="175"/>
      <c r="O551" s="218"/>
      <c r="P551" s="218"/>
      <c r="Q551" s="218"/>
      <c r="R551" s="151"/>
      <c r="S551" s="151"/>
      <c r="T551" s="151"/>
      <c r="U551" s="151"/>
      <c r="V551" s="151"/>
      <c r="W551" s="175"/>
      <c r="X551" s="151"/>
      <c r="Y551" s="151"/>
      <c r="Z551" s="151"/>
      <c r="AA551" s="151"/>
      <c r="AB551" s="151"/>
      <c r="AC551" s="151"/>
      <c r="AD551" s="151"/>
      <c r="AE551" s="151"/>
      <c r="AF551" s="151"/>
      <c r="AG551" s="151"/>
      <c r="AH551" s="151"/>
      <c r="AI551" s="151"/>
      <c r="AJ551" s="151"/>
      <c r="AK551" s="151"/>
      <c r="AL551" s="151"/>
      <c r="AM551" s="7"/>
      <c r="AN551" s="7"/>
      <c r="AO551" s="7"/>
      <c r="AP551" s="7"/>
      <c r="AQ551" s="7"/>
      <c r="AR551" s="7"/>
      <c r="AS551" s="7"/>
      <c r="AT551" s="7"/>
      <c r="AU551" s="7"/>
      <c r="AV551" s="7"/>
      <c r="AW551" s="7"/>
      <c r="AX551" s="7"/>
      <c r="AY551" s="7"/>
      <c r="AZ551" s="7"/>
      <c r="BA551" s="7"/>
    </row>
    <row r="552" spans="1:53" x14ac:dyDescent="0.25">
      <c r="A552" s="5"/>
      <c r="B552" s="312"/>
      <c r="C552" s="314"/>
      <c r="D552" s="7"/>
      <c r="E552" s="7"/>
      <c r="F552" s="231"/>
      <c r="G552" s="231"/>
      <c r="H552" s="314"/>
      <c r="I552" s="306"/>
      <c r="J552" s="151"/>
      <c r="K552" s="151"/>
      <c r="L552" s="175"/>
      <c r="M552" s="151"/>
      <c r="N552" s="175"/>
      <c r="O552" s="218"/>
      <c r="P552" s="218"/>
      <c r="Q552" s="218"/>
      <c r="R552" s="151"/>
      <c r="S552" s="151"/>
      <c r="T552" s="151"/>
      <c r="U552" s="151"/>
      <c r="V552" s="151"/>
      <c r="W552" s="175"/>
      <c r="X552" s="151"/>
      <c r="Y552" s="151"/>
      <c r="Z552" s="151"/>
      <c r="AA552" s="151"/>
      <c r="AB552" s="151"/>
      <c r="AC552" s="151"/>
      <c r="AD552" s="151"/>
      <c r="AE552" s="151"/>
      <c r="AF552" s="151"/>
      <c r="AG552" s="151"/>
      <c r="AH552" s="151"/>
      <c r="AI552" s="151"/>
      <c r="AJ552" s="151"/>
      <c r="AK552" s="151"/>
      <c r="AL552" s="151"/>
      <c r="AM552" s="7"/>
      <c r="AN552" s="7"/>
      <c r="AO552" s="7"/>
      <c r="AP552" s="7"/>
      <c r="AQ552" s="7"/>
      <c r="AR552" s="7"/>
      <c r="AS552" s="7"/>
      <c r="AT552" s="7"/>
      <c r="AU552" s="7"/>
      <c r="AV552" s="7"/>
      <c r="AW552" s="7"/>
      <c r="AX552" s="7"/>
      <c r="AY552" s="7"/>
      <c r="AZ552" s="7"/>
      <c r="BA552" s="7"/>
    </row>
    <row r="553" spans="1:53" x14ac:dyDescent="0.25">
      <c r="A553" s="5"/>
      <c r="B553" s="312"/>
      <c r="C553" s="314"/>
      <c r="D553" s="7"/>
      <c r="E553" s="7"/>
      <c r="F553" s="231"/>
      <c r="G553" s="231"/>
      <c r="H553" s="314"/>
      <c r="I553" s="306"/>
      <c r="J553" s="151"/>
      <c r="K553" s="151"/>
      <c r="L553" s="175"/>
      <c r="M553" s="151"/>
      <c r="N553" s="175"/>
      <c r="O553" s="218"/>
      <c r="P553" s="218"/>
      <c r="Q553" s="218"/>
      <c r="R553" s="151"/>
      <c r="S553" s="151"/>
      <c r="T553" s="151"/>
      <c r="U553" s="151"/>
      <c r="V553" s="151"/>
      <c r="W553" s="175"/>
      <c r="X553" s="151"/>
      <c r="Y553" s="151"/>
      <c r="Z553" s="151"/>
      <c r="AA553" s="151"/>
      <c r="AB553" s="151"/>
      <c r="AC553" s="151"/>
      <c r="AD553" s="151"/>
      <c r="AE553" s="151"/>
      <c r="AF553" s="151"/>
      <c r="AG553" s="151"/>
      <c r="AH553" s="151"/>
      <c r="AI553" s="151"/>
      <c r="AJ553" s="151"/>
      <c r="AK553" s="151"/>
      <c r="AL553" s="151"/>
      <c r="AM553" s="7"/>
      <c r="AN553" s="7"/>
      <c r="AO553" s="7"/>
      <c r="AP553" s="7"/>
      <c r="AQ553" s="7"/>
      <c r="AR553" s="7"/>
      <c r="AS553" s="7"/>
      <c r="AT553" s="7"/>
      <c r="AU553" s="7"/>
      <c r="AV553" s="7"/>
      <c r="AW553" s="7"/>
      <c r="AX553" s="7"/>
      <c r="AY553" s="7"/>
      <c r="AZ553" s="7"/>
      <c r="BA553" s="7"/>
    </row>
    <row r="554" spans="1:53" x14ac:dyDescent="0.25">
      <c r="A554" s="5"/>
      <c r="B554" s="312"/>
      <c r="C554" s="314"/>
      <c r="D554" s="7"/>
      <c r="E554" s="7"/>
      <c r="F554" s="231"/>
      <c r="G554" s="231"/>
      <c r="H554" s="314"/>
      <c r="I554" s="306"/>
      <c r="J554" s="151"/>
      <c r="K554" s="151"/>
      <c r="L554" s="175"/>
      <c r="M554" s="151"/>
      <c r="N554" s="175"/>
      <c r="O554" s="218"/>
      <c r="P554" s="218"/>
      <c r="Q554" s="218"/>
      <c r="R554" s="151"/>
      <c r="S554" s="151"/>
      <c r="T554" s="151"/>
      <c r="U554" s="151"/>
      <c r="V554" s="151"/>
      <c r="W554" s="175"/>
      <c r="X554" s="151"/>
      <c r="Y554" s="151"/>
      <c r="Z554" s="151"/>
      <c r="AA554" s="151"/>
      <c r="AB554" s="151"/>
      <c r="AC554" s="151"/>
      <c r="AD554" s="151"/>
      <c r="AE554" s="151"/>
      <c r="AF554" s="151"/>
      <c r="AG554" s="151"/>
      <c r="AH554" s="151"/>
      <c r="AI554" s="151"/>
      <c r="AJ554" s="151"/>
      <c r="AK554" s="151"/>
      <c r="AL554" s="151"/>
      <c r="AM554" s="7"/>
      <c r="AN554" s="7"/>
      <c r="AO554" s="7"/>
      <c r="AP554" s="7"/>
      <c r="AQ554" s="7"/>
      <c r="AR554" s="7"/>
      <c r="AS554" s="7"/>
      <c r="AT554" s="7"/>
      <c r="AU554" s="7"/>
      <c r="AV554" s="7"/>
      <c r="AW554" s="7"/>
      <c r="AX554" s="7"/>
      <c r="AY554" s="7"/>
      <c r="AZ554" s="7"/>
      <c r="BA554" s="7"/>
    </row>
    <row r="555" spans="1:53" x14ac:dyDescent="0.25">
      <c r="A555" s="5"/>
      <c r="B555" s="312"/>
      <c r="C555" s="314"/>
      <c r="D555" s="7"/>
      <c r="E555" s="7"/>
      <c r="F555" s="231"/>
      <c r="G555" s="231"/>
      <c r="H555" s="314"/>
      <c r="I555" s="306"/>
      <c r="J555" s="151"/>
      <c r="K555" s="151"/>
      <c r="L555" s="175"/>
      <c r="M555" s="151"/>
      <c r="N555" s="175"/>
      <c r="O555" s="218"/>
      <c r="P555" s="218"/>
      <c r="Q555" s="218"/>
      <c r="R555" s="151"/>
      <c r="S555" s="151"/>
      <c r="T555" s="151"/>
      <c r="U555" s="151"/>
      <c r="V555" s="151"/>
      <c r="W555" s="175"/>
      <c r="X555" s="151"/>
      <c r="Y555" s="151"/>
      <c r="Z555" s="151"/>
      <c r="AA555" s="151"/>
      <c r="AB555" s="151"/>
      <c r="AC555" s="151"/>
      <c r="AD555" s="151"/>
      <c r="AE555" s="151"/>
      <c r="AF555" s="151"/>
      <c r="AG555" s="151"/>
      <c r="AH555" s="151"/>
      <c r="AI555" s="151"/>
      <c r="AJ555" s="151"/>
      <c r="AK555" s="151"/>
      <c r="AL555" s="151"/>
      <c r="AM555" s="7"/>
      <c r="AN555" s="7"/>
      <c r="AO555" s="7"/>
      <c r="AP555" s="7"/>
      <c r="AQ555" s="7"/>
      <c r="AR555" s="7"/>
      <c r="AS555" s="7"/>
      <c r="AT555" s="7"/>
      <c r="AU555" s="7"/>
      <c r="AV555" s="7"/>
      <c r="AW555" s="7"/>
      <c r="AX555" s="7"/>
      <c r="AY555" s="7"/>
      <c r="AZ555" s="7"/>
      <c r="BA555" s="7"/>
    </row>
    <row r="556" spans="1:53" x14ac:dyDescent="0.25">
      <c r="A556" s="5"/>
      <c r="B556" s="312"/>
      <c r="C556" s="314"/>
      <c r="D556" s="7"/>
      <c r="E556" s="7"/>
      <c r="F556" s="231"/>
      <c r="G556" s="231"/>
      <c r="H556" s="314"/>
      <c r="I556" s="306"/>
      <c r="J556" s="151"/>
      <c r="K556" s="151"/>
      <c r="L556" s="175"/>
      <c r="M556" s="151"/>
      <c r="N556" s="175"/>
      <c r="O556" s="218"/>
      <c r="P556" s="218"/>
      <c r="Q556" s="218"/>
      <c r="R556" s="151"/>
      <c r="S556" s="151"/>
      <c r="T556" s="151"/>
      <c r="U556" s="151"/>
      <c r="V556" s="151"/>
      <c r="W556" s="175"/>
      <c r="X556" s="151"/>
      <c r="Y556" s="151"/>
      <c r="Z556" s="151"/>
      <c r="AA556" s="151"/>
      <c r="AB556" s="151"/>
      <c r="AC556" s="151"/>
      <c r="AD556" s="151"/>
      <c r="AE556" s="151"/>
      <c r="AF556" s="151"/>
      <c r="AG556" s="151"/>
      <c r="AH556" s="151"/>
      <c r="AI556" s="151"/>
      <c r="AJ556" s="151"/>
      <c r="AK556" s="151"/>
      <c r="AL556" s="151"/>
      <c r="AM556" s="7"/>
      <c r="AN556" s="7"/>
      <c r="AO556" s="7"/>
      <c r="AP556" s="7"/>
      <c r="AQ556" s="7"/>
      <c r="AR556" s="7"/>
      <c r="AS556" s="7"/>
      <c r="AT556" s="7"/>
      <c r="AU556" s="7"/>
      <c r="AV556" s="7"/>
      <c r="AW556" s="7"/>
      <c r="AX556" s="7"/>
      <c r="AY556" s="7"/>
      <c r="AZ556" s="7"/>
      <c r="BA556" s="7"/>
    </row>
    <row r="557" spans="1:53" x14ac:dyDescent="0.25">
      <c r="A557" s="5"/>
      <c r="B557" s="312"/>
      <c r="C557" s="314"/>
      <c r="D557" s="7"/>
      <c r="E557" s="7"/>
      <c r="F557" s="231"/>
      <c r="G557" s="231"/>
      <c r="H557" s="314"/>
      <c r="I557" s="306"/>
      <c r="J557" s="151"/>
      <c r="K557" s="151"/>
      <c r="L557" s="175"/>
      <c r="M557" s="151"/>
      <c r="N557" s="175"/>
      <c r="O557" s="218"/>
      <c r="P557" s="218"/>
      <c r="Q557" s="218"/>
      <c r="R557" s="151"/>
      <c r="S557" s="151"/>
      <c r="T557" s="151"/>
      <c r="U557" s="151"/>
      <c r="V557" s="151"/>
      <c r="W557" s="175"/>
      <c r="X557" s="151"/>
      <c r="Y557" s="151"/>
      <c r="Z557" s="151"/>
      <c r="AA557" s="151"/>
      <c r="AB557" s="151"/>
      <c r="AC557" s="151"/>
      <c r="AD557" s="151"/>
      <c r="AE557" s="151"/>
      <c r="AF557" s="151"/>
      <c r="AG557" s="151"/>
      <c r="AH557" s="151"/>
      <c r="AI557" s="151"/>
      <c r="AJ557" s="151"/>
      <c r="AK557" s="151"/>
      <c r="AL557" s="151"/>
      <c r="AM557" s="7"/>
      <c r="AN557" s="7"/>
      <c r="AO557" s="7"/>
      <c r="AP557" s="7"/>
      <c r="AQ557" s="7"/>
      <c r="AR557" s="7"/>
      <c r="AS557" s="7"/>
      <c r="AT557" s="7"/>
      <c r="AU557" s="7"/>
      <c r="AV557" s="7"/>
      <c r="AW557" s="7"/>
      <c r="AX557" s="7"/>
      <c r="AY557" s="7"/>
      <c r="AZ557" s="7"/>
      <c r="BA557" s="7"/>
    </row>
    <row r="558" spans="1:53" x14ac:dyDescent="0.25">
      <c r="A558" s="5"/>
      <c r="B558" s="312"/>
      <c r="C558" s="314"/>
      <c r="D558" s="7"/>
      <c r="E558" s="7"/>
      <c r="F558" s="231"/>
      <c r="G558" s="231"/>
      <c r="H558" s="314"/>
      <c r="I558" s="306"/>
      <c r="J558" s="151"/>
      <c r="K558" s="151"/>
      <c r="L558" s="175"/>
      <c r="M558" s="151"/>
      <c r="N558" s="175"/>
      <c r="O558" s="218"/>
      <c r="P558" s="218"/>
      <c r="Q558" s="218"/>
      <c r="R558" s="151"/>
      <c r="S558" s="151"/>
      <c r="T558" s="151"/>
      <c r="U558" s="151"/>
      <c r="V558" s="151"/>
      <c r="W558" s="175"/>
      <c r="X558" s="151"/>
      <c r="Y558" s="151"/>
      <c r="Z558" s="151"/>
      <c r="AA558" s="151"/>
      <c r="AB558" s="151"/>
      <c r="AC558" s="151"/>
      <c r="AD558" s="151"/>
      <c r="AE558" s="151"/>
      <c r="AF558" s="151"/>
      <c r="AG558" s="151"/>
      <c r="AH558" s="151"/>
      <c r="AI558" s="151"/>
      <c r="AJ558" s="151"/>
      <c r="AK558" s="151"/>
      <c r="AL558" s="151"/>
      <c r="AM558" s="7"/>
      <c r="AN558" s="7"/>
      <c r="AO558" s="7"/>
      <c r="AP558" s="7"/>
      <c r="AQ558" s="7"/>
      <c r="AR558" s="7"/>
      <c r="AS558" s="7"/>
      <c r="AT558" s="7"/>
      <c r="AU558" s="7"/>
      <c r="AV558" s="7"/>
      <c r="AW558" s="7"/>
      <c r="AX558" s="7"/>
      <c r="AY558" s="7"/>
      <c r="AZ558" s="7"/>
      <c r="BA558" s="7"/>
    </row>
    <row r="559" spans="1:53" x14ac:dyDescent="0.25">
      <c r="A559" s="5"/>
      <c r="B559" s="312"/>
      <c r="C559" s="314"/>
      <c r="D559" s="7"/>
      <c r="E559" s="7"/>
      <c r="F559" s="231"/>
      <c r="G559" s="231"/>
      <c r="H559" s="314"/>
      <c r="I559" s="306"/>
      <c r="J559" s="151"/>
      <c r="K559" s="151"/>
      <c r="L559" s="175"/>
      <c r="M559" s="151"/>
      <c r="N559" s="175"/>
      <c r="O559" s="218"/>
      <c r="P559" s="218"/>
      <c r="Q559" s="218"/>
      <c r="R559" s="151"/>
      <c r="S559" s="151"/>
      <c r="T559" s="151"/>
      <c r="U559" s="151"/>
      <c r="V559" s="151"/>
      <c r="W559" s="175"/>
      <c r="X559" s="151"/>
      <c r="Y559" s="151"/>
      <c r="Z559" s="151"/>
      <c r="AA559" s="151"/>
      <c r="AB559" s="151"/>
      <c r="AC559" s="151"/>
      <c r="AD559" s="151"/>
      <c r="AE559" s="151"/>
      <c r="AF559" s="151"/>
      <c r="AG559" s="151"/>
      <c r="AH559" s="151"/>
      <c r="AI559" s="151"/>
      <c r="AJ559" s="151"/>
      <c r="AK559" s="151"/>
      <c r="AL559" s="151"/>
      <c r="AM559" s="7"/>
      <c r="AN559" s="7"/>
      <c r="AO559" s="7"/>
      <c r="AP559" s="7"/>
      <c r="AQ559" s="7"/>
      <c r="AR559" s="7"/>
      <c r="AS559" s="7"/>
      <c r="AT559" s="7"/>
      <c r="AU559" s="7"/>
      <c r="AV559" s="7"/>
      <c r="AW559" s="7"/>
      <c r="AX559" s="7"/>
      <c r="AY559" s="7"/>
      <c r="AZ559" s="7"/>
      <c r="BA559" s="7"/>
    </row>
    <row r="560" spans="1:53" x14ac:dyDescent="0.25">
      <c r="A560" s="5"/>
      <c r="B560" s="312"/>
      <c r="C560" s="314"/>
      <c r="D560" s="7"/>
      <c r="E560" s="7"/>
      <c r="F560" s="231"/>
      <c r="G560" s="231"/>
      <c r="H560" s="314"/>
      <c r="I560" s="306"/>
      <c r="J560" s="151"/>
      <c r="K560" s="151"/>
      <c r="L560" s="175"/>
      <c r="M560" s="151"/>
      <c r="N560" s="175"/>
      <c r="O560" s="218"/>
      <c r="P560" s="218"/>
      <c r="Q560" s="218"/>
      <c r="R560" s="151"/>
      <c r="S560" s="151"/>
      <c r="T560" s="151"/>
      <c r="U560" s="151"/>
      <c r="V560" s="151"/>
      <c r="W560" s="175"/>
      <c r="X560" s="151"/>
      <c r="Y560" s="151"/>
      <c r="Z560" s="151"/>
      <c r="AA560" s="151"/>
      <c r="AB560" s="151"/>
      <c r="AC560" s="151"/>
      <c r="AD560" s="151"/>
      <c r="AE560" s="151"/>
      <c r="AF560" s="151"/>
      <c r="AG560" s="151"/>
      <c r="AH560" s="151"/>
      <c r="AI560" s="151"/>
      <c r="AJ560" s="151"/>
      <c r="AK560" s="151"/>
      <c r="AL560" s="151"/>
      <c r="AM560" s="7"/>
      <c r="AN560" s="7"/>
      <c r="AO560" s="7"/>
      <c r="AP560" s="7"/>
      <c r="AQ560" s="7"/>
      <c r="AR560" s="7"/>
      <c r="AS560" s="7"/>
      <c r="AT560" s="7"/>
      <c r="AU560" s="7"/>
      <c r="AV560" s="7"/>
      <c r="AW560" s="7"/>
      <c r="AX560" s="7"/>
      <c r="AY560" s="7"/>
      <c r="AZ560" s="7"/>
      <c r="BA560" s="7"/>
    </row>
    <row r="561" spans="1:53" x14ac:dyDescent="0.25">
      <c r="A561" s="5"/>
      <c r="B561" s="312"/>
      <c r="C561" s="314"/>
      <c r="D561" s="7"/>
      <c r="E561" s="7"/>
      <c r="F561" s="231"/>
      <c r="G561" s="231"/>
      <c r="H561" s="314"/>
      <c r="I561" s="306"/>
      <c r="J561" s="151"/>
      <c r="K561" s="151"/>
      <c r="L561" s="175"/>
      <c r="M561" s="151"/>
      <c r="N561" s="175"/>
      <c r="O561" s="218"/>
      <c r="P561" s="218"/>
      <c r="Q561" s="218"/>
      <c r="R561" s="151"/>
      <c r="S561" s="151"/>
      <c r="T561" s="151"/>
      <c r="U561" s="151"/>
      <c r="V561" s="151"/>
      <c r="W561" s="175"/>
      <c r="X561" s="151"/>
      <c r="Y561" s="151"/>
      <c r="Z561" s="151"/>
      <c r="AA561" s="151"/>
      <c r="AB561" s="151"/>
      <c r="AC561" s="151"/>
      <c r="AD561" s="151"/>
      <c r="AE561" s="151"/>
      <c r="AF561" s="151"/>
      <c r="AG561" s="151"/>
      <c r="AH561" s="151"/>
      <c r="AI561" s="151"/>
      <c r="AJ561" s="151"/>
      <c r="AK561" s="151"/>
      <c r="AL561" s="151"/>
      <c r="AM561" s="7"/>
      <c r="AN561" s="7"/>
      <c r="AO561" s="7"/>
      <c r="AP561" s="7"/>
      <c r="AQ561" s="7"/>
      <c r="AR561" s="7"/>
      <c r="AS561" s="7"/>
      <c r="AT561" s="7"/>
      <c r="AU561" s="7"/>
      <c r="AV561" s="7"/>
      <c r="AW561" s="7"/>
      <c r="AX561" s="7"/>
      <c r="AY561" s="7"/>
      <c r="AZ561" s="7"/>
      <c r="BA561" s="7"/>
    </row>
    <row r="562" spans="1:53" x14ac:dyDescent="0.25">
      <c r="A562" s="5"/>
      <c r="B562" s="312"/>
      <c r="C562" s="314"/>
      <c r="D562" s="7"/>
      <c r="E562" s="7"/>
      <c r="F562" s="231"/>
      <c r="G562" s="231"/>
      <c r="H562" s="314"/>
      <c r="I562" s="306"/>
      <c r="J562" s="151"/>
      <c r="K562" s="151"/>
      <c r="L562" s="175"/>
      <c r="M562" s="151"/>
      <c r="N562" s="175"/>
      <c r="O562" s="218"/>
      <c r="P562" s="218"/>
      <c r="Q562" s="218"/>
      <c r="R562" s="151"/>
      <c r="S562" s="151"/>
      <c r="T562" s="151"/>
      <c r="U562" s="151"/>
      <c r="V562" s="151"/>
      <c r="W562" s="175"/>
      <c r="X562" s="151"/>
      <c r="Y562" s="151"/>
      <c r="Z562" s="151"/>
      <c r="AA562" s="151"/>
      <c r="AB562" s="151"/>
      <c r="AC562" s="151"/>
      <c r="AD562" s="151"/>
      <c r="AE562" s="151"/>
      <c r="AF562" s="151"/>
      <c r="AG562" s="151"/>
      <c r="AH562" s="151"/>
      <c r="AI562" s="151"/>
      <c r="AJ562" s="151"/>
      <c r="AK562" s="151"/>
      <c r="AL562" s="151"/>
      <c r="AM562" s="7"/>
      <c r="AN562" s="7"/>
      <c r="AO562" s="7"/>
      <c r="AP562" s="7"/>
      <c r="AQ562" s="7"/>
      <c r="AR562" s="7"/>
      <c r="AS562" s="7"/>
      <c r="AT562" s="7"/>
      <c r="AU562" s="7"/>
      <c r="AV562" s="7"/>
      <c r="AW562" s="7"/>
      <c r="AX562" s="7"/>
      <c r="AY562" s="7"/>
      <c r="AZ562" s="7"/>
      <c r="BA562" s="7"/>
    </row>
    <row r="563" spans="1:53" x14ac:dyDescent="0.25">
      <c r="A563" s="5"/>
      <c r="B563" s="312"/>
      <c r="C563" s="314"/>
      <c r="D563" s="7"/>
      <c r="E563" s="7"/>
      <c r="F563" s="231"/>
      <c r="G563" s="231"/>
      <c r="H563" s="314"/>
      <c r="I563" s="306"/>
      <c r="J563" s="151"/>
      <c r="K563" s="151"/>
      <c r="L563" s="175"/>
      <c r="M563" s="151"/>
      <c r="N563" s="175"/>
      <c r="O563" s="218"/>
      <c r="P563" s="218"/>
      <c r="Q563" s="218"/>
      <c r="R563" s="151"/>
      <c r="S563" s="151"/>
      <c r="T563" s="151"/>
      <c r="U563" s="151"/>
      <c r="V563" s="151"/>
      <c r="W563" s="175"/>
      <c r="X563" s="151"/>
      <c r="Y563" s="151"/>
      <c r="Z563" s="151"/>
      <c r="AA563" s="151"/>
      <c r="AB563" s="151"/>
      <c r="AC563" s="151"/>
      <c r="AD563" s="151"/>
      <c r="AE563" s="151"/>
      <c r="AF563" s="151"/>
      <c r="AG563" s="151"/>
      <c r="AH563" s="151"/>
      <c r="AI563" s="151"/>
      <c r="AJ563" s="151"/>
      <c r="AK563" s="151"/>
      <c r="AL563" s="151"/>
      <c r="AM563" s="7"/>
      <c r="AN563" s="7"/>
      <c r="AO563" s="7"/>
      <c r="AP563" s="7"/>
      <c r="AQ563" s="7"/>
      <c r="AR563" s="7"/>
      <c r="AS563" s="7"/>
      <c r="AT563" s="7"/>
      <c r="AU563" s="7"/>
      <c r="AV563" s="7"/>
      <c r="AW563" s="7"/>
      <c r="AX563" s="7"/>
      <c r="AY563" s="7"/>
      <c r="AZ563" s="7"/>
      <c r="BA563" s="7"/>
    </row>
    <row r="564" spans="1:53" x14ac:dyDescent="0.25">
      <c r="A564" s="5"/>
      <c r="B564" s="312"/>
      <c r="C564" s="314"/>
      <c r="D564" s="7"/>
      <c r="E564" s="7"/>
      <c r="F564" s="231"/>
      <c r="G564" s="231"/>
      <c r="H564" s="314"/>
      <c r="I564" s="306"/>
      <c r="J564" s="151"/>
      <c r="K564" s="151"/>
      <c r="L564" s="175"/>
      <c r="M564" s="151"/>
      <c r="N564" s="175"/>
      <c r="O564" s="218"/>
      <c r="P564" s="218"/>
      <c r="Q564" s="218"/>
      <c r="R564" s="151"/>
      <c r="S564" s="151"/>
      <c r="T564" s="151"/>
      <c r="U564" s="151"/>
      <c r="V564" s="151"/>
      <c r="W564" s="175"/>
      <c r="X564" s="151"/>
      <c r="Y564" s="151"/>
      <c r="Z564" s="151"/>
      <c r="AA564" s="151"/>
      <c r="AB564" s="151"/>
      <c r="AC564" s="151"/>
      <c r="AD564" s="151"/>
      <c r="AE564" s="151"/>
      <c r="AF564" s="151"/>
      <c r="AG564" s="151"/>
      <c r="AH564" s="151"/>
      <c r="AI564" s="151"/>
      <c r="AJ564" s="151"/>
      <c r="AK564" s="151"/>
      <c r="AL564" s="151"/>
      <c r="AM564" s="7"/>
      <c r="AN564" s="7"/>
      <c r="AO564" s="7"/>
      <c r="AP564" s="7"/>
      <c r="AQ564" s="7"/>
      <c r="AR564" s="7"/>
      <c r="AS564" s="7"/>
      <c r="AT564" s="7"/>
      <c r="AU564" s="7"/>
      <c r="AV564" s="7"/>
      <c r="AW564" s="7"/>
      <c r="AX564" s="7"/>
      <c r="AY564" s="7"/>
      <c r="AZ564" s="7"/>
      <c r="BA564" s="7"/>
    </row>
    <row r="565" spans="1:53" x14ac:dyDescent="0.25">
      <c r="A565" s="5"/>
      <c r="B565" s="312"/>
      <c r="C565" s="314"/>
      <c r="D565" s="7"/>
      <c r="E565" s="7"/>
      <c r="F565" s="231"/>
      <c r="G565" s="231"/>
      <c r="H565" s="314"/>
      <c r="I565" s="306"/>
      <c r="J565" s="151"/>
      <c r="K565" s="151"/>
      <c r="L565" s="175"/>
      <c r="M565" s="151"/>
      <c r="N565" s="175"/>
      <c r="O565" s="218"/>
      <c r="P565" s="218"/>
      <c r="Q565" s="218"/>
      <c r="R565" s="151"/>
      <c r="S565" s="151"/>
      <c r="T565" s="151"/>
      <c r="U565" s="151"/>
      <c r="V565" s="151"/>
      <c r="W565" s="175"/>
      <c r="X565" s="151"/>
      <c r="Y565" s="151"/>
      <c r="Z565" s="151"/>
      <c r="AA565" s="151"/>
      <c r="AB565" s="151"/>
      <c r="AC565" s="151"/>
      <c r="AD565" s="151"/>
      <c r="AE565" s="151"/>
      <c r="AF565" s="151"/>
      <c r="AG565" s="151"/>
      <c r="AH565" s="151"/>
      <c r="AI565" s="151"/>
      <c r="AJ565" s="151"/>
      <c r="AK565" s="151"/>
      <c r="AL565" s="151"/>
      <c r="AM565" s="7"/>
      <c r="AN565" s="7"/>
      <c r="AO565" s="7"/>
      <c r="AP565" s="7"/>
      <c r="AQ565" s="7"/>
      <c r="AR565" s="7"/>
      <c r="AS565" s="7"/>
      <c r="AT565" s="7"/>
      <c r="AU565" s="7"/>
      <c r="AV565" s="7"/>
      <c r="AW565" s="7"/>
      <c r="AX565" s="7"/>
      <c r="AY565" s="7"/>
      <c r="AZ565" s="7"/>
      <c r="BA565" s="7"/>
    </row>
    <row r="566" spans="1:53" x14ac:dyDescent="0.25">
      <c r="A566" s="5"/>
      <c r="B566" s="312"/>
      <c r="C566" s="314"/>
      <c r="D566" s="7"/>
      <c r="E566" s="7"/>
      <c r="F566" s="231"/>
      <c r="G566" s="231"/>
      <c r="H566" s="314"/>
      <c r="I566" s="306"/>
      <c r="J566" s="151"/>
      <c r="K566" s="151"/>
      <c r="L566" s="175"/>
      <c r="M566" s="151"/>
      <c r="N566" s="175"/>
      <c r="O566" s="218"/>
      <c r="P566" s="218"/>
      <c r="Q566" s="218"/>
      <c r="R566" s="151"/>
      <c r="S566" s="151"/>
      <c r="T566" s="151"/>
      <c r="U566" s="151"/>
      <c r="V566" s="151"/>
      <c r="W566" s="175"/>
      <c r="X566" s="151"/>
      <c r="Y566" s="151"/>
      <c r="Z566" s="151"/>
      <c r="AA566" s="151"/>
      <c r="AB566" s="151"/>
      <c r="AC566" s="151"/>
      <c r="AD566" s="151"/>
      <c r="AE566" s="151"/>
      <c r="AF566" s="151"/>
      <c r="AG566" s="151"/>
      <c r="AH566" s="151"/>
      <c r="AI566" s="151"/>
      <c r="AJ566" s="151"/>
      <c r="AK566" s="151"/>
      <c r="AL566" s="151"/>
      <c r="AM566" s="7"/>
      <c r="AN566" s="7"/>
      <c r="AO566" s="7"/>
      <c r="AP566" s="7"/>
      <c r="AQ566" s="7"/>
      <c r="AR566" s="7"/>
      <c r="AS566" s="7"/>
      <c r="AT566" s="7"/>
      <c r="AU566" s="7"/>
      <c r="AV566" s="7"/>
      <c r="AW566" s="7"/>
      <c r="AX566" s="7"/>
      <c r="AY566" s="7"/>
      <c r="AZ566" s="7"/>
      <c r="BA566" s="7"/>
    </row>
    <row r="567" spans="1:53" x14ac:dyDescent="0.25">
      <c r="A567" s="5"/>
      <c r="B567" s="312"/>
      <c r="C567" s="314"/>
      <c r="D567" s="7"/>
      <c r="E567" s="7"/>
      <c r="F567" s="231"/>
      <c r="G567" s="231"/>
      <c r="H567" s="314"/>
      <c r="I567" s="306"/>
      <c r="J567" s="151"/>
      <c r="K567" s="151"/>
      <c r="L567" s="175"/>
      <c r="M567" s="151"/>
      <c r="N567" s="175"/>
      <c r="O567" s="218"/>
      <c r="P567" s="218"/>
      <c r="Q567" s="218"/>
      <c r="R567" s="151"/>
      <c r="S567" s="151"/>
      <c r="T567" s="151"/>
      <c r="U567" s="151"/>
      <c r="V567" s="151"/>
      <c r="W567" s="175"/>
      <c r="X567" s="151"/>
      <c r="Y567" s="151"/>
      <c r="Z567" s="151"/>
      <c r="AA567" s="151"/>
      <c r="AB567" s="151"/>
      <c r="AC567" s="151"/>
      <c r="AD567" s="151"/>
      <c r="AE567" s="151"/>
      <c r="AF567" s="151"/>
      <c r="AG567" s="151"/>
      <c r="AH567" s="151"/>
      <c r="AI567" s="151"/>
      <c r="AJ567" s="151"/>
      <c r="AK567" s="151"/>
      <c r="AL567" s="151"/>
      <c r="AM567" s="7"/>
      <c r="AN567" s="7"/>
      <c r="AO567" s="7"/>
      <c r="AP567" s="7"/>
      <c r="AQ567" s="7"/>
      <c r="AR567" s="7"/>
      <c r="AS567" s="7"/>
      <c r="AT567" s="7"/>
      <c r="AU567" s="7"/>
      <c r="AV567" s="7"/>
      <c r="AW567" s="7"/>
      <c r="AX567" s="7"/>
      <c r="AY567" s="7"/>
      <c r="AZ567" s="7"/>
      <c r="BA567" s="7"/>
    </row>
    <row r="568" spans="1:53" x14ac:dyDescent="0.25">
      <c r="A568" s="5"/>
      <c r="B568" s="312"/>
      <c r="C568" s="314"/>
      <c r="D568" s="7"/>
      <c r="E568" s="7"/>
      <c r="F568" s="231"/>
      <c r="G568" s="231"/>
      <c r="H568" s="314"/>
      <c r="I568" s="306"/>
      <c r="J568" s="151"/>
      <c r="K568" s="151"/>
      <c r="L568" s="175"/>
      <c r="M568" s="151"/>
      <c r="N568" s="175"/>
      <c r="O568" s="218"/>
      <c r="P568" s="218"/>
      <c r="Q568" s="218"/>
      <c r="R568" s="151"/>
      <c r="S568" s="151"/>
      <c r="T568" s="151"/>
      <c r="U568" s="151"/>
      <c r="V568" s="151"/>
      <c r="W568" s="175"/>
      <c r="X568" s="151"/>
      <c r="Y568" s="151"/>
      <c r="Z568" s="151"/>
      <c r="AA568" s="151"/>
      <c r="AB568" s="151"/>
      <c r="AC568" s="151"/>
      <c r="AD568" s="151"/>
      <c r="AE568" s="151"/>
      <c r="AF568" s="151"/>
      <c r="AG568" s="151"/>
      <c r="AH568" s="151"/>
      <c r="AI568" s="151"/>
      <c r="AJ568" s="151"/>
      <c r="AK568" s="151"/>
      <c r="AL568" s="151"/>
      <c r="AM568" s="7"/>
      <c r="AN568" s="7"/>
      <c r="AO568" s="7"/>
      <c r="AP568" s="7"/>
      <c r="AQ568" s="7"/>
      <c r="AR568" s="7"/>
      <c r="AS568" s="7"/>
      <c r="AT568" s="7"/>
      <c r="AU568" s="7"/>
      <c r="AV568" s="7"/>
      <c r="AW568" s="7"/>
      <c r="AX568" s="7"/>
      <c r="AY568" s="7"/>
      <c r="AZ568" s="7"/>
      <c r="BA568" s="7"/>
    </row>
    <row r="569" spans="1:53" x14ac:dyDescent="0.25">
      <c r="A569" s="5"/>
      <c r="B569" s="312"/>
      <c r="C569" s="314"/>
      <c r="D569" s="7"/>
      <c r="E569" s="7"/>
      <c r="F569" s="231"/>
      <c r="G569" s="231"/>
      <c r="H569" s="314"/>
      <c r="I569" s="306"/>
      <c r="J569" s="151"/>
      <c r="K569" s="151"/>
      <c r="L569" s="175"/>
      <c r="M569" s="151"/>
      <c r="N569" s="175"/>
      <c r="O569" s="218"/>
      <c r="P569" s="218"/>
      <c r="Q569" s="218"/>
      <c r="R569" s="151"/>
      <c r="S569" s="151"/>
      <c r="T569" s="151"/>
      <c r="U569" s="151"/>
      <c r="V569" s="151"/>
      <c r="W569" s="175"/>
      <c r="X569" s="151"/>
      <c r="Y569" s="151"/>
      <c r="Z569" s="151"/>
      <c r="AA569" s="151"/>
      <c r="AB569" s="151"/>
      <c r="AC569" s="151"/>
      <c r="AD569" s="151"/>
      <c r="AE569" s="151"/>
      <c r="AF569" s="151"/>
      <c r="AG569" s="151"/>
      <c r="AH569" s="151"/>
      <c r="AI569" s="151"/>
      <c r="AJ569" s="151"/>
      <c r="AK569" s="151"/>
      <c r="AL569" s="151"/>
      <c r="AM569" s="7"/>
      <c r="AN569" s="7"/>
      <c r="AO569" s="7"/>
      <c r="AP569" s="7"/>
      <c r="AQ569" s="7"/>
      <c r="AR569" s="7"/>
      <c r="AS569" s="7"/>
      <c r="AT569" s="7"/>
      <c r="AU569" s="7"/>
      <c r="AV569" s="7"/>
      <c r="AW569" s="7"/>
      <c r="AX569" s="7"/>
      <c r="AY569" s="7"/>
      <c r="AZ569" s="7"/>
      <c r="BA569" s="7"/>
    </row>
    <row r="570" spans="1:53" x14ac:dyDescent="0.25">
      <c r="A570" s="5"/>
      <c r="B570" s="312"/>
      <c r="C570" s="314"/>
      <c r="D570" s="7"/>
      <c r="E570" s="7"/>
      <c r="F570" s="231"/>
      <c r="G570" s="231"/>
      <c r="H570" s="314"/>
      <c r="I570" s="306"/>
      <c r="J570" s="151"/>
      <c r="K570" s="151"/>
      <c r="L570" s="175"/>
      <c r="M570" s="151"/>
      <c r="N570" s="175"/>
      <c r="O570" s="218"/>
      <c r="P570" s="218"/>
      <c r="Q570" s="218"/>
      <c r="R570" s="151"/>
      <c r="S570" s="151"/>
      <c r="T570" s="151"/>
      <c r="U570" s="151"/>
      <c r="V570" s="151"/>
      <c r="W570" s="175"/>
      <c r="X570" s="151"/>
      <c r="Y570" s="151"/>
      <c r="Z570" s="151"/>
      <c r="AA570" s="151"/>
      <c r="AB570" s="151"/>
      <c r="AC570" s="151"/>
      <c r="AD570" s="151"/>
      <c r="AE570" s="151"/>
      <c r="AF570" s="151"/>
      <c r="AG570" s="151"/>
      <c r="AH570" s="151"/>
      <c r="AI570" s="151"/>
      <c r="AJ570" s="151"/>
      <c r="AK570" s="151"/>
      <c r="AL570" s="151"/>
      <c r="AM570" s="7"/>
      <c r="AN570" s="7"/>
      <c r="AO570" s="7"/>
      <c r="AP570" s="7"/>
      <c r="AQ570" s="7"/>
      <c r="AR570" s="7"/>
      <c r="AS570" s="7"/>
      <c r="AT570" s="7"/>
      <c r="AU570" s="7"/>
      <c r="AV570" s="7"/>
      <c r="AW570" s="7"/>
      <c r="AX570" s="7"/>
      <c r="AY570" s="7"/>
      <c r="AZ570" s="7"/>
      <c r="BA570" s="7"/>
    </row>
    <row r="571" spans="1:53" x14ac:dyDescent="0.25">
      <c r="A571" s="5"/>
      <c r="B571" s="312"/>
      <c r="C571" s="314"/>
      <c r="D571" s="7"/>
      <c r="E571" s="7"/>
      <c r="F571" s="231"/>
      <c r="G571" s="231"/>
      <c r="H571" s="314"/>
      <c r="I571" s="306"/>
      <c r="J571" s="151"/>
      <c r="K571" s="151"/>
      <c r="L571" s="175"/>
      <c r="M571" s="151"/>
      <c r="N571" s="175"/>
      <c r="O571" s="218"/>
      <c r="P571" s="218"/>
      <c r="Q571" s="218"/>
      <c r="R571" s="151"/>
      <c r="S571" s="151"/>
      <c r="T571" s="151"/>
      <c r="U571" s="151"/>
      <c r="V571" s="151"/>
      <c r="W571" s="175"/>
      <c r="X571" s="151"/>
      <c r="Y571" s="151"/>
      <c r="Z571" s="151"/>
      <c r="AA571" s="151"/>
      <c r="AB571" s="151"/>
      <c r="AC571" s="151"/>
      <c r="AD571" s="151"/>
      <c r="AE571" s="151"/>
      <c r="AF571" s="151"/>
      <c r="AG571" s="151"/>
      <c r="AH571" s="151"/>
      <c r="AI571" s="151"/>
      <c r="AJ571" s="151"/>
      <c r="AK571" s="151"/>
      <c r="AL571" s="151"/>
      <c r="AM571" s="7"/>
      <c r="AN571" s="7"/>
      <c r="AO571" s="7"/>
      <c r="AP571" s="7"/>
      <c r="AQ571" s="7"/>
      <c r="AR571" s="7"/>
      <c r="AS571" s="7"/>
      <c r="AT571" s="7"/>
      <c r="AU571" s="7"/>
      <c r="AV571" s="7"/>
      <c r="AW571" s="7"/>
      <c r="AX571" s="7"/>
      <c r="AY571" s="7"/>
      <c r="AZ571" s="7"/>
      <c r="BA571" s="7"/>
    </row>
    <row r="572" spans="1:53" x14ac:dyDescent="0.25">
      <c r="A572" s="5"/>
      <c r="B572" s="312"/>
      <c r="C572" s="314"/>
      <c r="D572" s="7"/>
      <c r="E572" s="7"/>
      <c r="F572" s="231"/>
      <c r="G572" s="231"/>
      <c r="H572" s="314"/>
      <c r="I572" s="306"/>
      <c r="J572" s="151"/>
      <c r="K572" s="151"/>
      <c r="L572" s="175"/>
      <c r="M572" s="151"/>
      <c r="N572" s="175"/>
      <c r="O572" s="218"/>
      <c r="P572" s="218"/>
      <c r="Q572" s="218"/>
      <c r="R572" s="151"/>
      <c r="S572" s="151"/>
      <c r="T572" s="151"/>
      <c r="U572" s="151"/>
      <c r="V572" s="151"/>
      <c r="W572" s="175"/>
      <c r="X572" s="151"/>
      <c r="Y572" s="151"/>
      <c r="Z572" s="151"/>
      <c r="AA572" s="151"/>
      <c r="AB572" s="151"/>
      <c r="AC572" s="151"/>
      <c r="AD572" s="151"/>
      <c r="AE572" s="151"/>
      <c r="AF572" s="151"/>
      <c r="AG572" s="151"/>
      <c r="AH572" s="151"/>
      <c r="AI572" s="151"/>
      <c r="AJ572" s="151"/>
      <c r="AK572" s="151"/>
      <c r="AL572" s="151"/>
      <c r="AM572" s="7"/>
      <c r="AN572" s="7"/>
      <c r="AO572" s="7"/>
      <c r="AP572" s="7"/>
      <c r="AQ572" s="7"/>
      <c r="AR572" s="7"/>
      <c r="AS572" s="7"/>
      <c r="AT572" s="7"/>
      <c r="AU572" s="7"/>
      <c r="AV572" s="7"/>
      <c r="AW572" s="7"/>
      <c r="AX572" s="7"/>
      <c r="AY572" s="7"/>
      <c r="AZ572" s="7"/>
      <c r="BA572" s="7"/>
    </row>
    <row r="573" spans="1:53" x14ac:dyDescent="0.25">
      <c r="A573" s="5"/>
      <c r="B573" s="312"/>
      <c r="C573" s="314"/>
      <c r="D573" s="7"/>
      <c r="E573" s="7"/>
      <c r="F573" s="231"/>
      <c r="G573" s="231"/>
      <c r="H573" s="314"/>
      <c r="I573" s="306"/>
      <c r="J573" s="151"/>
      <c r="K573" s="151"/>
      <c r="L573" s="175"/>
      <c r="M573" s="151"/>
      <c r="N573" s="175"/>
      <c r="O573" s="218"/>
      <c r="P573" s="218"/>
      <c r="Q573" s="218"/>
      <c r="R573" s="151"/>
      <c r="S573" s="151"/>
      <c r="T573" s="151"/>
      <c r="U573" s="151"/>
      <c r="V573" s="151"/>
      <c r="W573" s="175"/>
      <c r="X573" s="151"/>
      <c r="Y573" s="151"/>
      <c r="Z573" s="151"/>
      <c r="AA573" s="151"/>
      <c r="AB573" s="151"/>
      <c r="AC573" s="151"/>
      <c r="AD573" s="151"/>
      <c r="AE573" s="151"/>
      <c r="AF573" s="151"/>
      <c r="AG573" s="151"/>
      <c r="AH573" s="151"/>
      <c r="AI573" s="151"/>
      <c r="AJ573" s="151"/>
      <c r="AK573" s="151"/>
      <c r="AL573" s="151"/>
      <c r="AM573" s="7"/>
      <c r="AN573" s="7"/>
      <c r="AO573" s="7"/>
      <c r="AP573" s="7"/>
      <c r="AQ573" s="7"/>
      <c r="AR573" s="7"/>
      <c r="AS573" s="7"/>
      <c r="AT573" s="7"/>
      <c r="AU573" s="7"/>
      <c r="AV573" s="7"/>
      <c r="AW573" s="7"/>
      <c r="AX573" s="7"/>
      <c r="AY573" s="7"/>
      <c r="AZ573" s="7"/>
      <c r="BA573" s="7"/>
    </row>
    <row r="574" spans="1:53" x14ac:dyDescent="0.25">
      <c r="A574" s="5"/>
      <c r="B574" s="312"/>
      <c r="C574" s="314"/>
      <c r="D574" s="7"/>
      <c r="E574" s="7"/>
      <c r="F574" s="231"/>
      <c r="G574" s="231"/>
      <c r="H574" s="314"/>
      <c r="I574" s="306"/>
      <c r="J574" s="151"/>
      <c r="K574" s="151"/>
      <c r="L574" s="175"/>
      <c r="M574" s="151"/>
      <c r="N574" s="175"/>
      <c r="O574" s="218"/>
      <c r="P574" s="218"/>
      <c r="Q574" s="218"/>
      <c r="R574" s="151"/>
      <c r="S574" s="151"/>
      <c r="T574" s="151"/>
      <c r="U574" s="151"/>
      <c r="V574" s="151"/>
      <c r="W574" s="175"/>
      <c r="X574" s="151"/>
      <c r="Y574" s="151"/>
      <c r="Z574" s="151"/>
      <c r="AA574" s="151"/>
      <c r="AB574" s="151"/>
      <c r="AC574" s="151"/>
      <c r="AD574" s="151"/>
      <c r="AE574" s="151"/>
      <c r="AF574" s="151"/>
      <c r="AG574" s="151"/>
      <c r="AH574" s="151"/>
      <c r="AI574" s="151"/>
      <c r="AJ574" s="151"/>
      <c r="AK574" s="151"/>
      <c r="AL574" s="151"/>
      <c r="AM574" s="7"/>
      <c r="AN574" s="7"/>
      <c r="AO574" s="7"/>
      <c r="AP574" s="7"/>
      <c r="AQ574" s="7"/>
      <c r="AR574" s="7"/>
      <c r="AS574" s="7"/>
      <c r="AT574" s="7"/>
      <c r="AU574" s="7"/>
      <c r="AV574" s="7"/>
      <c r="AW574" s="7"/>
      <c r="AX574" s="7"/>
      <c r="AY574" s="7"/>
      <c r="AZ574" s="7"/>
      <c r="BA574" s="7"/>
    </row>
    <row r="575" spans="1:53" x14ac:dyDescent="0.25">
      <c r="A575" s="5"/>
      <c r="B575" s="312"/>
      <c r="C575" s="314"/>
      <c r="D575" s="7"/>
      <c r="E575" s="7"/>
      <c r="F575" s="231"/>
      <c r="G575" s="231"/>
      <c r="H575" s="314"/>
      <c r="I575" s="306"/>
      <c r="J575" s="151"/>
      <c r="K575" s="151"/>
      <c r="L575" s="175"/>
      <c r="M575" s="151"/>
      <c r="N575" s="175"/>
      <c r="O575" s="218"/>
      <c r="P575" s="218"/>
      <c r="Q575" s="218"/>
      <c r="R575" s="151"/>
      <c r="S575" s="151"/>
      <c r="T575" s="151"/>
      <c r="U575" s="151"/>
      <c r="V575" s="151"/>
      <c r="W575" s="175"/>
      <c r="X575" s="151"/>
      <c r="Y575" s="151"/>
      <c r="Z575" s="151"/>
      <c r="AA575" s="151"/>
      <c r="AB575" s="151"/>
      <c r="AC575" s="151"/>
      <c r="AD575" s="151"/>
      <c r="AE575" s="151"/>
      <c r="AF575" s="151"/>
      <c r="AG575" s="151"/>
      <c r="AH575" s="151"/>
      <c r="AI575" s="151"/>
      <c r="AJ575" s="151"/>
      <c r="AK575" s="151"/>
      <c r="AL575" s="151"/>
      <c r="AM575" s="7"/>
      <c r="AN575" s="7"/>
      <c r="AO575" s="7"/>
      <c r="AP575" s="7"/>
      <c r="AQ575" s="7"/>
      <c r="AR575" s="7"/>
      <c r="AS575" s="7"/>
      <c r="AT575" s="7"/>
      <c r="AU575" s="7"/>
      <c r="AV575" s="7"/>
      <c r="AW575" s="7"/>
      <c r="AX575" s="7"/>
      <c r="AY575" s="7"/>
      <c r="AZ575" s="7"/>
      <c r="BA575" s="7"/>
    </row>
    <row r="576" spans="1:53" x14ac:dyDescent="0.25">
      <c r="A576" s="5"/>
      <c r="B576" s="312"/>
      <c r="C576" s="314"/>
      <c r="D576" s="7"/>
      <c r="E576" s="7"/>
      <c r="F576" s="231"/>
      <c r="G576" s="231"/>
      <c r="H576" s="314"/>
      <c r="I576" s="306"/>
      <c r="J576" s="151"/>
      <c r="K576" s="151"/>
      <c r="L576" s="175"/>
      <c r="M576" s="151"/>
      <c r="N576" s="175"/>
      <c r="O576" s="218"/>
      <c r="P576" s="218"/>
      <c r="Q576" s="218"/>
      <c r="R576" s="151"/>
      <c r="S576" s="151"/>
      <c r="T576" s="151"/>
      <c r="U576" s="151"/>
      <c r="V576" s="151"/>
      <c r="W576" s="175"/>
      <c r="X576" s="151"/>
      <c r="Y576" s="151"/>
      <c r="Z576" s="151"/>
      <c r="AA576" s="151"/>
      <c r="AB576" s="151"/>
      <c r="AC576" s="151"/>
      <c r="AD576" s="151"/>
      <c r="AE576" s="151"/>
      <c r="AF576" s="151"/>
      <c r="AG576" s="151"/>
      <c r="AH576" s="151"/>
      <c r="AI576" s="151"/>
      <c r="AJ576" s="151"/>
      <c r="AK576" s="151"/>
      <c r="AL576" s="151"/>
      <c r="AM576" s="7"/>
      <c r="AN576" s="7"/>
      <c r="AO576" s="7"/>
      <c r="AP576" s="7"/>
      <c r="AQ576" s="7"/>
      <c r="AR576" s="7"/>
      <c r="AS576" s="7"/>
      <c r="AT576" s="7"/>
      <c r="AU576" s="7"/>
      <c r="AV576" s="7"/>
      <c r="AW576" s="7"/>
      <c r="AX576" s="7"/>
      <c r="AY576" s="7"/>
      <c r="AZ576" s="7"/>
      <c r="BA576" s="7"/>
    </row>
    <row r="577" spans="1:53" x14ac:dyDescent="0.25">
      <c r="A577" s="5"/>
      <c r="B577" s="312"/>
      <c r="C577" s="314"/>
      <c r="D577" s="7"/>
      <c r="E577" s="7"/>
      <c r="F577" s="231"/>
      <c r="G577" s="231"/>
      <c r="H577" s="314"/>
      <c r="I577" s="306"/>
      <c r="J577" s="151"/>
      <c r="K577" s="151"/>
      <c r="L577" s="175"/>
      <c r="M577" s="151"/>
      <c r="N577" s="175"/>
      <c r="O577" s="218"/>
      <c r="P577" s="218"/>
      <c r="Q577" s="218"/>
      <c r="R577" s="151"/>
      <c r="S577" s="151"/>
      <c r="T577" s="151"/>
      <c r="U577" s="151"/>
      <c r="V577" s="151"/>
      <c r="W577" s="175"/>
      <c r="X577" s="151"/>
      <c r="Y577" s="151"/>
      <c r="Z577" s="151"/>
      <c r="AA577" s="151"/>
      <c r="AB577" s="151"/>
      <c r="AC577" s="151"/>
      <c r="AD577" s="151"/>
      <c r="AE577" s="151"/>
      <c r="AF577" s="151"/>
      <c r="AG577" s="151"/>
      <c r="AH577" s="151"/>
      <c r="AI577" s="151"/>
      <c r="AJ577" s="151"/>
      <c r="AK577" s="151"/>
      <c r="AL577" s="151"/>
      <c r="AM577" s="7"/>
      <c r="AN577" s="7"/>
      <c r="AO577" s="7"/>
      <c r="AP577" s="7"/>
      <c r="AQ577" s="7"/>
      <c r="AR577" s="7"/>
      <c r="AS577" s="7"/>
      <c r="AT577" s="7"/>
      <c r="AU577" s="7"/>
      <c r="AV577" s="7"/>
      <c r="AW577" s="7"/>
      <c r="AX577" s="7"/>
      <c r="AY577" s="7"/>
      <c r="AZ577" s="7"/>
      <c r="BA577" s="7"/>
    </row>
    <row r="578" spans="1:53" x14ac:dyDescent="0.25">
      <c r="A578" s="5"/>
      <c r="B578" s="312"/>
      <c r="C578" s="314"/>
      <c r="D578" s="7"/>
      <c r="E578" s="7"/>
      <c r="F578" s="231"/>
      <c r="G578" s="231"/>
      <c r="H578" s="314"/>
      <c r="I578" s="306"/>
      <c r="J578" s="151"/>
      <c r="K578" s="151"/>
      <c r="L578" s="175"/>
      <c r="M578" s="151"/>
      <c r="N578" s="175"/>
      <c r="O578" s="218"/>
      <c r="P578" s="218"/>
      <c r="Q578" s="218"/>
      <c r="R578" s="151"/>
      <c r="S578" s="151"/>
      <c r="T578" s="151"/>
      <c r="U578" s="151"/>
      <c r="V578" s="151"/>
      <c r="W578" s="175"/>
      <c r="X578" s="151"/>
      <c r="Y578" s="151"/>
      <c r="Z578" s="151"/>
      <c r="AA578" s="151"/>
      <c r="AB578" s="151"/>
      <c r="AC578" s="151"/>
      <c r="AD578" s="151"/>
      <c r="AE578" s="151"/>
      <c r="AF578" s="151"/>
      <c r="AG578" s="151"/>
      <c r="AH578" s="151"/>
      <c r="AI578" s="151"/>
      <c r="AJ578" s="151"/>
      <c r="AK578" s="151"/>
      <c r="AL578" s="151"/>
      <c r="AM578" s="7"/>
      <c r="AN578" s="7"/>
      <c r="AO578" s="7"/>
      <c r="AP578" s="7"/>
      <c r="AQ578" s="7"/>
      <c r="AR578" s="7"/>
      <c r="AS578" s="7"/>
      <c r="AT578" s="7"/>
      <c r="AU578" s="7"/>
      <c r="AV578" s="7"/>
      <c r="AW578" s="7"/>
      <c r="AX578" s="7"/>
      <c r="AY578" s="7"/>
      <c r="AZ578" s="7"/>
      <c r="BA578" s="7"/>
    </row>
    <row r="579" spans="1:53" x14ac:dyDescent="0.25">
      <c r="A579" s="5"/>
      <c r="B579" s="312"/>
      <c r="C579" s="314"/>
      <c r="D579" s="7"/>
      <c r="E579" s="7"/>
      <c r="F579" s="231"/>
      <c r="G579" s="231"/>
      <c r="H579" s="314"/>
      <c r="I579" s="306"/>
      <c r="J579" s="151"/>
      <c r="K579" s="151"/>
      <c r="L579" s="175"/>
      <c r="M579" s="151"/>
      <c r="N579" s="175"/>
      <c r="O579" s="218"/>
      <c r="P579" s="218"/>
      <c r="Q579" s="218"/>
      <c r="R579" s="151"/>
      <c r="S579" s="151"/>
      <c r="T579" s="151"/>
      <c r="U579" s="151"/>
      <c r="V579" s="151"/>
      <c r="W579" s="175"/>
      <c r="X579" s="151"/>
      <c r="Y579" s="151"/>
      <c r="Z579" s="151"/>
      <c r="AA579" s="151"/>
      <c r="AB579" s="151"/>
      <c r="AC579" s="151"/>
      <c r="AD579" s="151"/>
      <c r="AE579" s="151"/>
      <c r="AF579" s="151"/>
      <c r="AG579" s="151"/>
      <c r="AH579" s="151"/>
      <c r="AI579" s="151"/>
      <c r="AJ579" s="151"/>
      <c r="AK579" s="151"/>
      <c r="AL579" s="151"/>
      <c r="AM579" s="7"/>
      <c r="AN579" s="7"/>
      <c r="AO579" s="7"/>
      <c r="AP579" s="7"/>
      <c r="AQ579" s="7"/>
      <c r="AR579" s="7"/>
      <c r="AS579" s="7"/>
      <c r="AT579" s="7"/>
      <c r="AU579" s="7"/>
      <c r="AV579" s="7"/>
      <c r="AW579" s="7"/>
      <c r="AX579" s="7"/>
      <c r="AY579" s="7"/>
      <c r="AZ579" s="7"/>
      <c r="BA579" s="7"/>
    </row>
    <row r="580" spans="1:53" x14ac:dyDescent="0.25">
      <c r="A580" s="5"/>
      <c r="B580" s="312"/>
      <c r="C580" s="314"/>
      <c r="D580" s="7"/>
      <c r="E580" s="7"/>
      <c r="F580" s="231"/>
      <c r="G580" s="231"/>
      <c r="H580" s="314"/>
      <c r="I580" s="306"/>
      <c r="J580" s="151"/>
      <c r="K580" s="151"/>
      <c r="L580" s="175"/>
      <c r="M580" s="151"/>
      <c r="N580" s="175"/>
      <c r="O580" s="218"/>
      <c r="P580" s="218"/>
      <c r="Q580" s="218"/>
      <c r="R580" s="151"/>
      <c r="S580" s="151"/>
      <c r="T580" s="151"/>
      <c r="U580" s="151"/>
      <c r="V580" s="151"/>
      <c r="W580" s="175"/>
      <c r="X580" s="151"/>
      <c r="Y580" s="151"/>
      <c r="Z580" s="151"/>
      <c r="AA580" s="151"/>
      <c r="AB580" s="151"/>
      <c r="AC580" s="151"/>
      <c r="AD580" s="151"/>
      <c r="AE580" s="151"/>
      <c r="AF580" s="151"/>
      <c r="AG580" s="151"/>
      <c r="AH580" s="151"/>
      <c r="AI580" s="151"/>
      <c r="AJ580" s="151"/>
      <c r="AK580" s="151"/>
      <c r="AL580" s="151"/>
      <c r="AM580" s="7"/>
      <c r="AN580" s="7"/>
      <c r="AO580" s="7"/>
      <c r="AP580" s="7"/>
      <c r="AQ580" s="7"/>
      <c r="AR580" s="7"/>
      <c r="AS580" s="7"/>
      <c r="AT580" s="7"/>
      <c r="AU580" s="7"/>
      <c r="AV580" s="7"/>
      <c r="AW580" s="7"/>
      <c r="AX580" s="7"/>
      <c r="AY580" s="7"/>
      <c r="AZ580" s="7"/>
      <c r="BA580" s="7"/>
    </row>
    <row r="581" spans="1:53" x14ac:dyDescent="0.25">
      <c r="A581" s="5"/>
      <c r="B581" s="312"/>
      <c r="C581" s="314"/>
      <c r="D581" s="7"/>
      <c r="E581" s="7"/>
      <c r="F581" s="231"/>
      <c r="G581" s="231"/>
      <c r="H581" s="314"/>
      <c r="I581" s="306"/>
      <c r="J581" s="151"/>
      <c r="K581" s="151"/>
      <c r="L581" s="175"/>
      <c r="M581" s="151"/>
      <c r="N581" s="175"/>
      <c r="O581" s="218"/>
      <c r="P581" s="218"/>
      <c r="Q581" s="218"/>
      <c r="R581" s="151"/>
      <c r="S581" s="151"/>
      <c r="T581" s="151"/>
      <c r="U581" s="151"/>
      <c r="V581" s="151"/>
      <c r="W581" s="175"/>
      <c r="X581" s="151"/>
      <c r="Y581" s="151"/>
      <c r="Z581" s="151"/>
      <c r="AA581" s="151"/>
      <c r="AB581" s="151"/>
      <c r="AC581" s="151"/>
      <c r="AD581" s="151"/>
      <c r="AE581" s="151"/>
      <c r="AF581" s="151"/>
      <c r="AG581" s="151"/>
      <c r="AH581" s="151"/>
      <c r="AI581" s="151"/>
      <c r="AJ581" s="151"/>
      <c r="AK581" s="151"/>
      <c r="AL581" s="151"/>
      <c r="AM581" s="7"/>
      <c r="AN581" s="7"/>
      <c r="AO581" s="7"/>
      <c r="AP581" s="7"/>
      <c r="AQ581" s="7"/>
      <c r="AR581" s="7"/>
      <c r="AS581" s="7"/>
      <c r="AT581" s="7"/>
      <c r="AU581" s="7"/>
      <c r="AV581" s="7"/>
      <c r="AW581" s="7"/>
      <c r="AX581" s="7"/>
      <c r="AY581" s="7"/>
      <c r="AZ581" s="7"/>
      <c r="BA581" s="7"/>
    </row>
    <row r="582" spans="1:53" x14ac:dyDescent="0.25">
      <c r="A582" s="5"/>
      <c r="B582" s="312"/>
      <c r="C582" s="314"/>
      <c r="D582" s="7"/>
      <c r="E582" s="7"/>
      <c r="F582" s="231"/>
      <c r="G582" s="231"/>
      <c r="H582" s="314"/>
      <c r="I582" s="306"/>
      <c r="J582" s="151"/>
      <c r="K582" s="151"/>
      <c r="L582" s="175"/>
      <c r="M582" s="151"/>
      <c r="N582" s="175"/>
      <c r="O582" s="218"/>
      <c r="P582" s="218"/>
      <c r="Q582" s="218"/>
      <c r="R582" s="151"/>
      <c r="S582" s="151"/>
      <c r="T582" s="151"/>
      <c r="U582" s="151"/>
      <c r="V582" s="151"/>
      <c r="W582" s="175"/>
      <c r="X582" s="151"/>
      <c r="Y582" s="151"/>
      <c r="Z582" s="151"/>
      <c r="AA582" s="151"/>
      <c r="AB582" s="151"/>
      <c r="AC582" s="151"/>
      <c r="AD582" s="151"/>
      <c r="AE582" s="151"/>
      <c r="AF582" s="151"/>
      <c r="AG582" s="151"/>
      <c r="AH582" s="151"/>
      <c r="AI582" s="151"/>
      <c r="AJ582" s="151"/>
      <c r="AK582" s="151"/>
      <c r="AL582" s="151"/>
      <c r="AM582" s="7"/>
      <c r="AN582" s="7"/>
      <c r="AO582" s="7"/>
      <c r="AP582" s="7"/>
      <c r="AQ582" s="7"/>
      <c r="AR582" s="7"/>
      <c r="AS582" s="7"/>
      <c r="AT582" s="7"/>
      <c r="AU582" s="7"/>
      <c r="AV582" s="7"/>
      <c r="AW582" s="7"/>
      <c r="AX582" s="7"/>
      <c r="AY582" s="7"/>
      <c r="AZ582" s="7"/>
      <c r="BA582" s="7"/>
    </row>
    <row r="583" spans="1:53" x14ac:dyDescent="0.25">
      <c r="A583" s="5"/>
      <c r="B583" s="312"/>
      <c r="C583" s="314"/>
      <c r="D583" s="7"/>
      <c r="E583" s="7"/>
      <c r="F583" s="231"/>
      <c r="G583" s="231"/>
      <c r="H583" s="314"/>
      <c r="I583" s="306"/>
      <c r="J583" s="151"/>
      <c r="K583" s="151"/>
      <c r="L583" s="175"/>
      <c r="M583" s="151"/>
      <c r="N583" s="175"/>
      <c r="O583" s="218"/>
      <c r="P583" s="218"/>
      <c r="Q583" s="218"/>
      <c r="R583" s="151"/>
      <c r="S583" s="151"/>
      <c r="T583" s="151"/>
      <c r="U583" s="151"/>
      <c r="V583" s="151"/>
      <c r="W583" s="175"/>
      <c r="X583" s="151"/>
      <c r="Y583" s="151"/>
      <c r="Z583" s="151"/>
      <c r="AA583" s="151"/>
      <c r="AB583" s="151"/>
      <c r="AC583" s="151"/>
      <c r="AD583" s="151"/>
      <c r="AE583" s="151"/>
      <c r="AF583" s="151"/>
      <c r="AG583" s="151"/>
      <c r="AH583" s="151"/>
      <c r="AI583" s="151"/>
      <c r="AJ583" s="151"/>
      <c r="AK583" s="151"/>
      <c r="AL583" s="151"/>
      <c r="AM583" s="7"/>
      <c r="AN583" s="7"/>
      <c r="AO583" s="7"/>
      <c r="AP583" s="7"/>
      <c r="AQ583" s="7"/>
      <c r="AR583" s="7"/>
      <c r="AS583" s="7"/>
      <c r="AT583" s="7"/>
      <c r="AU583" s="7"/>
      <c r="AV583" s="7"/>
      <c r="AW583" s="7"/>
      <c r="AX583" s="7"/>
      <c r="AY583" s="7"/>
      <c r="AZ583" s="7"/>
      <c r="BA583" s="7"/>
    </row>
    <row r="584" spans="1:53" x14ac:dyDescent="0.25">
      <c r="A584" s="5"/>
      <c r="B584" s="312"/>
      <c r="C584" s="314"/>
      <c r="D584" s="7"/>
      <c r="E584" s="7"/>
      <c r="F584" s="231"/>
      <c r="G584" s="231"/>
      <c r="H584" s="314"/>
      <c r="I584" s="306"/>
      <c r="J584" s="151"/>
      <c r="K584" s="151"/>
      <c r="L584" s="175"/>
      <c r="M584" s="151"/>
      <c r="N584" s="175"/>
      <c r="O584" s="218"/>
      <c r="P584" s="218"/>
      <c r="Q584" s="218"/>
      <c r="R584" s="151"/>
      <c r="S584" s="151"/>
      <c r="T584" s="151"/>
      <c r="U584" s="151"/>
      <c r="V584" s="151"/>
      <c r="W584" s="175"/>
      <c r="X584" s="151"/>
      <c r="Y584" s="151"/>
      <c r="Z584" s="151"/>
      <c r="AA584" s="151"/>
      <c r="AB584" s="151"/>
      <c r="AC584" s="151"/>
      <c r="AD584" s="151"/>
      <c r="AE584" s="151"/>
      <c r="AF584" s="151"/>
      <c r="AG584" s="151"/>
      <c r="AH584" s="151"/>
      <c r="AI584" s="151"/>
      <c r="AJ584" s="151"/>
      <c r="AK584" s="151"/>
      <c r="AL584" s="151"/>
      <c r="AM584" s="7"/>
      <c r="AN584" s="7"/>
      <c r="AO584" s="7"/>
      <c r="AP584" s="7"/>
      <c r="AQ584" s="7"/>
      <c r="AR584" s="7"/>
      <c r="AS584" s="7"/>
      <c r="AT584" s="7"/>
      <c r="AU584" s="7"/>
      <c r="AV584" s="7"/>
      <c r="AW584" s="7"/>
      <c r="AX584" s="7"/>
      <c r="AY584" s="7"/>
      <c r="AZ584" s="7"/>
      <c r="BA584" s="7"/>
    </row>
    <row r="585" spans="1:53" x14ac:dyDescent="0.25">
      <c r="A585" s="5"/>
      <c r="B585" s="312"/>
      <c r="C585" s="314"/>
      <c r="D585" s="7"/>
      <c r="E585" s="7"/>
      <c r="F585" s="231"/>
      <c r="G585" s="231"/>
      <c r="H585" s="314"/>
      <c r="I585" s="306"/>
      <c r="J585" s="151"/>
      <c r="K585" s="151"/>
      <c r="L585" s="175"/>
      <c r="M585" s="151"/>
      <c r="N585" s="175"/>
      <c r="O585" s="218"/>
      <c r="P585" s="218"/>
      <c r="Q585" s="218"/>
      <c r="R585" s="151"/>
      <c r="S585" s="151"/>
      <c r="T585" s="151"/>
      <c r="U585" s="151"/>
      <c r="V585" s="151"/>
      <c r="W585" s="175"/>
      <c r="X585" s="151"/>
      <c r="Y585" s="151"/>
      <c r="Z585" s="151"/>
      <c r="AA585" s="151"/>
      <c r="AB585" s="151"/>
      <c r="AC585" s="151"/>
      <c r="AD585" s="151"/>
      <c r="AE585" s="151"/>
      <c r="AF585" s="151"/>
      <c r="AG585" s="151"/>
      <c r="AH585" s="151"/>
      <c r="AI585" s="151"/>
      <c r="AJ585" s="151"/>
      <c r="AK585" s="151"/>
      <c r="AL585" s="151"/>
      <c r="AM585" s="7"/>
      <c r="AN585" s="7"/>
      <c r="AO585" s="7"/>
      <c r="AP585" s="7"/>
      <c r="AQ585" s="7"/>
      <c r="AR585" s="7"/>
      <c r="AS585" s="7"/>
      <c r="AT585" s="7"/>
      <c r="AU585" s="7"/>
      <c r="AV585" s="7"/>
      <c r="AW585" s="7"/>
      <c r="AX585" s="7"/>
      <c r="AY585" s="7"/>
      <c r="AZ585" s="7"/>
      <c r="BA585" s="7"/>
    </row>
    <row r="586" spans="1:53" x14ac:dyDescent="0.25">
      <c r="A586" s="5"/>
      <c r="B586" s="312"/>
      <c r="C586" s="314"/>
      <c r="D586" s="7"/>
      <c r="E586" s="7"/>
      <c r="F586" s="231"/>
      <c r="G586" s="231"/>
      <c r="H586" s="314"/>
      <c r="I586" s="306"/>
      <c r="J586" s="151"/>
      <c r="K586" s="151"/>
      <c r="L586" s="175"/>
      <c r="M586" s="151"/>
      <c r="N586" s="175"/>
      <c r="O586" s="218"/>
      <c r="P586" s="218"/>
      <c r="Q586" s="218"/>
      <c r="R586" s="151"/>
      <c r="S586" s="151"/>
      <c r="T586" s="151"/>
      <c r="U586" s="151"/>
      <c r="V586" s="151"/>
      <c r="W586" s="175"/>
      <c r="X586" s="151"/>
      <c r="Y586" s="151"/>
      <c r="Z586" s="151"/>
      <c r="AA586" s="151"/>
      <c r="AB586" s="151"/>
      <c r="AC586" s="151"/>
      <c r="AD586" s="151"/>
      <c r="AE586" s="151"/>
      <c r="AF586" s="151"/>
      <c r="AG586" s="151"/>
      <c r="AH586" s="151"/>
      <c r="AI586" s="151"/>
      <c r="AJ586" s="151"/>
      <c r="AK586" s="151"/>
      <c r="AL586" s="151"/>
      <c r="AM586" s="7"/>
      <c r="AN586" s="7"/>
      <c r="AO586" s="7"/>
      <c r="AP586" s="7"/>
      <c r="AQ586" s="7"/>
      <c r="AR586" s="7"/>
      <c r="AS586" s="7"/>
      <c r="AT586" s="7"/>
      <c r="AU586" s="7"/>
      <c r="AV586" s="7"/>
      <c r="AW586" s="7"/>
      <c r="AX586" s="7"/>
      <c r="AY586" s="7"/>
      <c r="AZ586" s="7"/>
      <c r="BA586" s="7"/>
    </row>
    <row r="587" spans="1:53" x14ac:dyDescent="0.25">
      <c r="A587" s="5"/>
      <c r="B587" s="312"/>
      <c r="C587" s="314"/>
      <c r="D587" s="7"/>
      <c r="E587" s="7"/>
      <c r="F587" s="231"/>
      <c r="G587" s="231"/>
      <c r="H587" s="314"/>
      <c r="I587" s="306"/>
      <c r="J587" s="151"/>
      <c r="K587" s="151"/>
      <c r="L587" s="175"/>
      <c r="M587" s="151"/>
      <c r="N587" s="175"/>
      <c r="O587" s="218"/>
      <c r="P587" s="218"/>
      <c r="Q587" s="218"/>
      <c r="R587" s="151"/>
      <c r="S587" s="151"/>
      <c r="T587" s="151"/>
      <c r="U587" s="151"/>
      <c r="V587" s="151"/>
      <c r="W587" s="175"/>
      <c r="X587" s="151"/>
      <c r="Y587" s="151"/>
      <c r="Z587" s="151"/>
      <c r="AA587" s="151"/>
      <c r="AB587" s="151"/>
      <c r="AC587" s="151"/>
      <c r="AD587" s="151"/>
      <c r="AE587" s="151"/>
      <c r="AF587" s="151"/>
      <c r="AG587" s="151"/>
      <c r="AH587" s="151"/>
      <c r="AI587" s="151"/>
      <c r="AJ587" s="151"/>
      <c r="AK587" s="151"/>
      <c r="AL587" s="151"/>
      <c r="AM587" s="7"/>
      <c r="AN587" s="7"/>
      <c r="AO587" s="7"/>
      <c r="AP587" s="7"/>
      <c r="AQ587" s="7"/>
      <c r="AR587" s="7"/>
      <c r="AS587" s="7"/>
      <c r="AT587" s="7"/>
      <c r="AU587" s="7"/>
      <c r="AV587" s="7"/>
      <c r="AW587" s="7"/>
      <c r="AX587" s="7"/>
      <c r="AY587" s="7"/>
      <c r="AZ587" s="7"/>
      <c r="BA587" s="7"/>
    </row>
    <row r="588" spans="1:53" x14ac:dyDescent="0.25">
      <c r="A588" s="5"/>
      <c r="B588" s="312"/>
      <c r="C588" s="314"/>
      <c r="D588" s="7"/>
      <c r="E588" s="7"/>
      <c r="F588" s="231"/>
      <c r="G588" s="231"/>
      <c r="H588" s="314"/>
      <c r="I588" s="306"/>
      <c r="J588" s="151"/>
      <c r="K588" s="151"/>
      <c r="L588" s="175"/>
      <c r="M588" s="151"/>
      <c r="N588" s="175"/>
      <c r="O588" s="218"/>
      <c r="P588" s="218"/>
      <c r="Q588" s="218"/>
      <c r="R588" s="151"/>
      <c r="S588" s="151"/>
      <c r="T588" s="151"/>
      <c r="U588" s="151"/>
      <c r="V588" s="151"/>
      <c r="W588" s="175"/>
      <c r="X588" s="151"/>
      <c r="Y588" s="151"/>
      <c r="Z588" s="151"/>
      <c r="AA588" s="151"/>
      <c r="AB588" s="151"/>
      <c r="AC588" s="151"/>
      <c r="AD588" s="151"/>
      <c r="AE588" s="151"/>
      <c r="AF588" s="151"/>
      <c r="AG588" s="151"/>
      <c r="AH588" s="151"/>
      <c r="AI588" s="151"/>
      <c r="AJ588" s="151"/>
      <c r="AK588" s="151"/>
      <c r="AL588" s="151"/>
      <c r="AM588" s="7"/>
      <c r="AN588" s="7"/>
      <c r="AO588" s="7"/>
      <c r="AP588" s="7"/>
      <c r="AQ588" s="7"/>
      <c r="AR588" s="7"/>
      <c r="AS588" s="7"/>
      <c r="AT588" s="7"/>
      <c r="AU588" s="7"/>
      <c r="AV588" s="7"/>
      <c r="AW588" s="7"/>
      <c r="AX588" s="7"/>
      <c r="AY588" s="7"/>
      <c r="AZ588" s="7"/>
      <c r="BA588" s="7"/>
    </row>
    <row r="589" spans="1:53" x14ac:dyDescent="0.25">
      <c r="A589" s="5"/>
      <c r="B589" s="312"/>
      <c r="C589" s="314"/>
      <c r="D589" s="7"/>
      <c r="E589" s="7"/>
      <c r="F589" s="231"/>
      <c r="G589" s="231"/>
      <c r="H589" s="314"/>
      <c r="I589" s="306"/>
      <c r="J589" s="151"/>
      <c r="K589" s="151"/>
      <c r="L589" s="175"/>
      <c r="M589" s="151"/>
      <c r="N589" s="175"/>
      <c r="O589" s="218"/>
      <c r="P589" s="218"/>
      <c r="Q589" s="218"/>
      <c r="R589" s="151"/>
      <c r="S589" s="151"/>
      <c r="T589" s="151"/>
      <c r="U589" s="151"/>
      <c r="V589" s="151"/>
      <c r="W589" s="175"/>
      <c r="X589" s="151"/>
      <c r="Y589" s="151"/>
      <c r="Z589" s="151"/>
      <c r="AA589" s="151"/>
      <c r="AB589" s="151"/>
      <c r="AC589" s="151"/>
      <c r="AD589" s="151"/>
      <c r="AE589" s="151"/>
      <c r="AF589" s="151"/>
      <c r="AG589" s="151"/>
      <c r="AH589" s="151"/>
      <c r="AI589" s="151"/>
      <c r="AJ589" s="151"/>
      <c r="AK589" s="151"/>
      <c r="AL589" s="151"/>
      <c r="AM589" s="7"/>
      <c r="AN589" s="7"/>
      <c r="AO589" s="7"/>
      <c r="AP589" s="7"/>
      <c r="AQ589" s="7"/>
      <c r="AR589" s="7"/>
      <c r="AS589" s="7"/>
      <c r="AT589" s="7"/>
      <c r="AU589" s="7"/>
      <c r="AV589" s="7"/>
      <c r="AW589" s="7"/>
      <c r="AX589" s="7"/>
      <c r="AY589" s="7"/>
      <c r="AZ589" s="7"/>
      <c r="BA589" s="7"/>
    </row>
    <row r="590" spans="1:53" x14ac:dyDescent="0.25">
      <c r="A590" s="5"/>
      <c r="B590" s="312"/>
      <c r="C590" s="314"/>
      <c r="D590" s="7"/>
      <c r="E590" s="7"/>
      <c r="F590" s="231"/>
      <c r="G590" s="231"/>
      <c r="H590" s="314"/>
      <c r="I590" s="306"/>
      <c r="J590" s="151"/>
      <c r="K590" s="151"/>
      <c r="L590" s="175"/>
      <c r="M590" s="151"/>
      <c r="N590" s="175"/>
      <c r="O590" s="218"/>
      <c r="P590" s="218"/>
      <c r="Q590" s="218"/>
      <c r="R590" s="151"/>
      <c r="S590" s="151"/>
      <c r="T590" s="151"/>
      <c r="U590" s="151"/>
      <c r="V590" s="151"/>
      <c r="W590" s="175"/>
      <c r="X590" s="151"/>
      <c r="Y590" s="151"/>
      <c r="Z590" s="151"/>
      <c r="AA590" s="151"/>
      <c r="AB590" s="151"/>
      <c r="AC590" s="151"/>
      <c r="AD590" s="151"/>
      <c r="AE590" s="151"/>
      <c r="AF590" s="151"/>
      <c r="AG590" s="151"/>
      <c r="AH590" s="151"/>
      <c r="AI590" s="151"/>
      <c r="AJ590" s="151"/>
      <c r="AK590" s="151"/>
      <c r="AL590" s="151"/>
      <c r="AM590" s="7"/>
      <c r="AN590" s="7"/>
      <c r="AO590" s="7"/>
      <c r="AP590" s="7"/>
      <c r="AQ590" s="7"/>
      <c r="AR590" s="7"/>
      <c r="AS590" s="7"/>
      <c r="AT590" s="7"/>
      <c r="AU590" s="7"/>
      <c r="AV590" s="7"/>
      <c r="AW590" s="7"/>
      <c r="AX590" s="7"/>
      <c r="AY590" s="7"/>
      <c r="AZ590" s="7"/>
      <c r="BA590" s="7"/>
    </row>
    <row r="591" spans="1:53" x14ac:dyDescent="0.25">
      <c r="A591" s="5"/>
      <c r="B591" s="312"/>
      <c r="C591" s="314"/>
      <c r="D591" s="7"/>
      <c r="E591" s="7"/>
      <c r="F591" s="231"/>
      <c r="G591" s="231"/>
      <c r="H591" s="314"/>
      <c r="I591" s="306"/>
      <c r="J591" s="151"/>
      <c r="K591" s="151"/>
      <c r="L591" s="175"/>
      <c r="M591" s="151"/>
      <c r="N591" s="175"/>
      <c r="O591" s="218"/>
      <c r="P591" s="218"/>
      <c r="Q591" s="218"/>
      <c r="R591" s="151"/>
      <c r="S591" s="151"/>
      <c r="T591" s="151"/>
      <c r="U591" s="151"/>
      <c r="V591" s="151"/>
      <c r="W591" s="175"/>
      <c r="X591" s="151"/>
      <c r="Y591" s="151"/>
      <c r="Z591" s="151"/>
      <c r="AA591" s="151"/>
      <c r="AB591" s="151"/>
      <c r="AC591" s="151"/>
      <c r="AD591" s="151"/>
      <c r="AE591" s="151"/>
      <c r="AF591" s="151"/>
      <c r="AG591" s="151"/>
      <c r="AH591" s="151"/>
      <c r="AI591" s="151"/>
      <c r="AJ591" s="151"/>
      <c r="AK591" s="151"/>
      <c r="AL591" s="151"/>
      <c r="AM591" s="7"/>
      <c r="AN591" s="7"/>
      <c r="AO591" s="7"/>
      <c r="AP591" s="7"/>
      <c r="AQ591" s="7"/>
      <c r="AR591" s="7"/>
      <c r="AS591" s="7"/>
      <c r="AT591" s="7"/>
      <c r="AU591" s="7"/>
      <c r="AV591" s="7"/>
      <c r="AW591" s="7"/>
      <c r="AX591" s="7"/>
      <c r="AY591" s="7"/>
      <c r="AZ591" s="7"/>
      <c r="BA591" s="7"/>
    </row>
    <row r="592" spans="1:53" x14ac:dyDescent="0.25">
      <c r="A592" s="5"/>
      <c r="B592" s="312"/>
      <c r="C592" s="314"/>
      <c r="D592" s="7"/>
      <c r="E592" s="7"/>
      <c r="F592" s="231"/>
      <c r="G592" s="231"/>
      <c r="H592" s="314"/>
      <c r="I592" s="306"/>
      <c r="J592" s="151"/>
      <c r="K592" s="151"/>
      <c r="L592" s="175"/>
      <c r="M592" s="151"/>
      <c r="N592" s="175"/>
      <c r="O592" s="218"/>
      <c r="P592" s="218"/>
      <c r="Q592" s="218"/>
      <c r="R592" s="151"/>
      <c r="S592" s="151"/>
      <c r="T592" s="151"/>
      <c r="U592" s="151"/>
      <c r="V592" s="151"/>
      <c r="W592" s="175"/>
      <c r="X592" s="151"/>
      <c r="Y592" s="151"/>
      <c r="Z592" s="151"/>
      <c r="AA592" s="151"/>
      <c r="AB592" s="151"/>
      <c r="AC592" s="151"/>
      <c r="AD592" s="151"/>
      <c r="AE592" s="151"/>
      <c r="AF592" s="151"/>
      <c r="AG592" s="151"/>
      <c r="AH592" s="151"/>
      <c r="AI592" s="151"/>
      <c r="AJ592" s="151"/>
      <c r="AK592" s="151"/>
      <c r="AL592" s="151"/>
      <c r="AM592" s="7"/>
      <c r="AN592" s="7"/>
      <c r="AO592" s="7"/>
      <c r="AP592" s="7"/>
      <c r="AQ592" s="7"/>
      <c r="AR592" s="7"/>
      <c r="AS592" s="7"/>
      <c r="AT592" s="7"/>
      <c r="AU592" s="7"/>
      <c r="AV592" s="7"/>
      <c r="AW592" s="7"/>
      <c r="AX592" s="7"/>
      <c r="AY592" s="7"/>
      <c r="AZ592" s="7"/>
      <c r="BA592" s="7"/>
    </row>
    <row r="593" spans="1:53" x14ac:dyDescent="0.25">
      <c r="A593" s="5"/>
      <c r="B593" s="312"/>
      <c r="C593" s="314"/>
      <c r="D593" s="7"/>
      <c r="E593" s="7"/>
      <c r="F593" s="231"/>
      <c r="G593" s="231"/>
      <c r="H593" s="314"/>
      <c r="I593" s="306"/>
      <c r="J593" s="151"/>
      <c r="K593" s="151"/>
      <c r="L593" s="175"/>
      <c r="M593" s="151"/>
      <c r="N593" s="175"/>
      <c r="O593" s="218"/>
      <c r="P593" s="218"/>
      <c r="Q593" s="218"/>
      <c r="R593" s="151"/>
      <c r="S593" s="151"/>
      <c r="T593" s="151"/>
      <c r="U593" s="151"/>
      <c r="V593" s="151"/>
      <c r="W593" s="175"/>
      <c r="X593" s="151"/>
      <c r="Y593" s="151"/>
      <c r="Z593" s="151"/>
      <c r="AA593" s="151"/>
      <c r="AB593" s="151"/>
      <c r="AC593" s="151"/>
      <c r="AD593" s="151"/>
      <c r="AE593" s="151"/>
      <c r="AF593" s="151"/>
      <c r="AG593" s="151"/>
      <c r="AH593" s="151"/>
      <c r="AI593" s="151"/>
      <c r="AJ593" s="151"/>
      <c r="AK593" s="151"/>
      <c r="AL593" s="151"/>
      <c r="AM593" s="7"/>
      <c r="AN593" s="7"/>
      <c r="AO593" s="7"/>
      <c r="AP593" s="7"/>
      <c r="AQ593" s="7"/>
      <c r="AR593" s="7"/>
      <c r="AS593" s="7"/>
      <c r="AT593" s="7"/>
      <c r="AU593" s="7"/>
      <c r="AV593" s="7"/>
      <c r="AW593" s="7"/>
      <c r="AX593" s="7"/>
      <c r="AY593" s="7"/>
      <c r="AZ593" s="7"/>
      <c r="BA593" s="7"/>
    </row>
    <row r="594" spans="1:53" x14ac:dyDescent="0.25">
      <c r="A594" s="5"/>
      <c r="B594" s="312"/>
      <c r="C594" s="314"/>
      <c r="D594" s="7"/>
      <c r="E594" s="7"/>
      <c r="F594" s="231"/>
      <c r="G594" s="231"/>
      <c r="H594" s="314"/>
      <c r="I594" s="306"/>
      <c r="J594" s="151"/>
      <c r="K594" s="151"/>
      <c r="L594" s="175"/>
      <c r="M594" s="151"/>
      <c r="N594" s="175"/>
      <c r="O594" s="218"/>
      <c r="P594" s="218"/>
      <c r="Q594" s="218"/>
      <c r="R594" s="151"/>
      <c r="S594" s="151"/>
      <c r="T594" s="151"/>
      <c r="U594" s="151"/>
      <c r="V594" s="151"/>
      <c r="W594" s="175"/>
      <c r="X594" s="151"/>
      <c r="Y594" s="151"/>
      <c r="Z594" s="151"/>
      <c r="AA594" s="151"/>
      <c r="AB594" s="151"/>
      <c r="AC594" s="151"/>
      <c r="AD594" s="151"/>
      <c r="AE594" s="151"/>
      <c r="AF594" s="151"/>
      <c r="AG594" s="151"/>
      <c r="AH594" s="151"/>
      <c r="AI594" s="151"/>
      <c r="AJ594" s="151"/>
      <c r="AK594" s="151"/>
      <c r="AL594" s="151"/>
      <c r="AM594" s="7"/>
      <c r="AN594" s="7"/>
      <c r="AO594" s="7"/>
      <c r="AP594" s="7"/>
      <c r="AQ594" s="7"/>
      <c r="AR594" s="7"/>
      <c r="AS594" s="7"/>
      <c r="AT594" s="7"/>
      <c r="AU594" s="7"/>
      <c r="AV594" s="7"/>
      <c r="AW594" s="7"/>
      <c r="AX594" s="7"/>
      <c r="AY594" s="7"/>
      <c r="AZ594" s="7"/>
      <c r="BA594" s="7"/>
    </row>
    <row r="595" spans="1:53" x14ac:dyDescent="0.25">
      <c r="A595" s="5"/>
      <c r="B595" s="312"/>
      <c r="C595" s="314"/>
      <c r="D595" s="7"/>
      <c r="E595" s="7"/>
      <c r="F595" s="231"/>
      <c r="G595" s="231"/>
      <c r="H595" s="314"/>
      <c r="I595" s="306"/>
      <c r="J595" s="151"/>
      <c r="K595" s="151"/>
      <c r="L595" s="175"/>
      <c r="M595" s="151"/>
      <c r="N595" s="175"/>
      <c r="O595" s="218"/>
      <c r="P595" s="218"/>
      <c r="Q595" s="218"/>
      <c r="R595" s="151"/>
      <c r="S595" s="151"/>
      <c r="T595" s="151"/>
      <c r="U595" s="151"/>
      <c r="V595" s="151"/>
      <c r="W595" s="175"/>
      <c r="X595" s="151"/>
      <c r="Y595" s="151"/>
      <c r="Z595" s="151"/>
      <c r="AA595" s="151"/>
      <c r="AB595" s="151"/>
      <c r="AC595" s="151"/>
      <c r="AD595" s="151"/>
      <c r="AE595" s="151"/>
      <c r="AF595" s="151"/>
      <c r="AG595" s="151"/>
      <c r="AH595" s="151"/>
      <c r="AI595" s="151"/>
      <c r="AJ595" s="151"/>
      <c r="AK595" s="151"/>
      <c r="AL595" s="151"/>
      <c r="AM595" s="7"/>
      <c r="AN595" s="7"/>
      <c r="AO595" s="7"/>
      <c r="AP595" s="7"/>
      <c r="AQ595" s="7"/>
      <c r="AR595" s="7"/>
      <c r="AS595" s="7"/>
      <c r="AT595" s="7"/>
      <c r="AU595" s="7"/>
      <c r="AV595" s="7"/>
      <c r="AW595" s="7"/>
      <c r="AX595" s="7"/>
      <c r="AY595" s="7"/>
      <c r="AZ595" s="7"/>
      <c r="BA595" s="7"/>
    </row>
    <row r="596" spans="1:53" x14ac:dyDescent="0.25">
      <c r="A596" s="5"/>
      <c r="B596" s="312"/>
      <c r="C596" s="314"/>
      <c r="D596" s="7"/>
      <c r="E596" s="7"/>
      <c r="F596" s="231"/>
      <c r="G596" s="231"/>
      <c r="H596" s="314"/>
      <c r="I596" s="306"/>
      <c r="J596" s="151"/>
      <c r="K596" s="151"/>
      <c r="L596" s="175"/>
      <c r="M596" s="151"/>
      <c r="N596" s="175"/>
      <c r="O596" s="218"/>
      <c r="P596" s="218"/>
      <c r="Q596" s="218"/>
      <c r="R596" s="151"/>
      <c r="S596" s="151"/>
      <c r="T596" s="151"/>
      <c r="U596" s="151"/>
      <c r="V596" s="151"/>
      <c r="W596" s="175"/>
      <c r="X596" s="151"/>
      <c r="Y596" s="151"/>
      <c r="Z596" s="151"/>
      <c r="AA596" s="151"/>
      <c r="AB596" s="151"/>
      <c r="AC596" s="151"/>
      <c r="AD596" s="151"/>
      <c r="AE596" s="151"/>
      <c r="AF596" s="151"/>
      <c r="AG596" s="151"/>
      <c r="AH596" s="151"/>
      <c r="AI596" s="151"/>
      <c r="AJ596" s="151"/>
      <c r="AK596" s="151"/>
      <c r="AL596" s="151"/>
      <c r="AM596" s="7"/>
      <c r="AN596" s="7"/>
      <c r="AO596" s="7"/>
      <c r="AP596" s="7"/>
      <c r="AQ596" s="7"/>
      <c r="AR596" s="7"/>
      <c r="AS596" s="7"/>
      <c r="AT596" s="7"/>
      <c r="AU596" s="7"/>
      <c r="AV596" s="7"/>
      <c r="AW596" s="7"/>
      <c r="AX596" s="7"/>
      <c r="AY596" s="7"/>
      <c r="AZ596" s="7"/>
      <c r="BA596" s="7"/>
    </row>
    <row r="597" spans="1:53" x14ac:dyDescent="0.25">
      <c r="A597" s="5"/>
      <c r="B597" s="312"/>
      <c r="C597" s="314"/>
      <c r="D597" s="7"/>
      <c r="E597" s="7"/>
      <c r="F597" s="231"/>
      <c r="G597" s="231"/>
      <c r="H597" s="314"/>
      <c r="I597" s="306"/>
      <c r="J597" s="151"/>
      <c r="K597" s="151"/>
      <c r="L597" s="175"/>
      <c r="M597" s="151"/>
      <c r="N597" s="175"/>
      <c r="O597" s="218"/>
      <c r="P597" s="218"/>
      <c r="Q597" s="218"/>
      <c r="R597" s="151"/>
      <c r="S597" s="151"/>
      <c r="T597" s="151"/>
      <c r="U597" s="151"/>
      <c r="V597" s="151"/>
      <c r="W597" s="175"/>
      <c r="X597" s="151"/>
      <c r="Y597" s="151"/>
      <c r="Z597" s="151"/>
      <c r="AA597" s="151"/>
      <c r="AB597" s="151"/>
      <c r="AC597" s="151"/>
      <c r="AD597" s="151"/>
      <c r="AE597" s="151"/>
      <c r="AF597" s="151"/>
      <c r="AG597" s="151"/>
      <c r="AH597" s="151"/>
      <c r="AI597" s="151"/>
      <c r="AJ597" s="151"/>
      <c r="AK597" s="151"/>
      <c r="AL597" s="151"/>
      <c r="AM597" s="7"/>
      <c r="AN597" s="7"/>
      <c r="AO597" s="7"/>
      <c r="AP597" s="7"/>
      <c r="AQ597" s="7"/>
      <c r="AR597" s="7"/>
      <c r="AS597" s="7"/>
      <c r="AT597" s="7"/>
      <c r="AU597" s="7"/>
      <c r="AV597" s="7"/>
      <c r="AW597" s="7"/>
      <c r="AX597" s="7"/>
      <c r="AY597" s="7"/>
      <c r="AZ597" s="7"/>
      <c r="BA597" s="7"/>
    </row>
    <row r="598" spans="1:53" x14ac:dyDescent="0.25">
      <c r="A598" s="5"/>
      <c r="B598" s="312"/>
      <c r="C598" s="314"/>
      <c r="D598" s="7"/>
      <c r="E598" s="7"/>
      <c r="F598" s="231"/>
      <c r="G598" s="231"/>
      <c r="H598" s="314"/>
      <c r="I598" s="306"/>
      <c r="J598" s="151"/>
      <c r="K598" s="151"/>
      <c r="L598" s="175"/>
      <c r="M598" s="151"/>
      <c r="N598" s="175"/>
      <c r="O598" s="218"/>
      <c r="P598" s="218"/>
      <c r="Q598" s="218"/>
      <c r="R598" s="151"/>
      <c r="S598" s="151"/>
      <c r="T598" s="151"/>
      <c r="U598" s="151"/>
      <c r="V598" s="151"/>
      <c r="W598" s="175"/>
      <c r="X598" s="151"/>
      <c r="Y598" s="151"/>
      <c r="Z598" s="151"/>
      <c r="AA598" s="151"/>
      <c r="AB598" s="151"/>
      <c r="AC598" s="151"/>
      <c r="AD598" s="151"/>
      <c r="AE598" s="151"/>
      <c r="AF598" s="151"/>
      <c r="AG598" s="151"/>
      <c r="AH598" s="151"/>
      <c r="AI598" s="151"/>
      <c r="AJ598" s="151"/>
      <c r="AK598" s="151"/>
      <c r="AL598" s="151"/>
      <c r="AM598" s="7"/>
      <c r="AN598" s="7"/>
      <c r="AO598" s="7"/>
      <c r="AP598" s="7"/>
      <c r="AQ598" s="7"/>
      <c r="AR598" s="7"/>
      <c r="AS598" s="7"/>
      <c r="AT598" s="7"/>
      <c r="AU598" s="7"/>
      <c r="AV598" s="7"/>
      <c r="AW598" s="7"/>
      <c r="AX598" s="7"/>
      <c r="AY598" s="7"/>
      <c r="AZ598" s="7"/>
      <c r="BA598" s="7"/>
    </row>
    <row r="599" spans="1:53" x14ac:dyDescent="0.25">
      <c r="A599" s="5"/>
      <c r="B599" s="312"/>
      <c r="C599" s="314"/>
      <c r="D599" s="7"/>
      <c r="E599" s="7"/>
      <c r="F599" s="231"/>
      <c r="G599" s="231"/>
      <c r="H599" s="314"/>
      <c r="I599" s="306"/>
      <c r="J599" s="151"/>
      <c r="K599" s="151"/>
      <c r="L599" s="175"/>
      <c r="M599" s="151"/>
      <c r="N599" s="175"/>
      <c r="O599" s="218"/>
      <c r="P599" s="218"/>
      <c r="Q599" s="218"/>
      <c r="R599" s="151"/>
      <c r="S599" s="151"/>
      <c r="T599" s="151"/>
      <c r="U599" s="151"/>
      <c r="V599" s="151"/>
      <c r="W599" s="175"/>
      <c r="X599" s="151"/>
      <c r="Y599" s="151"/>
      <c r="Z599" s="151"/>
      <c r="AA599" s="151"/>
      <c r="AB599" s="151"/>
      <c r="AC599" s="151"/>
      <c r="AD599" s="151"/>
      <c r="AE599" s="151"/>
      <c r="AF599" s="151"/>
      <c r="AG599" s="151"/>
      <c r="AH599" s="151"/>
      <c r="AI599" s="151"/>
      <c r="AJ599" s="151"/>
      <c r="AK599" s="151"/>
      <c r="AL599" s="151"/>
      <c r="AM599" s="7"/>
      <c r="AN599" s="7"/>
      <c r="AO599" s="7"/>
      <c r="AP599" s="7"/>
      <c r="AQ599" s="7"/>
      <c r="AR599" s="7"/>
      <c r="AS599" s="7"/>
      <c r="AT599" s="7"/>
      <c r="AU599" s="7"/>
      <c r="AV599" s="7"/>
      <c r="AW599" s="7"/>
      <c r="AX599" s="7"/>
      <c r="AY599" s="7"/>
      <c r="AZ599" s="7"/>
      <c r="BA599" s="7"/>
    </row>
    <row r="600" spans="1:53" x14ac:dyDescent="0.25">
      <c r="A600" s="5"/>
      <c r="B600" s="312"/>
      <c r="C600" s="314"/>
      <c r="D600" s="7"/>
      <c r="E600" s="7"/>
      <c r="F600" s="231"/>
      <c r="G600" s="231"/>
      <c r="H600" s="314"/>
      <c r="I600" s="306"/>
      <c r="J600" s="151"/>
      <c r="K600" s="151"/>
      <c r="L600" s="175"/>
      <c r="M600" s="151"/>
      <c r="N600" s="175"/>
      <c r="O600" s="218"/>
      <c r="P600" s="218"/>
      <c r="Q600" s="218"/>
      <c r="R600" s="151"/>
      <c r="S600" s="151"/>
      <c r="T600" s="151"/>
      <c r="U600" s="151"/>
      <c r="V600" s="151"/>
      <c r="W600" s="175"/>
      <c r="X600" s="151"/>
      <c r="Y600" s="151"/>
      <c r="Z600" s="151"/>
      <c r="AA600" s="151"/>
      <c r="AB600" s="151"/>
      <c r="AC600" s="151"/>
      <c r="AD600" s="151"/>
      <c r="AE600" s="151"/>
      <c r="AF600" s="151"/>
      <c r="AG600" s="151"/>
      <c r="AH600" s="151"/>
      <c r="AI600" s="151"/>
      <c r="AJ600" s="151"/>
      <c r="AK600" s="151"/>
      <c r="AL600" s="151"/>
      <c r="AM600" s="7"/>
      <c r="AN600" s="7"/>
      <c r="AO600" s="7"/>
      <c r="AP600" s="7"/>
      <c r="AQ600" s="7"/>
      <c r="AR600" s="7"/>
      <c r="AS600" s="7"/>
      <c r="AT600" s="7"/>
      <c r="AU600" s="7"/>
      <c r="AV600" s="7"/>
      <c r="AW600" s="7"/>
      <c r="AX600" s="7"/>
      <c r="AY600" s="7"/>
      <c r="AZ600" s="7"/>
      <c r="BA600" s="7"/>
    </row>
    <row r="601" spans="1:53" x14ac:dyDescent="0.25">
      <c r="A601" s="5"/>
      <c r="B601" s="312"/>
      <c r="C601" s="314"/>
      <c r="D601" s="7"/>
      <c r="E601" s="7"/>
      <c r="F601" s="231"/>
      <c r="G601" s="231"/>
      <c r="H601" s="314"/>
      <c r="I601" s="306"/>
      <c r="J601" s="151"/>
      <c r="K601" s="151"/>
      <c r="L601" s="175"/>
      <c r="M601" s="151"/>
      <c r="N601" s="175"/>
      <c r="O601" s="218"/>
      <c r="P601" s="218"/>
      <c r="Q601" s="218"/>
      <c r="R601" s="151"/>
      <c r="S601" s="151"/>
      <c r="T601" s="151"/>
      <c r="U601" s="151"/>
      <c r="V601" s="151"/>
      <c r="W601" s="175"/>
      <c r="X601" s="151"/>
      <c r="Y601" s="151"/>
      <c r="Z601" s="151"/>
      <c r="AA601" s="151"/>
      <c r="AB601" s="151"/>
      <c r="AC601" s="151"/>
      <c r="AD601" s="151"/>
      <c r="AE601" s="151"/>
      <c r="AF601" s="151"/>
      <c r="AG601" s="151"/>
      <c r="AH601" s="151"/>
      <c r="AI601" s="151"/>
      <c r="AJ601" s="151"/>
      <c r="AK601" s="151"/>
      <c r="AL601" s="151"/>
      <c r="AM601" s="7"/>
      <c r="AN601" s="7"/>
      <c r="AO601" s="7"/>
      <c r="AP601" s="7"/>
      <c r="AQ601" s="7"/>
      <c r="AR601" s="7"/>
      <c r="AS601" s="7"/>
      <c r="AT601" s="7"/>
      <c r="AU601" s="7"/>
      <c r="AV601" s="7"/>
      <c r="AW601" s="7"/>
      <c r="AX601" s="7"/>
      <c r="AY601" s="7"/>
      <c r="AZ601" s="7"/>
      <c r="BA601" s="7"/>
    </row>
    <row r="602" spans="1:53" x14ac:dyDescent="0.25">
      <c r="A602" s="5"/>
      <c r="B602" s="312"/>
      <c r="C602" s="314"/>
      <c r="D602" s="7"/>
      <c r="E602" s="7"/>
      <c r="F602" s="231"/>
      <c r="G602" s="231"/>
      <c r="H602" s="314"/>
      <c r="I602" s="306"/>
      <c r="J602" s="151"/>
      <c r="K602" s="151"/>
      <c r="L602" s="175"/>
      <c r="M602" s="151"/>
      <c r="N602" s="175"/>
      <c r="O602" s="218"/>
      <c r="P602" s="218"/>
      <c r="Q602" s="218"/>
      <c r="R602" s="151"/>
      <c r="S602" s="151"/>
      <c r="T602" s="151"/>
      <c r="U602" s="151"/>
      <c r="V602" s="151"/>
      <c r="W602" s="175"/>
      <c r="X602" s="151"/>
      <c r="Y602" s="151"/>
      <c r="Z602" s="151"/>
      <c r="AA602" s="151"/>
      <c r="AB602" s="151"/>
      <c r="AC602" s="151"/>
      <c r="AD602" s="151"/>
      <c r="AE602" s="151"/>
      <c r="AF602" s="151"/>
      <c r="AG602" s="151"/>
      <c r="AH602" s="151"/>
      <c r="AI602" s="151"/>
      <c r="AJ602" s="151"/>
      <c r="AK602" s="151"/>
      <c r="AL602" s="151"/>
      <c r="AM602" s="7"/>
      <c r="AN602" s="7"/>
      <c r="AO602" s="7"/>
      <c r="AP602" s="7"/>
      <c r="AQ602" s="7"/>
      <c r="AR602" s="7"/>
      <c r="AS602" s="7"/>
      <c r="AT602" s="7"/>
      <c r="AU602" s="7"/>
      <c r="AV602" s="7"/>
      <c r="AW602" s="7"/>
      <c r="AX602" s="7"/>
      <c r="AY602" s="7"/>
      <c r="AZ602" s="7"/>
      <c r="BA602" s="7"/>
    </row>
    <row r="603" spans="1:53" x14ac:dyDescent="0.25">
      <c r="A603" s="5"/>
      <c r="B603" s="312"/>
      <c r="C603" s="314"/>
      <c r="D603" s="7"/>
      <c r="E603" s="7"/>
      <c r="F603" s="231"/>
      <c r="G603" s="231"/>
      <c r="H603" s="314"/>
      <c r="I603" s="306"/>
      <c r="J603" s="151"/>
      <c r="K603" s="151"/>
      <c r="L603" s="175"/>
      <c r="M603" s="151"/>
      <c r="N603" s="175"/>
      <c r="O603" s="218"/>
      <c r="P603" s="218"/>
      <c r="Q603" s="218"/>
      <c r="R603" s="151"/>
      <c r="S603" s="151"/>
      <c r="T603" s="151"/>
      <c r="U603" s="151"/>
      <c r="V603" s="151"/>
      <c r="W603" s="175"/>
      <c r="X603" s="151"/>
      <c r="Y603" s="151"/>
      <c r="Z603" s="151"/>
      <c r="AA603" s="151"/>
      <c r="AB603" s="151"/>
      <c r="AC603" s="151"/>
      <c r="AD603" s="151"/>
      <c r="AE603" s="151"/>
      <c r="AF603" s="151"/>
      <c r="AG603" s="151"/>
      <c r="AH603" s="151"/>
      <c r="AI603" s="151"/>
      <c r="AJ603" s="151"/>
      <c r="AK603" s="151"/>
      <c r="AL603" s="151"/>
      <c r="AM603" s="7"/>
      <c r="AN603" s="7"/>
      <c r="AO603" s="7"/>
      <c r="AP603" s="7"/>
      <c r="AQ603" s="7"/>
      <c r="AR603" s="7"/>
      <c r="AS603" s="7"/>
      <c r="AT603" s="7"/>
      <c r="AU603" s="7"/>
      <c r="AV603" s="7"/>
      <c r="AW603" s="7"/>
      <c r="AX603" s="7"/>
      <c r="AY603" s="7"/>
      <c r="AZ603" s="7"/>
      <c r="BA603" s="7"/>
    </row>
    <row r="604" spans="1:53" x14ac:dyDescent="0.25">
      <c r="A604" s="5"/>
      <c r="B604" s="313"/>
      <c r="C604" s="317"/>
      <c r="D604" s="22"/>
      <c r="E604" s="22"/>
      <c r="F604" s="237"/>
      <c r="G604" s="237"/>
      <c r="H604" s="317"/>
      <c r="I604" s="309"/>
      <c r="J604" s="193"/>
      <c r="K604" s="193"/>
      <c r="L604" s="219"/>
      <c r="M604" s="193"/>
      <c r="N604" s="219"/>
      <c r="O604" s="160"/>
      <c r="P604" s="192"/>
      <c r="Q604" s="192"/>
      <c r="R604" s="193"/>
      <c r="S604" s="193"/>
      <c r="T604" s="193"/>
      <c r="U604" s="193"/>
      <c r="V604" s="193"/>
      <c r="W604" s="219"/>
      <c r="X604" s="193"/>
      <c r="Y604" s="193"/>
      <c r="Z604" s="193"/>
      <c r="AA604" s="193"/>
      <c r="AB604" s="193"/>
      <c r="AC604" s="193"/>
      <c r="AD604" s="193"/>
      <c r="AE604" s="193"/>
      <c r="AF604" s="193"/>
      <c r="AG604" s="193"/>
      <c r="AH604" s="193"/>
      <c r="AI604" s="193"/>
      <c r="AJ604" s="193"/>
      <c r="AK604" s="193"/>
      <c r="AL604" s="193"/>
      <c r="AM604" s="22"/>
      <c r="AN604" s="22"/>
      <c r="AO604" s="22"/>
      <c r="AP604" s="22"/>
      <c r="AQ604" s="22"/>
      <c r="AR604" s="22"/>
      <c r="AS604" s="22"/>
      <c r="AT604" s="22"/>
      <c r="AU604" s="22"/>
      <c r="AV604" s="22"/>
      <c r="AW604" s="22"/>
      <c r="AX604" s="7"/>
      <c r="AY604" s="7"/>
      <c r="AZ604" s="7"/>
      <c r="BA604" s="7"/>
    </row>
    <row r="605" spans="1:53" s="53" customFormat="1" x14ac:dyDescent="0.25">
      <c r="A605" s="50">
        <v>54</v>
      </c>
      <c r="B605" s="422" t="s">
        <v>1005</v>
      </c>
      <c r="C605" s="423" t="s">
        <v>1006</v>
      </c>
      <c r="D605" s="45" t="s">
        <v>968</v>
      </c>
      <c r="E605" s="45" t="s">
        <v>968</v>
      </c>
      <c r="F605" s="424"/>
      <c r="G605" s="425"/>
      <c r="H605" s="315" t="s">
        <v>934</v>
      </c>
      <c r="I605" s="426"/>
      <c r="J605" s="191" t="s">
        <v>50</v>
      </c>
      <c r="K605" s="191" t="s">
        <v>50</v>
      </c>
      <c r="L605" s="427"/>
      <c r="M605" s="191"/>
      <c r="N605" s="428"/>
      <c r="O605" s="429"/>
      <c r="P605" s="430"/>
      <c r="Q605" s="429"/>
      <c r="R605" s="191"/>
      <c r="S605" s="191"/>
      <c r="T605" s="191"/>
      <c r="U605" s="191"/>
      <c r="V605" s="191"/>
      <c r="W605" s="427"/>
      <c r="X605" s="180" t="s">
        <v>50</v>
      </c>
      <c r="Y605" s="191"/>
      <c r="Z605" s="191"/>
      <c r="AA605" s="191"/>
      <c r="AB605" s="191"/>
      <c r="AC605" s="191"/>
      <c r="AD605" s="191"/>
      <c r="AE605" s="191"/>
      <c r="AF605" s="191"/>
      <c r="AG605" s="191"/>
      <c r="AH605" s="191"/>
      <c r="AI605" s="191"/>
      <c r="AJ605" s="191"/>
      <c r="AK605" s="191"/>
      <c r="AL605" s="191"/>
      <c r="AM605" s="84"/>
      <c r="AN605" s="84"/>
      <c r="AO605" s="84"/>
      <c r="AP605" s="84"/>
      <c r="AQ605" s="84"/>
      <c r="AR605" s="84"/>
      <c r="AS605" s="84"/>
      <c r="AT605" s="84"/>
      <c r="AU605" s="84"/>
      <c r="AV605" s="84"/>
      <c r="AW605" s="84"/>
      <c r="AX605" s="84"/>
      <c r="AY605" s="84"/>
      <c r="AZ605" s="84"/>
      <c r="BA605" s="84"/>
    </row>
    <row r="606" spans="1:53" s="431" customFormat="1" x14ac:dyDescent="0.25">
      <c r="A606" s="50">
        <v>55</v>
      </c>
      <c r="B606" s="374" t="s">
        <v>1007</v>
      </c>
      <c r="C606" s="315" t="s">
        <v>1008</v>
      </c>
      <c r="D606" s="45"/>
      <c r="E606" s="45"/>
      <c r="F606" s="230"/>
      <c r="G606" s="342"/>
      <c r="H606" s="315"/>
      <c r="I606" s="46"/>
      <c r="J606" s="180"/>
      <c r="K606" s="180"/>
      <c r="L606" s="207"/>
      <c r="M606" s="180"/>
      <c r="N606" s="208"/>
      <c r="O606" s="182"/>
      <c r="P606" s="181"/>
      <c r="Q606" s="182"/>
      <c r="R606" s="180"/>
      <c r="S606" s="180"/>
      <c r="T606" s="180"/>
      <c r="U606" s="180"/>
      <c r="V606" s="180"/>
      <c r="W606" s="207"/>
      <c r="X606" s="180"/>
      <c r="Y606" s="180"/>
      <c r="Z606" s="180"/>
      <c r="AA606" s="180"/>
      <c r="AB606" s="180"/>
      <c r="AC606" s="180"/>
      <c r="AD606" s="180"/>
      <c r="AE606" s="180"/>
      <c r="AF606" s="180"/>
      <c r="AG606" s="180"/>
      <c r="AH606" s="180"/>
      <c r="AI606" s="180"/>
      <c r="AJ606" s="180"/>
      <c r="AK606" s="180"/>
      <c r="AL606" s="180"/>
      <c r="AM606" s="45"/>
      <c r="AN606" s="45"/>
      <c r="AO606" s="45"/>
      <c r="AP606" s="45"/>
      <c r="AQ606" s="45"/>
      <c r="AR606" s="45"/>
      <c r="AS606" s="45"/>
      <c r="AT606" s="45"/>
      <c r="AU606" s="45"/>
      <c r="AV606" s="45"/>
      <c r="AW606" s="45"/>
      <c r="AX606" s="45"/>
      <c r="AY606" s="45"/>
      <c r="AZ606" s="45"/>
      <c r="BA606" s="45"/>
    </row>
  </sheetData>
  <mergeCells count="2">
    <mergeCell ref="K1:W1"/>
    <mergeCell ref="X1:AL1"/>
  </mergeCells>
  <conditionalFormatting sqref="A1:A1048576 B83">
    <cfRule type="expression" dxfId="277" priority="130">
      <formula>(AX1:AX400)="+"</formula>
    </cfRule>
  </conditionalFormatting>
  <conditionalFormatting sqref="B2:B10 B12:B82 B97:B101 B103:B116 B119:B122 B124:B127 B129 B131:B132 B134:B136 B141:B143 B148 B155:B156 B160 B164 B169:B174 B176:B178 B181:B191 B193:B1048576">
    <cfRule type="expression" dxfId="276" priority="124">
      <formula>(AX2:AX401)="+"</formula>
    </cfRule>
  </conditionalFormatting>
  <conditionalFormatting sqref="B84:B95">
    <cfRule type="expression" dxfId="275" priority="131">
      <formula>(AX84:AX483)="+"</formula>
    </cfRule>
  </conditionalFormatting>
  <conditionalFormatting sqref="B117 B123 B139">
    <cfRule type="expression" dxfId="274" priority="4">
      <formula>(AY117:AY516)="+"</formula>
    </cfRule>
  </conditionalFormatting>
  <conditionalFormatting sqref="B150 B152:B154 B157:B159 B161:B163 B165:B168 B175 B179:B180">
    <cfRule type="expression" dxfId="273" priority="2">
      <formula>(AY150:AY549)="+"</formula>
    </cfRule>
  </conditionalFormatting>
  <conditionalFormatting sqref="C13 C14:E17 C18 C19:E26 C27:C30 C31:E37 C39:E42 D43:E43 C44:E48 C50:E50 C52:E53 D54:E56 C57:E82 D83:E83 C84:E95 D96:E96 C97:E101 D102:E102 C103:E116 D117:E117 C118:E142 D143:E143 C144:E191 D192:E193 C194:E1048576">
    <cfRule type="expression" dxfId="272" priority="183">
      <formula>(AX13:AX412)="+"</formula>
    </cfRule>
  </conditionalFormatting>
  <conditionalFormatting sqref="C43">
    <cfRule type="expression" dxfId="271" priority="184">
      <formula>(AX43:AX442)="+"</formula>
    </cfRule>
  </conditionalFormatting>
  <conditionalFormatting sqref="C54:C56">
    <cfRule type="expression" dxfId="270" priority="125">
      <formula>(AX54:AX453)="+"</formula>
    </cfRule>
  </conditionalFormatting>
  <conditionalFormatting sqref="C192">
    <cfRule type="expression" dxfId="269" priority="14">
      <formula>(AX192:AX591)="+"</formula>
    </cfRule>
  </conditionalFormatting>
  <conditionalFormatting sqref="C2:E10">
    <cfRule type="expression" dxfId="268" priority="132">
      <formula>(AX2:AX401)="+"</formula>
    </cfRule>
  </conditionalFormatting>
  <conditionalFormatting sqref="C12:E12">
    <cfRule type="expression" dxfId="267" priority="182">
      <formula>(AX12:AX411)="+"</formula>
    </cfRule>
  </conditionalFormatting>
  <conditionalFormatting sqref="D11:E11">
    <cfRule type="expression" dxfId="266" priority="153">
      <formula>(AY11:AY410)="+"</formula>
    </cfRule>
  </conditionalFormatting>
  <conditionalFormatting sqref="D13:E13">
    <cfRule type="expression" dxfId="265" priority="177">
      <formula>(AY13:AY412)="+"</formula>
    </cfRule>
  </conditionalFormatting>
  <conditionalFormatting sqref="D18:E18">
    <cfRule type="expression" dxfId="264" priority="105">
      <formula>(AY18:AY417)="+"</formula>
    </cfRule>
  </conditionalFormatting>
  <conditionalFormatting sqref="D27:E30">
    <cfRule type="expression" dxfId="263" priority="104">
      <formula>(AY27:AY426)="+"</formula>
    </cfRule>
  </conditionalFormatting>
  <conditionalFormatting sqref="D49:E49">
    <cfRule type="expression" dxfId="262" priority="118">
      <formula>(AY49:AY448)="+"</formula>
    </cfRule>
  </conditionalFormatting>
  <conditionalFormatting sqref="F157:I158 F159:G159 F160:I160 F161:G161 F162:I164 F165:G165 F166:I168 F169:G171 F172:I173 F174:G174 F175:I178 F179:H180 F181:I1048177">
    <cfRule type="expression" dxfId="261" priority="1295">
      <formula>(AY157:AY556)="+"</formula>
    </cfRule>
  </conditionalFormatting>
  <conditionalFormatting sqref="F1048178:I1048178">
    <cfRule type="expression" dxfId="260" priority="1312">
      <formula>(AY1:AY1048178)="+"</formula>
    </cfRule>
  </conditionalFormatting>
  <conditionalFormatting sqref="G56:G57">
    <cfRule type="expression" dxfId="259" priority="96">
      <formula>(AY56:AY455)="+"</formula>
    </cfRule>
  </conditionalFormatting>
  <conditionalFormatting sqref="H57:I57">
    <cfRule type="expression" dxfId="258" priority="1314">
      <formula>(AZ56:AZ455)="+"</formula>
    </cfRule>
  </conditionalFormatting>
  <conditionalFormatting sqref="H159:I159">
    <cfRule type="expression" dxfId="257" priority="25">
      <formula>(AZ159:AZ558)="+"</formula>
    </cfRule>
  </conditionalFormatting>
  <conditionalFormatting sqref="H161:I161">
    <cfRule type="expression" dxfId="256" priority="24">
      <formula>(AZ161:AZ560)="+"</formula>
    </cfRule>
  </conditionalFormatting>
  <conditionalFormatting sqref="H165:I165">
    <cfRule type="expression" dxfId="255" priority="23">
      <formula>(AZ165:AZ564)="+"</formula>
    </cfRule>
  </conditionalFormatting>
  <conditionalFormatting sqref="H169:I171">
    <cfRule type="expression" dxfId="254" priority="22">
      <formula>(AZ169:AZ568)="+"</formula>
    </cfRule>
  </conditionalFormatting>
  <conditionalFormatting sqref="H174:I174">
    <cfRule type="expression" dxfId="253" priority="17">
      <formula>(AZ174:AZ573)="+"</formula>
    </cfRule>
  </conditionalFormatting>
  <conditionalFormatting sqref="I179">
    <cfRule type="expression" dxfId="252" priority="1321">
      <formula>(BB180:BB579)="+"</formula>
    </cfRule>
  </conditionalFormatting>
  <conditionalFormatting sqref="J2:J55 J58:J156 K157:K1048177 L163:W164 L172:W172 L179:W180">
    <cfRule type="expression" dxfId="251" priority="97">
      <formula>(BA2:BA401)="+"</formula>
    </cfRule>
  </conditionalFormatting>
  <conditionalFormatting sqref="J57">
    <cfRule type="expression" dxfId="250" priority="417">
      <formula>(BA56:BA455)="+"</formula>
    </cfRule>
  </conditionalFormatting>
  <conditionalFormatting sqref="J157:J1048177 F2:I55 F56:F57 F58:I101 G102:I102 F103:I116 G117:I117 F118:I152 F153:F156 H153:I156">
    <cfRule type="expression" dxfId="249" priority="386">
      <formula>(AX2:AX401)="+"</formula>
    </cfRule>
  </conditionalFormatting>
  <conditionalFormatting sqref="J1048178 F1048179:I1048576">
    <cfRule type="expression" dxfId="248" priority="384">
      <formula>(AX1:AX1048178)="+"</formula>
    </cfRule>
  </conditionalFormatting>
  <conditionalFormatting sqref="K2:K40 K42:K55 K58:K73 K75 K77:K156">
    <cfRule type="expression" dxfId="245" priority="109">
      <formula>(BA2:BA401)="+"</formula>
    </cfRule>
  </conditionalFormatting>
  <conditionalFormatting sqref="K41">
    <cfRule type="expression" dxfId="244" priority="119">
      <formula>(AY41:AY440)="+"</formula>
    </cfRule>
  </conditionalFormatting>
  <conditionalFormatting sqref="K57">
    <cfRule type="expression" dxfId="243" priority="181">
      <formula>(BA56:BA455)="+"</formula>
    </cfRule>
  </conditionalFormatting>
  <conditionalFormatting sqref="K74">
    <cfRule type="expression" dxfId="242" priority="185">
      <formula>(BA76:BA475)="+"</formula>
    </cfRule>
  </conditionalFormatting>
  <conditionalFormatting sqref="K1048178 J1048179:J1048576">
    <cfRule type="expression" dxfId="241" priority="385">
      <formula>(BA1:BA1048178)="+"</formula>
    </cfRule>
  </conditionalFormatting>
  <conditionalFormatting sqref="K1048179:K1048576">
    <cfRule type="expression" dxfId="240" priority="179">
      <formula>(BA2:BA1048179)="+"</formula>
    </cfRule>
  </conditionalFormatting>
  <conditionalFormatting sqref="L2:L70">
    <cfRule type="expression" dxfId="239" priority="100">
      <formula>(AX2:AX401)="+"</formula>
    </cfRule>
  </conditionalFormatting>
  <conditionalFormatting sqref="L71:L1048576">
    <cfRule type="expression" dxfId="238" priority="134">
      <formula>(AX71:AX470)="+"</formula>
    </cfRule>
  </conditionalFormatting>
  <conditionalFormatting sqref="L157:W157">
    <cfRule type="expression" dxfId="237" priority="178">
      <formula>(BC157:BC556)="+"</formula>
    </cfRule>
  </conditionalFormatting>
  <conditionalFormatting sqref="M2:M70">
    <cfRule type="expression" dxfId="236" priority="103">
      <formula>(AX2:AX401)="+"</formula>
    </cfRule>
  </conditionalFormatting>
  <conditionalFormatting sqref="M71:M1048576">
    <cfRule type="expression" dxfId="235" priority="135">
      <formula>(AX71:AX470)="+"</formula>
    </cfRule>
  </conditionalFormatting>
  <conditionalFormatting sqref="N2:N76 G153:G156">
    <cfRule type="expression" dxfId="234" priority="101">
      <formula>(AQ2:AQ401)="+"</formula>
    </cfRule>
  </conditionalFormatting>
  <conditionalFormatting sqref="N77:N1048576">
    <cfRule type="expression" dxfId="233" priority="136">
      <formula>(AX77:AX476)="+"</formula>
    </cfRule>
  </conditionalFormatting>
  <conditionalFormatting sqref="O184">
    <cfRule type="containsText" dxfId="231" priority="8" operator="containsText" text="`">
      <formula>NOT(ISERROR(SEARCH("`",O184)))</formula>
    </cfRule>
    <cfRule type="expression" dxfId="230" priority="5">
      <formula>(AX184:AX583)="+"</formula>
    </cfRule>
  </conditionalFormatting>
  <conditionalFormatting sqref="O2:P1048177">
    <cfRule type="expression" dxfId="229" priority="36">
      <formula>(AX2:AX401)="+"</formula>
    </cfRule>
  </conditionalFormatting>
  <conditionalFormatting sqref="O1048178:P1048576">
    <cfRule type="expression" dxfId="228" priority="465">
      <formula>(AX1:AX1048178)="+"</formula>
    </cfRule>
  </conditionalFormatting>
  <conditionalFormatting sqref="P11">
    <cfRule type="expression" dxfId="227" priority="20">
      <formula>(BA11:BA410)="+"</formula>
    </cfRule>
  </conditionalFormatting>
  <conditionalFormatting sqref="Q2 AB2 Q31:Q1048177">
    <cfRule type="expression" dxfId="226" priority="29">
      <formula>(AY2:AY401)="+"</formula>
    </cfRule>
  </conditionalFormatting>
  <conditionalFormatting sqref="Q3:Q30 AE84:AF122 AG84:BD129 R84:AD150 AE124:AF154 AG130:AI130 AK130:BD130 AG131:BD148 AG149:AH155 AI149:BD159 R151 T151:AD151 R152:AD155 AF155 R160:BD194 R156:AH159 R197:BD603">
    <cfRule type="containsText" dxfId="225" priority="171" operator="containsText" text="`">
      <formula>NOT(ISERROR(SEARCH("`",Q3)))</formula>
    </cfRule>
  </conditionalFormatting>
  <conditionalFormatting sqref="Q4">
    <cfRule type="colorScale" priority="173">
      <colorScale>
        <cfvo type="min"/>
        <cfvo type="percentile" val="50"/>
        <cfvo type="max"/>
        <color rgb="FFF8696B"/>
        <color rgb="FFFFEB84"/>
        <color rgb="FF63BE7B"/>
      </colorScale>
    </cfRule>
    <cfRule type="colorScale" priority="172">
      <colorScale>
        <cfvo type="min"/>
        <cfvo type="max"/>
        <color rgb="FF63BE7B"/>
        <color rgb="FFFFEF9C"/>
      </colorScale>
    </cfRule>
  </conditionalFormatting>
  <conditionalFormatting sqref="Q1048178:Q1048576">
    <cfRule type="expression" dxfId="224" priority="466">
      <formula>(AY1:AY1048178)="+"</formula>
    </cfRule>
  </conditionalFormatting>
  <conditionalFormatting sqref="R4">
    <cfRule type="colorScale" priority="151">
      <colorScale>
        <cfvo type="min"/>
        <cfvo type="max"/>
        <color rgb="FF63BE7B"/>
        <color rgb="FFFFEF9C"/>
      </colorScale>
    </cfRule>
    <cfRule type="colorScale" priority="152">
      <colorScale>
        <cfvo type="min"/>
        <cfvo type="percentile" val="50"/>
        <cfvo type="max"/>
        <color rgb="FFF8696B"/>
        <color rgb="FFFFEB84"/>
        <color rgb="FF63BE7B"/>
      </colorScale>
    </cfRule>
  </conditionalFormatting>
  <conditionalFormatting sqref="R45">
    <cfRule type="containsText" dxfId="221" priority="106" operator="containsText" text="`">
      <formula>NOT(ISERROR(SEARCH("`",R45)))</formula>
    </cfRule>
  </conditionalFormatting>
  <conditionalFormatting sqref="R51">
    <cfRule type="containsText" dxfId="220" priority="107" operator="containsText" text="`">
      <formula>NOT(ISERROR(SEARCH("`",R51)))</formula>
    </cfRule>
  </conditionalFormatting>
  <conditionalFormatting sqref="R139">
    <cfRule type="containsText" dxfId="219" priority="21" operator="containsText" text="`">
      <formula>NOT(ISERROR(SEARCH("`",R139)))</formula>
    </cfRule>
  </conditionalFormatting>
  <conditionalFormatting sqref="R195:BD196 X196:X197 X605">
    <cfRule type="containsText" dxfId="218" priority="1" operator="containsText" text="`">
      <formula>NOT(ISERROR(SEARCH("`",R195)))</formula>
    </cfRule>
  </conditionalFormatting>
  <conditionalFormatting sqref="R605:BD606">
    <cfRule type="containsText" dxfId="217" priority="13" operator="containsText" text="`">
      <formula>NOT(ISERROR(SEARCH("`",R605)))</formula>
    </cfRule>
  </conditionalFormatting>
  <conditionalFormatting sqref="T17 T18:U42">
    <cfRule type="containsText" dxfId="216" priority="174" operator="containsText" text="`">
      <formula>NOT(ISERROR(SEARCH("`",T17)))</formula>
    </cfRule>
  </conditionalFormatting>
  <conditionalFormatting sqref="T45">
    <cfRule type="containsText" dxfId="215" priority="111" operator="containsText" text="`">
      <formula>NOT(ISERROR(SEARCH("`",T45)))</formula>
    </cfRule>
  </conditionalFormatting>
  <conditionalFormatting sqref="U45:V45">
    <cfRule type="containsText" dxfId="214" priority="110" operator="containsText" text="`">
      <formula>NOT(ISERROR(SEARCH("`",U45)))</formula>
    </cfRule>
  </conditionalFormatting>
  <conditionalFormatting sqref="V23:Z23">
    <cfRule type="containsText" dxfId="213" priority="139" operator="containsText" text="`">
      <formula>NOT(ISERROR(SEARCH("`",V23)))</formula>
    </cfRule>
  </conditionalFormatting>
  <conditionalFormatting sqref="V3:AA3 AL3:AS3 AU3:BD3 AB3:AB4 AI3:AI6 T3:U16 R3:S42 V4:Z4 AK4:AS6 AU4:BA17 V5:AB5 V6:AA6 AG7:AS10 V7:AB11 AJ11:AM11 AO11:AP11 AR11:AS11 V12:X13 AA12:AB15 AG12:AS17 W14:X14 V15:X15 V16:AB22 U17 AL18:AS21 AU18:AW21 BA19:BD20 AU22:BD23 AG22:AS32 AA23:AB23 AY24:BD24 V24:AB28 AU24:AW29 AY25:AZ25 AY26:BD27 AY28:AZ29 V29:AD42 AU30:AZ30 AU31:BD32 AG33:BD33 AG34:AJ34 AL34:AW34 AG35:AX38 AG39:BD40 AG41:AX41 AG42:BD42 AG43:AX44 R43:AD82 AE45:BD45 AG46:AX49 AG50:BD51 AG52:AX52 AG53:BD60 AG61:AZ61 AG62:BD82 R83:AB83 AJ83:AK83 AM83 AO83:AP83 AR83:BD83 AX604:BA604 BB4:BD18 BB21:BD21 BB25:BD25 BB28:BD30 BB34:BD38 BB41:BD41 BB43:BD44 BB46:BD49 BB52:BD52 BB61:BD61">
    <cfRule type="containsText" dxfId="212" priority="128" operator="containsText" text="`">
      <formula>NOT(ISERROR(SEARCH("`",R3)))</formula>
    </cfRule>
  </conditionalFormatting>
  <conditionalFormatting sqref="X2">
    <cfRule type="expression" dxfId="211" priority="34">
      <formula>(BM2:BM401)="+"</formula>
    </cfRule>
  </conditionalFormatting>
  <conditionalFormatting sqref="Y2:Z2">
    <cfRule type="expression" dxfId="210" priority="28">
      <formula>(BJ2:BJ401)="+"</formula>
    </cfRule>
  </conditionalFormatting>
  <conditionalFormatting sqref="Y12:Z15">
    <cfRule type="containsText" dxfId="209" priority="176" operator="containsText" text="`">
      <formula>NOT(ISERROR(SEARCH("`",Y12)))</formula>
    </cfRule>
  </conditionalFormatting>
  <conditionalFormatting sqref="Z164">
    <cfRule type="containsText" dxfId="208" priority="19" operator="containsText" text="`">
      <formula>NOT(ISERROR(SEARCH("`",Z164)))</formula>
    </cfRule>
  </conditionalFormatting>
  <conditionalFormatting sqref="AA2">
    <cfRule type="expression" dxfId="207" priority="30">
      <formula>(BJ2:BJ401)="+"</formula>
    </cfRule>
  </conditionalFormatting>
  <conditionalFormatting sqref="AA4">
    <cfRule type="containsText" dxfId="206" priority="150" operator="containsText" text="`">
      <formula>NOT(ISERROR(SEARCH("`",AA4)))</formula>
    </cfRule>
  </conditionalFormatting>
  <conditionalFormatting sqref="AB6">
    <cfRule type="containsText" dxfId="205" priority="147" operator="containsText" text="`">
      <formula>NOT(ISERROR(SEARCH("`",AB6)))</formula>
    </cfRule>
  </conditionalFormatting>
  <conditionalFormatting sqref="AC168">
    <cfRule type="containsText" dxfId="204" priority="18" operator="containsText" text="`">
      <formula>NOT(ISERROR(SEARCH("`",AC168)))</formula>
    </cfRule>
  </conditionalFormatting>
  <conditionalFormatting sqref="AC175">
    <cfRule type="expression" dxfId="203" priority="15">
      <formula>(BL175:BL574)="+"</formula>
    </cfRule>
  </conditionalFormatting>
  <conditionalFormatting sqref="AC184">
    <cfRule type="expression" dxfId="202" priority="9">
      <formula>(BL184:BL583)="+"</formula>
    </cfRule>
  </conditionalFormatting>
  <conditionalFormatting sqref="AC187:AC188">
    <cfRule type="expression" dxfId="201" priority="11">
      <formula>(BL187:BL586)="+"</formula>
    </cfRule>
  </conditionalFormatting>
  <conditionalFormatting sqref="AC2:AD2">
    <cfRule type="expression" dxfId="200" priority="102">
      <formula>(BJ2:BJ401)="+"</formula>
    </cfRule>
  </conditionalFormatting>
  <conditionalFormatting sqref="AC3:AD10 AC12:AD28">
    <cfRule type="containsText" dxfId="199" priority="148" operator="containsText" text="`">
      <formula>NOT(ISERROR(SEARCH("`",AC3)))</formula>
    </cfRule>
  </conditionalFormatting>
  <conditionalFormatting sqref="AC11:AD11">
    <cfRule type="containsText" dxfId="198" priority="65" operator="containsText" text="`">
      <formula>NOT(ISERROR(SEARCH("`",AC11)))</formula>
    </cfRule>
  </conditionalFormatting>
  <conditionalFormatting sqref="AC51:AD51">
    <cfRule type="containsText" dxfId="195" priority="112" operator="containsText" text="`">
      <formula>NOT(ISERROR(SEARCH("`",AC51)))</formula>
    </cfRule>
  </conditionalFormatting>
  <conditionalFormatting sqref="AC83:AD83">
    <cfRule type="containsText" dxfId="193" priority="56" operator="containsText" text="`">
      <formula>NOT(ISERROR(SEARCH("`",AC83)))</formula>
    </cfRule>
  </conditionalFormatting>
  <conditionalFormatting sqref="AE2:AF2">
    <cfRule type="expression" dxfId="191" priority="33">
      <formula>(BK2:BK401)="+"</formula>
    </cfRule>
  </conditionalFormatting>
  <conditionalFormatting sqref="AE3:AF10 AE12:AF82">
    <cfRule type="containsText" dxfId="190" priority="144" operator="containsText" text="`">
      <formula>NOT(ISERROR(SEARCH("`",AE3)))</formula>
    </cfRule>
  </conditionalFormatting>
  <conditionalFormatting sqref="AE26:AF26">
    <cfRule type="containsText" dxfId="189" priority="122" operator="containsText" text="`">
      <formula>NOT(ISERROR(SEARCH("`",AE26)))</formula>
    </cfRule>
  </conditionalFormatting>
  <conditionalFormatting sqref="AE45:AF45">
    <cfRule type="containsText" dxfId="188" priority="117" operator="containsText" text="`">
      <formula>NOT(ISERROR(SEARCH("`",AE45)))</formula>
    </cfRule>
  </conditionalFormatting>
  <conditionalFormatting sqref="AE83:AG83">
    <cfRule type="containsText" dxfId="187" priority="74" operator="containsText" text="`">
      <formula>NOT(ISERROR(SEARCH("`",AE83)))</formula>
    </cfRule>
  </conditionalFormatting>
  <conditionalFormatting sqref="AE11:AH11">
    <cfRule type="containsText" dxfId="182" priority="95" operator="containsText" text="`">
      <formula>NOT(ISERROR(SEARCH("`",AE11)))</formula>
    </cfRule>
  </conditionalFormatting>
  <conditionalFormatting sqref="AE45:AH45">
    <cfRule type="containsText" dxfId="181" priority="156" operator="containsText" text="`">
      <formula>NOT(ISERROR(SEARCH("`",AE45)))</formula>
    </cfRule>
  </conditionalFormatting>
  <conditionalFormatting sqref="AG3:AH6">
    <cfRule type="containsText" dxfId="178" priority="146" operator="containsText" text="`">
      <formula>NOT(ISERROR(SEARCH("`",AG3)))</formula>
    </cfRule>
  </conditionalFormatting>
  <conditionalFormatting sqref="AG26:AH26">
    <cfRule type="containsText" dxfId="177" priority="123" operator="containsText" text="`">
      <formula>NOT(ISERROR(SEARCH("`",AG26)))</formula>
    </cfRule>
  </conditionalFormatting>
  <conditionalFormatting sqref="AG56:AH56">
    <cfRule type="containsText" dxfId="176" priority="114" operator="containsText" text="`">
      <formula>NOT(ISERROR(SEARCH("`",AG56)))</formula>
    </cfRule>
  </conditionalFormatting>
  <conditionalFormatting sqref="AG18:AJ21 AY18:AZ21">
    <cfRule type="containsText" dxfId="175" priority="138" operator="containsText" text="`">
      <formula>NOT(ISERROR(SEARCH("`",AG18)))</formula>
    </cfRule>
  </conditionalFormatting>
  <conditionalFormatting sqref="AH83">
    <cfRule type="containsText" dxfId="174" priority="47" operator="containsText" text="`">
      <formula>NOT(ISERROR(SEARCH("`",AH83)))</formula>
    </cfRule>
  </conditionalFormatting>
  <conditionalFormatting sqref="AI11">
    <cfRule type="containsText" dxfId="170" priority="53" operator="containsText" text="`">
      <formula>NOT(ISERROR(SEARCH("`",AI11)))</formula>
    </cfRule>
  </conditionalFormatting>
  <conditionalFormatting sqref="AI26">
    <cfRule type="containsText" dxfId="168" priority="121" operator="containsText" text="`">
      <formula>NOT(ISERROR(SEARCH("`",AI26)))</formula>
    </cfRule>
  </conditionalFormatting>
  <conditionalFormatting sqref="AI56">
    <cfRule type="containsText" dxfId="167" priority="113" operator="containsText" text="`">
      <formula>NOT(ISERROR(SEARCH("`",AI56)))</formula>
    </cfRule>
  </conditionalFormatting>
  <conditionalFormatting sqref="AI83">
    <cfRule type="containsText" dxfId="166" priority="50" operator="containsText" text="`">
      <formula>NOT(ISERROR(SEARCH("`",AI83)))</formula>
    </cfRule>
  </conditionalFormatting>
  <conditionalFormatting sqref="AJ3:AJ6">
    <cfRule type="containsText" dxfId="163" priority="145" operator="containsText" text="`">
      <formula>NOT(ISERROR(SEARCH("`",AJ3)))</formula>
    </cfRule>
  </conditionalFormatting>
  <conditionalFormatting sqref="AK3">
    <cfRule type="containsText" dxfId="162" priority="149" operator="containsText" text="`">
      <formula>NOT(ISERROR(SEARCH("`",AK3)))</formula>
    </cfRule>
  </conditionalFormatting>
  <conditionalFormatting sqref="AK18:AK21">
    <cfRule type="containsText" dxfId="161" priority="140" operator="containsText" text="`">
      <formula>NOT(ISERROR(SEARCH("`",AK18)))</formula>
    </cfRule>
  </conditionalFormatting>
  <conditionalFormatting sqref="AK34">
    <cfRule type="containsText" dxfId="160" priority="143" operator="containsText" text="`">
      <formula>NOT(ISERROR(SEARCH("`",AK34)))</formula>
    </cfRule>
  </conditionalFormatting>
  <conditionalFormatting sqref="AK83">
    <cfRule type="containsText" dxfId="159" priority="38" operator="containsText" text="`">
      <formula>NOT(ISERROR(SEARCH("`",AK83)))</formula>
    </cfRule>
  </conditionalFormatting>
  <conditionalFormatting sqref="AL83">
    <cfRule type="containsText" dxfId="157" priority="44" operator="containsText" text="`">
      <formula>NOT(ISERROR(SEARCH("`",AL83)))</formula>
    </cfRule>
  </conditionalFormatting>
  <conditionalFormatting sqref="AM83">
    <cfRule type="containsText" dxfId="154" priority="39" operator="containsText" text="`">
      <formula>NOT(ISERROR(SEARCH("`",AM83)))</formula>
    </cfRule>
  </conditionalFormatting>
  <conditionalFormatting sqref="AN11">
    <cfRule type="containsText" dxfId="153" priority="92" operator="containsText" text="`">
      <formula>NOT(ISERROR(SEARCH("`",AN11)))</formula>
    </cfRule>
  </conditionalFormatting>
  <conditionalFormatting sqref="AN45">
    <cfRule type="containsText" dxfId="150" priority="116" operator="containsText" text="`">
      <formula>NOT(ISERROR(SEARCH("`",AN45)))</formula>
    </cfRule>
  </conditionalFormatting>
  <conditionalFormatting sqref="AN83">
    <cfRule type="containsText" dxfId="147" priority="71" operator="containsText" text="`">
      <formula>NOT(ISERROR(SEARCH("`",AN83)))</formula>
    </cfRule>
  </conditionalFormatting>
  <conditionalFormatting sqref="AQ11">
    <cfRule type="containsText" dxfId="146" priority="37" operator="containsText" text="`">
      <formula>NOT(ISERROR(SEARCH("`",AQ11)))</formula>
    </cfRule>
  </conditionalFormatting>
  <conditionalFormatting sqref="AQ83">
    <cfRule type="containsText" dxfId="145" priority="41" operator="containsText" text="`">
      <formula>NOT(ISERROR(SEARCH("`",AQ83)))</formula>
    </cfRule>
  </conditionalFormatting>
  <conditionalFormatting sqref="AT3:AT32">
    <cfRule type="containsText" dxfId="144" priority="175" operator="containsText" text="`">
      <formula>NOT(ISERROR(SEARCH("`",AT3)))</formula>
    </cfRule>
  </conditionalFormatting>
  <conditionalFormatting sqref="AT45">
    <cfRule type="containsText" dxfId="143" priority="115" operator="containsText" text="`">
      <formula>NOT(ISERROR(SEARCH("`",AT45)))</formula>
    </cfRule>
  </conditionalFormatting>
  <conditionalFormatting sqref="AX18:AX21">
    <cfRule type="containsText" dxfId="142" priority="141" operator="containsText" text="`">
      <formula>NOT(ISERROR(SEARCH("`",AX18)))</formula>
    </cfRule>
  </conditionalFormatting>
  <conditionalFormatting sqref="AX25:AX29">
    <cfRule type="containsText" dxfId="141" priority="142" operator="containsText" text="`">
      <formula>NOT(ISERROR(SEARCH("`",AX25)))</formula>
    </cfRule>
  </conditionalFormatting>
  <conditionalFormatting sqref="AX34">
    <cfRule type="containsText" dxfId="140" priority="154" operator="containsText" text="`">
      <formula>NOT(ISERROR(SEARCH("`",AX34)))</formula>
    </cfRule>
  </conditionalFormatting>
  <conditionalFormatting sqref="AY34:AZ38">
    <cfRule type="containsText" dxfId="139" priority="161" operator="containsText" text="`">
      <formula>NOT(ISERROR(SEARCH("`",AY34)))</formula>
    </cfRule>
  </conditionalFormatting>
  <conditionalFormatting sqref="AY41:AZ41">
    <cfRule type="containsText" dxfId="138" priority="163" operator="containsText" text="`">
      <formula>NOT(ISERROR(SEARCH("`",AY41)))</formula>
    </cfRule>
  </conditionalFormatting>
  <conditionalFormatting sqref="AY43:AZ44">
    <cfRule type="containsText" dxfId="137" priority="165" operator="containsText" text="`">
      <formula>NOT(ISERROR(SEARCH("`",AY43)))</formula>
    </cfRule>
  </conditionalFormatting>
  <conditionalFormatting sqref="AY46:AZ49">
    <cfRule type="containsText" dxfId="136" priority="167" operator="containsText" text="`">
      <formula>NOT(ISERROR(SEARCH("`",AY46)))</formula>
    </cfRule>
  </conditionalFormatting>
  <conditionalFormatting sqref="AY52:AZ52">
    <cfRule type="containsText" dxfId="135" priority="169" operator="containsText" text="`">
      <formula>NOT(ISERROR(SEARCH("`",AY52)))</formula>
    </cfRule>
  </conditionalFormatting>
  <conditionalFormatting sqref="BA18">
    <cfRule type="containsText" dxfId="134" priority="158" operator="containsText" text="`">
      <formula>NOT(ISERROR(SEARCH("`",BA18)))</formula>
    </cfRule>
  </conditionalFormatting>
  <conditionalFormatting sqref="BA21">
    <cfRule type="containsText" dxfId="133" priority="157" operator="containsText" text="`">
      <formula>NOT(ISERROR(SEARCH("`",BA21)))</formula>
    </cfRule>
  </conditionalFormatting>
  <conditionalFormatting sqref="BA28:BA29">
    <cfRule type="containsText" dxfId="132" priority="159" operator="containsText" text="`">
      <formula>NOT(ISERROR(SEARCH("`",BA28)))</formula>
    </cfRule>
  </conditionalFormatting>
  <conditionalFormatting sqref="BA34:BA38">
    <cfRule type="containsText" dxfId="131" priority="160" operator="containsText" text="`">
      <formula>NOT(ISERROR(SEARCH("`",BA34)))</formula>
    </cfRule>
  </conditionalFormatting>
  <conditionalFormatting sqref="BA41">
    <cfRule type="containsText" dxfId="130" priority="162" operator="containsText" text="`">
      <formula>NOT(ISERROR(SEARCH("`",BA41)))</formula>
    </cfRule>
  </conditionalFormatting>
  <conditionalFormatting sqref="BA43:BA44">
    <cfRule type="containsText" dxfId="129" priority="164" operator="containsText" text="`">
      <formula>NOT(ISERROR(SEARCH("`",BA43)))</formula>
    </cfRule>
  </conditionalFormatting>
  <conditionalFormatting sqref="BA46:BA49">
    <cfRule type="containsText" dxfId="128" priority="166" operator="containsText" text="`">
      <formula>NOT(ISERROR(SEARCH("`",BA46)))</formula>
    </cfRule>
  </conditionalFormatting>
  <conditionalFormatting sqref="BA52">
    <cfRule type="containsText" dxfId="127" priority="168" operator="containsText" text="`">
      <formula>NOT(ISERROR(SEARCH("`",BA52)))</formula>
    </cfRule>
  </conditionalFormatting>
  <conditionalFormatting sqref="BA61">
    <cfRule type="containsText" dxfId="126" priority="170" operator="containsText" text="`">
      <formula>NOT(ISERROR(SEARCH("`",BA61)))</formula>
    </cfRule>
  </conditionalFormatting>
  <conditionalFormatting sqref="BC2:BD5">
    <cfRule type="containsText" dxfId="125" priority="129" operator="containsText" text="`">
      <formula>NOT(ISERROR(SEARCH("`",BC2)))</formula>
    </cfRule>
  </conditionalFormatting>
  <dataValidations disablePrompts="1" count="1">
    <dataValidation allowBlank="1" showInputMessage="1" showErrorMessage="1" prompt="pastabos" sqref="BA61 BA31:BA38 BA41 BA43:BA44 BA46:BA49 BA52 BA3:BA24 BA26:BA29" xr:uid="{28A0C738-547E-4FF0-A66C-7667C43AAE4E}">
      <formula1>0</formula1>
      <formula2>0</formula2>
    </dataValidation>
  </dataValidations>
  <hyperlinks>
    <hyperlink ref="B124" r:id="rId1" display="22-68" xr:uid="{8A88295F-13D4-45A1-900F-107EB8C14244}"/>
    <hyperlink ref="B125" r:id="rId2" display="22-69" xr:uid="{03C7402E-462D-4008-9F39-DF9299209C6F}"/>
    <hyperlink ref="B126" r:id="rId3" display="22-70" xr:uid="{BAD533EA-D5D0-4D60-A890-DBF84F853AA5}"/>
    <hyperlink ref="B127" r:id="rId4" display="22-71" xr:uid="{4F9D0796-1DCB-40E2-95FB-63D9CD458218}"/>
    <hyperlink ref="B129" r:id="rId5" display="22-73" xr:uid="{FE08FE0C-F4C4-4E32-9C2A-7ECA5B2D3137}"/>
    <hyperlink ref="B131" r:id="rId6" display="23-03" xr:uid="{4096590C-6250-4F72-88F9-52A48F1C581A}"/>
    <hyperlink ref="B134" r:id="rId7" display="23-11" xr:uid="{3DD1969E-718E-4AEB-8F07-1C26ED34290E}"/>
    <hyperlink ref="B135" r:id="rId8" display="23-12" xr:uid="{D4179C18-7C15-4496-A490-52C3D3A89C22}"/>
    <hyperlink ref="B136" r:id="rId9" display="23-12" xr:uid="{66A363C9-F797-47E4-B8D6-0CF7C497759D}"/>
    <hyperlink ref="B141" r:id="rId10" display="23-18" xr:uid="{8F2A6B2A-A216-4288-B71B-D35E742D90F1}"/>
    <hyperlink ref="B142" r:id="rId11" display="23-19" xr:uid="{47FB7E65-989D-44DC-9497-559D5F188ECE}"/>
    <hyperlink ref="B143" r:id="rId12" display="23-20" xr:uid="{FA38A9F1-2123-4F82-A11D-18D94AE459FC}"/>
    <hyperlink ref="B148" r:id="rId13" display="23-26" xr:uid="{6F0CCD65-99D3-4E8A-8420-16E40DE06464}"/>
    <hyperlink ref="B160" r:id="rId14" display="23-38" xr:uid="{873632FA-F122-4745-877B-3A6D8AA825F2}"/>
    <hyperlink ref="B173" r:id="rId15" display="23-51" xr:uid="{AC91000D-7735-49BE-8B00-302A4FB7E32E}"/>
    <hyperlink ref="B132" r:id="rId16" display="23-09" xr:uid="{028FA135-CF37-4067-AF8C-51DEF514ABC3}"/>
    <hyperlink ref="B11" r:id="rId17" display="23-55204" xr:uid="{56D7D264-E508-4C36-BE9F-563DC91FEC32}"/>
    <hyperlink ref="B96" r:id="rId18" xr:uid="{8C574DEA-C609-4E88-877F-A93C8E60FDEE}"/>
    <hyperlink ref="B102" r:id="rId19" xr:uid="{BC09AD4E-CFB2-4D3C-9D86-A8CFD8C7BCEE}"/>
    <hyperlink ref="B128" r:id="rId20" display="23-92617" xr:uid="{E5E2EEB4-B9DA-4E6F-93B5-056309867774}"/>
    <hyperlink ref="B130" r:id="rId21" display="23-92617" xr:uid="{174B92B6-10D6-4310-B0C0-958245510BB2}"/>
    <hyperlink ref="B133" r:id="rId22" display="23-89418" xr:uid="{B20C3DB6-0469-436B-AD52-3A39610CFA88}"/>
    <hyperlink ref="B137" r:id="rId23" display="24-11" xr:uid="{96370B80-9AA1-43FE-9685-E1857B96DD77}"/>
    <hyperlink ref="B138" r:id="rId24" display="24-11" xr:uid="{BAFF6C55-A308-4C84-8473-D5A8F50F5D24}"/>
    <hyperlink ref="B140" r:id="rId25" display="23-A0218" xr:uid="{0DD12A15-7435-4111-9825-0F335CFC2C29}"/>
    <hyperlink ref="B144" r:id="rId26" display="24-15" xr:uid="{466D2011-D6D1-4B25-8A4D-5F74F3FB3433}"/>
    <hyperlink ref="B145" r:id="rId27" display="24-16" xr:uid="{FA332C82-28D7-49DB-A1F9-88D9709D36CE}"/>
    <hyperlink ref="B146" r:id="rId28" display="24-16" xr:uid="{BC46FA31-6EFD-4500-9528-C9A7E78D44E7}"/>
    <hyperlink ref="B147" r:id="rId29" display="24-18" xr:uid="{EAF71626-8F5A-4D65-A300-959EC5D495AB}"/>
    <hyperlink ref="B149" r:id="rId30" display="24-08" xr:uid="{72BF0801-D9A1-41AA-BCC0-510D74426664}"/>
    <hyperlink ref="B151" r:id="rId31" display="23-A5761" xr:uid="{D3971EF7-292F-489D-BC21-3E21E721BAE5}"/>
    <hyperlink ref="B155" r:id="rId32" display="24-91338" xr:uid="{64A51BB8-278E-4D12-9DB0-1E6AE43C485F}"/>
    <hyperlink ref="B156" r:id="rId33" display="24-15" xr:uid="{2B42E748-98A2-466A-9EFE-2753DF9C69EB}"/>
    <hyperlink ref="B164" r:id="rId34" display="24-22" xr:uid="{02D0F5A5-99D5-4734-A921-4389C4392756}"/>
    <hyperlink ref="B169" r:id="rId35" display="24-05343" xr:uid="{A920D395-05A7-4EF7-8E07-5E8A59725624}"/>
    <hyperlink ref="B170" r:id="rId36" display="24-05343" xr:uid="{CD9C42E9-537E-4B4E-947A-80BADFA6F854}"/>
    <hyperlink ref="B171" r:id="rId37" display="23-A3397" xr:uid="{C5C6FA75-878E-4C4F-A0A5-E66809E0A82F}"/>
    <hyperlink ref="B172" r:id="rId38" display="24-30" xr:uid="{FF72E7A2-2EFA-4FCE-8283-7970E6D65E78}"/>
    <hyperlink ref="B174" r:id="rId39" display="23-91344" xr:uid="{8982AF51-2C03-4438-AA4A-5D426F746A2D}"/>
    <hyperlink ref="B176" r:id="rId40" display="24-22087" xr:uid="{0225ABF6-1666-4DBD-B6DD-65F62A9AE3E8}"/>
    <hyperlink ref="B177" r:id="rId41" xr:uid="{5CF38679-4C5E-41E5-80E3-0612D2F16D28}"/>
    <hyperlink ref="B178" r:id="rId42" display="24-05316" xr:uid="{8C25D683-2D4B-4F03-8381-BE664684AC7D}"/>
    <hyperlink ref="B181" r:id="rId43" display="24-20730" xr:uid="{406D3304-801A-4BFA-8A16-C99DA4CD5F25}"/>
    <hyperlink ref="B182" r:id="rId44" xr:uid="{E6AA1572-2266-4CE3-8569-80D684F339E3}"/>
    <hyperlink ref="B183" r:id="rId45" display="23-A1537" xr:uid="{AE3849D1-5319-4401-8C11-41902AAB7BD1}"/>
    <hyperlink ref="B184" r:id="rId46" display="24-29996" xr:uid="{9D3946E4-AD37-4B2A-AB65-5F26905ECD3C}"/>
    <hyperlink ref="B185" r:id="rId47" display="23-54355" xr:uid="{E6D7AA50-EB95-4F3B-9F51-1D4C72FADAE5}"/>
    <hyperlink ref="B186" r:id="rId48" display="24-36155" xr:uid="{2BBD4096-0AB2-4EAA-A239-40DF5BCE99CB}"/>
    <hyperlink ref="B187" r:id="rId49" display="24-40172" xr:uid="{B2E3CBB7-D451-46E9-821F-6E8F557EFD3C}"/>
    <hyperlink ref="B188" r:id="rId50" display="24-42504" xr:uid="{71A6222D-4E10-4250-9728-14F5E2BB9689}"/>
    <hyperlink ref="B189" r:id="rId51" display="24-46846" xr:uid="{5A3D25BD-D8A0-443D-B0D4-F2E48995FD73}"/>
    <hyperlink ref="B190" r:id="rId52" xr:uid="{805A895F-0C74-4991-AC14-DCDF3593745D}"/>
    <hyperlink ref="B191" r:id="rId53" display="24-55706" xr:uid="{C99BA262-AF32-4CFA-8124-01103B937A6F}"/>
    <hyperlink ref="B192" r:id="rId54" display="23-A0589" xr:uid="{BDED78B7-56CC-424E-B665-9CB8FCF5DB21}"/>
    <hyperlink ref="B193" r:id="rId55" display="24-49923" xr:uid="{2F7B6C13-8D0A-457C-A449-B874A837FECF}"/>
    <hyperlink ref="B194" r:id="rId56" xr:uid="{86A47DBB-EDD9-4131-97EF-A179337AEFB6}"/>
    <hyperlink ref="B195" r:id="rId57" display="24-63679" xr:uid="{780141C7-F042-4DAF-BBF5-D6C028319A3F}"/>
    <hyperlink ref="B196" r:id="rId58" xr:uid="{34BD01C7-5078-4092-8E4E-E5994ABAB584}"/>
    <hyperlink ref="B197" r:id="rId59" xr:uid="{40FDEC8C-CE7E-41A4-A5C9-2DB9D5444079}"/>
    <hyperlink ref="B605" r:id="rId60" xr:uid="{E9571A83-E5D6-458A-979E-86F3C4856E56}"/>
    <hyperlink ref="B606" r:id="rId61" xr:uid="{C57187FC-6C8A-40EE-8751-7DE5DE338BD4}"/>
  </hyperlinks>
  <pageMargins left="0.23611111111111099" right="0.23611111111111099" top="0.74791666666666701" bottom="0.74791666666666701" header="0.51180555555555496" footer="0.51180555555555496"/>
  <pageSetup paperSize="8" scale="80" firstPageNumber="0" orientation="portrait" horizontalDpi="300" verticalDpi="300" r:id="rId62"/>
  <ignoredErrors>
    <ignoredError sqref="C123 AL123:BA123 F123:G123" twoDigitTextYear="1"/>
  </ignoredErrors>
  <legacyDrawing r:id="rId63"/>
  <tableParts count="2">
    <tablePart r:id="rId64"/>
    <tablePart r:id="rId65"/>
  </tableParts>
  <extLst>
    <ext xmlns:x14="http://schemas.microsoft.com/office/spreadsheetml/2009/9/main" uri="{78C0D931-6437-407d-A8EE-F0AAD7539E65}">
      <x14:conditionalFormattings>
        <x14:conditionalFormatting xmlns:xm="http://schemas.microsoft.com/office/excel/2006/main">
          <x14:cfRule type="containsText" priority="27" operator="containsText" id="{D4AE36BD-43ED-4BB4-ADF6-E244F2C469C2}">
            <xm:f>NOT(ISERROR(SEARCH("+",J1)))</xm:f>
            <xm:f>"+"</xm:f>
            <x14:dxf>
              <fill>
                <patternFill>
                  <bgColor rgb="FF92D050"/>
                </patternFill>
              </fill>
            </x14:dxf>
          </x14:cfRule>
          <xm:sqref>J1:AL148 J149:AH150 AI149:AL159 J151:R151 T151:AH151 J152:AH154 J155:AD155 AF155:AH155 J156:AH159 AJ156:BA159 J160:BA1048576</xm:sqref>
        </x14:conditionalFormatting>
        <x14:conditionalFormatting xmlns:xm="http://schemas.microsoft.com/office/excel/2006/main">
          <x14:cfRule type="containsText" priority="26" operator="containsText" id="{EB2A3E9A-F6BF-41D2-828E-6851DF06C264}">
            <xm:f>NOT(ISERROR(SEARCH("-",J1)))</xm:f>
            <xm:f>"-"</xm:f>
            <x14:dxf>
              <fill>
                <patternFill>
                  <bgColor rgb="FFFFFF00"/>
                </patternFill>
              </fill>
            </x14:dxf>
          </x14:cfRule>
          <xm:sqref>J1:AL148 J160:AL1048576 AI149:AL159 J149:AH150 J151:R151 T151:AH151 J152:AH154 J155:AD155 AF155:AH155 J156:AH159</xm:sqref>
        </x14:conditionalFormatting>
        <x14:conditionalFormatting xmlns:xm="http://schemas.microsoft.com/office/excel/2006/main">
          <x14:cfRule type="containsText" priority="7" operator="containsText" id="{7748AEA5-3565-4B45-AFE2-D8A6B5B5B756}">
            <xm:f>NOT(ISERROR(SEARCH("-",O184)))</xm:f>
            <xm:f>"-"</xm:f>
            <x14:dxf>
              <font>
                <color rgb="FF9C0006"/>
              </font>
              <fill>
                <patternFill>
                  <bgColor rgb="FFFFC7CE"/>
                </patternFill>
              </fill>
            </x14:dxf>
          </x14:cfRule>
          <xm:sqref>O184</xm:sqref>
        </x14:conditionalFormatting>
        <x14:conditionalFormatting xmlns:xm="http://schemas.microsoft.com/office/excel/2006/main">
          <x14:cfRule type="containsText" priority="127" operator="containsText" id="{65F63BC9-B87B-4348-AC82-A418FF8B43BF}">
            <xm:f>NOT(ISERROR(SEARCH("+",Q2)))</xm:f>
            <xm:f>"+"</xm:f>
            <x14:dxf>
              <fill>
                <patternFill>
                  <bgColor rgb="FF92D050"/>
                </patternFill>
              </fill>
            </x14:dxf>
          </x14:cfRule>
          <xm:sqref>Q2:W2 AM2:BA2 Q3:BA10 Q11:AB11 AJ11:AM11 AO11:BA11 Q12:BA24 Q25:AZ25 Q26:BA82 Q83:AB83 AJ83:AK83 AM83 AO83:BA83 Q84:BA122 Q123:AD123 AG123:BA123 Q124:BA129 Q130:AI130 AK130:BA130 Q131:BA148 Q149:AH150 AJ149:BA155 AI149:AI159 Q151:R151 T151:AH151 Q152:AH154 Q155:AD155 AF155:AH155 AI161:AI172 AI174:AI185</xm:sqref>
        </x14:conditionalFormatting>
        <x14:conditionalFormatting xmlns:xm="http://schemas.microsoft.com/office/excel/2006/main">
          <x14:cfRule type="containsText" priority="126" operator="containsText" id="{9C5B86E7-2A70-451E-A71B-20A890DAA52D}">
            <xm:f>NOT(ISERROR(SEARCH("-",Q2)))</xm:f>
            <xm:f>"-"</xm:f>
            <x14:dxf>
              <font>
                <color rgb="FF9C0006"/>
              </font>
              <fill>
                <patternFill>
                  <bgColor rgb="FFFFC7CE"/>
                </patternFill>
              </fill>
            </x14:dxf>
          </x14:cfRule>
          <xm:sqref>Q26:BA82 Q160:BA1048576 AO83:BA83 AM83 AJ83:AK83 AO11:BA11 Q2:W2 Q83:AB83 Q84:BA122 Q123:AD123 Q124:BA129 Q130:AI130 Q131:BA148 Q149:AH150 Q151:R151 Q152:AH154 Q155:AD155 Q156:AH159 Q3:BA10 Q11:AB11 AJ11:AM11 Q12:BA24 Q25:AZ25 AG123:BA123 AK130:BA130 AI149:BA159 T151:AH151 AF155:AH155 AM2:BA2</xm:sqref>
        </x14:conditionalFormatting>
        <x14:conditionalFormatting xmlns:xm="http://schemas.microsoft.com/office/excel/2006/main">
          <x14:cfRule type="containsText" priority="64" operator="containsText" id="{E4BA108B-5722-4800-BB73-D1C22C9F66F8}">
            <xm:f>NOT(ISERROR(SEARCH("+",AC11)))</xm:f>
            <xm:f>"+"</xm:f>
            <x14:dxf>
              <fill>
                <patternFill>
                  <bgColor rgb="FF92D050"/>
                </patternFill>
              </fill>
            </x14:dxf>
          </x14:cfRule>
          <x14:cfRule type="containsText" priority="63" operator="containsText" id="{87C3FBE7-4B2D-465A-A1B9-4A5FCC4A649E}">
            <xm:f>NOT(ISERROR(SEARCH("-",AC11)))</xm:f>
            <xm:f>"-"</xm:f>
            <x14:dxf>
              <font>
                <color rgb="FF9C0006"/>
              </font>
              <fill>
                <patternFill>
                  <bgColor rgb="FFFFC7CE"/>
                </patternFill>
              </fill>
            </x14:dxf>
          </x14:cfRule>
          <xm:sqref>AC11:AD11</xm:sqref>
        </x14:conditionalFormatting>
        <x14:conditionalFormatting xmlns:xm="http://schemas.microsoft.com/office/excel/2006/main">
          <x14:cfRule type="containsText" priority="54" operator="containsText" id="{8DBE67EE-A57B-48F4-82BF-F621F625C41F}">
            <xm:f>NOT(ISERROR(SEARCH("-",AC83)))</xm:f>
            <xm:f>"-"</xm:f>
            <x14:dxf>
              <font>
                <color rgb="FF9C0006"/>
              </font>
              <fill>
                <patternFill>
                  <bgColor rgb="FFFFC7CE"/>
                </patternFill>
              </fill>
            </x14:dxf>
          </x14:cfRule>
          <x14:cfRule type="containsText" priority="55" operator="containsText" id="{CF0C8769-08AB-4950-B62A-7A9FEEBB7B0E}">
            <xm:f>NOT(ISERROR(SEARCH("+",AC83)))</xm:f>
            <xm:f>"+"</xm:f>
            <x14:dxf>
              <fill>
                <patternFill>
                  <bgColor rgb="FF92D050"/>
                </patternFill>
              </fill>
            </x14:dxf>
          </x14:cfRule>
          <xm:sqref>AC83:AD83</xm:sqref>
        </x14:conditionalFormatting>
        <x14:conditionalFormatting xmlns:xm="http://schemas.microsoft.com/office/excel/2006/main">
          <x14:cfRule type="containsText" priority="73" operator="containsText" id="{A1EAD401-2C3F-4258-A6F1-91446F83DFFE}">
            <xm:f>NOT(ISERROR(SEARCH("+",AE83)))</xm:f>
            <xm:f>"+"</xm:f>
            <x14:dxf>
              <fill>
                <patternFill>
                  <bgColor rgb="FF92D050"/>
                </patternFill>
              </fill>
            </x14:dxf>
          </x14:cfRule>
          <x14:cfRule type="containsText" priority="72" operator="containsText" id="{033BEF1D-7335-49AA-8E84-5E095200E920}">
            <xm:f>NOT(ISERROR(SEARCH("-",AE83)))</xm:f>
            <xm:f>"-"</xm:f>
            <x14:dxf>
              <font>
                <color rgb="FF9C0006"/>
              </font>
              <fill>
                <patternFill>
                  <bgColor rgb="FFFFC7CE"/>
                </patternFill>
              </fill>
            </x14:dxf>
          </x14:cfRule>
          <xm:sqref>AE83:AG83</xm:sqref>
        </x14:conditionalFormatting>
        <x14:conditionalFormatting xmlns:xm="http://schemas.microsoft.com/office/excel/2006/main">
          <x14:cfRule type="containsText" priority="93" operator="containsText" id="{708EDFE2-DC4E-4706-B908-29CD9750F6C9}">
            <xm:f>NOT(ISERROR(SEARCH("-",AE11)))</xm:f>
            <xm:f>"-"</xm:f>
            <x14:dxf>
              <font>
                <color rgb="FF9C0006"/>
              </font>
              <fill>
                <patternFill>
                  <bgColor rgb="FFFFC7CE"/>
                </patternFill>
              </fill>
            </x14:dxf>
          </x14:cfRule>
          <x14:cfRule type="containsText" priority="94" operator="containsText" id="{F4394779-C984-49AF-9A01-40E3451C736C}">
            <xm:f>NOT(ISERROR(SEARCH("+",AE11)))</xm:f>
            <xm:f>"+"</xm:f>
            <x14:dxf>
              <fill>
                <patternFill>
                  <bgColor rgb="FF92D050"/>
                </patternFill>
              </fill>
            </x14:dxf>
          </x14:cfRule>
          <xm:sqref>AE11:AH11</xm:sqref>
        </x14:conditionalFormatting>
        <x14:conditionalFormatting xmlns:xm="http://schemas.microsoft.com/office/excel/2006/main">
          <x14:cfRule type="containsText" priority="31" operator="containsText" id="{D8FB6E2B-A774-474A-9B5F-E41A7A15E1D8}">
            <xm:f>NOT(ISERROR(SEARCH("-",AE2)))</xm:f>
            <xm:f>"-"</xm:f>
            <x14:dxf>
              <font>
                <color rgb="FF9C0006"/>
              </font>
              <fill>
                <patternFill>
                  <bgColor rgb="FFFFC7CE"/>
                </patternFill>
              </fill>
            </x14:dxf>
          </x14:cfRule>
          <x14:cfRule type="containsText" priority="32" operator="containsText" id="{26D6A521-3E1E-4966-BF7B-4C7E96661475}">
            <xm:f>NOT(ISERROR(SEARCH("+",AE2)))</xm:f>
            <xm:f>"+"</xm:f>
            <x14:dxf>
              <fill>
                <patternFill>
                  <bgColor rgb="FF92D050"/>
                </patternFill>
              </fill>
            </x14:dxf>
          </x14:cfRule>
          <xm:sqref>AE2:AL2</xm:sqref>
        </x14:conditionalFormatting>
        <x14:conditionalFormatting xmlns:xm="http://schemas.microsoft.com/office/excel/2006/main">
          <x14:cfRule type="containsText" priority="46" operator="containsText" id="{B63B2155-ADF3-4ADB-AE31-D4FBBE3F43EB}">
            <xm:f>NOT(ISERROR(SEARCH("+",AH83)))</xm:f>
            <xm:f>"+"</xm:f>
            <x14:dxf>
              <fill>
                <patternFill>
                  <bgColor rgb="FF92D050"/>
                </patternFill>
              </fill>
            </x14:dxf>
          </x14:cfRule>
          <x14:cfRule type="containsText" priority="45" operator="containsText" id="{D8E8188F-34DE-4390-AD42-6AD85022B2C5}">
            <xm:f>NOT(ISERROR(SEARCH("-",AH83)))</xm:f>
            <xm:f>"-"</xm:f>
            <x14:dxf>
              <font>
                <color rgb="FF9C0006"/>
              </font>
              <fill>
                <patternFill>
                  <bgColor rgb="FFFFC7CE"/>
                </patternFill>
              </fill>
            </x14:dxf>
          </x14:cfRule>
          <xm:sqref>AH83</xm:sqref>
        </x14:conditionalFormatting>
        <x14:conditionalFormatting xmlns:xm="http://schemas.microsoft.com/office/excel/2006/main">
          <x14:cfRule type="containsText" priority="51" operator="containsText" id="{A60AFDF1-79C1-418C-A07C-B714D3311582}">
            <xm:f>NOT(ISERROR(SEARCH("-",AI11)))</xm:f>
            <xm:f>"-"</xm:f>
            <x14:dxf>
              <font>
                <color rgb="FF9C0006"/>
              </font>
              <fill>
                <patternFill>
                  <bgColor rgb="FFFFC7CE"/>
                </patternFill>
              </fill>
            </x14:dxf>
          </x14:cfRule>
          <x14:cfRule type="containsText" priority="52" operator="containsText" id="{A30EC245-4EBB-4375-8F83-97F54BE70576}">
            <xm:f>NOT(ISERROR(SEARCH("+",AI11)))</xm:f>
            <xm:f>"+"</xm:f>
            <x14:dxf>
              <fill>
                <patternFill>
                  <bgColor rgb="FF92D050"/>
                </patternFill>
              </fill>
            </x14:dxf>
          </x14:cfRule>
          <xm:sqref>AI11</xm:sqref>
        </x14:conditionalFormatting>
        <x14:conditionalFormatting xmlns:xm="http://schemas.microsoft.com/office/excel/2006/main">
          <x14:cfRule type="containsText" priority="49" operator="containsText" id="{6FE22B27-BBDA-4494-BA1A-6C63995C6AB7}">
            <xm:f>NOT(ISERROR(SEARCH("+",AI83)))</xm:f>
            <xm:f>"+"</xm:f>
            <x14:dxf>
              <fill>
                <patternFill>
                  <bgColor rgb="FF92D050"/>
                </patternFill>
              </fill>
            </x14:dxf>
          </x14:cfRule>
          <x14:cfRule type="containsText" priority="48" operator="containsText" id="{7B11838A-9FCC-48AA-B22E-B1F53602B819}">
            <xm:f>NOT(ISERROR(SEARCH("-",AI83)))</xm:f>
            <xm:f>"-"</xm:f>
            <x14:dxf>
              <font>
                <color rgb="FF9C0006"/>
              </font>
              <fill>
                <patternFill>
                  <bgColor rgb="FFFFC7CE"/>
                </patternFill>
              </fill>
            </x14:dxf>
          </x14:cfRule>
          <xm:sqref>AI83</xm:sqref>
        </x14:conditionalFormatting>
        <x14:conditionalFormatting xmlns:xm="http://schemas.microsoft.com/office/excel/2006/main">
          <x14:cfRule type="containsText" priority="16" operator="containsText" id="{4EC79B6A-EA18-4A81-AE74-10DBFBDE82C7}">
            <xm:f>NOT(ISERROR(SEARCH("+",AK159)))</xm:f>
            <xm:f>"+"</xm:f>
            <x14:dxf>
              <fill>
                <patternFill>
                  <bgColor rgb="FF92D050"/>
                </patternFill>
              </fill>
            </x14:dxf>
          </x14:cfRule>
          <xm:sqref>AK159</xm:sqref>
        </x14:conditionalFormatting>
        <x14:conditionalFormatting xmlns:xm="http://schemas.microsoft.com/office/excel/2006/main">
          <x14:cfRule type="containsText" priority="43" operator="containsText" id="{5D69E441-C42F-4D40-9DB9-B5113209FACB}">
            <xm:f>NOT(ISERROR(SEARCH($K:$BA+$K:$V,AL83)))</xm:f>
            <xm:f>$K:$BA+$K:$V</xm:f>
            <x14:dxf>
              <fill>
                <patternFill>
                  <bgColor rgb="FF92D050"/>
                </patternFill>
              </fill>
            </x14:dxf>
          </x14:cfRule>
          <x14:cfRule type="containsText" priority="42" operator="containsText" id="{1AF17ECF-502E-41C2-B0AC-1ED91F566B93}">
            <xm:f>NOT(ISERROR(SEARCH("-",AL83)))</xm:f>
            <xm:f>"-"</xm:f>
            <x14:dxf>
              <font>
                <color rgb="FF9C0006"/>
              </font>
              <fill>
                <patternFill>
                  <bgColor rgb="FFFFC7CE"/>
                </patternFill>
              </fill>
            </x14:dxf>
          </x14:cfRule>
          <xm:sqref>AL83</xm:sqref>
        </x14:conditionalFormatting>
        <x14:conditionalFormatting xmlns:xm="http://schemas.microsoft.com/office/excel/2006/main">
          <x14:cfRule type="containsText" priority="90" operator="containsText" id="{D733BAA7-9DAE-4243-ACCD-D6D21AE2F498}">
            <xm:f>NOT(ISERROR(SEARCH("-",AN11)))</xm:f>
            <xm:f>"-"</xm:f>
            <x14:dxf>
              <font>
                <color rgb="FF9C0006"/>
              </font>
              <fill>
                <patternFill>
                  <bgColor rgb="FFFFC7CE"/>
                </patternFill>
              </fill>
            </x14:dxf>
          </x14:cfRule>
          <x14:cfRule type="containsText" priority="91" operator="containsText" id="{D49FCF8C-2966-456D-9F66-C7FA2977EF5D}">
            <xm:f>NOT(ISERROR(SEARCH("+",AN11)))</xm:f>
            <xm:f>"+"</xm:f>
            <x14:dxf>
              <fill>
                <patternFill>
                  <bgColor rgb="FF92D050"/>
                </patternFill>
              </fill>
            </x14:dxf>
          </x14:cfRule>
          <xm:sqref>AN11</xm:sqref>
        </x14:conditionalFormatting>
        <x14:conditionalFormatting xmlns:xm="http://schemas.microsoft.com/office/excel/2006/main">
          <x14:cfRule type="containsText" priority="69" operator="containsText" id="{D5DCA7C1-0A73-4F25-B198-0EF37F247590}">
            <xm:f>NOT(ISERROR(SEARCH("-",AN83)))</xm:f>
            <xm:f>"-"</xm:f>
            <x14:dxf>
              <font>
                <color rgb="FF9C0006"/>
              </font>
              <fill>
                <patternFill>
                  <bgColor rgb="FFFFC7CE"/>
                </patternFill>
              </fill>
            </x14:dxf>
          </x14:cfRule>
          <x14:cfRule type="containsText" priority="70" operator="containsText" id="{415A702B-08EE-48D8-8C21-9E5CF41FF7B3}">
            <xm:f>NOT(ISERROR(SEARCH("+",AN83)))</xm:f>
            <xm:f>"+"</xm:f>
            <x14:dxf>
              <fill>
                <patternFill>
                  <bgColor rgb="FF92D050"/>
                </patternFill>
              </fill>
            </x14:dxf>
          </x14:cfRule>
          <xm:sqref>AN83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123DD-C822-4CCD-89D8-700BCEA63A4A}">
  <sheetPr codeName="Sheet3"/>
  <dimension ref="A1:CA603"/>
  <sheetViews>
    <sheetView tabSelected="1" zoomScaleNormal="100" workbookViewId="0">
      <pane xSplit="3" ySplit="1" topLeftCell="D423" activePane="bottomRight" state="frozen"/>
      <selection pane="topRight" activeCell="D1" sqref="D1"/>
      <selection pane="bottomLeft" activeCell="A37" sqref="A37"/>
      <selection pane="bottomRight" activeCell="E469" sqref="E469"/>
    </sheetView>
  </sheetViews>
  <sheetFormatPr defaultColWidth="8.5703125" defaultRowHeight="15" x14ac:dyDescent="0.25"/>
  <cols>
    <col min="1" max="1" width="11" customWidth="1"/>
    <col min="2" max="2" width="14.140625" style="30" customWidth="1"/>
    <col min="3" max="3" width="65.85546875" customWidth="1"/>
    <col min="4" max="4" width="13.42578125" customWidth="1"/>
    <col min="5" max="5" width="21.42578125" customWidth="1"/>
    <col min="6" max="6" width="21.140625" hidden="1" customWidth="1"/>
    <col min="7" max="7" width="16.42578125" hidden="1" customWidth="1"/>
    <col min="8" max="10" width="13.5703125" hidden="1" customWidth="1"/>
    <col min="11" max="11" width="47.140625" customWidth="1"/>
    <col min="12" max="12" width="15.5703125" customWidth="1"/>
    <col min="13" max="13" width="11" customWidth="1"/>
    <col min="14" max="14" width="14" customWidth="1"/>
    <col min="15" max="15" width="10" customWidth="1"/>
    <col min="16" max="16" width="13.7109375" customWidth="1"/>
    <col min="17" max="17" width="10" customWidth="1"/>
    <col min="18" max="18" width="10.28515625" customWidth="1"/>
    <col min="19" max="22" width="9.5703125" customWidth="1"/>
    <col min="23" max="23" width="11.42578125" style="1" customWidth="1"/>
    <col min="24" max="24" width="11" customWidth="1"/>
    <col min="25" max="26" width="12.42578125" customWidth="1"/>
    <col min="27" max="27" width="12" customWidth="1"/>
    <col min="28" max="28" width="13" customWidth="1"/>
    <col min="29" max="30" width="10.28515625" customWidth="1"/>
    <col min="31" max="31" width="9.140625" customWidth="1"/>
    <col min="32" max="32" width="8" customWidth="1"/>
    <col min="33" max="33" width="8.85546875" customWidth="1"/>
    <col min="34" max="34" width="7.5703125" customWidth="1"/>
    <col min="35" max="45" width="12" customWidth="1"/>
    <col min="46" max="46" width="12.42578125" customWidth="1"/>
    <col min="47" max="48" width="12" customWidth="1"/>
    <col min="49" max="49" width="13" customWidth="1"/>
    <col min="50" max="50" width="12" hidden="1" customWidth="1"/>
    <col min="51" max="51" width="25.140625" customWidth="1"/>
  </cols>
  <sheetData>
    <row r="1" spans="1:79" ht="45" x14ac:dyDescent="0.25">
      <c r="A1" t="s">
        <v>0</v>
      </c>
      <c r="B1" s="30" t="s">
        <v>1</v>
      </c>
      <c r="C1" t="s">
        <v>1009</v>
      </c>
      <c r="D1" t="s">
        <v>1010</v>
      </c>
      <c r="E1" t="s">
        <v>4</v>
      </c>
      <c r="F1" s="2" t="s">
        <v>5</v>
      </c>
      <c r="G1" s="2" t="s">
        <v>6</v>
      </c>
      <c r="H1" s="2" t="s">
        <v>7</v>
      </c>
      <c r="I1" s="2" t="s">
        <v>8</v>
      </c>
      <c r="J1" s="2" t="s">
        <v>9</v>
      </c>
      <c r="K1" s="2" t="s">
        <v>46</v>
      </c>
      <c r="L1" t="s">
        <v>11</v>
      </c>
      <c r="M1" t="s">
        <v>12</v>
      </c>
      <c r="N1" s="2" t="s">
        <v>13</v>
      </c>
      <c r="O1" s="2" t="s">
        <v>14</v>
      </c>
      <c r="P1" s="2" t="s">
        <v>1011</v>
      </c>
      <c r="Q1" s="2" t="s">
        <v>15</v>
      </c>
      <c r="R1" s="2" t="s">
        <v>16</v>
      </c>
      <c r="S1" s="2" t="s">
        <v>17</v>
      </c>
      <c r="T1" s="2" t="s">
        <v>1012</v>
      </c>
      <c r="U1" s="2" t="s">
        <v>19</v>
      </c>
      <c r="V1" s="2" t="s">
        <v>20</v>
      </c>
      <c r="W1" s="3" t="s">
        <v>21</v>
      </c>
      <c r="X1" s="2" t="s">
        <v>1013</v>
      </c>
      <c r="Y1" s="2" t="s">
        <v>1014</v>
      </c>
      <c r="Z1" s="2" t="s">
        <v>1015</v>
      </c>
      <c r="AA1" s="2" t="s">
        <v>22</v>
      </c>
      <c r="AB1" s="2" t="s">
        <v>1016</v>
      </c>
      <c r="AC1" s="2" t="s">
        <v>1017</v>
      </c>
      <c r="AD1" s="2" t="s">
        <v>24</v>
      </c>
      <c r="AE1" s="2" t="s">
        <v>25</v>
      </c>
      <c r="AF1" s="2" t="s">
        <v>26</v>
      </c>
      <c r="AG1" s="2" t="s">
        <v>28</v>
      </c>
      <c r="AH1" s="2" t="s">
        <v>29</v>
      </c>
      <c r="AI1" s="2" t="s">
        <v>30</v>
      </c>
      <c r="AJ1" s="2" t="s">
        <v>1018</v>
      </c>
      <c r="AK1" s="2" t="s">
        <v>31</v>
      </c>
      <c r="AL1" s="2" t="s">
        <v>32</v>
      </c>
      <c r="AM1" s="2" t="s">
        <v>33</v>
      </c>
      <c r="AN1" s="2" t="s">
        <v>34</v>
      </c>
      <c r="AO1" s="2" t="s">
        <v>35</v>
      </c>
      <c r="AP1" s="2" t="s">
        <v>36</v>
      </c>
      <c r="AQ1" s="2" t="s">
        <v>37</v>
      </c>
      <c r="AR1" s="2" t="s">
        <v>1019</v>
      </c>
      <c r="AS1" s="2" t="s">
        <v>40</v>
      </c>
      <c r="AT1" s="2" t="s">
        <v>41</v>
      </c>
      <c r="AU1" s="2" t="s">
        <v>42</v>
      </c>
      <c r="AV1" s="2" t="s">
        <v>43</v>
      </c>
      <c r="AW1" s="2" t="s">
        <v>44</v>
      </c>
      <c r="AX1" s="2" t="s">
        <v>45</v>
      </c>
      <c r="AY1" s="2" t="s">
        <v>1020</v>
      </c>
      <c r="BB1" s="4"/>
    </row>
    <row r="2" spans="1:79" ht="17.25" hidden="1" customHeight="1" x14ac:dyDescent="0.25">
      <c r="A2" s="5">
        <v>1</v>
      </c>
      <c r="B2" s="43" t="s">
        <v>47</v>
      </c>
      <c r="C2" s="63" t="s">
        <v>1021</v>
      </c>
      <c r="D2" s="63"/>
      <c r="E2" s="7" t="s">
        <v>80</v>
      </c>
      <c r="F2" s="39"/>
      <c r="G2" s="39"/>
      <c r="H2" s="39"/>
      <c r="I2" s="39"/>
      <c r="J2" s="39"/>
      <c r="K2" s="39"/>
      <c r="L2" s="8">
        <v>44775</v>
      </c>
      <c r="M2" s="7">
        <v>40</v>
      </c>
      <c r="N2" s="9">
        <f t="shared" ref="N2" si="0">IF(OR(ISBLANK(L2),ISBLANK(M2)),"",L2+M2-1)</f>
        <v>44814</v>
      </c>
      <c r="O2" s="10">
        <f t="shared" ref="O2" ca="1" si="1">IF(OR(ISBLANK(L2),ISBLANK(M2)),"",N2-TODAY())</f>
        <v>-1389</v>
      </c>
      <c r="P2" s="10"/>
      <c r="Q2" s="10" t="s">
        <v>50</v>
      </c>
      <c r="R2" s="10" t="s">
        <v>50</v>
      </c>
      <c r="S2" s="10" t="s">
        <v>50</v>
      </c>
      <c r="T2" s="10">
        <v>0</v>
      </c>
      <c r="U2" s="10">
        <v>0</v>
      </c>
      <c r="V2" s="10" t="s">
        <v>50</v>
      </c>
      <c r="W2" s="11" t="s">
        <v>50</v>
      </c>
      <c r="X2" s="10" t="s">
        <v>50</v>
      </c>
      <c r="Y2" s="10" t="s">
        <v>50</v>
      </c>
      <c r="Z2" s="10" t="s">
        <v>50</v>
      </c>
      <c r="AA2" s="10"/>
      <c r="AB2" s="10" t="s">
        <v>50</v>
      </c>
      <c r="AC2" s="10">
        <v>0</v>
      </c>
      <c r="AD2" s="10">
        <v>0</v>
      </c>
      <c r="AE2" s="10" t="s">
        <v>50</v>
      </c>
      <c r="AF2" s="10" t="s">
        <v>50</v>
      </c>
      <c r="AG2" s="10"/>
      <c r="AH2" s="10" t="s">
        <v>50</v>
      </c>
      <c r="AI2" s="10" t="s">
        <v>50</v>
      </c>
      <c r="AJ2" s="10"/>
      <c r="AK2" s="10">
        <v>0</v>
      </c>
      <c r="AL2" s="10">
        <v>0</v>
      </c>
      <c r="AM2" s="10">
        <v>0</v>
      </c>
      <c r="AN2" s="10">
        <v>0</v>
      </c>
      <c r="AO2" s="10">
        <v>0</v>
      </c>
      <c r="AP2" s="10">
        <v>0</v>
      </c>
      <c r="AQ2" s="10">
        <v>0</v>
      </c>
      <c r="AR2" s="10">
        <v>0</v>
      </c>
      <c r="AS2" s="10">
        <v>0</v>
      </c>
      <c r="AT2" s="10">
        <v>0</v>
      </c>
      <c r="AU2" s="10" t="s">
        <v>50</v>
      </c>
      <c r="AV2" s="10" t="s">
        <v>50</v>
      </c>
      <c r="AW2" s="10" t="s">
        <v>50</v>
      </c>
      <c r="AX2" s="10"/>
      <c r="AY2" s="10"/>
      <c r="BB2" s="4"/>
    </row>
    <row r="3" spans="1:79" ht="14.25" hidden="1" customHeight="1" x14ac:dyDescent="0.25">
      <c r="A3" s="5">
        <v>2</v>
      </c>
      <c r="B3" s="89">
        <v>0</v>
      </c>
      <c r="C3" s="100" t="s">
        <v>1022</v>
      </c>
      <c r="D3" s="100"/>
      <c r="E3" s="67" t="s">
        <v>80</v>
      </c>
      <c r="F3" s="39"/>
      <c r="G3" s="39"/>
      <c r="H3" s="39"/>
      <c r="I3" s="39"/>
      <c r="J3" s="39"/>
      <c r="K3" s="39"/>
      <c r="L3" s="8">
        <v>44783</v>
      </c>
      <c r="M3" s="7">
        <f>70+30+10</f>
        <v>110</v>
      </c>
      <c r="N3" s="9">
        <f t="shared" ref="N3:N65" si="2">IF(OR(ISBLANK(L3),ISBLANK(M3)),"",L3+M3-1)</f>
        <v>44892</v>
      </c>
      <c r="O3" s="60">
        <f t="shared" ref="O3:O61" ca="1" si="3">IF(OR(ISBLANK(L3),ISBLANK(M3)),"",N3-TODAY())</f>
        <v>-1311</v>
      </c>
      <c r="P3" s="60"/>
      <c r="Q3" s="10" t="s">
        <v>50</v>
      </c>
      <c r="R3" s="10" t="s">
        <v>50</v>
      </c>
      <c r="S3" s="10" t="s">
        <v>50</v>
      </c>
      <c r="T3" s="10">
        <v>0</v>
      </c>
      <c r="U3" s="10"/>
      <c r="V3" s="10" t="s">
        <v>50</v>
      </c>
      <c r="W3" s="11" t="s">
        <v>50</v>
      </c>
      <c r="X3" s="10" t="s">
        <v>50</v>
      </c>
      <c r="Y3" s="10" t="s">
        <v>56</v>
      </c>
      <c r="Z3" s="10" t="s">
        <v>50</v>
      </c>
      <c r="AA3" s="10" t="s">
        <v>50</v>
      </c>
      <c r="AB3" s="10" t="s">
        <v>50</v>
      </c>
      <c r="AC3" s="10">
        <v>0</v>
      </c>
      <c r="AD3" s="10">
        <v>0</v>
      </c>
      <c r="AE3" s="10" t="s">
        <v>50</v>
      </c>
      <c r="AF3" s="10" t="s">
        <v>50</v>
      </c>
      <c r="AG3" s="10">
        <v>0</v>
      </c>
      <c r="AH3" s="10" t="s">
        <v>56</v>
      </c>
      <c r="AI3" s="10" t="s">
        <v>50</v>
      </c>
      <c r="AJ3" s="10">
        <v>0</v>
      </c>
      <c r="AK3" s="10">
        <v>0</v>
      </c>
      <c r="AL3" s="10">
        <v>0</v>
      </c>
      <c r="AM3" s="10">
        <v>0</v>
      </c>
      <c r="AN3" s="10">
        <v>0</v>
      </c>
      <c r="AO3" s="10"/>
      <c r="AP3" s="10"/>
      <c r="AQ3" s="10"/>
      <c r="AR3" s="10"/>
      <c r="AS3" s="10"/>
      <c r="AT3" s="10"/>
      <c r="AU3" s="10" t="s">
        <v>56</v>
      </c>
      <c r="AV3" s="10" t="s">
        <v>50</v>
      </c>
      <c r="AW3" s="10" t="s">
        <v>50</v>
      </c>
      <c r="AX3" s="10"/>
      <c r="AY3" s="10"/>
      <c r="BB3" s="4"/>
    </row>
    <row r="4" spans="1:79" s="13" customFormat="1" hidden="1" x14ac:dyDescent="0.25">
      <c r="A4" s="5">
        <v>3</v>
      </c>
      <c r="B4" s="98">
        <v>0</v>
      </c>
      <c r="C4" s="46" t="s">
        <v>1023</v>
      </c>
      <c r="D4" s="46"/>
      <c r="E4" s="97" t="s">
        <v>80</v>
      </c>
      <c r="F4" s="39"/>
      <c r="G4" s="39"/>
      <c r="H4" s="39"/>
      <c r="I4" s="39"/>
      <c r="J4" s="39"/>
      <c r="K4" s="39"/>
      <c r="L4" s="8">
        <v>44783</v>
      </c>
      <c r="M4" s="7">
        <v>70</v>
      </c>
      <c r="N4" s="9">
        <f t="shared" si="2"/>
        <v>44852</v>
      </c>
      <c r="O4" s="10">
        <f t="shared" ca="1" si="3"/>
        <v>-1351</v>
      </c>
      <c r="P4" s="10"/>
      <c r="Q4" s="10" t="s">
        <v>50</v>
      </c>
      <c r="R4" s="10" t="s">
        <v>50</v>
      </c>
      <c r="S4" s="10" t="s">
        <v>50</v>
      </c>
      <c r="T4" s="10">
        <v>0</v>
      </c>
      <c r="U4" s="10">
        <v>0</v>
      </c>
      <c r="V4" s="10" t="s">
        <v>50</v>
      </c>
      <c r="W4" s="11" t="s">
        <v>50</v>
      </c>
      <c r="X4" s="10" t="s">
        <v>50</v>
      </c>
      <c r="Y4" s="10" t="s">
        <v>56</v>
      </c>
      <c r="Z4" s="10" t="s">
        <v>50</v>
      </c>
      <c r="AA4" s="10">
        <v>0</v>
      </c>
      <c r="AB4" s="10" t="s">
        <v>50</v>
      </c>
      <c r="AC4" s="10">
        <v>0</v>
      </c>
      <c r="AD4" s="10">
        <v>0</v>
      </c>
      <c r="AE4" s="10" t="s">
        <v>50</v>
      </c>
      <c r="AF4" s="10" t="s">
        <v>50</v>
      </c>
      <c r="AG4" s="10">
        <v>0</v>
      </c>
      <c r="AH4" s="10" t="s">
        <v>50</v>
      </c>
      <c r="AI4" s="10">
        <v>0</v>
      </c>
      <c r="AJ4" s="10" t="s">
        <v>50</v>
      </c>
      <c r="AK4" s="10">
        <v>0</v>
      </c>
      <c r="AL4" s="10">
        <v>0</v>
      </c>
      <c r="AM4" s="10">
        <v>0</v>
      </c>
      <c r="AN4" s="10" t="s">
        <v>50</v>
      </c>
      <c r="AO4" s="10">
        <v>0</v>
      </c>
      <c r="AP4" s="10">
        <v>0</v>
      </c>
      <c r="AQ4" s="10">
        <v>0</v>
      </c>
      <c r="AR4" s="10">
        <v>0</v>
      </c>
      <c r="AS4" s="10">
        <v>0</v>
      </c>
      <c r="AT4" s="10">
        <v>0</v>
      </c>
      <c r="AU4" s="10" t="s">
        <v>50</v>
      </c>
      <c r="AV4" s="10" t="s">
        <v>50</v>
      </c>
      <c r="AW4" s="10" t="s">
        <v>50</v>
      </c>
      <c r="AX4" s="10"/>
      <c r="AY4" s="10"/>
      <c r="AZ4"/>
      <c r="BA4"/>
      <c r="BB4" s="4"/>
      <c r="BC4"/>
      <c r="BD4"/>
      <c r="BE4"/>
      <c r="BF4"/>
      <c r="BG4"/>
      <c r="BH4"/>
      <c r="BI4"/>
      <c r="BJ4"/>
      <c r="BK4"/>
      <c r="BL4"/>
      <c r="BM4"/>
      <c r="BN4"/>
      <c r="BO4"/>
      <c r="BP4"/>
      <c r="BQ4"/>
      <c r="BR4"/>
      <c r="BS4"/>
      <c r="BT4"/>
      <c r="BU4"/>
      <c r="BV4"/>
      <c r="BW4"/>
      <c r="BX4"/>
      <c r="BY4"/>
      <c r="BZ4"/>
      <c r="CA4"/>
    </row>
    <row r="5" spans="1:79" s="53" customFormat="1" hidden="1" x14ac:dyDescent="0.25">
      <c r="A5" s="5">
        <v>4</v>
      </c>
      <c r="B5" s="77">
        <v>0</v>
      </c>
      <c r="C5" s="46" t="s">
        <v>1024</v>
      </c>
      <c r="D5" s="46"/>
      <c r="E5" s="67" t="s">
        <v>80</v>
      </c>
      <c r="F5" s="54"/>
      <c r="G5" s="54"/>
      <c r="H5" s="54"/>
      <c r="I5" s="54"/>
      <c r="J5" s="54"/>
      <c r="K5" s="54"/>
      <c r="L5" s="51">
        <v>44784</v>
      </c>
      <c r="M5" s="45">
        <v>70</v>
      </c>
      <c r="N5" s="52">
        <f t="shared" si="2"/>
        <v>44853</v>
      </c>
      <c r="O5" s="46">
        <f t="shared" ca="1" si="3"/>
        <v>-1350</v>
      </c>
      <c r="P5" s="46"/>
      <c r="Q5" s="46" t="s">
        <v>50</v>
      </c>
      <c r="R5" s="46" t="s">
        <v>56</v>
      </c>
      <c r="S5" s="46" t="s">
        <v>50</v>
      </c>
      <c r="T5" s="46">
        <v>0</v>
      </c>
      <c r="U5" s="46">
        <v>0</v>
      </c>
      <c r="V5" s="46" t="s">
        <v>56</v>
      </c>
      <c r="W5" s="95" t="s">
        <v>56</v>
      </c>
      <c r="X5" s="46" t="s">
        <v>56</v>
      </c>
      <c r="Y5" s="46" t="s">
        <v>50</v>
      </c>
      <c r="Z5" s="46" t="s">
        <v>50</v>
      </c>
      <c r="AA5" s="46">
        <v>0</v>
      </c>
      <c r="AB5" s="46" t="s">
        <v>50</v>
      </c>
      <c r="AC5" s="46">
        <v>0</v>
      </c>
      <c r="AD5" s="46">
        <v>0</v>
      </c>
      <c r="AE5" s="46" t="s">
        <v>50</v>
      </c>
      <c r="AF5" s="46" t="s">
        <v>50</v>
      </c>
      <c r="AG5" s="46">
        <v>0</v>
      </c>
      <c r="AH5" s="46" t="s">
        <v>50</v>
      </c>
      <c r="AI5" s="46">
        <v>0</v>
      </c>
      <c r="AJ5" s="46">
        <v>0</v>
      </c>
      <c r="AK5" s="46">
        <v>0</v>
      </c>
      <c r="AL5" s="46">
        <v>0</v>
      </c>
      <c r="AM5" s="46">
        <v>0</v>
      </c>
      <c r="AN5" s="46">
        <v>0</v>
      </c>
      <c r="AO5" s="46">
        <v>0</v>
      </c>
      <c r="AP5" s="46">
        <v>0</v>
      </c>
      <c r="AQ5" s="46">
        <v>0</v>
      </c>
      <c r="AR5" s="46">
        <v>0</v>
      </c>
      <c r="AS5" s="46">
        <v>0</v>
      </c>
      <c r="AT5" s="46">
        <v>0</v>
      </c>
      <c r="AU5" s="46" t="s">
        <v>56</v>
      </c>
      <c r="AV5" s="46" t="s">
        <v>50</v>
      </c>
      <c r="AW5" s="46" t="s">
        <v>50</v>
      </c>
      <c r="AX5" s="46"/>
      <c r="AY5" s="46"/>
    </row>
    <row r="6" spans="1:79" ht="15.75" hidden="1" customHeight="1" x14ac:dyDescent="0.25">
      <c r="A6" s="5">
        <v>5</v>
      </c>
      <c r="B6" s="21">
        <v>0</v>
      </c>
      <c r="C6" s="46" t="s">
        <v>1025</v>
      </c>
      <c r="D6" s="46"/>
      <c r="E6" s="7" t="s">
        <v>1026</v>
      </c>
      <c r="F6" s="39"/>
      <c r="G6" s="39"/>
      <c r="H6" s="39"/>
      <c r="I6" s="39"/>
      <c r="J6" s="39"/>
      <c r="K6" s="39"/>
      <c r="L6" s="94">
        <v>44791</v>
      </c>
      <c r="M6" s="7">
        <v>40</v>
      </c>
      <c r="N6" s="9">
        <f t="shared" si="2"/>
        <v>44830</v>
      </c>
      <c r="O6" s="10">
        <f t="shared" ca="1" si="3"/>
        <v>-1373</v>
      </c>
      <c r="P6" s="10"/>
      <c r="Q6" s="7" t="s">
        <v>50</v>
      </c>
      <c r="R6" s="7" t="s">
        <v>50</v>
      </c>
      <c r="S6" s="7" t="s">
        <v>50</v>
      </c>
      <c r="T6" s="7">
        <v>0</v>
      </c>
      <c r="U6" s="7">
        <v>0</v>
      </c>
      <c r="V6" s="7" t="s">
        <v>50</v>
      </c>
      <c r="W6" s="15" t="s">
        <v>50</v>
      </c>
      <c r="X6" s="7" t="s">
        <v>50</v>
      </c>
      <c r="Y6" s="7" t="s">
        <v>50</v>
      </c>
      <c r="Z6" s="7" t="s">
        <v>50</v>
      </c>
      <c r="AA6" s="7">
        <v>0</v>
      </c>
      <c r="AB6" s="7" t="s">
        <v>50</v>
      </c>
      <c r="AC6" s="7">
        <v>0</v>
      </c>
      <c r="AD6" s="7">
        <v>0</v>
      </c>
      <c r="AE6" s="7" t="s">
        <v>50</v>
      </c>
      <c r="AF6" s="7" t="s">
        <v>50</v>
      </c>
      <c r="AG6" s="7">
        <v>0</v>
      </c>
      <c r="AH6" s="7" t="s">
        <v>50</v>
      </c>
      <c r="AI6" s="7" t="s">
        <v>50</v>
      </c>
      <c r="AJ6" s="7"/>
      <c r="AK6" s="7">
        <v>0</v>
      </c>
      <c r="AL6" s="7">
        <v>0</v>
      </c>
      <c r="AM6" s="7">
        <v>0</v>
      </c>
      <c r="AN6" s="7">
        <v>0</v>
      </c>
      <c r="AO6" s="7">
        <v>0</v>
      </c>
      <c r="AP6" s="7">
        <v>0</v>
      </c>
      <c r="AQ6" s="7">
        <v>0</v>
      </c>
      <c r="AR6" s="7">
        <v>0</v>
      </c>
      <c r="AS6" s="7">
        <v>0</v>
      </c>
      <c r="AT6" s="7">
        <v>0</v>
      </c>
      <c r="AU6" s="7" t="s">
        <v>56</v>
      </c>
      <c r="AV6" s="7" t="s">
        <v>50</v>
      </c>
      <c r="AW6" s="7" t="s">
        <v>50</v>
      </c>
      <c r="AX6" s="7"/>
      <c r="AY6" s="10"/>
    </row>
    <row r="7" spans="1:79" ht="14.25" hidden="1" customHeight="1" x14ac:dyDescent="0.25">
      <c r="A7" s="5">
        <v>6</v>
      </c>
      <c r="B7" s="21">
        <v>0</v>
      </c>
      <c r="C7" s="63" t="s">
        <v>1027</v>
      </c>
      <c r="D7" s="63"/>
      <c r="E7" s="7" t="s">
        <v>80</v>
      </c>
      <c r="F7" s="39"/>
      <c r="G7" s="39"/>
      <c r="H7" s="39"/>
      <c r="I7" s="39"/>
      <c r="J7" s="39"/>
      <c r="K7" s="39"/>
      <c r="L7" s="8">
        <v>44791</v>
      </c>
      <c r="M7" s="7">
        <v>40</v>
      </c>
      <c r="N7" s="9">
        <f t="shared" si="2"/>
        <v>44830</v>
      </c>
      <c r="O7" s="10">
        <f t="shared" ca="1" si="3"/>
        <v>-1373</v>
      </c>
      <c r="P7" s="10"/>
      <c r="Q7" s="7"/>
      <c r="R7" s="7" t="s">
        <v>50</v>
      </c>
      <c r="S7" s="7">
        <v>0</v>
      </c>
      <c r="T7" s="7">
        <v>0</v>
      </c>
      <c r="U7" s="7">
        <v>0</v>
      </c>
      <c r="V7" s="7"/>
      <c r="W7" s="15"/>
      <c r="X7" s="7" t="s">
        <v>50</v>
      </c>
      <c r="Y7" s="7">
        <v>0</v>
      </c>
      <c r="Z7" s="7" t="s">
        <v>50</v>
      </c>
      <c r="AA7" s="7">
        <v>0</v>
      </c>
      <c r="AB7" s="7"/>
      <c r="AC7" s="7"/>
      <c r="AD7" s="7"/>
      <c r="AE7" s="7"/>
      <c r="AF7" s="7"/>
      <c r="AG7" s="7"/>
      <c r="AH7" s="7"/>
      <c r="AI7" s="7"/>
      <c r="AJ7" s="7"/>
      <c r="AK7" s="7"/>
      <c r="AL7" s="7"/>
      <c r="AM7" s="7"/>
      <c r="AN7" s="7"/>
      <c r="AO7" s="7"/>
      <c r="AP7" s="7"/>
      <c r="AQ7" s="7"/>
      <c r="AR7" s="7"/>
      <c r="AS7" s="7"/>
      <c r="AT7" s="7"/>
      <c r="AU7" s="7">
        <v>0</v>
      </c>
      <c r="AV7" s="7" t="s">
        <v>50</v>
      </c>
      <c r="AW7" s="7" t="s">
        <v>50</v>
      </c>
      <c r="AX7" s="7"/>
      <c r="AY7" s="10"/>
    </row>
    <row r="8" spans="1:79" hidden="1" x14ac:dyDescent="0.25">
      <c r="A8" s="5">
        <v>7</v>
      </c>
      <c r="B8" s="21">
        <v>0</v>
      </c>
      <c r="C8" s="45" t="s">
        <v>1028</v>
      </c>
      <c r="D8" s="45"/>
      <c r="E8" s="7" t="s">
        <v>1026</v>
      </c>
      <c r="F8" s="39"/>
      <c r="G8" s="39"/>
      <c r="H8" s="39"/>
      <c r="I8" s="39"/>
      <c r="J8" s="39"/>
      <c r="K8" s="39"/>
      <c r="L8" s="8">
        <v>44792</v>
      </c>
      <c r="M8" s="7">
        <v>40</v>
      </c>
      <c r="N8" s="9">
        <f t="shared" si="2"/>
        <v>44831</v>
      </c>
      <c r="O8" s="10">
        <f t="shared" ca="1" si="3"/>
        <v>-1372</v>
      </c>
      <c r="P8" s="10"/>
      <c r="Q8" s="7" t="s">
        <v>50</v>
      </c>
      <c r="R8" s="7" t="s">
        <v>50</v>
      </c>
      <c r="S8" s="7">
        <v>0</v>
      </c>
      <c r="T8" s="7">
        <v>0</v>
      </c>
      <c r="U8" s="7">
        <v>0</v>
      </c>
      <c r="V8" s="7" t="s">
        <v>50</v>
      </c>
      <c r="W8" s="15" t="s">
        <v>50</v>
      </c>
      <c r="X8" s="7" t="s">
        <v>50</v>
      </c>
      <c r="Y8" s="7">
        <v>0</v>
      </c>
      <c r="Z8" s="7" t="s">
        <v>50</v>
      </c>
      <c r="AA8" s="7">
        <v>0</v>
      </c>
      <c r="AB8" s="7"/>
      <c r="AC8" s="7"/>
      <c r="AD8" s="7"/>
      <c r="AE8" s="7"/>
      <c r="AF8" s="7"/>
      <c r="AG8" s="7"/>
      <c r="AH8" s="7"/>
      <c r="AI8" s="7"/>
      <c r="AJ8" s="7"/>
      <c r="AK8" s="7"/>
      <c r="AL8" s="7"/>
      <c r="AM8" s="7"/>
      <c r="AN8" s="7"/>
      <c r="AO8" s="7"/>
      <c r="AP8" s="7"/>
      <c r="AQ8" s="7"/>
      <c r="AR8" s="7"/>
      <c r="AS8" s="7"/>
      <c r="AT8" s="7"/>
      <c r="AU8" s="7">
        <v>0</v>
      </c>
      <c r="AV8" s="7" t="s">
        <v>50</v>
      </c>
      <c r="AW8" s="7" t="s">
        <v>50</v>
      </c>
      <c r="AX8" s="7"/>
      <c r="AY8" s="10"/>
    </row>
    <row r="9" spans="1:79" ht="15.75" hidden="1" customHeight="1" x14ac:dyDescent="0.25">
      <c r="A9" s="5">
        <v>8</v>
      </c>
      <c r="B9" s="77">
        <v>0</v>
      </c>
      <c r="C9" s="45" t="s">
        <v>1029</v>
      </c>
      <c r="D9" s="45"/>
      <c r="E9" s="7" t="s">
        <v>1026</v>
      </c>
      <c r="F9" s="39"/>
      <c r="G9" s="39"/>
      <c r="H9" s="39"/>
      <c r="I9" s="39"/>
      <c r="J9" s="39"/>
      <c r="K9" s="39"/>
      <c r="L9" s="8">
        <v>44792</v>
      </c>
      <c r="M9" s="7">
        <v>40</v>
      </c>
      <c r="N9" s="9">
        <f t="shared" si="2"/>
        <v>44831</v>
      </c>
      <c r="O9" s="10">
        <f t="shared" ca="1" si="3"/>
        <v>-1372</v>
      </c>
      <c r="P9" s="10"/>
      <c r="Q9" s="7" t="s">
        <v>50</v>
      </c>
      <c r="R9" s="7" t="s">
        <v>50</v>
      </c>
      <c r="S9" s="7">
        <v>0</v>
      </c>
      <c r="T9" s="7">
        <v>0</v>
      </c>
      <c r="U9" s="7">
        <v>0</v>
      </c>
      <c r="V9" s="7" t="s">
        <v>50</v>
      </c>
      <c r="W9" s="15" t="s">
        <v>50</v>
      </c>
      <c r="X9" s="7" t="s">
        <v>50</v>
      </c>
      <c r="Y9" s="7">
        <v>0</v>
      </c>
      <c r="Z9" s="7" t="s">
        <v>50</v>
      </c>
      <c r="AA9" s="7">
        <v>0</v>
      </c>
      <c r="AB9" s="7" t="s">
        <v>50</v>
      </c>
      <c r="AC9" s="7"/>
      <c r="AD9" s="7"/>
      <c r="AE9" s="7"/>
      <c r="AF9" s="7"/>
      <c r="AG9" s="7"/>
      <c r="AH9" s="7"/>
      <c r="AI9" s="7"/>
      <c r="AJ9" s="7"/>
      <c r="AK9" s="7"/>
      <c r="AL9" s="7"/>
      <c r="AM9" s="7"/>
      <c r="AN9" s="7" t="s">
        <v>50</v>
      </c>
      <c r="AO9" s="7"/>
      <c r="AP9" s="7"/>
      <c r="AQ9" s="7"/>
      <c r="AR9" s="7"/>
      <c r="AS9" s="7"/>
      <c r="AT9" s="7"/>
      <c r="AU9" s="7">
        <v>0</v>
      </c>
      <c r="AV9" s="7" t="s">
        <v>50</v>
      </c>
      <c r="AW9" s="7" t="s">
        <v>50</v>
      </c>
      <c r="AX9" s="7"/>
      <c r="AY9" s="10"/>
    </row>
    <row r="10" spans="1:79" hidden="1" x14ac:dyDescent="0.25">
      <c r="A10" s="5">
        <v>9</v>
      </c>
      <c r="B10" s="21">
        <v>0</v>
      </c>
      <c r="C10" s="45" t="s">
        <v>1030</v>
      </c>
      <c r="D10" s="45"/>
      <c r="E10" s="7" t="s">
        <v>80</v>
      </c>
      <c r="F10" s="39"/>
      <c r="G10" s="39"/>
      <c r="H10" s="48"/>
      <c r="I10" s="39"/>
      <c r="J10" s="39"/>
      <c r="K10" s="39"/>
      <c r="L10" s="8">
        <v>44795</v>
      </c>
      <c r="M10" s="7">
        <v>40</v>
      </c>
      <c r="N10" s="9">
        <f t="shared" si="2"/>
        <v>44834</v>
      </c>
      <c r="O10" s="10">
        <f t="shared" ca="1" si="3"/>
        <v>-1369</v>
      </c>
      <c r="P10" s="10"/>
      <c r="Q10" s="7" t="s">
        <v>50</v>
      </c>
      <c r="R10" s="7" t="s">
        <v>50</v>
      </c>
      <c r="S10" s="7" t="s">
        <v>50</v>
      </c>
      <c r="T10" s="7">
        <v>0</v>
      </c>
      <c r="U10" s="7">
        <v>0</v>
      </c>
      <c r="V10" s="7" t="s">
        <v>50</v>
      </c>
      <c r="W10" s="15" t="s">
        <v>50</v>
      </c>
      <c r="X10" s="7" t="s">
        <v>50</v>
      </c>
      <c r="Y10" s="7" t="s">
        <v>50</v>
      </c>
      <c r="Z10" s="7" t="s">
        <v>50</v>
      </c>
      <c r="AA10" s="7">
        <v>0</v>
      </c>
      <c r="AB10" s="7" t="s">
        <v>50</v>
      </c>
      <c r="AC10" s="7">
        <v>0</v>
      </c>
      <c r="AD10" s="7">
        <v>0</v>
      </c>
      <c r="AE10" s="7" t="s">
        <v>50</v>
      </c>
      <c r="AF10" s="7" t="s">
        <v>50</v>
      </c>
      <c r="AG10" s="7">
        <v>0</v>
      </c>
      <c r="AH10" s="7" t="s">
        <v>50</v>
      </c>
      <c r="AI10" s="7">
        <v>0</v>
      </c>
      <c r="AJ10" s="7"/>
      <c r="AK10" s="7"/>
      <c r="AL10" s="7"/>
      <c r="AM10" s="7"/>
      <c r="AN10" s="7"/>
      <c r="AO10" s="7"/>
      <c r="AP10" s="7"/>
      <c r="AQ10" s="7"/>
      <c r="AR10" s="7"/>
      <c r="AS10" s="7"/>
      <c r="AT10" s="7"/>
      <c r="AU10" s="7" t="s">
        <v>50</v>
      </c>
      <c r="AV10" s="7" t="s">
        <v>50</v>
      </c>
      <c r="AW10" s="7" t="s">
        <v>50</v>
      </c>
      <c r="AX10" s="7"/>
      <c r="AY10" s="10"/>
    </row>
    <row r="11" spans="1:79" hidden="1" x14ac:dyDescent="0.25">
      <c r="A11" s="5">
        <v>10</v>
      </c>
      <c r="B11" s="21">
        <v>0</v>
      </c>
      <c r="C11" s="45" t="s">
        <v>1031</v>
      </c>
      <c r="D11" s="45"/>
      <c r="E11" s="7" t="s">
        <v>1026</v>
      </c>
      <c r="F11" s="39"/>
      <c r="G11" s="39"/>
      <c r="H11" s="48"/>
      <c r="I11" s="39"/>
      <c r="J11" s="39"/>
      <c r="K11" s="39"/>
      <c r="L11" s="8">
        <v>44797</v>
      </c>
      <c r="M11" s="7">
        <v>40</v>
      </c>
      <c r="N11" s="9">
        <f t="shared" si="2"/>
        <v>44836</v>
      </c>
      <c r="O11" s="10">
        <f t="shared" ca="1" si="3"/>
        <v>-1367</v>
      </c>
      <c r="P11" s="10"/>
      <c r="Q11" s="7" t="s">
        <v>50</v>
      </c>
      <c r="R11" s="7" t="s">
        <v>50</v>
      </c>
      <c r="S11" s="7" t="s">
        <v>50</v>
      </c>
      <c r="T11" s="7">
        <v>0</v>
      </c>
      <c r="U11" s="7">
        <v>0</v>
      </c>
      <c r="V11" s="7" t="s">
        <v>50</v>
      </c>
      <c r="W11" s="15" t="s">
        <v>50</v>
      </c>
      <c r="X11" s="7" t="s">
        <v>50</v>
      </c>
      <c r="Y11" s="7" t="s">
        <v>56</v>
      </c>
      <c r="Z11" s="7" t="s">
        <v>50</v>
      </c>
      <c r="AA11" s="7" t="s">
        <v>50</v>
      </c>
      <c r="AB11" s="7" t="s">
        <v>50</v>
      </c>
      <c r="AC11" s="7">
        <v>0</v>
      </c>
      <c r="AD11" s="7">
        <v>0</v>
      </c>
      <c r="AE11" s="7" t="s">
        <v>50</v>
      </c>
      <c r="AF11" s="7" t="s">
        <v>50</v>
      </c>
      <c r="AG11" s="7">
        <v>0</v>
      </c>
      <c r="AH11" s="7" t="s">
        <v>56</v>
      </c>
      <c r="AI11" s="7" t="s">
        <v>50</v>
      </c>
      <c r="AJ11" s="7" t="s">
        <v>50</v>
      </c>
      <c r="AK11" s="7"/>
      <c r="AL11" s="7"/>
      <c r="AM11" s="7"/>
      <c r="AN11" s="7"/>
      <c r="AO11" s="7"/>
      <c r="AP11" s="7"/>
      <c r="AQ11" s="7"/>
      <c r="AR11" s="7"/>
      <c r="AS11" s="7"/>
      <c r="AT11" s="7"/>
      <c r="AU11" s="7" t="s">
        <v>50</v>
      </c>
      <c r="AV11" s="7" t="s">
        <v>50</v>
      </c>
      <c r="AW11" s="7" t="s">
        <v>50</v>
      </c>
      <c r="AX11" s="7"/>
      <c r="AY11" s="10"/>
    </row>
    <row r="12" spans="1:79" hidden="1" x14ac:dyDescent="0.25">
      <c r="A12" s="5">
        <v>11</v>
      </c>
      <c r="B12" s="89">
        <v>0</v>
      </c>
      <c r="C12" s="45" t="s">
        <v>1032</v>
      </c>
      <c r="D12" s="45"/>
      <c r="E12" s="45" t="s">
        <v>1026</v>
      </c>
      <c r="F12" s="39"/>
      <c r="G12" s="39"/>
      <c r="H12" s="48"/>
      <c r="I12" s="39"/>
      <c r="J12" s="39"/>
      <c r="K12" s="39"/>
      <c r="L12" s="8">
        <v>44803</v>
      </c>
      <c r="M12" s="7">
        <v>40</v>
      </c>
      <c r="N12" s="9">
        <f t="shared" si="2"/>
        <v>44842</v>
      </c>
      <c r="O12" s="10">
        <f t="shared" ca="1" si="3"/>
        <v>-1361</v>
      </c>
      <c r="P12" s="10"/>
      <c r="Q12" s="7" t="s">
        <v>56</v>
      </c>
      <c r="R12" s="7" t="s">
        <v>50</v>
      </c>
      <c r="S12" s="7" t="s">
        <v>50</v>
      </c>
      <c r="T12" s="7">
        <v>0</v>
      </c>
      <c r="U12" s="7">
        <v>0</v>
      </c>
      <c r="V12" s="7" t="s">
        <v>56</v>
      </c>
      <c r="W12" s="15" t="s">
        <v>56</v>
      </c>
      <c r="X12" s="7" t="s">
        <v>50</v>
      </c>
      <c r="Y12" s="7" t="s">
        <v>56</v>
      </c>
      <c r="Z12" s="7" t="s">
        <v>50</v>
      </c>
      <c r="AA12" s="7">
        <v>0</v>
      </c>
      <c r="AB12" s="7" t="s">
        <v>50</v>
      </c>
      <c r="AC12" s="7">
        <v>0</v>
      </c>
      <c r="AD12" s="7">
        <v>0</v>
      </c>
      <c r="AE12" s="7" t="s">
        <v>50</v>
      </c>
      <c r="AF12" s="7" t="s">
        <v>50</v>
      </c>
      <c r="AG12" s="7"/>
      <c r="AH12" s="7" t="s">
        <v>50</v>
      </c>
      <c r="AI12" s="7" t="s">
        <v>50</v>
      </c>
      <c r="AJ12" s="7"/>
      <c r="AK12" s="7"/>
      <c r="AL12" s="7"/>
      <c r="AM12" s="7"/>
      <c r="AN12" s="7"/>
      <c r="AO12" s="7"/>
      <c r="AP12" s="7"/>
      <c r="AQ12" s="7"/>
      <c r="AR12" s="7"/>
      <c r="AS12" s="7"/>
      <c r="AT12" s="7"/>
      <c r="AU12" s="7" t="s">
        <v>50</v>
      </c>
      <c r="AV12" s="7" t="s">
        <v>50</v>
      </c>
      <c r="AW12" s="7" t="s">
        <v>50</v>
      </c>
      <c r="AX12" s="7"/>
      <c r="AY12" s="10"/>
    </row>
    <row r="13" spans="1:79" hidden="1" x14ac:dyDescent="0.25">
      <c r="A13" s="5">
        <v>12</v>
      </c>
      <c r="B13" s="77">
        <v>0</v>
      </c>
      <c r="C13" s="45" t="s">
        <v>1033</v>
      </c>
      <c r="D13" s="45"/>
      <c r="E13" s="67" t="s">
        <v>80</v>
      </c>
      <c r="F13" s="39"/>
      <c r="G13" s="39"/>
      <c r="H13" s="48"/>
      <c r="I13" s="39"/>
      <c r="J13" s="39"/>
      <c r="K13" s="39"/>
      <c r="L13" s="51">
        <v>44802</v>
      </c>
      <c r="M13" s="45">
        <f>50+30</f>
        <v>80</v>
      </c>
      <c r="N13" s="52">
        <f t="shared" si="2"/>
        <v>44881</v>
      </c>
      <c r="O13" s="46">
        <f t="shared" ca="1" si="3"/>
        <v>-1322</v>
      </c>
      <c r="P13" s="46"/>
      <c r="Q13" s="7"/>
      <c r="R13" s="7" t="s">
        <v>50</v>
      </c>
      <c r="S13" s="7" t="s">
        <v>50</v>
      </c>
      <c r="T13" s="7">
        <v>0</v>
      </c>
      <c r="U13" s="7">
        <v>0</v>
      </c>
      <c r="V13" s="7" t="s">
        <v>50</v>
      </c>
      <c r="W13" s="7" t="s">
        <v>50</v>
      </c>
      <c r="X13" s="7">
        <v>0</v>
      </c>
      <c r="Y13" s="7" t="s">
        <v>50</v>
      </c>
      <c r="Z13" s="7"/>
      <c r="AA13" s="7">
        <v>0</v>
      </c>
      <c r="AB13" s="7" t="s">
        <v>50</v>
      </c>
      <c r="AC13" s="7">
        <v>0</v>
      </c>
      <c r="AD13" s="7">
        <v>0</v>
      </c>
      <c r="AE13" s="7" t="s">
        <v>50</v>
      </c>
      <c r="AF13" s="7" t="s">
        <v>50</v>
      </c>
      <c r="AG13" s="7">
        <v>0</v>
      </c>
      <c r="AH13" s="7" t="s">
        <v>50</v>
      </c>
      <c r="AI13" s="7">
        <v>0</v>
      </c>
      <c r="AJ13" s="7"/>
      <c r="AK13" s="7"/>
      <c r="AL13" s="7"/>
      <c r="AM13" s="7"/>
      <c r="AN13" s="7"/>
      <c r="AO13" s="7"/>
      <c r="AP13" s="7"/>
      <c r="AQ13" s="7"/>
      <c r="AR13" s="7"/>
      <c r="AS13" s="7"/>
      <c r="AT13" s="7"/>
      <c r="AU13" s="7" t="s">
        <v>50</v>
      </c>
      <c r="AV13" s="7" t="s">
        <v>50</v>
      </c>
      <c r="AW13" s="7" t="s">
        <v>50</v>
      </c>
      <c r="AX13" s="7"/>
      <c r="AY13" s="10"/>
    </row>
    <row r="14" spans="1:79" hidden="1" x14ac:dyDescent="0.25">
      <c r="A14" s="5">
        <v>13</v>
      </c>
      <c r="B14" s="89">
        <v>0</v>
      </c>
      <c r="C14" s="45" t="s">
        <v>1034</v>
      </c>
      <c r="D14" s="45"/>
      <c r="E14" s="45" t="s">
        <v>80</v>
      </c>
      <c r="F14" s="39"/>
      <c r="G14" s="39"/>
      <c r="H14" s="48"/>
      <c r="I14" s="39"/>
      <c r="J14" s="39"/>
      <c r="K14" s="39"/>
      <c r="L14" s="8">
        <v>44805</v>
      </c>
      <c r="M14" s="7">
        <v>40</v>
      </c>
      <c r="N14" s="9">
        <f t="shared" si="2"/>
        <v>44844</v>
      </c>
      <c r="O14" s="10">
        <f t="shared" ca="1" si="3"/>
        <v>-1359</v>
      </c>
      <c r="P14" s="10"/>
      <c r="Q14" s="10" t="s">
        <v>50</v>
      </c>
      <c r="R14" s="10" t="s">
        <v>50</v>
      </c>
      <c r="S14" s="10" t="s">
        <v>50</v>
      </c>
      <c r="T14" s="10">
        <v>0</v>
      </c>
      <c r="U14" s="10">
        <v>0</v>
      </c>
      <c r="V14" s="10">
        <v>0</v>
      </c>
      <c r="W14" s="11" t="s">
        <v>50</v>
      </c>
      <c r="X14" s="10" t="s">
        <v>50</v>
      </c>
      <c r="Y14" s="7" t="s">
        <v>50</v>
      </c>
      <c r="Z14" s="7" t="s">
        <v>50</v>
      </c>
      <c r="AA14" s="10">
        <v>0</v>
      </c>
      <c r="AB14" s="10">
        <v>0</v>
      </c>
      <c r="AC14" s="10">
        <v>0</v>
      </c>
      <c r="AD14" s="10">
        <v>0</v>
      </c>
      <c r="AE14" s="10">
        <v>0</v>
      </c>
      <c r="AF14" s="10">
        <v>0</v>
      </c>
      <c r="AG14" s="10">
        <v>0</v>
      </c>
      <c r="AH14" s="10">
        <v>0</v>
      </c>
      <c r="AI14" s="10">
        <v>0</v>
      </c>
      <c r="AJ14" s="10"/>
      <c r="AK14" s="10"/>
      <c r="AL14" s="10"/>
      <c r="AM14" s="10"/>
      <c r="AN14" s="10"/>
      <c r="AO14" s="10"/>
      <c r="AP14" s="10"/>
      <c r="AQ14" s="10"/>
      <c r="AR14" s="10"/>
      <c r="AS14" s="10"/>
      <c r="AT14" s="10"/>
      <c r="AU14" s="10">
        <v>0</v>
      </c>
      <c r="AV14" s="10" t="s">
        <v>50</v>
      </c>
      <c r="AW14" s="10" t="s">
        <v>50</v>
      </c>
      <c r="AX14" s="10"/>
      <c r="AY14" s="10"/>
    </row>
    <row r="15" spans="1:79" ht="15.75" hidden="1" customHeight="1" x14ac:dyDescent="0.25">
      <c r="A15" s="5">
        <v>14</v>
      </c>
      <c r="B15" s="101">
        <v>0</v>
      </c>
      <c r="C15" s="45" t="s">
        <v>1035</v>
      </c>
      <c r="D15" s="45"/>
      <c r="E15" s="45" t="s">
        <v>1026</v>
      </c>
      <c r="F15" s="54"/>
      <c r="G15" s="54"/>
      <c r="H15" s="55"/>
      <c r="I15" s="54"/>
      <c r="J15" s="54"/>
      <c r="K15" s="54"/>
      <c r="L15" s="51">
        <v>44806</v>
      </c>
      <c r="M15" s="45">
        <f>160+30+30</f>
        <v>220</v>
      </c>
      <c r="N15" s="52">
        <f t="shared" si="2"/>
        <v>45025</v>
      </c>
      <c r="O15" s="46">
        <f t="shared" ca="1" si="3"/>
        <v>-1178</v>
      </c>
      <c r="P15" s="46"/>
      <c r="Q15" s="10" t="s">
        <v>50</v>
      </c>
      <c r="R15" s="7" t="s">
        <v>50</v>
      </c>
      <c r="S15" s="7" t="s">
        <v>50</v>
      </c>
      <c r="T15" s="7">
        <v>0</v>
      </c>
      <c r="U15" s="61">
        <v>0</v>
      </c>
      <c r="V15" s="61" t="s">
        <v>56</v>
      </c>
      <c r="W15" s="15" t="s">
        <v>56</v>
      </c>
      <c r="X15" s="7" t="s">
        <v>50</v>
      </c>
      <c r="Y15" s="7" t="s">
        <v>50</v>
      </c>
      <c r="Z15" s="7" t="s">
        <v>56</v>
      </c>
      <c r="AA15" s="61" t="s">
        <v>56</v>
      </c>
      <c r="AB15" s="58" t="s">
        <v>56</v>
      </c>
      <c r="AC15" s="58"/>
      <c r="AD15" s="7"/>
      <c r="AE15" s="7" t="s">
        <v>56</v>
      </c>
      <c r="AF15" s="7" t="s">
        <v>56</v>
      </c>
      <c r="AG15" s="7"/>
      <c r="AH15" s="58" t="s">
        <v>56</v>
      </c>
      <c r="AI15" s="59"/>
      <c r="AJ15" s="59"/>
      <c r="AK15" s="7" t="s">
        <v>56</v>
      </c>
      <c r="AL15" s="57"/>
      <c r="AM15" s="7">
        <v>0</v>
      </c>
      <c r="AN15" s="58">
        <v>0</v>
      </c>
      <c r="AO15" s="58">
        <v>0</v>
      </c>
      <c r="AP15" s="7">
        <v>0</v>
      </c>
      <c r="AQ15" s="7"/>
      <c r="AR15" s="7">
        <v>0</v>
      </c>
      <c r="AS15" s="7">
        <v>0</v>
      </c>
      <c r="AT15" s="7">
        <v>0</v>
      </c>
      <c r="AU15" s="7"/>
      <c r="AV15" s="7" t="s">
        <v>50</v>
      </c>
      <c r="AW15" s="18"/>
      <c r="AX15" s="18"/>
      <c r="AY15" s="10"/>
    </row>
    <row r="16" spans="1:79" hidden="1" x14ac:dyDescent="0.25">
      <c r="A16" s="5">
        <v>15</v>
      </c>
      <c r="B16" s="89">
        <v>0</v>
      </c>
      <c r="C16" s="46" t="s">
        <v>1036</v>
      </c>
      <c r="D16" s="46"/>
      <c r="E16" s="67" t="s">
        <v>1026</v>
      </c>
      <c r="F16" s="39"/>
      <c r="G16" s="39"/>
      <c r="H16" s="48"/>
      <c r="I16" s="39"/>
      <c r="J16" s="39"/>
      <c r="K16" s="7"/>
      <c r="L16" s="8">
        <v>44819</v>
      </c>
      <c r="M16" s="7">
        <f>40+30+20</f>
        <v>90</v>
      </c>
      <c r="N16" s="9">
        <f t="shared" si="2"/>
        <v>44908</v>
      </c>
      <c r="O16" s="10">
        <f t="shared" ca="1" si="3"/>
        <v>-1295</v>
      </c>
      <c r="P16" s="10"/>
      <c r="Q16" s="10" t="s">
        <v>50</v>
      </c>
      <c r="R16" s="7" t="s">
        <v>50</v>
      </c>
      <c r="S16" s="7" t="s">
        <v>50</v>
      </c>
      <c r="T16" s="7">
        <v>0</v>
      </c>
      <c r="U16" s="62">
        <v>0</v>
      </c>
      <c r="V16" s="61" t="s">
        <v>50</v>
      </c>
      <c r="W16" s="15" t="s">
        <v>56</v>
      </c>
      <c r="X16" s="7" t="s">
        <v>50</v>
      </c>
      <c r="Y16" s="7">
        <v>0</v>
      </c>
      <c r="Z16" s="7" t="s">
        <v>50</v>
      </c>
      <c r="AA16" s="57" t="s">
        <v>50</v>
      </c>
      <c r="AB16" s="58" t="s">
        <v>50</v>
      </c>
      <c r="AC16" s="58">
        <v>0</v>
      </c>
      <c r="AD16" s="7">
        <v>0</v>
      </c>
      <c r="AE16" s="7" t="s">
        <v>50</v>
      </c>
      <c r="AF16" s="7" t="s">
        <v>50</v>
      </c>
      <c r="AG16" s="7">
        <v>0</v>
      </c>
      <c r="AH16" s="58" t="s">
        <v>56</v>
      </c>
      <c r="AI16" s="59" t="s">
        <v>50</v>
      </c>
      <c r="AJ16" s="59" t="s">
        <v>50</v>
      </c>
      <c r="AK16" s="7">
        <v>0</v>
      </c>
      <c r="AL16" s="57">
        <v>0</v>
      </c>
      <c r="AM16" s="7">
        <v>0</v>
      </c>
      <c r="AN16" s="58" t="s">
        <v>50</v>
      </c>
      <c r="AO16" s="58">
        <v>0</v>
      </c>
      <c r="AP16" s="7">
        <v>0</v>
      </c>
      <c r="AQ16" s="7">
        <v>0</v>
      </c>
      <c r="AR16" s="7">
        <v>0</v>
      </c>
      <c r="AS16" s="7">
        <v>0</v>
      </c>
      <c r="AT16" s="7">
        <v>0</v>
      </c>
      <c r="AU16" s="7" t="s">
        <v>50</v>
      </c>
      <c r="AV16" s="7" t="s">
        <v>50</v>
      </c>
      <c r="AW16" s="7" t="s">
        <v>50</v>
      </c>
      <c r="AX16" s="7"/>
      <c r="AY16" s="10"/>
    </row>
    <row r="17" spans="1:51" hidden="1" x14ac:dyDescent="0.25">
      <c r="A17" s="5">
        <v>16</v>
      </c>
      <c r="B17" s="77">
        <v>0</v>
      </c>
      <c r="C17" s="46" t="s">
        <v>1037</v>
      </c>
      <c r="D17" s="46"/>
      <c r="E17" s="45" t="s">
        <v>123</v>
      </c>
      <c r="F17" s="54"/>
      <c r="G17" s="54"/>
      <c r="H17" s="55"/>
      <c r="I17" s="54"/>
      <c r="J17" s="54"/>
      <c r="K17" s="45"/>
      <c r="L17" s="51">
        <v>44820</v>
      </c>
      <c r="M17" s="45">
        <f>40+30+20</f>
        <v>90</v>
      </c>
      <c r="N17" s="52">
        <f t="shared" si="2"/>
        <v>44909</v>
      </c>
      <c r="O17" s="46">
        <f t="shared" ca="1" si="3"/>
        <v>-1294</v>
      </c>
      <c r="P17" s="46"/>
      <c r="Q17" s="10" t="s">
        <v>50</v>
      </c>
      <c r="R17" s="7" t="s">
        <v>50</v>
      </c>
      <c r="S17" s="7" t="s">
        <v>50</v>
      </c>
      <c r="T17" s="7" t="s">
        <v>50</v>
      </c>
      <c r="U17" s="7">
        <v>0</v>
      </c>
      <c r="V17" s="7" t="s">
        <v>50</v>
      </c>
      <c r="W17" s="15" t="s">
        <v>50</v>
      </c>
      <c r="X17" s="7" t="s">
        <v>50</v>
      </c>
      <c r="Y17" s="7" t="s">
        <v>56</v>
      </c>
      <c r="Z17" s="7" t="s">
        <v>50</v>
      </c>
      <c r="AA17" s="7">
        <v>0</v>
      </c>
      <c r="AB17" s="7" t="s">
        <v>50</v>
      </c>
      <c r="AC17" s="7">
        <v>0</v>
      </c>
      <c r="AD17" s="7">
        <v>0</v>
      </c>
      <c r="AE17" s="7" t="s">
        <v>50</v>
      </c>
      <c r="AF17" s="7" t="s">
        <v>50</v>
      </c>
      <c r="AG17" s="7"/>
      <c r="AH17" s="7" t="s">
        <v>56</v>
      </c>
      <c r="AI17" s="7">
        <v>0</v>
      </c>
      <c r="AJ17" s="7">
        <v>0</v>
      </c>
      <c r="AK17" s="7" t="s">
        <v>56</v>
      </c>
      <c r="AL17" s="7"/>
      <c r="AM17" s="7"/>
      <c r="AN17" s="7" t="s">
        <v>56</v>
      </c>
      <c r="AO17" s="7"/>
      <c r="AP17" s="7"/>
      <c r="AQ17" s="7"/>
      <c r="AR17" s="7"/>
      <c r="AS17" s="7"/>
      <c r="AT17" s="7"/>
      <c r="AU17" s="7" t="s">
        <v>50</v>
      </c>
      <c r="AV17" s="7" t="s">
        <v>50</v>
      </c>
      <c r="AW17" s="7" t="s">
        <v>50</v>
      </c>
      <c r="AX17" s="7"/>
      <c r="AY17" s="10"/>
    </row>
    <row r="18" spans="1:51" hidden="1" x14ac:dyDescent="0.25">
      <c r="A18" s="5">
        <v>17</v>
      </c>
      <c r="B18" s="101">
        <v>0</v>
      </c>
      <c r="C18" s="45" t="s">
        <v>1038</v>
      </c>
      <c r="D18" s="45"/>
      <c r="E18" s="7" t="s">
        <v>1026</v>
      </c>
      <c r="F18" s="7"/>
      <c r="G18" s="39"/>
      <c r="H18" s="48"/>
      <c r="I18" s="39"/>
      <c r="J18" s="39"/>
      <c r="K18" s="7"/>
      <c r="L18" s="8">
        <v>44823</v>
      </c>
      <c r="M18" s="7">
        <v>40</v>
      </c>
      <c r="N18" s="9">
        <f t="shared" si="2"/>
        <v>44862</v>
      </c>
      <c r="O18" s="10">
        <f t="shared" ca="1" si="3"/>
        <v>-1341</v>
      </c>
      <c r="P18" s="10"/>
      <c r="Q18" s="10" t="s">
        <v>56</v>
      </c>
      <c r="R18" s="7" t="s">
        <v>50</v>
      </c>
      <c r="S18" s="7">
        <v>0</v>
      </c>
      <c r="T18" s="7">
        <v>0</v>
      </c>
      <c r="U18" s="7">
        <v>0</v>
      </c>
      <c r="V18" s="7" t="s">
        <v>50</v>
      </c>
      <c r="W18" s="15" t="s">
        <v>50</v>
      </c>
      <c r="X18" s="7">
        <v>0</v>
      </c>
      <c r="Y18" s="7" t="s">
        <v>56</v>
      </c>
      <c r="Z18" s="7" t="s">
        <v>50</v>
      </c>
      <c r="AA18" s="7"/>
      <c r="AB18" s="7" t="s">
        <v>50</v>
      </c>
      <c r="AC18" s="7"/>
      <c r="AD18" s="7"/>
      <c r="AE18" s="7"/>
      <c r="AF18" s="7"/>
      <c r="AG18" s="7"/>
      <c r="AH18" s="7"/>
      <c r="AI18" s="7"/>
      <c r="AJ18" s="7"/>
      <c r="AK18" s="7"/>
      <c r="AL18" s="7"/>
      <c r="AM18" s="7"/>
      <c r="AN18" s="7" t="s">
        <v>56</v>
      </c>
      <c r="AO18" s="7"/>
      <c r="AP18" s="7"/>
      <c r="AQ18" s="7"/>
      <c r="AR18" s="7"/>
      <c r="AS18" s="7"/>
      <c r="AT18" s="7"/>
      <c r="AU18" s="7">
        <v>0</v>
      </c>
      <c r="AV18" s="7" t="s">
        <v>50</v>
      </c>
      <c r="AW18" s="7" t="s">
        <v>50</v>
      </c>
      <c r="AX18" s="7"/>
      <c r="AY18" s="10"/>
    </row>
    <row r="19" spans="1:51" hidden="1" x14ac:dyDescent="0.25">
      <c r="A19" s="5">
        <v>18</v>
      </c>
      <c r="B19" s="77">
        <v>0</v>
      </c>
      <c r="C19" s="45" t="s">
        <v>1039</v>
      </c>
      <c r="D19" s="45"/>
      <c r="E19" s="7" t="s">
        <v>123</v>
      </c>
      <c r="F19" s="39"/>
      <c r="G19" s="39"/>
      <c r="H19" s="48"/>
      <c r="I19" s="39"/>
      <c r="J19" s="39"/>
      <c r="K19" s="7"/>
      <c r="L19" s="8">
        <v>44826</v>
      </c>
      <c r="M19" s="7">
        <v>40</v>
      </c>
      <c r="N19" s="9">
        <f t="shared" si="2"/>
        <v>44865</v>
      </c>
      <c r="O19" s="10">
        <f t="shared" ca="1" si="3"/>
        <v>-1338</v>
      </c>
      <c r="P19" s="10"/>
      <c r="Q19" s="10">
        <v>0</v>
      </c>
      <c r="R19" s="7" t="s">
        <v>50</v>
      </c>
      <c r="S19" s="7">
        <v>0</v>
      </c>
      <c r="T19" s="7">
        <v>0</v>
      </c>
      <c r="U19" s="7">
        <v>0</v>
      </c>
      <c r="V19" s="7" t="s">
        <v>50</v>
      </c>
      <c r="W19" s="15" t="s">
        <v>50</v>
      </c>
      <c r="X19" s="7" t="s">
        <v>50</v>
      </c>
      <c r="Y19" s="7">
        <v>0</v>
      </c>
      <c r="Z19" s="7" t="s">
        <v>50</v>
      </c>
      <c r="AA19" s="7">
        <v>0</v>
      </c>
      <c r="AB19" s="7">
        <v>0</v>
      </c>
      <c r="AC19" s="7">
        <v>0</v>
      </c>
      <c r="AD19" s="7">
        <v>0</v>
      </c>
      <c r="AE19" s="7">
        <v>0</v>
      </c>
      <c r="AF19" s="7">
        <v>0</v>
      </c>
      <c r="AG19" s="7">
        <v>0</v>
      </c>
      <c r="AH19" s="7">
        <v>0</v>
      </c>
      <c r="AI19" s="7">
        <v>0</v>
      </c>
      <c r="AJ19" s="7">
        <v>0</v>
      </c>
      <c r="AK19" s="7"/>
      <c r="AL19" s="7"/>
      <c r="AM19" s="7"/>
      <c r="AN19" s="7"/>
      <c r="AO19" s="7"/>
      <c r="AP19" s="7"/>
      <c r="AQ19" s="7"/>
      <c r="AR19" s="7"/>
      <c r="AS19" s="7"/>
      <c r="AT19" s="7"/>
      <c r="AU19" s="7">
        <v>0</v>
      </c>
      <c r="AV19" s="7" t="s">
        <v>50</v>
      </c>
      <c r="AW19" s="7" t="s">
        <v>50</v>
      </c>
      <c r="AX19" s="7"/>
      <c r="AY19" s="10"/>
    </row>
    <row r="20" spans="1:51" hidden="1" x14ac:dyDescent="0.25">
      <c r="A20" s="5">
        <v>19</v>
      </c>
      <c r="B20" s="77">
        <v>0</v>
      </c>
      <c r="C20" s="45" t="s">
        <v>1040</v>
      </c>
      <c r="D20" s="45"/>
      <c r="E20" s="7" t="s">
        <v>1026</v>
      </c>
      <c r="F20" s="54"/>
      <c r="G20" s="54"/>
      <c r="H20" s="55"/>
      <c r="I20" s="54"/>
      <c r="J20" s="54"/>
      <c r="K20" s="45"/>
      <c r="L20" s="51">
        <v>44832</v>
      </c>
      <c r="M20" s="45">
        <v>40</v>
      </c>
      <c r="N20" s="52">
        <f t="shared" si="2"/>
        <v>44871</v>
      </c>
      <c r="O20" s="46">
        <f t="shared" ca="1" si="3"/>
        <v>-1332</v>
      </c>
      <c r="P20" s="46"/>
      <c r="Q20" s="10" t="s">
        <v>56</v>
      </c>
      <c r="R20" s="7" t="s">
        <v>50</v>
      </c>
      <c r="S20" s="7" t="s">
        <v>50</v>
      </c>
      <c r="T20" s="7">
        <v>0</v>
      </c>
      <c r="U20" s="7">
        <v>0</v>
      </c>
      <c r="V20" s="7" t="s">
        <v>50</v>
      </c>
      <c r="W20" s="15" t="s">
        <v>50</v>
      </c>
      <c r="X20" s="7" t="s">
        <v>50</v>
      </c>
      <c r="Y20" s="7"/>
      <c r="Z20" s="7" t="s">
        <v>50</v>
      </c>
      <c r="AA20" s="7">
        <v>0</v>
      </c>
      <c r="AB20" s="7" t="s">
        <v>50</v>
      </c>
      <c r="AC20" s="7">
        <v>0</v>
      </c>
      <c r="AD20" s="7">
        <v>0</v>
      </c>
      <c r="AE20" s="7">
        <v>0</v>
      </c>
      <c r="AF20" s="7" t="s">
        <v>50</v>
      </c>
      <c r="AG20" s="7">
        <v>0</v>
      </c>
      <c r="AH20" s="7"/>
      <c r="AI20" s="7">
        <v>0</v>
      </c>
      <c r="AJ20" s="7">
        <v>0</v>
      </c>
      <c r="AK20" s="7"/>
      <c r="AL20" s="7"/>
      <c r="AM20" s="7"/>
      <c r="AN20" s="7"/>
      <c r="AO20" s="7"/>
      <c r="AP20" s="7"/>
      <c r="AQ20" s="7"/>
      <c r="AR20" s="7"/>
      <c r="AS20" s="7"/>
      <c r="AT20" s="7"/>
      <c r="AU20" s="7">
        <v>0</v>
      </c>
      <c r="AV20" s="7" t="s">
        <v>50</v>
      </c>
      <c r="AW20" s="7" t="s">
        <v>50</v>
      </c>
      <c r="AX20" s="7"/>
      <c r="AY20" s="10"/>
    </row>
    <row r="21" spans="1:51" s="53" customFormat="1" hidden="1" x14ac:dyDescent="0.25">
      <c r="A21" s="5">
        <v>20</v>
      </c>
      <c r="B21" s="77">
        <v>0</v>
      </c>
      <c r="C21" s="45" t="s">
        <v>1041</v>
      </c>
      <c r="D21" s="45"/>
      <c r="E21" s="45" t="s">
        <v>80</v>
      </c>
      <c r="F21" s="54"/>
      <c r="G21" s="54"/>
      <c r="H21" s="55"/>
      <c r="I21" s="54"/>
      <c r="J21" s="54"/>
      <c r="K21" s="45"/>
      <c r="L21" s="51">
        <v>44837</v>
      </c>
      <c r="M21" s="45">
        <v>40</v>
      </c>
      <c r="N21" s="52">
        <f t="shared" si="2"/>
        <v>44876</v>
      </c>
      <c r="O21" s="46">
        <f t="shared" ca="1" si="3"/>
        <v>-1327</v>
      </c>
      <c r="P21" s="46"/>
      <c r="Q21" s="10" t="s">
        <v>50</v>
      </c>
      <c r="R21" s="7" t="s">
        <v>50</v>
      </c>
      <c r="S21" s="7" t="s">
        <v>50</v>
      </c>
      <c r="T21" s="7">
        <v>0</v>
      </c>
      <c r="U21" s="7">
        <v>0</v>
      </c>
      <c r="V21" s="7" t="s">
        <v>50</v>
      </c>
      <c r="W21" s="15" t="s">
        <v>50</v>
      </c>
      <c r="X21" s="7" t="s">
        <v>50</v>
      </c>
      <c r="Y21" s="7" t="s">
        <v>50</v>
      </c>
      <c r="Z21" s="7" t="s">
        <v>50</v>
      </c>
      <c r="AA21" s="7">
        <v>0</v>
      </c>
      <c r="AB21" s="7" t="s">
        <v>50</v>
      </c>
      <c r="AC21" s="7">
        <v>0</v>
      </c>
      <c r="AD21" s="7">
        <v>0</v>
      </c>
      <c r="AE21" s="7" t="s">
        <v>50</v>
      </c>
      <c r="AF21" s="7" t="s">
        <v>50</v>
      </c>
      <c r="AG21" s="7">
        <v>0</v>
      </c>
      <c r="AH21" s="7" t="s">
        <v>50</v>
      </c>
      <c r="AI21" s="7">
        <v>0</v>
      </c>
      <c r="AJ21" s="7">
        <v>0</v>
      </c>
      <c r="AK21" s="7">
        <v>0</v>
      </c>
      <c r="AL21" s="7">
        <v>0</v>
      </c>
      <c r="AM21" s="7">
        <v>0</v>
      </c>
      <c r="AN21" s="7">
        <v>0</v>
      </c>
      <c r="AO21" s="7"/>
      <c r="AP21" s="7"/>
      <c r="AQ21" s="7"/>
      <c r="AR21" s="7"/>
      <c r="AS21" s="7"/>
      <c r="AT21" s="7"/>
      <c r="AU21" s="7" t="s">
        <v>50</v>
      </c>
      <c r="AV21" s="7" t="s">
        <v>50</v>
      </c>
      <c r="AW21" s="7" t="s">
        <v>50</v>
      </c>
      <c r="AX21" s="7"/>
      <c r="AY21" s="10"/>
    </row>
    <row r="22" spans="1:51" hidden="1" x14ac:dyDescent="0.25">
      <c r="A22" s="5">
        <v>21</v>
      </c>
      <c r="B22" s="77">
        <v>0</v>
      </c>
      <c r="C22" s="45" t="s">
        <v>1042</v>
      </c>
      <c r="D22" s="45"/>
      <c r="E22" s="107" t="s">
        <v>123</v>
      </c>
      <c r="F22" s="54"/>
      <c r="G22" s="54"/>
      <c r="H22" s="55"/>
      <c r="I22" s="54"/>
      <c r="J22" s="54"/>
      <c r="K22" s="45"/>
      <c r="L22" s="51">
        <v>44837</v>
      </c>
      <c r="M22" s="45">
        <f>40+30</f>
        <v>70</v>
      </c>
      <c r="N22" s="52">
        <f t="shared" si="2"/>
        <v>44906</v>
      </c>
      <c r="O22" s="46">
        <f t="shared" ca="1" si="3"/>
        <v>-1297</v>
      </c>
      <c r="P22" s="46"/>
      <c r="Q22" s="10" t="s">
        <v>50</v>
      </c>
      <c r="R22" s="7" t="s">
        <v>50</v>
      </c>
      <c r="S22" s="7" t="s">
        <v>50</v>
      </c>
      <c r="T22" s="7">
        <v>0</v>
      </c>
      <c r="U22" s="7"/>
      <c r="V22" s="7" t="s">
        <v>50</v>
      </c>
      <c r="W22" s="15" t="s">
        <v>50</v>
      </c>
      <c r="X22" s="7" t="s">
        <v>50</v>
      </c>
      <c r="Y22" s="7"/>
      <c r="Z22" s="7" t="s">
        <v>50</v>
      </c>
      <c r="AA22" s="7">
        <v>0</v>
      </c>
      <c r="AB22" s="7" t="s">
        <v>50</v>
      </c>
      <c r="AC22" s="7"/>
      <c r="AD22" s="7"/>
      <c r="AE22" s="7" t="s">
        <v>50</v>
      </c>
      <c r="AF22" s="7" t="s">
        <v>50</v>
      </c>
      <c r="AG22" s="7"/>
      <c r="AH22" s="7" t="s">
        <v>50</v>
      </c>
      <c r="AI22" s="7"/>
      <c r="AJ22" s="7"/>
      <c r="AK22" s="7" t="s">
        <v>56</v>
      </c>
      <c r="AL22" s="7"/>
      <c r="AM22" s="7"/>
      <c r="AN22" s="7" t="s">
        <v>50</v>
      </c>
      <c r="AO22" s="7"/>
      <c r="AP22" s="7"/>
      <c r="AQ22" s="7"/>
      <c r="AR22" s="7"/>
      <c r="AS22" s="7"/>
      <c r="AT22" s="7"/>
      <c r="AU22" s="7" t="s">
        <v>50</v>
      </c>
      <c r="AV22" s="7" t="s">
        <v>50</v>
      </c>
      <c r="AW22" s="7" t="s">
        <v>50</v>
      </c>
      <c r="AX22" s="7"/>
      <c r="AY22" s="10"/>
    </row>
    <row r="23" spans="1:51" hidden="1" x14ac:dyDescent="0.25">
      <c r="A23" s="5">
        <v>22</v>
      </c>
      <c r="B23" s="77">
        <v>0</v>
      </c>
      <c r="C23" s="45" t="s">
        <v>1043</v>
      </c>
      <c r="D23" s="45"/>
      <c r="E23" s="7" t="s">
        <v>80</v>
      </c>
      <c r="F23" s="54"/>
      <c r="G23" s="54"/>
      <c r="H23" s="55"/>
      <c r="I23" s="54"/>
      <c r="J23" s="54"/>
      <c r="K23" s="54"/>
      <c r="L23" s="51">
        <v>44838</v>
      </c>
      <c r="M23" s="45">
        <f>40+20</f>
        <v>60</v>
      </c>
      <c r="N23" s="52">
        <f t="shared" si="2"/>
        <v>44897</v>
      </c>
      <c r="O23" s="46">
        <f t="shared" ca="1" si="3"/>
        <v>-1306</v>
      </c>
      <c r="P23" s="46"/>
      <c r="Q23" s="10" t="s">
        <v>50</v>
      </c>
      <c r="R23" s="7" t="s">
        <v>50</v>
      </c>
      <c r="S23" s="7"/>
      <c r="T23" s="7" t="s">
        <v>50</v>
      </c>
      <c r="U23" s="7">
        <v>0</v>
      </c>
      <c r="V23" s="7" t="s">
        <v>56</v>
      </c>
      <c r="W23" s="15" t="s">
        <v>56</v>
      </c>
      <c r="X23" s="7" t="s">
        <v>50</v>
      </c>
      <c r="Y23" s="7">
        <v>0</v>
      </c>
      <c r="Z23" s="7" t="s">
        <v>50</v>
      </c>
      <c r="AA23" s="7">
        <v>0</v>
      </c>
      <c r="AB23" s="7">
        <v>0</v>
      </c>
      <c r="AC23" s="7">
        <v>0</v>
      </c>
      <c r="AD23" s="7">
        <v>0</v>
      </c>
      <c r="AE23" s="7">
        <v>0</v>
      </c>
      <c r="AF23" s="7"/>
      <c r="AG23" s="7"/>
      <c r="AH23" s="7"/>
      <c r="AI23" s="7"/>
      <c r="AJ23" s="7"/>
      <c r="AK23" s="7"/>
      <c r="AL23" s="7"/>
      <c r="AM23" s="7"/>
      <c r="AN23" s="7" t="s">
        <v>56</v>
      </c>
      <c r="AO23" s="7"/>
      <c r="AP23" s="7"/>
      <c r="AQ23" s="7"/>
      <c r="AR23" s="7"/>
      <c r="AS23" s="7"/>
      <c r="AT23" s="7"/>
      <c r="AU23" s="7" t="s">
        <v>56</v>
      </c>
      <c r="AV23" s="7" t="s">
        <v>50</v>
      </c>
      <c r="AW23" s="7" t="s">
        <v>50</v>
      </c>
      <c r="AX23" s="7"/>
      <c r="AY23" s="10"/>
    </row>
    <row r="24" spans="1:51" hidden="1" x14ac:dyDescent="0.25">
      <c r="A24" s="5">
        <v>23</v>
      </c>
      <c r="B24" s="77">
        <v>0</v>
      </c>
      <c r="C24" s="45" t="s">
        <v>1044</v>
      </c>
      <c r="D24" s="45"/>
      <c r="E24" s="7" t="s">
        <v>184</v>
      </c>
      <c r="F24" s="39"/>
      <c r="G24" s="39"/>
      <c r="H24" s="48"/>
      <c r="I24" s="39"/>
      <c r="J24" s="39"/>
      <c r="K24" s="7"/>
      <c r="L24" s="8">
        <v>44838</v>
      </c>
      <c r="M24" s="7">
        <v>40</v>
      </c>
      <c r="N24" s="9">
        <f t="shared" si="2"/>
        <v>44877</v>
      </c>
      <c r="O24" s="10">
        <f t="shared" ca="1" si="3"/>
        <v>-1326</v>
      </c>
      <c r="P24" s="10"/>
      <c r="Q24" s="10" t="s">
        <v>50</v>
      </c>
      <c r="R24" s="7" t="s">
        <v>50</v>
      </c>
      <c r="S24" s="7" t="s">
        <v>50</v>
      </c>
      <c r="T24" s="7">
        <v>0</v>
      </c>
      <c r="U24" s="7">
        <v>0</v>
      </c>
      <c r="V24" s="7" t="s">
        <v>50</v>
      </c>
      <c r="W24" s="15" t="s">
        <v>50</v>
      </c>
      <c r="X24" s="7" t="s">
        <v>50</v>
      </c>
      <c r="Y24" s="7"/>
      <c r="Z24" s="7" t="s">
        <v>50</v>
      </c>
      <c r="AA24" s="7"/>
      <c r="AB24" s="7" t="s">
        <v>50</v>
      </c>
      <c r="AC24" s="7">
        <v>0</v>
      </c>
      <c r="AD24" s="7">
        <v>0</v>
      </c>
      <c r="AE24" s="7" t="s">
        <v>50</v>
      </c>
      <c r="AF24" s="7" t="s">
        <v>50</v>
      </c>
      <c r="AG24" s="7">
        <v>0</v>
      </c>
      <c r="AH24" s="7" t="s">
        <v>50</v>
      </c>
      <c r="AI24" s="7" t="s">
        <v>50</v>
      </c>
      <c r="AJ24" s="7">
        <v>0</v>
      </c>
      <c r="AK24" s="7">
        <v>0</v>
      </c>
      <c r="AL24" s="7">
        <v>0</v>
      </c>
      <c r="AM24" s="7">
        <v>0</v>
      </c>
      <c r="AN24" s="7">
        <v>0</v>
      </c>
      <c r="AO24" s="7"/>
      <c r="AP24" s="7"/>
      <c r="AQ24" s="7"/>
      <c r="AR24" s="7"/>
      <c r="AS24" s="7"/>
      <c r="AT24" s="7"/>
      <c r="AU24" s="7" t="s">
        <v>50</v>
      </c>
      <c r="AV24" s="7" t="s">
        <v>50</v>
      </c>
      <c r="AW24" s="7" t="s">
        <v>50</v>
      </c>
      <c r="AX24" s="7"/>
      <c r="AY24" s="76"/>
    </row>
    <row r="25" spans="1:51" s="53" customFormat="1" hidden="1" x14ac:dyDescent="0.25">
      <c r="A25" s="5">
        <v>24</v>
      </c>
      <c r="B25" s="77">
        <v>0</v>
      </c>
      <c r="C25" s="45" t="s">
        <v>1045</v>
      </c>
      <c r="D25" s="45"/>
      <c r="E25" s="7" t="s">
        <v>80</v>
      </c>
      <c r="F25" s="54"/>
      <c r="G25" s="54"/>
      <c r="H25" s="55"/>
      <c r="I25" s="55"/>
      <c r="J25" s="55"/>
      <c r="K25" s="45"/>
      <c r="L25" s="51">
        <v>44839</v>
      </c>
      <c r="M25" s="45">
        <v>40</v>
      </c>
      <c r="N25" s="52">
        <f t="shared" si="2"/>
        <v>44878</v>
      </c>
      <c r="O25" s="46">
        <f t="shared" ca="1" si="3"/>
        <v>-1325</v>
      </c>
      <c r="P25" s="46"/>
      <c r="Q25" s="10" t="s">
        <v>50</v>
      </c>
      <c r="R25" s="7" t="s">
        <v>50</v>
      </c>
      <c r="S25" s="7" t="s">
        <v>50</v>
      </c>
      <c r="T25" s="7">
        <v>0</v>
      </c>
      <c r="U25" s="7">
        <v>0</v>
      </c>
      <c r="V25" s="7" t="s">
        <v>50</v>
      </c>
      <c r="W25" s="15" t="s">
        <v>50</v>
      </c>
      <c r="X25" s="7" t="s">
        <v>50</v>
      </c>
      <c r="Y25" s="7">
        <v>0</v>
      </c>
      <c r="Z25" s="7" t="s">
        <v>50</v>
      </c>
      <c r="AA25" s="7" t="s">
        <v>50</v>
      </c>
      <c r="AB25" s="7" t="s">
        <v>50</v>
      </c>
      <c r="AC25" s="7">
        <v>0</v>
      </c>
      <c r="AD25" s="7">
        <v>0</v>
      </c>
      <c r="AE25" s="7" t="s">
        <v>50</v>
      </c>
      <c r="AF25" s="7" t="s">
        <v>50</v>
      </c>
      <c r="AG25" s="7">
        <v>0</v>
      </c>
      <c r="AH25" s="7">
        <v>0</v>
      </c>
      <c r="AI25" s="7">
        <v>0</v>
      </c>
      <c r="AJ25" s="7">
        <v>0</v>
      </c>
      <c r="AK25" s="7">
        <v>0</v>
      </c>
      <c r="AL25" s="7">
        <v>0</v>
      </c>
      <c r="AM25" s="7">
        <v>0</v>
      </c>
      <c r="AN25" s="7">
        <v>0</v>
      </c>
      <c r="AO25" s="7"/>
      <c r="AP25" s="7"/>
      <c r="AQ25" s="7"/>
      <c r="AR25" s="7"/>
      <c r="AS25" s="7"/>
      <c r="AT25" s="7"/>
      <c r="AU25" s="7">
        <v>0</v>
      </c>
      <c r="AV25" s="7" t="s">
        <v>50</v>
      </c>
      <c r="AW25" s="7" t="s">
        <v>50</v>
      </c>
      <c r="AX25" s="7"/>
      <c r="AY25" s="10"/>
    </row>
    <row r="26" spans="1:51" hidden="1" x14ac:dyDescent="0.25">
      <c r="A26" s="5">
        <v>25</v>
      </c>
      <c r="B26" s="77">
        <v>0</v>
      </c>
      <c r="C26" s="45" t="s">
        <v>1046</v>
      </c>
      <c r="D26" s="45"/>
      <c r="E26" s="45" t="s">
        <v>80</v>
      </c>
      <c r="F26" s="54"/>
      <c r="G26" s="54"/>
      <c r="H26" s="55"/>
      <c r="I26" s="45"/>
      <c r="J26" s="45"/>
      <c r="K26" s="45"/>
      <c r="L26" s="51">
        <v>44839</v>
      </c>
      <c r="M26" s="45">
        <f>40+30+30</f>
        <v>100</v>
      </c>
      <c r="N26" s="52">
        <f t="shared" si="2"/>
        <v>44938</v>
      </c>
      <c r="O26" s="46">
        <f t="shared" ca="1" si="3"/>
        <v>-1265</v>
      </c>
      <c r="P26" s="46"/>
      <c r="Q26" s="10" t="s">
        <v>50</v>
      </c>
      <c r="R26" s="7" t="s">
        <v>50</v>
      </c>
      <c r="S26" s="7" t="s">
        <v>50</v>
      </c>
      <c r="T26" s="7">
        <v>0</v>
      </c>
      <c r="U26" s="7">
        <v>0</v>
      </c>
      <c r="V26" s="7" t="s">
        <v>50</v>
      </c>
      <c r="W26" s="15" t="s">
        <v>50</v>
      </c>
      <c r="X26" s="7" t="s">
        <v>50</v>
      </c>
      <c r="Y26" s="7" t="s">
        <v>56</v>
      </c>
      <c r="Z26" s="7" t="s">
        <v>50</v>
      </c>
      <c r="AA26" s="7">
        <v>0</v>
      </c>
      <c r="AB26" s="7" t="s">
        <v>50</v>
      </c>
      <c r="AC26" s="7">
        <v>0</v>
      </c>
      <c r="AD26" s="7">
        <v>0</v>
      </c>
      <c r="AE26" s="7" t="s">
        <v>50</v>
      </c>
      <c r="AF26" s="7" t="s">
        <v>50</v>
      </c>
      <c r="AG26" s="7">
        <v>0</v>
      </c>
      <c r="AH26" s="7" t="s">
        <v>50</v>
      </c>
      <c r="AI26" s="7" t="s">
        <v>50</v>
      </c>
      <c r="AJ26" s="7">
        <v>0</v>
      </c>
      <c r="AK26" s="7">
        <v>0</v>
      </c>
      <c r="AL26" s="7"/>
      <c r="AM26" s="7"/>
      <c r="AN26" s="7"/>
      <c r="AO26" s="7"/>
      <c r="AP26" s="7"/>
      <c r="AQ26" s="7"/>
      <c r="AR26" s="7"/>
      <c r="AS26" s="7"/>
      <c r="AT26" s="7"/>
      <c r="AU26" s="7" t="s">
        <v>50</v>
      </c>
      <c r="AV26" s="7" t="s">
        <v>50</v>
      </c>
      <c r="AW26" s="7" t="s">
        <v>50</v>
      </c>
      <c r="AX26" s="7"/>
      <c r="AY26" s="10"/>
    </row>
    <row r="27" spans="1:51" hidden="1" x14ac:dyDescent="0.25">
      <c r="A27" s="5">
        <v>26</v>
      </c>
      <c r="B27" s="77">
        <v>0</v>
      </c>
      <c r="C27" s="45" t="s">
        <v>1047</v>
      </c>
      <c r="D27" s="45"/>
      <c r="E27" s="7" t="s">
        <v>64</v>
      </c>
      <c r="F27" s="54"/>
      <c r="G27" s="54"/>
      <c r="H27" s="55"/>
      <c r="I27" s="45"/>
      <c r="J27" s="54"/>
      <c r="K27" s="45"/>
      <c r="L27" s="51">
        <v>44840</v>
      </c>
      <c r="M27" s="45">
        <v>40</v>
      </c>
      <c r="N27" s="52">
        <f t="shared" si="2"/>
        <v>44879</v>
      </c>
      <c r="O27" s="46">
        <f t="shared" ca="1" si="3"/>
        <v>-1324</v>
      </c>
      <c r="P27" s="46"/>
      <c r="Q27" s="10"/>
      <c r="R27" s="7" t="s">
        <v>50</v>
      </c>
      <c r="S27" s="7" t="s">
        <v>50</v>
      </c>
      <c r="T27" s="7">
        <v>0</v>
      </c>
      <c r="U27" s="7">
        <v>0</v>
      </c>
      <c r="V27" s="7" t="s">
        <v>50</v>
      </c>
      <c r="W27" s="15" t="s">
        <v>50</v>
      </c>
      <c r="X27" s="7" t="s">
        <v>50</v>
      </c>
      <c r="Y27" s="7" t="s">
        <v>50</v>
      </c>
      <c r="Z27" s="7" t="s">
        <v>50</v>
      </c>
      <c r="AA27" s="7">
        <v>0</v>
      </c>
      <c r="AB27" s="7" t="s">
        <v>50</v>
      </c>
      <c r="AC27" s="7">
        <v>0</v>
      </c>
      <c r="AD27" s="7">
        <v>0</v>
      </c>
      <c r="AE27" s="7" t="s">
        <v>50</v>
      </c>
      <c r="AF27" s="7" t="s">
        <v>50</v>
      </c>
      <c r="AG27" s="7">
        <v>0</v>
      </c>
      <c r="AH27" s="7" t="s">
        <v>50</v>
      </c>
      <c r="AI27" s="7">
        <v>0</v>
      </c>
      <c r="AJ27" s="7">
        <v>0</v>
      </c>
      <c r="AK27" s="7">
        <v>0</v>
      </c>
      <c r="AL27" s="7">
        <v>0</v>
      </c>
      <c r="AM27" s="7">
        <v>0</v>
      </c>
      <c r="AN27" s="7">
        <v>0</v>
      </c>
      <c r="AO27" s="7">
        <v>0</v>
      </c>
      <c r="AP27" s="7">
        <v>0</v>
      </c>
      <c r="AQ27" s="7">
        <v>0</v>
      </c>
      <c r="AR27" s="7">
        <v>0</v>
      </c>
      <c r="AS27" s="7">
        <v>0</v>
      </c>
      <c r="AT27" s="7">
        <v>0</v>
      </c>
      <c r="AU27" s="7" t="s">
        <v>56</v>
      </c>
      <c r="AV27" s="7" t="s">
        <v>50</v>
      </c>
      <c r="AW27" s="7" t="s">
        <v>50</v>
      </c>
      <c r="AX27" s="7"/>
      <c r="AY27" s="7"/>
    </row>
    <row r="28" spans="1:51" hidden="1" x14ac:dyDescent="0.25">
      <c r="A28" s="5">
        <v>27</v>
      </c>
      <c r="B28" s="21">
        <v>0</v>
      </c>
      <c r="C28" s="45" t="s">
        <v>1048</v>
      </c>
      <c r="D28" s="45"/>
      <c r="E28" s="67" t="s">
        <v>80</v>
      </c>
      <c r="F28" s="39"/>
      <c r="G28" s="39"/>
      <c r="H28" s="48"/>
      <c r="I28" s="7"/>
      <c r="J28" s="7"/>
      <c r="K28" s="7"/>
      <c r="L28" s="8">
        <v>44841</v>
      </c>
      <c r="M28" s="7">
        <f>40+30+30</f>
        <v>100</v>
      </c>
      <c r="N28" s="9">
        <f t="shared" si="2"/>
        <v>44940</v>
      </c>
      <c r="O28" s="10">
        <f t="shared" ca="1" si="3"/>
        <v>-1263</v>
      </c>
      <c r="P28" s="10"/>
      <c r="Q28" s="10" t="s">
        <v>50</v>
      </c>
      <c r="R28" s="7" t="s">
        <v>50</v>
      </c>
      <c r="S28" s="7" t="s">
        <v>50</v>
      </c>
      <c r="T28" s="7">
        <v>0</v>
      </c>
      <c r="U28" s="7">
        <v>0</v>
      </c>
      <c r="V28" s="7" t="s">
        <v>50</v>
      </c>
      <c r="W28" s="15" t="s">
        <v>50</v>
      </c>
      <c r="X28" s="7" t="s">
        <v>50</v>
      </c>
      <c r="Y28" s="7" t="s">
        <v>56</v>
      </c>
      <c r="Z28" s="7" t="s">
        <v>50</v>
      </c>
      <c r="AA28" s="7">
        <v>0</v>
      </c>
      <c r="AB28" s="7" t="s">
        <v>50</v>
      </c>
      <c r="AC28" s="7">
        <v>0</v>
      </c>
      <c r="AD28" s="7">
        <v>0</v>
      </c>
      <c r="AE28" s="7" t="s">
        <v>50</v>
      </c>
      <c r="AF28" s="7" t="s">
        <v>50</v>
      </c>
      <c r="AG28" s="7">
        <v>0</v>
      </c>
      <c r="AH28" s="7" t="s">
        <v>50</v>
      </c>
      <c r="AI28" s="7" t="s">
        <v>50</v>
      </c>
      <c r="AJ28" s="7">
        <v>0</v>
      </c>
      <c r="AK28" s="7">
        <v>0</v>
      </c>
      <c r="AL28" s="7">
        <v>0</v>
      </c>
      <c r="AM28" s="7">
        <v>0</v>
      </c>
      <c r="AN28" s="7">
        <v>0</v>
      </c>
      <c r="AO28" s="7">
        <v>0</v>
      </c>
      <c r="AP28" s="7">
        <v>0</v>
      </c>
      <c r="AQ28" s="7">
        <v>0</v>
      </c>
      <c r="AR28" s="7">
        <v>0</v>
      </c>
      <c r="AS28" s="7"/>
      <c r="AT28" s="7"/>
      <c r="AU28" s="7" t="s">
        <v>50</v>
      </c>
      <c r="AV28" s="7" t="s">
        <v>50</v>
      </c>
      <c r="AW28" s="7" t="s">
        <v>50</v>
      </c>
      <c r="AX28" s="7"/>
      <c r="AY28" s="10"/>
    </row>
    <row r="29" spans="1:51" s="53" customFormat="1" hidden="1" x14ac:dyDescent="0.25">
      <c r="A29" s="5">
        <v>28</v>
      </c>
      <c r="B29" s="77">
        <v>0</v>
      </c>
      <c r="C29" s="45" t="s">
        <v>1049</v>
      </c>
      <c r="D29" s="45"/>
      <c r="E29" s="45" t="s">
        <v>184</v>
      </c>
      <c r="F29" s="54"/>
      <c r="G29" s="54"/>
      <c r="H29" s="55"/>
      <c r="I29" s="45"/>
      <c r="J29" s="54"/>
      <c r="K29" s="45"/>
      <c r="L29" s="51">
        <v>44847</v>
      </c>
      <c r="M29" s="45">
        <f>40+20</f>
        <v>60</v>
      </c>
      <c r="N29" s="52">
        <f t="shared" si="2"/>
        <v>44906</v>
      </c>
      <c r="O29" s="46">
        <f t="shared" ca="1" si="3"/>
        <v>-1297</v>
      </c>
      <c r="P29" s="46"/>
      <c r="Q29" s="10" t="s">
        <v>50</v>
      </c>
      <c r="R29" s="7" t="s">
        <v>50</v>
      </c>
      <c r="S29" s="7" t="s">
        <v>50</v>
      </c>
      <c r="T29" s="7" t="s">
        <v>50</v>
      </c>
      <c r="U29" s="7"/>
      <c r="V29" s="7" t="s">
        <v>56</v>
      </c>
      <c r="W29" s="7" t="s">
        <v>56</v>
      </c>
      <c r="X29" s="7" t="s">
        <v>50</v>
      </c>
      <c r="Y29" s="7">
        <v>0</v>
      </c>
      <c r="Z29" s="7" t="s">
        <v>50</v>
      </c>
      <c r="AA29" s="7">
        <v>0</v>
      </c>
      <c r="AB29" s="7" t="s">
        <v>50</v>
      </c>
      <c r="AC29" s="7">
        <v>0</v>
      </c>
      <c r="AD29" s="7">
        <v>0</v>
      </c>
      <c r="AE29" s="7">
        <v>0</v>
      </c>
      <c r="AF29" s="7">
        <v>0</v>
      </c>
      <c r="AG29" s="7">
        <v>0</v>
      </c>
      <c r="AH29" s="7">
        <v>0</v>
      </c>
      <c r="AI29" s="7">
        <v>0</v>
      </c>
      <c r="AJ29" s="7">
        <v>0</v>
      </c>
      <c r="AK29" s="7">
        <v>0</v>
      </c>
      <c r="AL29" s="7">
        <v>0</v>
      </c>
      <c r="AM29" s="7">
        <v>0</v>
      </c>
      <c r="AN29" s="7" t="s">
        <v>56</v>
      </c>
      <c r="AO29" s="7"/>
      <c r="AP29" s="7"/>
      <c r="AQ29" s="7"/>
      <c r="AR29" s="7"/>
      <c r="AS29" s="7"/>
      <c r="AT29" s="7"/>
      <c r="AU29" s="7">
        <v>0</v>
      </c>
      <c r="AV29" s="7" t="s">
        <v>50</v>
      </c>
      <c r="AW29" s="7" t="s">
        <v>50</v>
      </c>
      <c r="AX29" s="7"/>
      <c r="AY29" s="7"/>
    </row>
    <row r="30" spans="1:51" s="53" customFormat="1" hidden="1" x14ac:dyDescent="0.25">
      <c r="A30" s="5">
        <v>29</v>
      </c>
      <c r="B30" s="77">
        <v>0</v>
      </c>
      <c r="C30" s="45" t="s">
        <v>1050</v>
      </c>
      <c r="D30" s="45"/>
      <c r="E30" s="45" t="s">
        <v>64</v>
      </c>
      <c r="F30" s="54"/>
      <c r="G30" s="54"/>
      <c r="H30" s="55"/>
      <c r="I30" s="55"/>
      <c r="J30" s="45"/>
      <c r="K30" s="45"/>
      <c r="L30" s="51">
        <v>44853</v>
      </c>
      <c r="M30" s="45">
        <v>40</v>
      </c>
      <c r="N30" s="52">
        <f t="shared" si="2"/>
        <v>44892</v>
      </c>
      <c r="O30" s="46">
        <f t="shared" ca="1" si="3"/>
        <v>-1311</v>
      </c>
      <c r="P30" s="46"/>
      <c r="Q30" s="10" t="s">
        <v>50</v>
      </c>
      <c r="R30" s="7" t="s">
        <v>50</v>
      </c>
      <c r="S30" s="7">
        <v>0</v>
      </c>
      <c r="T30" s="7" t="s">
        <v>50</v>
      </c>
      <c r="U30" s="7">
        <v>0</v>
      </c>
      <c r="V30" s="7" t="s">
        <v>50</v>
      </c>
      <c r="W30" s="15" t="s">
        <v>50</v>
      </c>
      <c r="X30" s="7">
        <v>0</v>
      </c>
      <c r="Y30" s="7">
        <v>0</v>
      </c>
      <c r="Z30" s="7" t="s">
        <v>50</v>
      </c>
      <c r="AA30" s="7">
        <v>0</v>
      </c>
      <c r="AB30" s="7" t="s">
        <v>50</v>
      </c>
      <c r="AC30" s="7"/>
      <c r="AD30" s="7"/>
      <c r="AE30" s="7">
        <v>0</v>
      </c>
      <c r="AF30" s="7">
        <v>0</v>
      </c>
      <c r="AG30" s="7">
        <v>0</v>
      </c>
      <c r="AH30" s="7">
        <v>0</v>
      </c>
      <c r="AI30" s="7">
        <v>0</v>
      </c>
      <c r="AJ30" s="7">
        <v>0</v>
      </c>
      <c r="AK30" s="7">
        <v>0</v>
      </c>
      <c r="AL30" s="7">
        <v>0</v>
      </c>
      <c r="AM30" s="7">
        <v>0</v>
      </c>
      <c r="AN30" s="7" t="s">
        <v>50</v>
      </c>
      <c r="AO30" s="7">
        <v>0</v>
      </c>
      <c r="AP30" s="7">
        <v>0</v>
      </c>
      <c r="AQ30" s="7">
        <v>0</v>
      </c>
      <c r="AR30" s="7">
        <v>0</v>
      </c>
      <c r="AS30" s="7">
        <v>0</v>
      </c>
      <c r="AT30" s="7">
        <v>0</v>
      </c>
      <c r="AU30" s="7">
        <v>0</v>
      </c>
      <c r="AV30" s="7" t="s">
        <v>50</v>
      </c>
      <c r="AW30" s="7" t="s">
        <v>50</v>
      </c>
      <c r="AX30" s="7"/>
      <c r="AY30" s="10"/>
    </row>
    <row r="31" spans="1:51" ht="16.5" hidden="1" customHeight="1" x14ac:dyDescent="0.25">
      <c r="A31" s="5">
        <v>30</v>
      </c>
      <c r="B31" s="89">
        <v>0</v>
      </c>
      <c r="C31" s="47" t="s">
        <v>1051</v>
      </c>
      <c r="D31" s="47"/>
      <c r="E31" s="67"/>
      <c r="F31" s="39"/>
      <c r="G31" s="39"/>
      <c r="H31" s="48"/>
      <c r="I31" s="7"/>
      <c r="J31" s="48"/>
      <c r="K31" s="7"/>
      <c r="L31" s="8">
        <v>44855</v>
      </c>
      <c r="M31" s="7">
        <v>120</v>
      </c>
      <c r="N31" s="9">
        <f t="shared" si="2"/>
        <v>44974</v>
      </c>
      <c r="O31" s="10">
        <f t="shared" ca="1" si="3"/>
        <v>-1229</v>
      </c>
      <c r="P31" s="10"/>
      <c r="Q31" s="10"/>
      <c r="R31" s="7"/>
      <c r="S31" s="7"/>
      <c r="T31" s="7"/>
      <c r="U31" s="7"/>
      <c r="V31" s="7"/>
      <c r="W31" s="15"/>
      <c r="X31" s="7"/>
      <c r="Y31" s="7"/>
      <c r="Z31" s="7"/>
      <c r="AA31" s="7"/>
      <c r="AB31" s="7"/>
      <c r="AC31" s="7"/>
      <c r="AD31" s="7"/>
      <c r="AE31" s="7"/>
      <c r="AF31" s="7"/>
      <c r="AG31" s="7"/>
      <c r="AH31" s="7"/>
      <c r="AI31" s="7"/>
      <c r="AJ31" s="7"/>
      <c r="AK31" s="7"/>
      <c r="AL31" s="7"/>
      <c r="AM31" s="7"/>
      <c r="AN31" s="10"/>
      <c r="AO31" s="7"/>
      <c r="AP31" s="7"/>
      <c r="AQ31" s="7"/>
      <c r="AR31" s="7"/>
      <c r="AS31" s="7"/>
      <c r="AT31" s="7"/>
      <c r="AU31" s="7"/>
      <c r="AV31" s="7"/>
      <c r="AW31" s="7"/>
      <c r="AX31" s="7"/>
      <c r="AY31" s="10"/>
    </row>
    <row r="32" spans="1:51" hidden="1" x14ac:dyDescent="0.25">
      <c r="A32" s="5">
        <v>31</v>
      </c>
      <c r="B32" s="77">
        <v>0</v>
      </c>
      <c r="C32" s="45" t="s">
        <v>1052</v>
      </c>
      <c r="D32" s="45"/>
      <c r="E32" s="45" t="s">
        <v>1026</v>
      </c>
      <c r="F32" s="39"/>
      <c r="G32" s="39"/>
      <c r="H32" s="48"/>
      <c r="I32" s="7"/>
      <c r="J32" s="7"/>
      <c r="K32" s="7"/>
      <c r="L32" s="51">
        <v>44868</v>
      </c>
      <c r="M32" s="45">
        <v>40</v>
      </c>
      <c r="N32" s="52">
        <f t="shared" si="2"/>
        <v>44907</v>
      </c>
      <c r="O32" s="46">
        <f t="shared" ca="1" si="3"/>
        <v>-1296</v>
      </c>
      <c r="P32" s="46"/>
      <c r="Q32" s="10" t="s">
        <v>50</v>
      </c>
      <c r="R32" s="7" t="s">
        <v>50</v>
      </c>
      <c r="S32" s="7" t="s">
        <v>50</v>
      </c>
      <c r="T32" s="7">
        <v>0</v>
      </c>
      <c r="U32" s="7">
        <v>0</v>
      </c>
      <c r="V32" s="7" t="s">
        <v>56</v>
      </c>
      <c r="W32" s="15" t="s">
        <v>56</v>
      </c>
      <c r="X32" s="7" t="s">
        <v>50</v>
      </c>
      <c r="Y32" s="7" t="s">
        <v>50</v>
      </c>
      <c r="Z32" s="7" t="s">
        <v>50</v>
      </c>
      <c r="AA32" s="7" t="s">
        <v>50</v>
      </c>
      <c r="AB32" s="7">
        <v>0</v>
      </c>
      <c r="AC32" s="7">
        <v>0</v>
      </c>
      <c r="AD32" s="7">
        <v>0</v>
      </c>
      <c r="AE32" s="7">
        <v>0</v>
      </c>
      <c r="AF32" s="7">
        <v>0</v>
      </c>
      <c r="AG32" s="7">
        <v>0</v>
      </c>
      <c r="AH32" s="7">
        <v>0</v>
      </c>
      <c r="AI32" s="7">
        <v>0</v>
      </c>
      <c r="AJ32" s="7">
        <v>0</v>
      </c>
      <c r="AK32" s="7">
        <v>0</v>
      </c>
      <c r="AL32" s="7">
        <v>0</v>
      </c>
      <c r="AM32" s="7">
        <v>0</v>
      </c>
      <c r="AN32" s="7">
        <v>0</v>
      </c>
      <c r="AO32" s="7">
        <v>0</v>
      </c>
      <c r="AP32" s="7">
        <v>0</v>
      </c>
      <c r="AQ32" s="7">
        <v>0</v>
      </c>
      <c r="AR32" s="7">
        <v>0</v>
      </c>
      <c r="AS32" s="7">
        <v>0</v>
      </c>
      <c r="AT32" s="7">
        <v>0</v>
      </c>
      <c r="AU32" s="7" t="s">
        <v>50</v>
      </c>
      <c r="AV32" s="7" t="s">
        <v>50</v>
      </c>
      <c r="AW32" s="7" t="s">
        <v>50</v>
      </c>
      <c r="AX32" s="7"/>
      <c r="AY32" s="10"/>
    </row>
    <row r="33" spans="1:51" s="53" customFormat="1" hidden="1" x14ac:dyDescent="0.25">
      <c r="A33" s="5">
        <v>32</v>
      </c>
      <c r="B33" s="101">
        <v>0</v>
      </c>
      <c r="C33" s="45" t="s">
        <v>1053</v>
      </c>
      <c r="D33" s="45"/>
      <c r="E33" s="45"/>
      <c r="F33" s="54"/>
      <c r="G33" s="54"/>
      <c r="H33" s="55"/>
      <c r="I33" s="45"/>
      <c r="J33" s="54"/>
      <c r="K33" s="54"/>
      <c r="L33" s="51">
        <v>44872</v>
      </c>
      <c r="M33" s="45">
        <f>40+30</f>
        <v>70</v>
      </c>
      <c r="N33" s="52">
        <f t="shared" si="2"/>
        <v>44941</v>
      </c>
      <c r="O33" s="46">
        <f t="shared" ca="1" si="3"/>
        <v>-1262</v>
      </c>
      <c r="P33" s="46"/>
      <c r="Q33" s="10" t="s">
        <v>50</v>
      </c>
      <c r="R33" s="7" t="s">
        <v>50</v>
      </c>
      <c r="S33" s="7" t="s">
        <v>50</v>
      </c>
      <c r="T33" s="7">
        <v>0</v>
      </c>
      <c r="U33" s="7">
        <v>0</v>
      </c>
      <c r="V33" s="7" t="s">
        <v>50</v>
      </c>
      <c r="W33" s="15" t="s">
        <v>50</v>
      </c>
      <c r="X33" s="7" t="s">
        <v>50</v>
      </c>
      <c r="Y33" s="7" t="s">
        <v>56</v>
      </c>
      <c r="Z33" s="7" t="s">
        <v>50</v>
      </c>
      <c r="AA33" s="7">
        <v>0</v>
      </c>
      <c r="AB33" s="7" t="s">
        <v>50</v>
      </c>
      <c r="AC33" s="7">
        <v>0</v>
      </c>
      <c r="AD33" s="7">
        <v>0</v>
      </c>
      <c r="AE33" s="7" t="s">
        <v>50</v>
      </c>
      <c r="AF33" s="7" t="s">
        <v>50</v>
      </c>
      <c r="AG33" s="7">
        <v>0</v>
      </c>
      <c r="AH33" s="7" t="s">
        <v>50</v>
      </c>
      <c r="AI33" s="7"/>
      <c r="AJ33" s="7" t="s">
        <v>50</v>
      </c>
      <c r="AK33" s="7">
        <v>0</v>
      </c>
      <c r="AL33" s="7">
        <v>0</v>
      </c>
      <c r="AM33" s="7">
        <v>0</v>
      </c>
      <c r="AN33" s="7">
        <v>0</v>
      </c>
      <c r="AO33" s="7">
        <v>0</v>
      </c>
      <c r="AP33" s="7">
        <v>0</v>
      </c>
      <c r="AQ33" s="7">
        <v>0</v>
      </c>
      <c r="AR33" s="7">
        <v>0</v>
      </c>
      <c r="AS33" s="7">
        <v>0</v>
      </c>
      <c r="AT33" s="7">
        <v>0</v>
      </c>
      <c r="AU33" s="7" t="s">
        <v>50</v>
      </c>
      <c r="AV33" s="7" t="s">
        <v>50</v>
      </c>
      <c r="AW33" s="7" t="s">
        <v>50</v>
      </c>
      <c r="AX33" s="7"/>
      <c r="AY33" s="10"/>
    </row>
    <row r="34" spans="1:51" hidden="1" x14ac:dyDescent="0.25">
      <c r="A34" s="5">
        <v>33</v>
      </c>
      <c r="B34" s="89">
        <v>0</v>
      </c>
      <c r="C34" s="116" t="s">
        <v>1054</v>
      </c>
      <c r="D34" s="116"/>
      <c r="E34" s="83" t="s">
        <v>1026</v>
      </c>
      <c r="F34" s="64"/>
      <c r="G34" s="39"/>
      <c r="H34" s="48"/>
      <c r="I34" s="22"/>
      <c r="J34" s="22"/>
      <c r="K34" s="22"/>
      <c r="L34" s="8">
        <v>44879</v>
      </c>
      <c r="M34" s="7">
        <f>40+30</f>
        <v>70</v>
      </c>
      <c r="N34" s="9">
        <f t="shared" si="2"/>
        <v>44948</v>
      </c>
      <c r="O34" s="10">
        <f t="shared" ca="1" si="3"/>
        <v>-1255</v>
      </c>
      <c r="P34" s="40"/>
      <c r="Q34" s="40" t="s">
        <v>50</v>
      </c>
      <c r="R34" s="22" t="s">
        <v>50</v>
      </c>
      <c r="S34" s="22">
        <v>0</v>
      </c>
      <c r="T34" s="22">
        <v>0</v>
      </c>
      <c r="U34" s="22">
        <v>0</v>
      </c>
      <c r="V34" s="22" t="s">
        <v>56</v>
      </c>
      <c r="W34" s="24" t="s">
        <v>56</v>
      </c>
      <c r="X34" s="22" t="s">
        <v>56</v>
      </c>
      <c r="Y34" s="7"/>
      <c r="Z34" s="22" t="s">
        <v>56</v>
      </c>
      <c r="AA34" s="22"/>
      <c r="AB34" s="22"/>
      <c r="AC34" s="22"/>
      <c r="AD34" s="22"/>
      <c r="AE34" s="22"/>
      <c r="AF34" s="22"/>
      <c r="AG34" s="22"/>
      <c r="AH34" s="22"/>
      <c r="AI34" s="22"/>
      <c r="AJ34" s="22"/>
      <c r="AK34" s="22"/>
      <c r="AL34" s="22"/>
      <c r="AM34" s="22"/>
      <c r="AN34" s="22"/>
      <c r="AO34" s="22"/>
      <c r="AP34" s="22"/>
      <c r="AQ34" s="22"/>
      <c r="AR34" s="22"/>
      <c r="AS34" s="22"/>
      <c r="AT34" s="22"/>
      <c r="AU34" s="22">
        <v>0</v>
      </c>
      <c r="AV34" s="7" t="s">
        <v>50</v>
      </c>
      <c r="AW34" s="7" t="s">
        <v>50</v>
      </c>
      <c r="AX34" s="7"/>
      <c r="AY34" s="10"/>
    </row>
    <row r="35" spans="1:51" s="7" customFormat="1" hidden="1" x14ac:dyDescent="0.25">
      <c r="A35" s="5">
        <v>34</v>
      </c>
      <c r="B35" s="89">
        <v>0</v>
      </c>
      <c r="C35" s="107" t="s">
        <v>1055</v>
      </c>
      <c r="D35" s="107"/>
      <c r="E35" s="67" t="s">
        <v>80</v>
      </c>
      <c r="F35" s="39"/>
      <c r="H35" s="48"/>
      <c r="L35" s="8">
        <v>44879</v>
      </c>
      <c r="M35" s="7">
        <f>40+30</f>
        <v>70</v>
      </c>
      <c r="N35" s="9">
        <f t="shared" si="2"/>
        <v>44948</v>
      </c>
      <c r="O35" s="10">
        <f t="shared" ca="1" si="3"/>
        <v>-1255</v>
      </c>
      <c r="P35" s="10"/>
      <c r="Q35" s="10" t="s">
        <v>50</v>
      </c>
      <c r="R35" s="7" t="s">
        <v>50</v>
      </c>
      <c r="S35" s="7">
        <v>0</v>
      </c>
      <c r="T35" s="22" t="s">
        <v>50</v>
      </c>
      <c r="U35" s="22">
        <v>0</v>
      </c>
      <c r="V35" s="22" t="s">
        <v>50</v>
      </c>
      <c r="W35" s="24" t="s">
        <v>50</v>
      </c>
      <c r="X35" s="7" t="s">
        <v>50</v>
      </c>
      <c r="Y35" s="22">
        <v>0</v>
      </c>
      <c r="Z35" s="22" t="s">
        <v>50</v>
      </c>
      <c r="AA35" s="7">
        <v>0</v>
      </c>
      <c r="AB35" s="7" t="s">
        <v>50</v>
      </c>
      <c r="AC35" s="7">
        <v>0</v>
      </c>
      <c r="AD35" s="7">
        <v>0</v>
      </c>
      <c r="AE35" s="7" t="s">
        <v>50</v>
      </c>
      <c r="AF35" s="7">
        <v>0</v>
      </c>
      <c r="AG35" s="7">
        <v>0</v>
      </c>
      <c r="AH35" s="7">
        <v>0</v>
      </c>
      <c r="AI35" s="7" t="s">
        <v>50</v>
      </c>
      <c r="AJ35" s="7">
        <v>0</v>
      </c>
      <c r="AK35" s="7">
        <v>0</v>
      </c>
      <c r="AL35" s="7">
        <v>0</v>
      </c>
      <c r="AM35" s="7">
        <v>0</v>
      </c>
      <c r="AN35" s="7" t="s">
        <v>50</v>
      </c>
      <c r="AO35" s="7">
        <v>0</v>
      </c>
      <c r="AP35" s="7">
        <v>0</v>
      </c>
      <c r="AQ35" s="7">
        <v>0</v>
      </c>
      <c r="AR35" s="7">
        <v>0</v>
      </c>
      <c r="AS35" s="7">
        <v>0</v>
      </c>
      <c r="AT35" s="7">
        <v>0</v>
      </c>
      <c r="AU35" s="7">
        <v>0</v>
      </c>
      <c r="AV35" s="7" t="s">
        <v>50</v>
      </c>
      <c r="AW35" s="7" t="s">
        <v>50</v>
      </c>
      <c r="AY35" s="10"/>
    </row>
    <row r="36" spans="1:51" ht="14.25" hidden="1" customHeight="1" x14ac:dyDescent="0.25">
      <c r="A36" s="5">
        <v>35</v>
      </c>
      <c r="B36" s="21">
        <v>0</v>
      </c>
      <c r="C36" s="117" t="s">
        <v>1056</v>
      </c>
      <c r="D36" s="117"/>
      <c r="E36" s="41" t="s">
        <v>1026</v>
      </c>
      <c r="F36" s="65"/>
      <c r="G36" s="65"/>
      <c r="H36" s="48"/>
      <c r="I36" s="25"/>
      <c r="J36" s="25"/>
      <c r="K36" s="39"/>
      <c r="L36" s="8">
        <v>44880</v>
      </c>
      <c r="M36" s="7">
        <f>40+30</f>
        <v>70</v>
      </c>
      <c r="N36" s="9">
        <f t="shared" si="2"/>
        <v>44949</v>
      </c>
      <c r="O36" s="10">
        <f t="shared" ca="1" si="3"/>
        <v>-1254</v>
      </c>
      <c r="P36" s="42"/>
      <c r="Q36" s="42"/>
      <c r="R36" s="25"/>
      <c r="S36" s="25"/>
      <c r="T36" s="7"/>
      <c r="U36" s="7"/>
      <c r="V36" s="7"/>
      <c r="W36" s="15"/>
      <c r="X36" s="25"/>
      <c r="Y36" s="22"/>
      <c r="Z36" s="93"/>
      <c r="AA36" s="25"/>
      <c r="AB36" s="25"/>
      <c r="AC36" s="25"/>
      <c r="AD36" s="25"/>
      <c r="AE36" s="25"/>
      <c r="AF36" s="25"/>
      <c r="AG36" s="25"/>
      <c r="AH36" s="25"/>
      <c r="AI36" s="25"/>
      <c r="AJ36" s="25"/>
      <c r="AK36" s="25"/>
      <c r="AL36" s="25"/>
      <c r="AM36" s="25"/>
      <c r="AN36" s="25"/>
      <c r="AO36" s="25"/>
      <c r="AP36" s="25"/>
      <c r="AQ36" s="25"/>
      <c r="AR36" s="25"/>
      <c r="AS36" s="25"/>
      <c r="AT36" s="25"/>
      <c r="AU36" s="25"/>
      <c r="AV36" s="7"/>
      <c r="AW36" s="7"/>
      <c r="AX36" s="7"/>
      <c r="AY36" s="10"/>
    </row>
    <row r="37" spans="1:51" hidden="1" x14ac:dyDescent="0.25">
      <c r="A37" s="5">
        <v>36</v>
      </c>
      <c r="B37" s="77">
        <v>0</v>
      </c>
      <c r="C37" s="53" t="s">
        <v>1057</v>
      </c>
      <c r="D37" s="53"/>
      <c r="E37" s="53"/>
      <c r="F37" s="54"/>
      <c r="G37" s="54"/>
      <c r="H37" s="55"/>
      <c r="I37" s="45"/>
      <c r="J37" s="45"/>
      <c r="K37" s="45"/>
      <c r="L37" s="51">
        <v>44882</v>
      </c>
      <c r="M37" s="45">
        <v>40</v>
      </c>
      <c r="N37" s="52">
        <f t="shared" si="2"/>
        <v>44921</v>
      </c>
      <c r="O37" s="46">
        <f t="shared" ca="1" si="3"/>
        <v>-1282</v>
      </c>
      <c r="P37" s="46"/>
      <c r="Q37" s="10"/>
      <c r="R37" s="7" t="s">
        <v>50</v>
      </c>
      <c r="S37" s="7">
        <v>0</v>
      </c>
      <c r="T37" s="7">
        <v>0</v>
      </c>
      <c r="U37" s="7">
        <v>0</v>
      </c>
      <c r="V37" s="7" t="s">
        <v>56</v>
      </c>
      <c r="W37" s="15" t="s">
        <v>56</v>
      </c>
      <c r="X37" s="7" t="s">
        <v>50</v>
      </c>
      <c r="Y37" s="7">
        <v>0</v>
      </c>
      <c r="Z37" s="7" t="s">
        <v>56</v>
      </c>
      <c r="AA37" s="7">
        <v>0</v>
      </c>
      <c r="AB37" s="7" t="s">
        <v>56</v>
      </c>
      <c r="AC37" s="7">
        <v>0</v>
      </c>
      <c r="AD37" s="7">
        <v>0</v>
      </c>
      <c r="AE37" s="7">
        <v>0</v>
      </c>
      <c r="AF37" s="7">
        <v>0</v>
      </c>
      <c r="AG37" s="7">
        <v>0</v>
      </c>
      <c r="AH37" s="7">
        <v>0</v>
      </c>
      <c r="AI37" s="7">
        <v>0</v>
      </c>
      <c r="AJ37" s="7">
        <v>0</v>
      </c>
      <c r="AK37" s="7">
        <v>0</v>
      </c>
      <c r="AL37" s="7">
        <v>0</v>
      </c>
      <c r="AM37" s="7">
        <v>0</v>
      </c>
      <c r="AN37" s="7">
        <v>0</v>
      </c>
      <c r="AO37" s="7">
        <v>0</v>
      </c>
      <c r="AP37" s="7">
        <v>0</v>
      </c>
      <c r="AQ37" s="7">
        <v>0</v>
      </c>
      <c r="AR37" s="7">
        <v>0</v>
      </c>
      <c r="AS37" s="7">
        <v>0</v>
      </c>
      <c r="AT37" s="7">
        <v>0</v>
      </c>
      <c r="AU37" s="7" t="s">
        <v>50</v>
      </c>
      <c r="AV37" s="7" t="s">
        <v>50</v>
      </c>
      <c r="AW37" s="7" t="s">
        <v>50</v>
      </c>
      <c r="AX37" s="7"/>
      <c r="AY37" s="10"/>
    </row>
    <row r="38" spans="1:51" hidden="1" x14ac:dyDescent="0.25">
      <c r="A38" s="5">
        <v>37</v>
      </c>
      <c r="B38" s="101">
        <v>0</v>
      </c>
      <c r="C38" s="45" t="s">
        <v>1058</v>
      </c>
      <c r="D38" s="45"/>
      <c r="E38" s="45"/>
      <c r="F38" s="54"/>
      <c r="G38" s="74"/>
      <c r="H38" s="55"/>
      <c r="I38" s="45"/>
      <c r="J38" s="45"/>
      <c r="K38" s="45"/>
      <c r="L38" s="51">
        <v>44883</v>
      </c>
      <c r="M38" s="45">
        <v>180</v>
      </c>
      <c r="N38" s="52">
        <f t="shared" si="2"/>
        <v>45062</v>
      </c>
      <c r="O38" s="46">
        <f t="shared" ca="1" si="3"/>
        <v>-1141</v>
      </c>
      <c r="P38" s="46"/>
      <c r="Q38" s="10" t="s">
        <v>50</v>
      </c>
      <c r="R38" s="7" t="s">
        <v>50</v>
      </c>
      <c r="S38" s="7" t="s">
        <v>50</v>
      </c>
      <c r="T38" s="7">
        <v>0</v>
      </c>
      <c r="U38" s="7">
        <v>0</v>
      </c>
      <c r="V38" s="7" t="s">
        <v>56</v>
      </c>
      <c r="W38" s="15" t="s">
        <v>56</v>
      </c>
      <c r="X38" s="7" t="s">
        <v>50</v>
      </c>
      <c r="Y38" s="7" t="s">
        <v>50</v>
      </c>
      <c r="Z38" s="7" t="s">
        <v>50</v>
      </c>
      <c r="AA38" s="7">
        <v>0</v>
      </c>
      <c r="AB38" s="7" t="s">
        <v>56</v>
      </c>
      <c r="AC38" s="7">
        <v>0</v>
      </c>
      <c r="AD38" s="7">
        <v>0</v>
      </c>
      <c r="AE38" s="7" t="s">
        <v>56</v>
      </c>
      <c r="AF38" s="7" t="s">
        <v>56</v>
      </c>
      <c r="AG38" s="7">
        <v>0</v>
      </c>
      <c r="AH38" s="7"/>
      <c r="AI38" s="7" t="s">
        <v>56</v>
      </c>
      <c r="AJ38" s="7">
        <v>0</v>
      </c>
      <c r="AK38" s="7">
        <v>0</v>
      </c>
      <c r="AL38" s="7">
        <v>0</v>
      </c>
      <c r="AM38" s="7">
        <v>0</v>
      </c>
      <c r="AN38" s="7" t="s">
        <v>56</v>
      </c>
      <c r="AO38" s="7">
        <v>0</v>
      </c>
      <c r="AP38" s="7">
        <v>0</v>
      </c>
      <c r="AQ38" s="7">
        <v>0</v>
      </c>
      <c r="AR38" s="7">
        <v>0</v>
      </c>
      <c r="AS38" s="7">
        <v>0</v>
      </c>
      <c r="AT38" s="7">
        <v>0</v>
      </c>
      <c r="AU38" s="7"/>
      <c r="AV38" s="7"/>
      <c r="AW38" s="7"/>
      <c r="AX38" s="7"/>
      <c r="AY38" s="10"/>
    </row>
    <row r="39" spans="1:51" hidden="1" x14ac:dyDescent="0.25">
      <c r="A39" s="5">
        <v>38</v>
      </c>
      <c r="B39" s="21">
        <v>0</v>
      </c>
      <c r="C39" s="45" t="s">
        <v>1059</v>
      </c>
      <c r="D39" s="45"/>
      <c r="E39" s="67" t="s">
        <v>1026</v>
      </c>
      <c r="F39" s="39"/>
      <c r="G39" s="39"/>
      <c r="H39" s="48"/>
      <c r="I39" s="7"/>
      <c r="J39" s="7"/>
      <c r="K39" s="7"/>
      <c r="L39" s="8">
        <v>44883</v>
      </c>
      <c r="M39" s="7">
        <v>40</v>
      </c>
      <c r="N39" s="9">
        <f t="shared" si="2"/>
        <v>44922</v>
      </c>
      <c r="O39" s="10">
        <f t="shared" ca="1" si="3"/>
        <v>-1281</v>
      </c>
      <c r="P39" s="10"/>
      <c r="Q39" s="10">
        <v>0</v>
      </c>
      <c r="R39" s="7" t="s">
        <v>50</v>
      </c>
      <c r="S39" s="7" t="s">
        <v>50</v>
      </c>
      <c r="T39" s="7">
        <v>0</v>
      </c>
      <c r="U39" s="7">
        <v>0</v>
      </c>
      <c r="V39" s="7" t="s">
        <v>50</v>
      </c>
      <c r="W39" s="15" t="s">
        <v>50</v>
      </c>
      <c r="X39" s="7" t="s">
        <v>50</v>
      </c>
      <c r="Y39" s="7">
        <v>0</v>
      </c>
      <c r="Z39" s="7" t="s">
        <v>50</v>
      </c>
      <c r="AA39" s="7">
        <v>0</v>
      </c>
      <c r="AB39" s="7" t="s">
        <v>50</v>
      </c>
      <c r="AC39" s="7">
        <v>0</v>
      </c>
      <c r="AD39" s="7">
        <v>0</v>
      </c>
      <c r="AE39" s="7">
        <v>0</v>
      </c>
      <c r="AF39" s="7">
        <v>0</v>
      </c>
      <c r="AG39" s="7">
        <v>0</v>
      </c>
      <c r="AH39" s="7">
        <v>0</v>
      </c>
      <c r="AI39" s="7">
        <v>0</v>
      </c>
      <c r="AJ39" s="7">
        <v>0</v>
      </c>
      <c r="AK39" s="7">
        <v>0</v>
      </c>
      <c r="AL39" s="7">
        <v>0</v>
      </c>
      <c r="AM39" s="7">
        <v>0</v>
      </c>
      <c r="AN39" s="7">
        <v>0</v>
      </c>
      <c r="AO39" s="7"/>
      <c r="AP39" s="7"/>
      <c r="AQ39" s="7"/>
      <c r="AR39" s="7"/>
      <c r="AS39" s="7"/>
      <c r="AT39" s="7"/>
      <c r="AU39" s="7" t="s">
        <v>56</v>
      </c>
      <c r="AV39" s="7" t="s">
        <v>50</v>
      </c>
      <c r="AW39" s="7" t="s">
        <v>50</v>
      </c>
      <c r="AX39" s="7"/>
      <c r="AY39" s="7"/>
    </row>
    <row r="40" spans="1:51" s="53" customFormat="1" hidden="1" x14ac:dyDescent="0.25">
      <c r="A40" s="5">
        <v>39</v>
      </c>
      <c r="B40" s="101">
        <v>0</v>
      </c>
      <c r="C40" s="46" t="s">
        <v>1060</v>
      </c>
      <c r="D40" s="46"/>
      <c r="E40" s="45" t="s">
        <v>80</v>
      </c>
      <c r="F40" s="54"/>
      <c r="G40" s="54"/>
      <c r="H40" s="55"/>
      <c r="I40" s="54"/>
      <c r="J40" s="54"/>
      <c r="K40" s="54"/>
      <c r="L40" s="51">
        <v>44886</v>
      </c>
      <c r="M40" s="45">
        <f>40+30</f>
        <v>70</v>
      </c>
      <c r="N40" s="52">
        <f t="shared" si="2"/>
        <v>44955</v>
      </c>
      <c r="O40" s="46">
        <f t="shared" ca="1" si="3"/>
        <v>-1248</v>
      </c>
      <c r="P40" s="46"/>
      <c r="Q40" s="10" t="s">
        <v>50</v>
      </c>
      <c r="R40" s="7" t="s">
        <v>50</v>
      </c>
      <c r="S40" s="7" t="s">
        <v>50</v>
      </c>
      <c r="T40" s="7">
        <v>0</v>
      </c>
      <c r="U40" s="7">
        <v>0</v>
      </c>
      <c r="V40" s="7" t="s">
        <v>56</v>
      </c>
      <c r="W40" s="15" t="s">
        <v>56</v>
      </c>
      <c r="X40" s="7" t="s">
        <v>50</v>
      </c>
      <c r="Y40" s="7" t="s">
        <v>56</v>
      </c>
      <c r="Z40" s="7" t="s">
        <v>50</v>
      </c>
      <c r="AA40" s="7">
        <v>0</v>
      </c>
      <c r="AB40" s="7" t="s">
        <v>50</v>
      </c>
      <c r="AC40" s="7">
        <v>0</v>
      </c>
      <c r="AD40" s="7">
        <v>0</v>
      </c>
      <c r="AE40" s="7" t="s">
        <v>50</v>
      </c>
      <c r="AF40" s="7" t="s">
        <v>50</v>
      </c>
      <c r="AG40" s="7">
        <v>0</v>
      </c>
      <c r="AH40" s="7" t="s">
        <v>56</v>
      </c>
      <c r="AI40" s="7" t="s">
        <v>50</v>
      </c>
      <c r="AJ40" s="7">
        <v>0</v>
      </c>
      <c r="AK40" s="7">
        <v>0</v>
      </c>
      <c r="AL40" s="7">
        <v>0</v>
      </c>
      <c r="AM40" s="7">
        <v>0</v>
      </c>
      <c r="AN40" s="7">
        <v>0</v>
      </c>
      <c r="AO40" s="7"/>
      <c r="AP40" s="7"/>
      <c r="AQ40" s="7"/>
      <c r="AR40" s="7"/>
      <c r="AS40" s="7"/>
      <c r="AT40" s="7"/>
      <c r="AU40" s="7" t="s">
        <v>50</v>
      </c>
      <c r="AV40" s="7" t="s">
        <v>50</v>
      </c>
      <c r="AW40" s="7" t="s">
        <v>50</v>
      </c>
      <c r="AX40" s="7"/>
      <c r="AY40" s="10"/>
    </row>
    <row r="41" spans="1:51" hidden="1" x14ac:dyDescent="0.25">
      <c r="A41" s="5">
        <v>40</v>
      </c>
      <c r="B41" s="101">
        <v>0</v>
      </c>
      <c r="C41" s="45" t="s">
        <v>1061</v>
      </c>
      <c r="D41" s="45"/>
      <c r="E41" s="45" t="s">
        <v>1026</v>
      </c>
      <c r="F41" s="54"/>
      <c r="G41" s="54"/>
      <c r="H41" s="55"/>
      <c r="I41" s="54"/>
      <c r="J41" s="45"/>
      <c r="K41" s="45"/>
      <c r="L41" s="51">
        <v>44888</v>
      </c>
      <c r="M41" s="45">
        <v>40</v>
      </c>
      <c r="N41" s="52">
        <f t="shared" si="2"/>
        <v>44927</v>
      </c>
      <c r="O41" s="46">
        <f t="shared" ca="1" si="3"/>
        <v>-1276</v>
      </c>
      <c r="P41" s="46"/>
      <c r="Q41" s="10" t="s">
        <v>50</v>
      </c>
      <c r="R41" s="7" t="s">
        <v>50</v>
      </c>
      <c r="S41" s="7" t="s">
        <v>50</v>
      </c>
      <c r="T41" s="7">
        <v>0</v>
      </c>
      <c r="U41" s="7">
        <v>0</v>
      </c>
      <c r="V41" s="7" t="s">
        <v>56</v>
      </c>
      <c r="W41" s="15" t="s">
        <v>56</v>
      </c>
      <c r="X41" s="7" t="s">
        <v>50</v>
      </c>
      <c r="Y41" s="7" t="s">
        <v>50</v>
      </c>
      <c r="Z41" s="7" t="s">
        <v>50</v>
      </c>
      <c r="AA41" s="7"/>
      <c r="AB41" s="7" t="s">
        <v>50</v>
      </c>
      <c r="AC41" s="7"/>
      <c r="AD41" s="7"/>
      <c r="AE41" s="7" t="s">
        <v>50</v>
      </c>
      <c r="AF41" s="7" t="s">
        <v>50</v>
      </c>
      <c r="AG41" s="7"/>
      <c r="AH41" s="7" t="s">
        <v>56</v>
      </c>
      <c r="AI41" s="7">
        <v>0</v>
      </c>
      <c r="AJ41" s="7"/>
      <c r="AK41" s="7"/>
      <c r="AL41" s="7"/>
      <c r="AM41" s="7"/>
      <c r="AN41" s="7"/>
      <c r="AO41" s="7"/>
      <c r="AP41" s="7"/>
      <c r="AQ41" s="7"/>
      <c r="AR41" s="7"/>
      <c r="AS41" s="7"/>
      <c r="AT41" s="7"/>
      <c r="AU41" s="7" t="s">
        <v>50</v>
      </c>
      <c r="AV41" s="7"/>
      <c r="AW41" s="7"/>
      <c r="AX41" s="7"/>
      <c r="AY41" s="10"/>
    </row>
    <row r="42" spans="1:51" ht="14.25" hidden="1" customHeight="1" x14ac:dyDescent="0.25">
      <c r="A42" s="5">
        <v>41</v>
      </c>
      <c r="B42" s="101">
        <v>0</v>
      </c>
      <c r="C42" s="45" t="s">
        <v>1062</v>
      </c>
      <c r="D42" s="45"/>
      <c r="E42" s="45" t="s">
        <v>80</v>
      </c>
      <c r="F42" s="54"/>
      <c r="G42" s="54"/>
      <c r="H42" s="55"/>
      <c r="I42" s="45"/>
      <c r="J42" s="54"/>
      <c r="K42" s="45"/>
      <c r="L42" s="51">
        <v>44889</v>
      </c>
      <c r="M42" s="45">
        <v>80</v>
      </c>
      <c r="N42" s="52">
        <f t="shared" si="2"/>
        <v>44968</v>
      </c>
      <c r="O42" s="46">
        <f t="shared" ca="1" si="3"/>
        <v>-1235</v>
      </c>
      <c r="P42" s="46"/>
      <c r="Q42" s="10"/>
      <c r="R42" s="7"/>
      <c r="S42" s="7"/>
      <c r="T42" s="7"/>
      <c r="U42" s="7"/>
      <c r="V42" s="7"/>
      <c r="W42" s="15"/>
      <c r="X42" s="7" t="s">
        <v>50</v>
      </c>
      <c r="Y42" s="7"/>
      <c r="Z42" s="7"/>
      <c r="AA42" s="7"/>
      <c r="AB42" s="7" t="s">
        <v>56</v>
      </c>
      <c r="AC42" s="7"/>
      <c r="AD42" s="7"/>
      <c r="AE42" s="7"/>
      <c r="AF42" s="7"/>
      <c r="AG42" s="7"/>
      <c r="AH42" s="7"/>
      <c r="AI42" s="7"/>
      <c r="AJ42" s="7"/>
      <c r="AK42" s="7"/>
      <c r="AL42" s="7"/>
      <c r="AM42" s="7"/>
      <c r="AN42" s="7" t="s">
        <v>56</v>
      </c>
      <c r="AO42" s="7"/>
      <c r="AP42" s="7"/>
      <c r="AQ42" s="7"/>
      <c r="AR42" s="7"/>
      <c r="AS42" s="7"/>
      <c r="AT42" s="7"/>
      <c r="AU42" s="7">
        <v>0</v>
      </c>
      <c r="AV42" s="7" t="s">
        <v>50</v>
      </c>
      <c r="AW42" s="7" t="s">
        <v>50</v>
      </c>
      <c r="AX42" s="7"/>
      <c r="AY42" s="10"/>
    </row>
    <row r="43" spans="1:51" s="106" customFormat="1" ht="15" hidden="1" customHeight="1" x14ac:dyDescent="0.25">
      <c r="A43" s="5">
        <v>42</v>
      </c>
      <c r="B43" s="152">
        <v>0</v>
      </c>
      <c r="C43" s="47" t="s">
        <v>1063</v>
      </c>
      <c r="D43" s="47" t="s">
        <v>1064</v>
      </c>
      <c r="E43" s="47" t="s">
        <v>80</v>
      </c>
      <c r="F43" s="85"/>
      <c r="G43" s="85"/>
      <c r="H43" s="127"/>
      <c r="I43" s="47"/>
      <c r="J43" s="85"/>
      <c r="K43" s="60" t="s">
        <v>161</v>
      </c>
      <c r="L43" s="94">
        <v>44897</v>
      </c>
      <c r="M43" s="47">
        <f>40+30+30+30+30+30+30+30+30+30+30+30+30+30+30+30+30+30+30+30+30+30+30</f>
        <v>700</v>
      </c>
      <c r="N43" s="104">
        <f t="shared" si="2"/>
        <v>45596</v>
      </c>
      <c r="O43" s="60">
        <f t="shared" ca="1" si="3"/>
        <v>-607</v>
      </c>
      <c r="P43" s="60"/>
      <c r="Q43" s="60"/>
      <c r="R43" s="47"/>
      <c r="S43" s="47"/>
      <c r="T43" s="47"/>
      <c r="U43" s="47"/>
      <c r="V43" s="47"/>
      <c r="W43" s="105"/>
      <c r="X43" s="47"/>
      <c r="Y43" s="47"/>
      <c r="Z43" s="47"/>
      <c r="AA43" s="47"/>
      <c r="AB43" s="47"/>
      <c r="AC43" s="47"/>
      <c r="AD43" s="47"/>
      <c r="AE43" s="47"/>
      <c r="AF43" s="47"/>
      <c r="AG43" s="47"/>
      <c r="AH43" s="47"/>
      <c r="AI43" s="47"/>
      <c r="AJ43" s="47"/>
      <c r="AK43" s="47"/>
      <c r="AL43" s="47"/>
      <c r="AM43" s="47"/>
      <c r="AN43" s="47"/>
      <c r="AO43" s="47"/>
      <c r="AP43" s="47"/>
      <c r="AQ43" s="47"/>
      <c r="AR43" s="47"/>
      <c r="AS43" s="47"/>
      <c r="AT43" s="47"/>
      <c r="AU43" s="47" t="s">
        <v>56</v>
      </c>
      <c r="AV43" s="47" t="s">
        <v>56</v>
      </c>
      <c r="AW43" s="47" t="s">
        <v>56</v>
      </c>
      <c r="AX43" s="47"/>
      <c r="AY43" s="60"/>
    </row>
    <row r="44" spans="1:51" hidden="1" x14ac:dyDescent="0.25">
      <c r="A44" s="5">
        <v>43</v>
      </c>
      <c r="B44" s="89">
        <v>0</v>
      </c>
      <c r="C44" s="45" t="s">
        <v>1065</v>
      </c>
      <c r="D44" s="45"/>
      <c r="E44" s="7"/>
      <c r="F44" s="39"/>
      <c r="G44" s="39"/>
      <c r="H44" s="48"/>
      <c r="I44" s="7"/>
      <c r="J44" s="39"/>
      <c r="K44" s="7"/>
      <c r="L44" s="8">
        <v>44897</v>
      </c>
      <c r="M44" s="7">
        <v>40</v>
      </c>
      <c r="N44" s="9">
        <f t="shared" si="2"/>
        <v>44936</v>
      </c>
      <c r="O44" s="60">
        <f t="shared" ca="1" si="3"/>
        <v>-1267</v>
      </c>
      <c r="P44" s="60"/>
      <c r="Q44" s="10" t="s">
        <v>50</v>
      </c>
      <c r="R44" s="7" t="s">
        <v>50</v>
      </c>
      <c r="S44" s="7" t="s">
        <v>50</v>
      </c>
      <c r="T44" s="7">
        <v>0</v>
      </c>
      <c r="U44" s="7">
        <v>0</v>
      </c>
      <c r="V44" s="7" t="s">
        <v>56</v>
      </c>
      <c r="W44" s="7" t="s">
        <v>56</v>
      </c>
      <c r="X44" s="7" t="s">
        <v>50</v>
      </c>
      <c r="Y44" s="7" t="s">
        <v>50</v>
      </c>
      <c r="Z44" s="7" t="s">
        <v>50</v>
      </c>
      <c r="AA44" s="7">
        <v>0</v>
      </c>
      <c r="AB44" s="7" t="s">
        <v>50</v>
      </c>
      <c r="AC44" s="7">
        <v>0</v>
      </c>
      <c r="AD44" s="7">
        <v>0</v>
      </c>
      <c r="AE44" s="7" t="s">
        <v>50</v>
      </c>
      <c r="AF44" s="7" t="s">
        <v>50</v>
      </c>
      <c r="AG44" s="7">
        <v>0</v>
      </c>
      <c r="AH44" s="7" t="s">
        <v>56</v>
      </c>
      <c r="AI44" s="7" t="s">
        <v>50</v>
      </c>
      <c r="AJ44" s="7">
        <v>0</v>
      </c>
      <c r="AK44" s="7">
        <v>0</v>
      </c>
      <c r="AL44" s="7">
        <v>0</v>
      </c>
      <c r="AM44" s="7">
        <v>0</v>
      </c>
      <c r="AN44" s="7">
        <v>0</v>
      </c>
      <c r="AO44" s="7">
        <v>0</v>
      </c>
      <c r="AP44" s="7">
        <v>0</v>
      </c>
      <c r="AQ44" s="7"/>
      <c r="AR44" s="7"/>
      <c r="AS44" s="7"/>
      <c r="AT44" s="7"/>
      <c r="AU44" s="7" t="s">
        <v>50</v>
      </c>
      <c r="AV44" s="7" t="s">
        <v>50</v>
      </c>
      <c r="AW44" s="7" t="s">
        <v>50</v>
      </c>
      <c r="AX44" s="7"/>
      <c r="AY44" s="10"/>
    </row>
    <row r="45" spans="1:51" hidden="1" x14ac:dyDescent="0.25">
      <c r="A45" s="5">
        <v>44</v>
      </c>
      <c r="B45" s="101">
        <v>0</v>
      </c>
      <c r="C45" s="96" t="s">
        <v>1066</v>
      </c>
      <c r="D45" s="96"/>
      <c r="E45" s="96"/>
      <c r="F45" s="45"/>
      <c r="G45" s="54"/>
      <c r="H45" s="55"/>
      <c r="I45" s="45"/>
      <c r="J45" s="45"/>
      <c r="K45" s="45"/>
      <c r="L45" s="51">
        <v>44897</v>
      </c>
      <c r="M45" s="45">
        <f>40+30+30+20</f>
        <v>120</v>
      </c>
      <c r="N45" s="52">
        <f t="shared" si="2"/>
        <v>45016</v>
      </c>
      <c r="O45" s="46">
        <f t="shared" ca="1" si="3"/>
        <v>-1187</v>
      </c>
      <c r="P45" s="46"/>
      <c r="Q45" s="10" t="s">
        <v>50</v>
      </c>
      <c r="R45" s="7" t="s">
        <v>50</v>
      </c>
      <c r="S45" s="7" t="s">
        <v>50</v>
      </c>
      <c r="T45" s="7">
        <v>0</v>
      </c>
      <c r="U45" s="7">
        <v>0</v>
      </c>
      <c r="V45" s="7" t="s">
        <v>56</v>
      </c>
      <c r="W45" s="15" t="s">
        <v>56</v>
      </c>
      <c r="X45" s="7" t="s">
        <v>50</v>
      </c>
      <c r="Y45" s="7"/>
      <c r="Z45" s="7" t="s">
        <v>50</v>
      </c>
      <c r="AA45" s="7"/>
      <c r="AB45" s="7" t="s">
        <v>50</v>
      </c>
      <c r="AC45" s="7"/>
      <c r="AD45" s="7"/>
      <c r="AE45" s="7" t="s">
        <v>50</v>
      </c>
      <c r="AF45" s="7" t="s">
        <v>50</v>
      </c>
      <c r="AG45" s="7"/>
      <c r="AH45" s="7" t="s">
        <v>56</v>
      </c>
      <c r="AI45" s="7">
        <v>0</v>
      </c>
      <c r="AJ45" s="7"/>
      <c r="AK45" s="7"/>
      <c r="AL45" s="7"/>
      <c r="AM45" s="7"/>
      <c r="AN45" s="7"/>
      <c r="AO45" s="7"/>
      <c r="AP45" s="7"/>
      <c r="AQ45" s="7"/>
      <c r="AR45" s="7"/>
      <c r="AS45" s="7"/>
      <c r="AT45" s="7"/>
      <c r="AU45" s="7" t="s">
        <v>50</v>
      </c>
      <c r="AV45" s="7" t="s">
        <v>50</v>
      </c>
      <c r="AW45" s="7" t="s">
        <v>50</v>
      </c>
      <c r="AX45" s="7"/>
      <c r="AY45" s="10"/>
    </row>
    <row r="46" spans="1:51" hidden="1" x14ac:dyDescent="0.25">
      <c r="A46" s="5">
        <v>45</v>
      </c>
      <c r="B46" s="101">
        <v>0</v>
      </c>
      <c r="C46" s="45" t="s">
        <v>1067</v>
      </c>
      <c r="D46" s="45"/>
      <c r="E46" s="45" t="s">
        <v>1026</v>
      </c>
      <c r="F46" s="7"/>
      <c r="G46" s="7"/>
      <c r="H46" s="48"/>
      <c r="I46" s="48"/>
      <c r="J46" s="7"/>
      <c r="K46" s="7"/>
      <c r="L46" s="51">
        <v>44908</v>
      </c>
      <c r="M46" s="45">
        <v>40</v>
      </c>
      <c r="N46" s="52">
        <f t="shared" si="2"/>
        <v>44947</v>
      </c>
      <c r="O46" s="46">
        <f t="shared" ca="1" si="3"/>
        <v>-1256</v>
      </c>
      <c r="P46" s="46"/>
      <c r="Q46" s="10">
        <v>0</v>
      </c>
      <c r="R46" s="7" t="s">
        <v>50</v>
      </c>
      <c r="S46" s="7">
        <v>0</v>
      </c>
      <c r="T46" s="7"/>
      <c r="U46" s="7"/>
      <c r="V46" s="7"/>
      <c r="W46" s="15" t="s">
        <v>50</v>
      </c>
      <c r="X46" s="7" t="s">
        <v>50</v>
      </c>
      <c r="Y46" s="7"/>
      <c r="Z46" s="7"/>
      <c r="AA46" s="7"/>
      <c r="AB46" s="7"/>
      <c r="AC46" s="7"/>
      <c r="AD46" s="7"/>
      <c r="AE46" s="7"/>
      <c r="AF46" s="7"/>
      <c r="AG46" s="7"/>
      <c r="AH46" s="7"/>
      <c r="AI46" s="7"/>
      <c r="AJ46" s="7"/>
      <c r="AK46" s="7"/>
      <c r="AL46" s="7"/>
      <c r="AM46" s="7"/>
      <c r="AN46" s="7"/>
      <c r="AO46" s="7"/>
      <c r="AP46" s="7"/>
      <c r="AQ46" s="7"/>
      <c r="AR46" s="7"/>
      <c r="AS46" s="7"/>
      <c r="AT46" s="7"/>
      <c r="AU46" s="7">
        <v>0</v>
      </c>
      <c r="AV46" s="7" t="s">
        <v>50</v>
      </c>
      <c r="AW46" s="7" t="s">
        <v>50</v>
      </c>
      <c r="AX46" s="7"/>
      <c r="AY46" s="10"/>
    </row>
    <row r="47" spans="1:51" ht="15.75" hidden="1" customHeight="1" x14ac:dyDescent="0.25">
      <c r="A47" s="5">
        <v>46</v>
      </c>
      <c r="B47" s="21">
        <v>0</v>
      </c>
      <c r="C47" s="63" t="s">
        <v>1068</v>
      </c>
      <c r="D47" s="63"/>
      <c r="E47" s="7" t="s">
        <v>80</v>
      </c>
      <c r="F47" s="39"/>
      <c r="G47" s="39"/>
      <c r="H47" s="48"/>
      <c r="I47" s="39"/>
      <c r="J47" s="7"/>
      <c r="K47" s="7"/>
      <c r="L47" s="8">
        <v>44909</v>
      </c>
      <c r="M47" s="7">
        <v>80</v>
      </c>
      <c r="N47" s="9">
        <f t="shared" si="2"/>
        <v>44988</v>
      </c>
      <c r="O47" s="10">
        <f t="shared" ca="1" si="3"/>
        <v>-1215</v>
      </c>
      <c r="P47" s="10"/>
      <c r="Q47" s="10" t="s">
        <v>50</v>
      </c>
      <c r="R47" s="7" t="s">
        <v>50</v>
      </c>
      <c r="S47" s="7">
        <v>0</v>
      </c>
      <c r="T47" s="7" t="s">
        <v>50</v>
      </c>
      <c r="U47" s="7">
        <v>0</v>
      </c>
      <c r="V47" s="7" t="s">
        <v>50</v>
      </c>
      <c r="W47" s="15"/>
      <c r="X47" s="7" t="s">
        <v>50</v>
      </c>
      <c r="Y47" s="7">
        <v>0</v>
      </c>
      <c r="Z47" s="7" t="s">
        <v>56</v>
      </c>
      <c r="AA47" s="7"/>
      <c r="AB47" s="7" t="s">
        <v>56</v>
      </c>
      <c r="AC47" s="7"/>
      <c r="AD47" s="7"/>
      <c r="AE47" s="7"/>
      <c r="AF47" s="7"/>
      <c r="AG47" s="7"/>
      <c r="AH47" s="7"/>
      <c r="AI47" s="7"/>
      <c r="AJ47" s="7"/>
      <c r="AK47" s="7"/>
      <c r="AL47" s="7"/>
      <c r="AM47" s="7"/>
      <c r="AN47" s="7" t="s">
        <v>56</v>
      </c>
      <c r="AO47" s="7"/>
      <c r="AP47" s="7"/>
      <c r="AQ47" s="7"/>
      <c r="AR47" s="7"/>
      <c r="AS47" s="7"/>
      <c r="AT47" s="7"/>
      <c r="AU47" s="7" t="s">
        <v>56</v>
      </c>
      <c r="AV47" s="7" t="s">
        <v>50</v>
      </c>
      <c r="AW47" s="7" t="s">
        <v>50</v>
      </c>
      <c r="AX47" s="7"/>
      <c r="AY47" s="7"/>
    </row>
    <row r="48" spans="1:51" hidden="1" x14ac:dyDescent="0.25">
      <c r="A48" s="5">
        <v>47</v>
      </c>
      <c r="B48" s="89">
        <v>0</v>
      </c>
      <c r="C48" s="106" t="s">
        <v>1069</v>
      </c>
      <c r="D48" s="106"/>
      <c r="E48" s="67" t="s">
        <v>61</v>
      </c>
      <c r="F48" s="39"/>
      <c r="G48" s="39"/>
      <c r="H48" s="48"/>
      <c r="I48" s="7"/>
      <c r="J48" s="39"/>
      <c r="K48" s="7"/>
      <c r="L48" s="8">
        <v>44911</v>
      </c>
      <c r="M48" s="7">
        <f>90+30+30+30</f>
        <v>180</v>
      </c>
      <c r="N48" s="9">
        <f t="shared" si="2"/>
        <v>45090</v>
      </c>
      <c r="O48" s="124">
        <f t="shared" ca="1" si="3"/>
        <v>-1113</v>
      </c>
      <c r="P48" s="124"/>
      <c r="Q48" s="10" t="s">
        <v>50</v>
      </c>
      <c r="R48" s="7" t="s">
        <v>50</v>
      </c>
      <c r="S48" s="7"/>
      <c r="T48" s="7">
        <v>0</v>
      </c>
      <c r="U48" s="7">
        <v>0</v>
      </c>
      <c r="V48" s="7"/>
      <c r="W48" s="15"/>
      <c r="X48" s="15"/>
      <c r="Y48" s="7" t="s">
        <v>56</v>
      </c>
      <c r="Z48" s="7"/>
      <c r="AA48" s="7"/>
      <c r="AB48" s="7" t="s">
        <v>50</v>
      </c>
      <c r="AC48" s="7"/>
      <c r="AD48" s="7"/>
      <c r="AE48" s="7"/>
      <c r="AF48" s="7"/>
      <c r="AG48" s="7"/>
      <c r="AH48" s="7"/>
      <c r="AI48" s="7"/>
      <c r="AJ48" s="7"/>
      <c r="AK48" s="7"/>
      <c r="AL48" s="7"/>
      <c r="AM48" s="7"/>
      <c r="AN48" s="7"/>
      <c r="AO48" s="7"/>
      <c r="AP48" s="7"/>
      <c r="AQ48" s="7"/>
      <c r="AR48" s="7"/>
      <c r="AS48" s="7"/>
      <c r="AT48" s="7"/>
      <c r="AU48" s="7"/>
      <c r="AV48" s="7"/>
      <c r="AW48" s="7"/>
      <c r="AX48" s="7"/>
      <c r="AY48" s="7"/>
    </row>
    <row r="49" spans="1:51" ht="13.5" hidden="1" customHeight="1" x14ac:dyDescent="0.25">
      <c r="A49" s="5">
        <v>48</v>
      </c>
      <c r="B49" s="101">
        <v>0</v>
      </c>
      <c r="C49" s="45" t="s">
        <v>1070</v>
      </c>
      <c r="D49" s="45"/>
      <c r="E49" s="45" t="s">
        <v>80</v>
      </c>
      <c r="F49" s="54"/>
      <c r="G49" s="54"/>
      <c r="H49" s="55"/>
      <c r="I49" s="45"/>
      <c r="J49" s="45"/>
      <c r="K49" s="45"/>
      <c r="L49" s="51">
        <v>44918</v>
      </c>
      <c r="M49" s="45">
        <v>160</v>
      </c>
      <c r="N49" s="52">
        <f t="shared" si="2"/>
        <v>45077</v>
      </c>
      <c r="O49" s="46">
        <f t="shared" ca="1" si="3"/>
        <v>-1126</v>
      </c>
      <c r="P49" s="46"/>
      <c r="Q49" s="10" t="s">
        <v>50</v>
      </c>
      <c r="R49" s="7" t="s">
        <v>50</v>
      </c>
      <c r="S49" s="7" t="s">
        <v>50</v>
      </c>
      <c r="T49" s="7">
        <v>0</v>
      </c>
      <c r="U49" s="7">
        <v>0</v>
      </c>
      <c r="V49" s="7" t="s">
        <v>50</v>
      </c>
      <c r="W49" s="15" t="s">
        <v>50</v>
      </c>
      <c r="X49" s="7" t="s">
        <v>50</v>
      </c>
      <c r="Y49" s="7" t="s">
        <v>50</v>
      </c>
      <c r="Z49" s="7" t="s">
        <v>50</v>
      </c>
      <c r="AA49" s="7" t="s">
        <v>50</v>
      </c>
      <c r="AB49" s="7" t="s">
        <v>50</v>
      </c>
      <c r="AC49" s="7"/>
      <c r="AD49" s="7"/>
      <c r="AE49" s="7" t="s">
        <v>50</v>
      </c>
      <c r="AF49" s="7" t="s">
        <v>50</v>
      </c>
      <c r="AG49" s="7"/>
      <c r="AH49" s="7" t="s">
        <v>50</v>
      </c>
      <c r="AI49" s="7"/>
      <c r="AJ49" s="7"/>
      <c r="AK49" s="7" t="s">
        <v>56</v>
      </c>
      <c r="AL49" s="7"/>
      <c r="AM49" s="7"/>
      <c r="AN49" s="7">
        <v>0</v>
      </c>
      <c r="AO49" s="7"/>
      <c r="AP49" s="7"/>
      <c r="AQ49" s="7"/>
      <c r="AR49" s="7"/>
      <c r="AS49" s="7"/>
      <c r="AT49" s="7"/>
      <c r="AU49" s="7"/>
      <c r="AV49" s="7"/>
      <c r="AW49" s="7"/>
      <c r="AX49" s="7"/>
      <c r="AY49" s="7"/>
    </row>
    <row r="50" spans="1:51" hidden="1" x14ac:dyDescent="0.25">
      <c r="A50" s="5">
        <v>49</v>
      </c>
      <c r="B50" s="89">
        <v>0</v>
      </c>
      <c r="C50" s="53" t="s">
        <v>1071</v>
      </c>
      <c r="D50" s="53"/>
      <c r="E50" s="7" t="s">
        <v>80</v>
      </c>
      <c r="F50" s="7"/>
      <c r="G50" s="7"/>
      <c r="H50" s="48"/>
      <c r="I50" s="48"/>
      <c r="J50" s="7"/>
      <c r="K50" s="7"/>
      <c r="L50" s="8">
        <v>44918</v>
      </c>
      <c r="M50" s="7">
        <v>70</v>
      </c>
      <c r="N50" s="9">
        <f t="shared" si="2"/>
        <v>44987</v>
      </c>
      <c r="O50" s="10">
        <f t="shared" ca="1" si="3"/>
        <v>-1216</v>
      </c>
      <c r="P50" s="10"/>
      <c r="Q50" s="10" t="s">
        <v>50</v>
      </c>
      <c r="R50" s="7" t="s">
        <v>50</v>
      </c>
      <c r="S50" s="7" t="s">
        <v>50</v>
      </c>
      <c r="T50" s="7">
        <v>0</v>
      </c>
      <c r="U50" s="7">
        <v>0</v>
      </c>
      <c r="V50" s="7" t="s">
        <v>56</v>
      </c>
      <c r="W50" s="7" t="s">
        <v>56</v>
      </c>
      <c r="X50" s="7" t="s">
        <v>50</v>
      </c>
      <c r="Y50" s="7" t="s">
        <v>56</v>
      </c>
      <c r="Z50" s="7"/>
      <c r="AA50" s="7"/>
      <c r="AB50" s="7"/>
      <c r="AC50" s="7"/>
      <c r="AD50" s="7"/>
      <c r="AE50" s="7"/>
      <c r="AF50" s="7"/>
      <c r="AG50" s="7"/>
      <c r="AH50" s="7"/>
      <c r="AI50" s="7"/>
      <c r="AJ50" s="7"/>
      <c r="AK50" s="7"/>
      <c r="AL50" s="7"/>
      <c r="AM50" s="7"/>
      <c r="AN50" s="7"/>
      <c r="AO50" s="7"/>
      <c r="AP50" s="7"/>
      <c r="AQ50" s="7"/>
      <c r="AR50" s="7"/>
      <c r="AS50" s="7"/>
      <c r="AT50" s="7"/>
      <c r="AU50" s="7" t="s">
        <v>50</v>
      </c>
      <c r="AV50" s="7" t="s">
        <v>50</v>
      </c>
      <c r="AW50" s="7" t="s">
        <v>50</v>
      </c>
      <c r="AX50" s="7"/>
      <c r="AY50" s="7"/>
    </row>
    <row r="51" spans="1:51" s="53" customFormat="1" hidden="1" x14ac:dyDescent="0.25">
      <c r="A51" s="5">
        <v>50</v>
      </c>
      <c r="B51" s="101">
        <v>0</v>
      </c>
      <c r="C51" s="46" t="s">
        <v>1072</v>
      </c>
      <c r="D51" s="46"/>
      <c r="E51" s="7" t="s">
        <v>94</v>
      </c>
      <c r="F51" s="45"/>
      <c r="G51" s="45"/>
      <c r="H51" s="55"/>
      <c r="I51" s="45"/>
      <c r="J51" s="45"/>
      <c r="K51" s="54"/>
      <c r="L51" s="51">
        <v>44922</v>
      </c>
      <c r="M51" s="45">
        <v>70</v>
      </c>
      <c r="N51" s="52">
        <f t="shared" si="2"/>
        <v>44991</v>
      </c>
      <c r="O51" s="46">
        <f t="shared" ca="1" si="3"/>
        <v>-1212</v>
      </c>
      <c r="P51" s="46"/>
      <c r="Q51" s="10" t="s">
        <v>50</v>
      </c>
      <c r="R51" s="7" t="s">
        <v>50</v>
      </c>
      <c r="S51" s="7" t="s">
        <v>50</v>
      </c>
      <c r="T51" s="7">
        <v>0</v>
      </c>
      <c r="U51" s="7">
        <v>0</v>
      </c>
      <c r="V51" s="7" t="s">
        <v>50</v>
      </c>
      <c r="W51" s="15" t="s">
        <v>50</v>
      </c>
      <c r="X51" s="7" t="s">
        <v>50</v>
      </c>
      <c r="Y51" s="7" t="s">
        <v>56</v>
      </c>
      <c r="Z51" s="7"/>
      <c r="AA51" s="7"/>
      <c r="AB51" s="7"/>
      <c r="AC51" s="7"/>
      <c r="AD51" s="7"/>
      <c r="AE51" s="7"/>
      <c r="AF51" s="7"/>
      <c r="AG51" s="7"/>
      <c r="AH51" s="7"/>
      <c r="AI51" s="7"/>
      <c r="AJ51" s="7"/>
      <c r="AK51" s="7"/>
      <c r="AL51" s="7"/>
      <c r="AM51" s="7"/>
      <c r="AN51" s="7"/>
      <c r="AO51" s="7"/>
      <c r="AP51" s="7"/>
      <c r="AQ51" s="7"/>
      <c r="AR51" s="7"/>
      <c r="AS51" s="7"/>
      <c r="AT51" s="7"/>
      <c r="AU51" s="7" t="s">
        <v>50</v>
      </c>
      <c r="AV51" s="7" t="s">
        <v>50</v>
      </c>
      <c r="AW51" s="7" t="s">
        <v>50</v>
      </c>
      <c r="AX51" s="7"/>
      <c r="AY51" s="7"/>
    </row>
    <row r="52" spans="1:51" hidden="1" x14ac:dyDescent="0.25">
      <c r="A52" s="5">
        <v>51</v>
      </c>
      <c r="B52" s="101">
        <v>0</v>
      </c>
      <c r="C52" s="45" t="s">
        <v>1073</v>
      </c>
      <c r="D52" s="45"/>
      <c r="E52" s="45" t="s">
        <v>61</v>
      </c>
      <c r="F52" s="45"/>
      <c r="G52" s="45"/>
      <c r="H52" s="45"/>
      <c r="I52" s="45"/>
      <c r="J52" s="45"/>
      <c r="K52" s="45"/>
      <c r="L52" s="51">
        <v>44922</v>
      </c>
      <c r="M52" s="45">
        <v>40</v>
      </c>
      <c r="N52" s="52">
        <f t="shared" si="2"/>
        <v>44961</v>
      </c>
      <c r="O52" s="46">
        <f t="shared" ca="1" si="3"/>
        <v>-1242</v>
      </c>
      <c r="P52" s="46"/>
      <c r="Q52" s="10"/>
      <c r="R52" s="7"/>
      <c r="S52" s="7"/>
      <c r="T52" s="7"/>
      <c r="U52" s="7"/>
      <c r="V52" s="7"/>
      <c r="W52" s="15"/>
      <c r="X52" s="7"/>
      <c r="Y52" s="7" t="s">
        <v>56</v>
      </c>
      <c r="Z52" s="7"/>
      <c r="AA52" s="7"/>
      <c r="AB52" s="7" t="s">
        <v>50</v>
      </c>
      <c r="AC52" s="7"/>
      <c r="AD52" s="7"/>
      <c r="AE52" s="7" t="s">
        <v>56</v>
      </c>
      <c r="AF52" s="7" t="s">
        <v>56</v>
      </c>
      <c r="AG52" s="7">
        <v>0</v>
      </c>
      <c r="AH52" s="7" t="s">
        <v>56</v>
      </c>
      <c r="AI52" s="7" t="s">
        <v>50</v>
      </c>
      <c r="AJ52" s="7" t="s">
        <v>50</v>
      </c>
      <c r="AK52" s="7">
        <v>0</v>
      </c>
      <c r="AL52" s="7">
        <v>0</v>
      </c>
      <c r="AM52" s="7">
        <v>0</v>
      </c>
      <c r="AN52" s="7">
        <v>0</v>
      </c>
      <c r="AO52" s="7">
        <v>0</v>
      </c>
      <c r="AP52" s="7">
        <v>0</v>
      </c>
      <c r="AQ52" s="7">
        <v>0</v>
      </c>
      <c r="AR52" s="7">
        <v>0</v>
      </c>
      <c r="AS52" s="7">
        <v>0</v>
      </c>
      <c r="AT52" s="7">
        <v>0</v>
      </c>
      <c r="AU52" s="7"/>
      <c r="AV52" s="7"/>
      <c r="AW52" s="7"/>
      <c r="AX52" s="7"/>
      <c r="AY52" s="7"/>
    </row>
    <row r="53" spans="1:51" hidden="1" x14ac:dyDescent="0.25">
      <c r="A53" s="5">
        <v>52</v>
      </c>
      <c r="B53" s="101">
        <v>0</v>
      </c>
      <c r="C53" s="45" t="s">
        <v>1074</v>
      </c>
      <c r="D53" s="45"/>
      <c r="E53" s="45" t="s">
        <v>117</v>
      </c>
      <c r="F53" s="54"/>
      <c r="G53" s="54"/>
      <c r="H53" s="45"/>
      <c r="I53" s="78"/>
      <c r="J53" s="45"/>
      <c r="K53" s="45"/>
      <c r="L53" s="51">
        <v>44922</v>
      </c>
      <c r="M53" s="45">
        <v>190</v>
      </c>
      <c r="N53" s="52">
        <f t="shared" si="2"/>
        <v>45111</v>
      </c>
      <c r="O53" s="46">
        <f t="shared" ca="1" si="3"/>
        <v>-1092</v>
      </c>
      <c r="P53" s="46"/>
      <c r="Q53" s="10" t="s">
        <v>50</v>
      </c>
      <c r="R53" s="7" t="s">
        <v>56</v>
      </c>
      <c r="S53" s="7" t="s">
        <v>56</v>
      </c>
      <c r="T53" s="7">
        <v>0</v>
      </c>
      <c r="U53" s="7">
        <v>0</v>
      </c>
      <c r="V53" s="7" t="s">
        <v>56</v>
      </c>
      <c r="W53" s="15" t="s">
        <v>56</v>
      </c>
      <c r="X53" s="7" t="s">
        <v>56</v>
      </c>
      <c r="Y53" s="7" t="s">
        <v>56</v>
      </c>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row>
    <row r="54" spans="1:51" s="53" customFormat="1" hidden="1" x14ac:dyDescent="0.25">
      <c r="A54" s="5">
        <v>53</v>
      </c>
      <c r="B54" s="89">
        <v>0</v>
      </c>
      <c r="C54" s="63" t="s">
        <v>1075</v>
      </c>
      <c r="D54" s="63"/>
      <c r="E54" s="7" t="s">
        <v>1026</v>
      </c>
      <c r="F54" s="39"/>
      <c r="G54" s="39"/>
      <c r="H54" s="48"/>
      <c r="I54" s="7"/>
      <c r="J54" s="39"/>
      <c r="K54" s="7"/>
      <c r="L54" s="8">
        <v>44922</v>
      </c>
      <c r="M54" s="7">
        <v>70</v>
      </c>
      <c r="N54" s="9">
        <f t="shared" si="2"/>
        <v>44991</v>
      </c>
      <c r="O54" s="10">
        <f t="shared" ca="1" si="3"/>
        <v>-1212</v>
      </c>
      <c r="P54" s="10"/>
      <c r="Q54" s="10" t="s">
        <v>50</v>
      </c>
      <c r="R54" s="7" t="s">
        <v>50</v>
      </c>
      <c r="S54" s="7" t="s">
        <v>50</v>
      </c>
      <c r="T54" s="7">
        <v>0</v>
      </c>
      <c r="U54" s="7">
        <v>0</v>
      </c>
      <c r="V54" s="7" t="s">
        <v>56</v>
      </c>
      <c r="W54" s="15" t="s">
        <v>56</v>
      </c>
      <c r="X54" s="7">
        <v>0</v>
      </c>
      <c r="Y54" s="7" t="s">
        <v>56</v>
      </c>
      <c r="Z54" s="7" t="s">
        <v>50</v>
      </c>
      <c r="AA54" s="7" t="s">
        <v>50</v>
      </c>
      <c r="AB54" s="7" t="s">
        <v>50</v>
      </c>
      <c r="AC54" s="7">
        <v>0</v>
      </c>
      <c r="AD54" s="7">
        <v>0</v>
      </c>
      <c r="AE54" s="7" t="s">
        <v>50</v>
      </c>
      <c r="AF54" s="7" t="s">
        <v>56</v>
      </c>
      <c r="AG54" s="7"/>
      <c r="AH54" s="7"/>
      <c r="AI54" s="7">
        <v>0</v>
      </c>
      <c r="AJ54" s="7">
        <v>0</v>
      </c>
      <c r="AK54" s="7">
        <v>0</v>
      </c>
      <c r="AL54" s="7"/>
      <c r="AM54" s="7"/>
      <c r="AN54" s="7">
        <v>0</v>
      </c>
      <c r="AO54" s="7"/>
      <c r="AP54" s="7"/>
      <c r="AQ54" s="7"/>
      <c r="AR54" s="7"/>
      <c r="AS54" s="7"/>
      <c r="AT54" s="7"/>
      <c r="AU54" s="7" t="s">
        <v>50</v>
      </c>
      <c r="AV54" s="7" t="s">
        <v>50</v>
      </c>
      <c r="AW54" s="7" t="s">
        <v>50</v>
      </c>
      <c r="AX54" s="7"/>
      <c r="AY54" s="7"/>
    </row>
    <row r="55" spans="1:51" hidden="1" x14ac:dyDescent="0.25">
      <c r="A55" s="5">
        <v>54</v>
      </c>
      <c r="B55" s="101">
        <v>0</v>
      </c>
      <c r="C55" s="45" t="s">
        <v>1076</v>
      </c>
      <c r="D55" s="45"/>
      <c r="E55" s="45" t="s">
        <v>123</v>
      </c>
      <c r="F55" s="54"/>
      <c r="G55" s="54"/>
      <c r="H55" s="45"/>
      <c r="I55" s="45"/>
      <c r="J55" s="45"/>
      <c r="K55" s="45"/>
      <c r="L55" s="51">
        <v>44924</v>
      </c>
      <c r="M55" s="45">
        <v>100</v>
      </c>
      <c r="N55" s="52">
        <f t="shared" si="2"/>
        <v>45023</v>
      </c>
      <c r="O55" s="46">
        <f t="shared" ca="1" si="3"/>
        <v>-1180</v>
      </c>
      <c r="P55" s="46"/>
      <c r="Q55" s="10" t="s">
        <v>50</v>
      </c>
      <c r="R55" s="7" t="s">
        <v>56</v>
      </c>
      <c r="S55" s="7" t="s">
        <v>56</v>
      </c>
      <c r="T55" s="7" t="s">
        <v>56</v>
      </c>
      <c r="U55" s="7">
        <v>0</v>
      </c>
      <c r="V55" s="7" t="s">
        <v>56</v>
      </c>
      <c r="W55" s="15" t="s">
        <v>56</v>
      </c>
      <c r="X55" s="7" t="s">
        <v>56</v>
      </c>
      <c r="Y55" s="7"/>
      <c r="Z55" s="7" t="s">
        <v>56</v>
      </c>
      <c r="AA55" s="7"/>
      <c r="AB55" s="7"/>
      <c r="AC55" s="7"/>
      <c r="AD55" s="7"/>
      <c r="AE55" s="7"/>
      <c r="AF55" s="7"/>
      <c r="AG55" s="7"/>
      <c r="AH55" s="7"/>
      <c r="AI55" s="7"/>
      <c r="AJ55" s="7"/>
      <c r="AK55" s="7"/>
      <c r="AL55" s="7"/>
      <c r="AM55" s="7"/>
      <c r="AN55" s="7"/>
      <c r="AO55" s="7"/>
      <c r="AP55" s="7"/>
      <c r="AQ55" s="7"/>
      <c r="AR55" s="7"/>
      <c r="AS55" s="7"/>
      <c r="AT55" s="7"/>
      <c r="AU55" s="7" t="s">
        <v>50</v>
      </c>
      <c r="AV55" s="7" t="s">
        <v>50</v>
      </c>
      <c r="AW55" s="7"/>
      <c r="AX55" s="7"/>
      <c r="AY55" s="7"/>
    </row>
    <row r="56" spans="1:51" hidden="1" x14ac:dyDescent="0.25">
      <c r="A56" s="5">
        <v>55</v>
      </c>
      <c r="B56" s="77">
        <v>0</v>
      </c>
      <c r="C56" s="46" t="s">
        <v>1077</v>
      </c>
      <c r="D56" s="46"/>
      <c r="E56" s="45" t="s">
        <v>111</v>
      </c>
      <c r="F56" s="45"/>
      <c r="G56" s="45"/>
      <c r="H56" s="45"/>
      <c r="I56" s="45"/>
      <c r="J56" s="45"/>
      <c r="K56" s="45"/>
      <c r="L56" s="51">
        <v>44918</v>
      </c>
      <c r="M56" s="45">
        <v>90</v>
      </c>
      <c r="N56" s="52">
        <f t="shared" si="2"/>
        <v>45007</v>
      </c>
      <c r="O56" s="46">
        <f t="shared" ca="1" si="3"/>
        <v>-1196</v>
      </c>
      <c r="P56" s="46"/>
      <c r="Q56" s="10" t="s">
        <v>50</v>
      </c>
      <c r="R56" s="7" t="s">
        <v>50</v>
      </c>
      <c r="S56" s="7" t="s">
        <v>50</v>
      </c>
      <c r="T56" s="7" t="s">
        <v>50</v>
      </c>
      <c r="U56" s="7">
        <v>0</v>
      </c>
      <c r="V56" s="7" t="s">
        <v>50</v>
      </c>
      <c r="W56" s="15" t="s">
        <v>50</v>
      </c>
      <c r="X56" s="7">
        <v>0</v>
      </c>
      <c r="Y56" s="7" t="s">
        <v>56</v>
      </c>
      <c r="Z56" s="7" t="s">
        <v>50</v>
      </c>
      <c r="AA56" s="7">
        <v>0</v>
      </c>
      <c r="AB56" s="7" t="s">
        <v>50</v>
      </c>
      <c r="AC56" s="7"/>
      <c r="AD56" s="7"/>
      <c r="AE56" s="7" t="s">
        <v>50</v>
      </c>
      <c r="AF56" s="7" t="s">
        <v>50</v>
      </c>
      <c r="AG56" s="7"/>
      <c r="AH56" s="7" t="s">
        <v>56</v>
      </c>
      <c r="AI56" s="7" t="s">
        <v>50</v>
      </c>
      <c r="AJ56" s="7">
        <v>0</v>
      </c>
      <c r="AK56" s="7">
        <v>0</v>
      </c>
      <c r="AL56" s="7"/>
      <c r="AM56" s="7"/>
      <c r="AN56" s="7" t="s">
        <v>56</v>
      </c>
      <c r="AO56" s="7"/>
      <c r="AP56" s="7"/>
      <c r="AQ56" s="7"/>
      <c r="AR56" s="7"/>
      <c r="AS56" s="7"/>
      <c r="AT56" s="7"/>
      <c r="AU56" s="7" t="s">
        <v>50</v>
      </c>
      <c r="AV56" s="7" t="s">
        <v>50</v>
      </c>
      <c r="AW56" s="7" t="s">
        <v>50</v>
      </c>
      <c r="AX56" s="7"/>
      <c r="AY56" s="7"/>
    </row>
    <row r="57" spans="1:51" ht="17.25" hidden="1" customHeight="1" x14ac:dyDescent="0.25">
      <c r="A57" s="5">
        <v>56</v>
      </c>
      <c r="B57" s="101">
        <v>0</v>
      </c>
      <c r="C57" s="46" t="s">
        <v>1078</v>
      </c>
      <c r="D57" s="46"/>
      <c r="E57" s="7" t="s">
        <v>123</v>
      </c>
      <c r="F57" s="7"/>
      <c r="G57" s="39"/>
      <c r="H57" s="7"/>
      <c r="I57" s="7"/>
      <c r="J57" s="7"/>
      <c r="K57" s="7"/>
      <c r="L57" s="51">
        <v>44925</v>
      </c>
      <c r="M57" s="45">
        <v>60</v>
      </c>
      <c r="N57" s="52">
        <f t="shared" si="2"/>
        <v>44984</v>
      </c>
      <c r="O57" s="46">
        <f t="shared" ca="1" si="3"/>
        <v>-1219</v>
      </c>
      <c r="P57" s="46"/>
      <c r="Q57" s="10" t="s">
        <v>50</v>
      </c>
      <c r="R57" s="7" t="s">
        <v>50</v>
      </c>
      <c r="S57" s="7" t="s">
        <v>50</v>
      </c>
      <c r="T57" s="7" t="s">
        <v>50</v>
      </c>
      <c r="U57" s="7">
        <v>0</v>
      </c>
      <c r="V57" s="7" t="s">
        <v>50</v>
      </c>
      <c r="W57" s="15" t="s">
        <v>50</v>
      </c>
      <c r="X57" s="7">
        <v>0</v>
      </c>
      <c r="Y57" s="7" t="s">
        <v>50</v>
      </c>
      <c r="Z57" s="7" t="s">
        <v>50</v>
      </c>
      <c r="AA57" s="7">
        <v>0</v>
      </c>
      <c r="AB57" s="7" t="s">
        <v>50</v>
      </c>
      <c r="AC57" s="7"/>
      <c r="AD57" s="7"/>
      <c r="AE57" s="7" t="s">
        <v>50</v>
      </c>
      <c r="AF57" s="7" t="s">
        <v>50</v>
      </c>
      <c r="AG57" s="7"/>
      <c r="AH57" s="7" t="s">
        <v>50</v>
      </c>
      <c r="AI57" s="7">
        <v>0</v>
      </c>
      <c r="AJ57" s="7"/>
      <c r="AK57" s="7">
        <v>0</v>
      </c>
      <c r="AL57" s="7"/>
      <c r="AM57" s="7"/>
      <c r="AN57" s="7" t="s">
        <v>50</v>
      </c>
      <c r="AO57" s="7"/>
      <c r="AP57" s="7"/>
      <c r="AQ57" s="7"/>
      <c r="AR57" s="7"/>
      <c r="AS57" s="7"/>
      <c r="AT57" s="7"/>
      <c r="AU57" s="7" t="s">
        <v>50</v>
      </c>
      <c r="AV57" s="7" t="s">
        <v>50</v>
      </c>
      <c r="AW57" s="7" t="s">
        <v>50</v>
      </c>
      <c r="AX57" s="7"/>
      <c r="AY57" s="7"/>
    </row>
    <row r="58" spans="1:51" s="53" customFormat="1" hidden="1" x14ac:dyDescent="0.25">
      <c r="A58" s="5">
        <v>57</v>
      </c>
      <c r="B58" s="21">
        <v>0</v>
      </c>
      <c r="C58" s="45" t="s">
        <v>1079</v>
      </c>
      <c r="D58" s="45"/>
      <c r="E58" s="7" t="s">
        <v>1026</v>
      </c>
      <c r="F58" s="39"/>
      <c r="G58" s="39"/>
      <c r="H58" s="48"/>
      <c r="I58" s="39"/>
      <c r="J58" s="7"/>
      <c r="K58" s="7"/>
      <c r="L58" s="8">
        <v>44925</v>
      </c>
      <c r="M58" s="7">
        <v>70</v>
      </c>
      <c r="N58" s="9">
        <f t="shared" si="2"/>
        <v>44994</v>
      </c>
      <c r="O58" s="10">
        <f t="shared" ca="1" si="3"/>
        <v>-1209</v>
      </c>
      <c r="P58" s="10"/>
      <c r="Q58" s="10" t="s">
        <v>50</v>
      </c>
      <c r="R58" s="7" t="s">
        <v>50</v>
      </c>
      <c r="S58" s="7">
        <v>0</v>
      </c>
      <c r="T58" s="7" t="s">
        <v>50</v>
      </c>
      <c r="U58" s="7">
        <v>0</v>
      </c>
      <c r="V58" s="7"/>
      <c r="W58" s="15"/>
      <c r="X58" s="7" t="s">
        <v>56</v>
      </c>
      <c r="Y58" s="7"/>
      <c r="Z58" s="7"/>
      <c r="AA58" s="7"/>
      <c r="AB58" s="7"/>
      <c r="AC58" s="7"/>
      <c r="AD58" s="7"/>
      <c r="AE58" s="7"/>
      <c r="AF58" s="7"/>
      <c r="AG58" s="7"/>
      <c r="AH58" s="7"/>
      <c r="AI58" s="7"/>
      <c r="AJ58" s="7"/>
      <c r="AK58" s="7"/>
      <c r="AL58" s="7"/>
      <c r="AM58" s="7"/>
      <c r="AN58" s="7"/>
      <c r="AO58" s="7"/>
      <c r="AP58" s="7"/>
      <c r="AQ58" s="7"/>
      <c r="AR58" s="7"/>
      <c r="AS58" s="7"/>
      <c r="AT58" s="7"/>
      <c r="AU58" s="7" t="s">
        <v>50</v>
      </c>
      <c r="AV58" s="7" t="s">
        <v>50</v>
      </c>
      <c r="AW58" s="7" t="s">
        <v>50</v>
      </c>
      <c r="AX58" s="7"/>
      <c r="AY58" s="7"/>
    </row>
    <row r="59" spans="1:51" hidden="1" x14ac:dyDescent="0.25">
      <c r="A59" s="5">
        <v>58</v>
      </c>
      <c r="B59" s="101">
        <v>0</v>
      </c>
      <c r="C59" s="46" t="s">
        <v>1080</v>
      </c>
      <c r="D59" s="46"/>
      <c r="E59" s="7" t="s">
        <v>61</v>
      </c>
      <c r="F59" s="45"/>
      <c r="G59" s="45"/>
      <c r="H59" s="45"/>
      <c r="I59" s="45"/>
      <c r="J59" s="45"/>
      <c r="K59" s="45"/>
      <c r="L59" s="51">
        <v>44928</v>
      </c>
      <c r="M59" s="45">
        <v>70</v>
      </c>
      <c r="N59" s="52">
        <f t="shared" si="2"/>
        <v>44997</v>
      </c>
      <c r="O59" s="46">
        <f t="shared" ca="1" si="3"/>
        <v>-1206</v>
      </c>
      <c r="P59" s="46"/>
      <c r="Q59" s="10" t="s">
        <v>50</v>
      </c>
      <c r="R59" s="7" t="s">
        <v>50</v>
      </c>
      <c r="S59" s="7" t="s">
        <v>50</v>
      </c>
      <c r="T59" s="7">
        <v>0</v>
      </c>
      <c r="U59" s="7">
        <v>0</v>
      </c>
      <c r="V59" s="7" t="s">
        <v>50</v>
      </c>
      <c r="W59" s="15" t="s">
        <v>50</v>
      </c>
      <c r="X59" s="7" t="s">
        <v>50</v>
      </c>
      <c r="Y59" s="7" t="s">
        <v>50</v>
      </c>
      <c r="Z59" s="7" t="s">
        <v>50</v>
      </c>
      <c r="AA59" s="7" t="s">
        <v>50</v>
      </c>
      <c r="AB59" s="7" t="s">
        <v>50</v>
      </c>
      <c r="AC59" s="7">
        <v>0</v>
      </c>
      <c r="AD59" s="7">
        <v>0</v>
      </c>
      <c r="AE59" s="7" t="s">
        <v>50</v>
      </c>
      <c r="AF59" s="7" t="s">
        <v>50</v>
      </c>
      <c r="AG59" s="7">
        <v>0</v>
      </c>
      <c r="AH59" s="7" t="s">
        <v>50</v>
      </c>
      <c r="AI59" s="7" t="s">
        <v>50</v>
      </c>
      <c r="AJ59" s="7" t="s">
        <v>50</v>
      </c>
      <c r="AK59" s="7">
        <v>0</v>
      </c>
      <c r="AL59" s="7">
        <v>0</v>
      </c>
      <c r="AM59" s="7">
        <v>0</v>
      </c>
      <c r="AN59" s="7">
        <v>0</v>
      </c>
      <c r="AO59" s="7">
        <v>0</v>
      </c>
      <c r="AP59" s="7">
        <v>0</v>
      </c>
      <c r="AQ59" s="7">
        <v>0</v>
      </c>
      <c r="AR59" s="7">
        <v>0</v>
      </c>
      <c r="AS59" s="7">
        <v>0</v>
      </c>
      <c r="AT59" s="7">
        <v>0</v>
      </c>
      <c r="AU59" s="7" t="s">
        <v>50</v>
      </c>
      <c r="AV59" s="7" t="s">
        <v>50</v>
      </c>
      <c r="AW59" s="7" t="s">
        <v>50</v>
      </c>
      <c r="AX59" s="7"/>
      <c r="AY59" s="7"/>
    </row>
    <row r="60" spans="1:51" hidden="1" x14ac:dyDescent="0.25">
      <c r="A60" s="5">
        <v>59</v>
      </c>
      <c r="B60" s="21">
        <v>0</v>
      </c>
      <c r="C60" s="80" t="s">
        <v>1081</v>
      </c>
      <c r="D60" s="80"/>
      <c r="E60" s="7" t="s">
        <v>123</v>
      </c>
      <c r="F60" s="39"/>
      <c r="G60" s="7"/>
      <c r="H60" s="7"/>
      <c r="I60" s="7"/>
      <c r="J60" s="7"/>
      <c r="K60" s="7"/>
      <c r="L60" s="8">
        <v>44928</v>
      </c>
      <c r="M60" s="7">
        <v>100</v>
      </c>
      <c r="N60" s="9">
        <f t="shared" si="2"/>
        <v>45027</v>
      </c>
      <c r="O60" s="10">
        <f t="shared" ca="1" si="3"/>
        <v>-1176</v>
      </c>
      <c r="P60" s="10"/>
      <c r="Q60" s="10" t="s">
        <v>50</v>
      </c>
      <c r="R60" s="7" t="s">
        <v>50</v>
      </c>
      <c r="S60" s="7" t="s">
        <v>50</v>
      </c>
      <c r="T60" s="7">
        <v>0</v>
      </c>
      <c r="U60" s="7">
        <v>0</v>
      </c>
      <c r="V60" s="7" t="s">
        <v>56</v>
      </c>
      <c r="W60" s="15" t="s">
        <v>56</v>
      </c>
      <c r="X60" s="7" t="s">
        <v>50</v>
      </c>
      <c r="Y60" s="7" t="s">
        <v>56</v>
      </c>
      <c r="Z60" s="7" t="s">
        <v>56</v>
      </c>
      <c r="AA60" s="7">
        <v>0</v>
      </c>
      <c r="AB60" s="7" t="s">
        <v>50</v>
      </c>
      <c r="AC60" s="7"/>
      <c r="AD60" s="7"/>
      <c r="AE60" s="7" t="s">
        <v>50</v>
      </c>
      <c r="AF60" s="7" t="s">
        <v>50</v>
      </c>
      <c r="AG60" s="7"/>
      <c r="AH60" s="7" t="s">
        <v>56</v>
      </c>
      <c r="AI60" s="7">
        <v>0</v>
      </c>
      <c r="AJ60" s="7">
        <v>0</v>
      </c>
      <c r="AK60" s="7" t="s">
        <v>56</v>
      </c>
      <c r="AL60" s="7"/>
      <c r="AM60" s="7"/>
      <c r="AN60" s="7">
        <v>0</v>
      </c>
      <c r="AO60" s="7"/>
      <c r="AP60" s="7"/>
      <c r="AQ60" s="7"/>
      <c r="AR60" s="7"/>
      <c r="AS60" s="7"/>
      <c r="AT60" s="7"/>
      <c r="AU60" s="7" t="s">
        <v>50</v>
      </c>
      <c r="AV60" s="7" t="s">
        <v>50</v>
      </c>
      <c r="AW60" s="7" t="s">
        <v>50</v>
      </c>
      <c r="AX60" s="7"/>
      <c r="AY60" s="7"/>
    </row>
    <row r="61" spans="1:51" hidden="1" x14ac:dyDescent="0.25">
      <c r="A61" s="5">
        <v>60</v>
      </c>
      <c r="B61" s="101">
        <v>0</v>
      </c>
      <c r="C61" s="46" t="s">
        <v>1082</v>
      </c>
      <c r="D61" s="46"/>
      <c r="E61" s="45" t="s">
        <v>80</v>
      </c>
      <c r="F61" s="7"/>
      <c r="G61" s="7"/>
      <c r="H61" s="7"/>
      <c r="I61" s="7"/>
      <c r="J61" s="7"/>
      <c r="K61" s="7"/>
      <c r="L61" s="51">
        <v>44929</v>
      </c>
      <c r="M61" s="45">
        <f>80+30+30+30</f>
        <v>170</v>
      </c>
      <c r="N61" s="52">
        <f t="shared" si="2"/>
        <v>45098</v>
      </c>
      <c r="O61" s="100">
        <f t="shared" ca="1" si="3"/>
        <v>-1105</v>
      </c>
      <c r="P61" s="100"/>
      <c r="Q61" s="10"/>
      <c r="R61" s="7"/>
      <c r="S61" s="7"/>
      <c r="T61" s="7"/>
      <c r="U61" s="7"/>
      <c r="V61" s="7"/>
      <c r="W61" s="15"/>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row>
    <row r="62" spans="1:51" ht="0.75" hidden="1" customHeight="1" x14ac:dyDescent="0.25">
      <c r="A62" s="5">
        <v>61</v>
      </c>
      <c r="B62" s="101">
        <v>0</v>
      </c>
      <c r="C62" s="45" t="s">
        <v>1083</v>
      </c>
      <c r="D62" s="7"/>
      <c r="E62" s="45" t="s">
        <v>80</v>
      </c>
      <c r="F62" s="54"/>
      <c r="G62" s="54"/>
      <c r="H62" s="45"/>
      <c r="I62" s="45"/>
      <c r="J62" s="45"/>
      <c r="K62" s="10"/>
      <c r="L62" s="51">
        <v>44935</v>
      </c>
      <c r="M62" s="45">
        <v>110</v>
      </c>
      <c r="N62" s="52">
        <f t="shared" si="2"/>
        <v>45044</v>
      </c>
      <c r="O62" s="46">
        <f ca="1">IF(OR(ISBLANK(L62),ISBLANK(M62)),"",N62-TODAY())</f>
        <v>-1159</v>
      </c>
      <c r="P62" s="46"/>
      <c r="Q62" s="46" t="s">
        <v>50</v>
      </c>
      <c r="R62" s="45" t="s">
        <v>50</v>
      </c>
      <c r="S62" s="45" t="s">
        <v>50</v>
      </c>
      <c r="T62" s="45">
        <v>0</v>
      </c>
      <c r="U62" s="45">
        <v>0</v>
      </c>
      <c r="V62" s="45" t="s">
        <v>56</v>
      </c>
      <c r="W62" s="56" t="s">
        <v>56</v>
      </c>
      <c r="X62" s="45" t="s">
        <v>56</v>
      </c>
      <c r="Y62" s="45" t="s">
        <v>56</v>
      </c>
      <c r="Z62" s="7" t="s">
        <v>50</v>
      </c>
      <c r="AA62" s="7">
        <v>0</v>
      </c>
      <c r="AB62" s="7" t="s">
        <v>56</v>
      </c>
      <c r="AC62" s="7">
        <v>0</v>
      </c>
      <c r="AD62" s="7">
        <v>0</v>
      </c>
      <c r="AE62" s="7" t="s">
        <v>50</v>
      </c>
      <c r="AF62" s="7" t="s">
        <v>56</v>
      </c>
      <c r="AG62" s="7"/>
      <c r="AH62" s="7" t="s">
        <v>56</v>
      </c>
      <c r="AI62" s="7"/>
      <c r="AJ62" s="7" t="s">
        <v>56</v>
      </c>
      <c r="AK62" s="7" t="s">
        <v>56</v>
      </c>
      <c r="AL62" s="7"/>
      <c r="AM62" s="7"/>
      <c r="AN62" s="7" t="s">
        <v>56</v>
      </c>
      <c r="AO62" s="7"/>
      <c r="AP62" s="7"/>
      <c r="AQ62" s="7"/>
      <c r="AR62" s="7"/>
      <c r="AS62" s="7"/>
      <c r="AT62" s="7"/>
      <c r="AU62" s="7" t="s">
        <v>50</v>
      </c>
      <c r="AV62" s="7" t="s">
        <v>50</v>
      </c>
      <c r="AW62" s="7"/>
      <c r="AX62" s="7"/>
      <c r="AY62" s="7"/>
    </row>
    <row r="63" spans="1:51" s="53" customFormat="1" ht="41.25" hidden="1" customHeight="1" x14ac:dyDescent="0.25">
      <c r="A63" s="5">
        <v>62</v>
      </c>
      <c r="B63" s="353">
        <v>0</v>
      </c>
      <c r="C63" s="45" t="s">
        <v>1084</v>
      </c>
      <c r="D63" s="45"/>
      <c r="E63" s="100"/>
      <c r="F63" s="54"/>
      <c r="G63" s="54"/>
      <c r="H63" s="55"/>
      <c r="I63" s="45"/>
      <c r="J63" s="54"/>
      <c r="K63" s="45"/>
      <c r="L63" s="51">
        <v>44936</v>
      </c>
      <c r="M63" s="45">
        <f>190+30+30+30+30+30+30+30+30+60+30</f>
        <v>520</v>
      </c>
      <c r="N63" s="52">
        <f t="shared" si="2"/>
        <v>45455</v>
      </c>
      <c r="O63" s="46">
        <f ca="1">IF(OR(ISBLANK(L63),ISBLANK(M63)),"",N63-TODAY())</f>
        <v>-748</v>
      </c>
      <c r="P63" s="46"/>
      <c r="Q63" s="46"/>
      <c r="R63" s="45"/>
      <c r="S63" s="45"/>
      <c r="T63" s="45"/>
      <c r="U63" s="45"/>
      <c r="V63" s="45"/>
      <c r="W63" s="56"/>
      <c r="X63" s="45"/>
      <c r="Y63" s="45"/>
      <c r="Z63" s="45"/>
      <c r="AA63" s="45"/>
      <c r="AB63" s="45"/>
      <c r="AC63" s="45"/>
      <c r="AD63" s="45"/>
      <c r="AE63" s="45"/>
      <c r="AF63" s="45"/>
      <c r="AG63" s="45"/>
      <c r="AH63" s="45"/>
      <c r="AI63" s="45"/>
      <c r="AJ63" s="45"/>
      <c r="AK63" s="45"/>
      <c r="AL63" s="45"/>
      <c r="AM63" s="45"/>
      <c r="AN63" s="45"/>
      <c r="AO63" s="45"/>
      <c r="AP63" s="45"/>
      <c r="AQ63" s="45"/>
      <c r="AR63" s="45"/>
      <c r="AS63" s="45"/>
      <c r="AT63" s="45"/>
      <c r="AU63" s="45"/>
      <c r="AV63" s="45"/>
      <c r="AW63" s="45"/>
      <c r="AX63" s="45"/>
      <c r="AY63" s="45"/>
    </row>
    <row r="64" spans="1:51" ht="15.75" hidden="1" customHeight="1" x14ac:dyDescent="0.25">
      <c r="A64" s="5">
        <v>63</v>
      </c>
      <c r="B64" s="77">
        <v>0</v>
      </c>
      <c r="C64" s="53" t="s">
        <v>1085</v>
      </c>
      <c r="D64" s="53"/>
      <c r="E64" s="45" t="s">
        <v>98</v>
      </c>
      <c r="F64" s="45"/>
      <c r="G64" s="45"/>
      <c r="H64" s="45"/>
      <c r="I64" s="45"/>
      <c r="J64" s="45"/>
      <c r="K64" s="45"/>
      <c r="L64" s="51">
        <v>44936</v>
      </c>
      <c r="M64" s="45">
        <v>160</v>
      </c>
      <c r="N64" s="52">
        <f t="shared" si="2"/>
        <v>45095</v>
      </c>
      <c r="O64" s="46">
        <f ca="1">IF(OR(ISBLANK(L64),ISBLANK(M64)),"",N64-TODAY())</f>
        <v>-1108</v>
      </c>
      <c r="P64" s="46"/>
      <c r="Q64" s="10" t="s">
        <v>50</v>
      </c>
      <c r="R64" s="7" t="s">
        <v>50</v>
      </c>
      <c r="S64" s="7" t="s">
        <v>50</v>
      </c>
      <c r="T64" s="7">
        <v>0</v>
      </c>
      <c r="U64" s="7">
        <v>0</v>
      </c>
      <c r="V64" s="7" t="s">
        <v>56</v>
      </c>
      <c r="W64" s="15" t="s">
        <v>56</v>
      </c>
      <c r="X64" s="7">
        <v>0</v>
      </c>
      <c r="Y64" s="7" t="s">
        <v>50</v>
      </c>
      <c r="Z64" s="7" t="s">
        <v>50</v>
      </c>
      <c r="AA64" s="7">
        <v>0</v>
      </c>
      <c r="AB64" s="7" t="s">
        <v>50</v>
      </c>
      <c r="AC64" s="7">
        <v>0</v>
      </c>
      <c r="AD64" s="7">
        <v>0</v>
      </c>
      <c r="AE64" s="7" t="s">
        <v>50</v>
      </c>
      <c r="AF64" s="7" t="s">
        <v>56</v>
      </c>
      <c r="AG64" s="7"/>
      <c r="AH64" s="7" t="s">
        <v>56</v>
      </c>
      <c r="AI64" s="7">
        <v>0</v>
      </c>
      <c r="AJ64" s="7">
        <v>0</v>
      </c>
      <c r="AK64" s="7" t="s">
        <v>56</v>
      </c>
      <c r="AL64" s="7"/>
      <c r="AM64" s="7"/>
      <c r="AN64" s="7"/>
      <c r="AO64" s="7"/>
      <c r="AP64" s="7"/>
      <c r="AQ64" s="7"/>
      <c r="AR64" s="7"/>
      <c r="AS64" s="7"/>
      <c r="AT64" s="7"/>
      <c r="AU64" s="7"/>
      <c r="AV64" s="7"/>
      <c r="AW64" s="7"/>
      <c r="AX64" s="7"/>
      <c r="AY64" s="7"/>
    </row>
    <row r="65" spans="1:51" s="53" customFormat="1" hidden="1" x14ac:dyDescent="0.25">
      <c r="A65" s="5">
        <v>64</v>
      </c>
      <c r="B65" s="77">
        <v>0</v>
      </c>
      <c r="C65" s="45" t="s">
        <v>1086</v>
      </c>
      <c r="D65" s="45"/>
      <c r="E65" s="46" t="s">
        <v>80</v>
      </c>
      <c r="F65" s="45"/>
      <c r="G65" s="45"/>
      <c r="H65" s="45"/>
      <c r="I65" s="45"/>
      <c r="J65" s="45"/>
      <c r="K65" s="45"/>
      <c r="L65" s="51">
        <v>44943</v>
      </c>
      <c r="M65" s="45">
        <f>140+30+30+30+30+30+30+30</f>
        <v>350</v>
      </c>
      <c r="N65" s="52">
        <f t="shared" si="2"/>
        <v>45292</v>
      </c>
      <c r="O65" s="46">
        <f ca="1">IF(OR(ISBLANK(L65),ISBLANK(M65)),"",N65-TODAY())</f>
        <v>-911</v>
      </c>
      <c r="P65" s="46"/>
      <c r="Q65" s="46"/>
      <c r="R65" s="45"/>
      <c r="S65" s="45"/>
      <c r="T65" s="45"/>
      <c r="U65" s="45"/>
      <c r="V65" s="45"/>
      <c r="W65" s="56"/>
      <c r="X65" s="45"/>
      <c r="Y65" s="45"/>
      <c r="Z65" s="45"/>
      <c r="AA65" s="45"/>
      <c r="AB65" s="45"/>
      <c r="AC65" s="45"/>
      <c r="AD65" s="45"/>
      <c r="AE65" s="45"/>
      <c r="AF65" s="45"/>
      <c r="AG65" s="45"/>
      <c r="AH65" s="45"/>
      <c r="AI65" s="45"/>
      <c r="AJ65" s="45"/>
      <c r="AK65" s="45"/>
      <c r="AL65" s="45"/>
      <c r="AM65" s="45"/>
      <c r="AN65" s="45"/>
      <c r="AO65" s="45"/>
      <c r="AP65" s="45"/>
      <c r="AQ65" s="45"/>
      <c r="AR65" s="45"/>
      <c r="AS65" s="45"/>
      <c r="AT65" s="45"/>
      <c r="AU65" s="45" t="s">
        <v>50</v>
      </c>
      <c r="AV65" s="45"/>
      <c r="AW65" s="45"/>
      <c r="AX65" s="45"/>
      <c r="AY65" s="45"/>
    </row>
    <row r="66" spans="1:51" hidden="1" x14ac:dyDescent="0.25">
      <c r="A66" s="5">
        <v>65</v>
      </c>
      <c r="B66" s="89">
        <v>0</v>
      </c>
      <c r="C66" s="119" t="s">
        <v>1087</v>
      </c>
      <c r="D66" s="119"/>
      <c r="E66" s="7"/>
      <c r="F66" s="7"/>
      <c r="G66" s="7"/>
      <c r="H66" s="7"/>
      <c r="I66" s="7"/>
      <c r="J66" s="7"/>
      <c r="K66" s="7"/>
      <c r="L66" s="8">
        <v>44946</v>
      </c>
      <c r="M66" s="7">
        <v>40</v>
      </c>
      <c r="N66" s="9">
        <f t="shared" ref="N66:N82" si="4">IF(OR(ISBLANK(L66),ISBLANK(M66)),"",L66+M66-1)</f>
        <v>44985</v>
      </c>
      <c r="O66" s="10">
        <f t="shared" ref="O66:O82" ca="1" si="5">IF(OR(ISBLANK(L66),ISBLANK(M66)),"",N66-TODAY())</f>
        <v>-1218</v>
      </c>
      <c r="P66" s="10"/>
      <c r="Q66" s="10" t="s">
        <v>50</v>
      </c>
      <c r="R66" s="7" t="s">
        <v>50</v>
      </c>
      <c r="S66" s="7" t="s">
        <v>50</v>
      </c>
      <c r="T66" s="7">
        <v>0</v>
      </c>
      <c r="U66" s="7">
        <v>0</v>
      </c>
      <c r="V66" s="7" t="s">
        <v>56</v>
      </c>
      <c r="W66" s="15" t="s">
        <v>56</v>
      </c>
      <c r="X66" s="7" t="s">
        <v>50</v>
      </c>
      <c r="Y66" s="7"/>
      <c r="Z66" s="7"/>
      <c r="AA66" s="7"/>
      <c r="AB66" s="7"/>
      <c r="AC66" s="7"/>
      <c r="AD66" s="7"/>
      <c r="AE66" s="7"/>
      <c r="AF66" s="7"/>
      <c r="AG66" s="7"/>
      <c r="AH66" s="7"/>
      <c r="AI66" s="7"/>
      <c r="AJ66" s="7"/>
      <c r="AK66" s="7"/>
      <c r="AL66" s="7"/>
      <c r="AM66" s="7"/>
      <c r="AN66" s="7"/>
      <c r="AO66" s="7"/>
      <c r="AP66" s="7"/>
      <c r="AQ66" s="7"/>
      <c r="AR66" s="7"/>
      <c r="AS66" s="7"/>
      <c r="AT66" s="7"/>
      <c r="AU66" s="7" t="s">
        <v>50</v>
      </c>
      <c r="AV66" s="7" t="s">
        <v>50</v>
      </c>
      <c r="AW66" s="7" t="s">
        <v>50</v>
      </c>
      <c r="AX66" s="7"/>
      <c r="AY66" s="7"/>
    </row>
    <row r="67" spans="1:51" hidden="1" x14ac:dyDescent="0.25">
      <c r="A67" s="5">
        <v>66</v>
      </c>
      <c r="B67" s="21">
        <v>0</v>
      </c>
      <c r="C67" s="146" t="s">
        <v>1088</v>
      </c>
      <c r="D67" s="114"/>
      <c r="E67" s="53"/>
      <c r="F67" s="7"/>
      <c r="G67" s="7"/>
      <c r="H67" s="7"/>
      <c r="I67" s="7"/>
      <c r="J67" s="7"/>
      <c r="K67" s="7"/>
      <c r="L67" s="8">
        <v>44946</v>
      </c>
      <c r="M67" s="7">
        <f>190+30+30</f>
        <v>250</v>
      </c>
      <c r="N67" s="9">
        <f t="shared" si="4"/>
        <v>45195</v>
      </c>
      <c r="O67" s="10">
        <f t="shared" ca="1" si="5"/>
        <v>-1008</v>
      </c>
      <c r="P67" s="10"/>
      <c r="Q67" s="10"/>
      <c r="R67" s="7"/>
      <c r="S67" s="7"/>
      <c r="T67" s="7"/>
      <c r="U67" s="7"/>
      <c r="V67" s="7"/>
      <c r="W67" s="15"/>
      <c r="X67" s="7"/>
      <c r="Y67" s="7"/>
      <c r="Z67" s="7"/>
      <c r="AA67" s="7"/>
      <c r="AB67" s="7"/>
      <c r="AC67" s="7"/>
      <c r="AD67" s="7"/>
      <c r="AE67" s="7"/>
      <c r="AF67" s="7"/>
      <c r="AG67" s="7"/>
      <c r="AH67" s="7"/>
      <c r="AI67" s="7"/>
      <c r="AJ67" s="7"/>
      <c r="AK67" s="7"/>
      <c r="AL67" s="7"/>
      <c r="AM67" s="7"/>
      <c r="AN67" s="7"/>
      <c r="AO67" s="7"/>
      <c r="AP67" s="7"/>
      <c r="AQ67" s="7"/>
      <c r="AR67" s="7"/>
      <c r="AS67" s="7"/>
      <c r="AT67" s="7"/>
      <c r="AU67" s="7" t="s">
        <v>50</v>
      </c>
      <c r="AV67" s="7" t="s">
        <v>50</v>
      </c>
      <c r="AW67" s="7"/>
      <c r="AX67" s="7"/>
      <c r="AY67" s="7"/>
    </row>
    <row r="68" spans="1:51" hidden="1" x14ac:dyDescent="0.25">
      <c r="A68" s="5">
        <v>67</v>
      </c>
      <c r="B68" s="77">
        <v>0</v>
      </c>
      <c r="C68" s="53" t="s">
        <v>1089</v>
      </c>
      <c r="D68" s="53"/>
      <c r="E68" s="45"/>
      <c r="F68" s="45"/>
      <c r="G68" s="45"/>
      <c r="H68" s="45"/>
      <c r="I68" s="45"/>
      <c r="J68" s="45"/>
      <c r="K68" s="45"/>
      <c r="L68" s="51">
        <v>44946</v>
      </c>
      <c r="M68" s="45">
        <v>70</v>
      </c>
      <c r="N68" s="52">
        <f t="shared" si="4"/>
        <v>45015</v>
      </c>
      <c r="O68" s="46">
        <f t="shared" ca="1" si="5"/>
        <v>-1188</v>
      </c>
      <c r="P68" s="46"/>
      <c r="Q68" s="10" t="s">
        <v>50</v>
      </c>
      <c r="R68" s="7" t="s">
        <v>50</v>
      </c>
      <c r="S68" s="7" t="s">
        <v>50</v>
      </c>
      <c r="T68" s="7">
        <v>0</v>
      </c>
      <c r="U68" s="7">
        <v>0</v>
      </c>
      <c r="V68" s="7" t="s">
        <v>56</v>
      </c>
      <c r="W68" s="15" t="s">
        <v>56</v>
      </c>
      <c r="X68" s="7" t="s">
        <v>56</v>
      </c>
      <c r="Y68" s="7" t="s">
        <v>50</v>
      </c>
      <c r="Z68" s="7" t="s">
        <v>56</v>
      </c>
      <c r="AA68" s="7">
        <v>0</v>
      </c>
      <c r="AB68" s="7" t="s">
        <v>50</v>
      </c>
      <c r="AC68" s="7">
        <v>0</v>
      </c>
      <c r="AD68" s="7">
        <v>0</v>
      </c>
      <c r="AE68" s="7" t="s">
        <v>50</v>
      </c>
      <c r="AF68" s="7" t="s">
        <v>50</v>
      </c>
      <c r="AG68" s="7">
        <v>0</v>
      </c>
      <c r="AH68" s="7" t="s">
        <v>56</v>
      </c>
      <c r="AI68" s="7">
        <v>0</v>
      </c>
      <c r="AJ68" s="7">
        <v>0</v>
      </c>
      <c r="AK68" s="7">
        <v>0</v>
      </c>
      <c r="AL68" s="7"/>
      <c r="AM68" s="7"/>
      <c r="AN68" s="7">
        <v>0</v>
      </c>
      <c r="AO68" s="7"/>
      <c r="AP68" s="7"/>
      <c r="AQ68" s="7"/>
      <c r="AR68" s="7"/>
      <c r="AS68" s="7"/>
      <c r="AT68" s="7"/>
      <c r="AU68" s="7" t="s">
        <v>50</v>
      </c>
      <c r="AV68" s="7" t="s">
        <v>50</v>
      </c>
      <c r="AW68" s="7" t="s">
        <v>50</v>
      </c>
      <c r="AX68" s="7"/>
      <c r="AY68" s="7"/>
    </row>
    <row r="69" spans="1:51" hidden="1" x14ac:dyDescent="0.25">
      <c r="A69" s="5">
        <v>68</v>
      </c>
      <c r="B69" s="77">
        <v>0</v>
      </c>
      <c r="C69" s="120" t="s">
        <v>1090</v>
      </c>
      <c r="D69" s="120"/>
      <c r="E69" s="45" t="s">
        <v>98</v>
      </c>
      <c r="F69" s="45"/>
      <c r="G69" s="45"/>
      <c r="H69" s="45"/>
      <c r="I69" s="45"/>
      <c r="J69" s="45"/>
      <c r="K69" s="45"/>
      <c r="L69" s="51">
        <v>44949</v>
      </c>
      <c r="M69" s="45">
        <v>100</v>
      </c>
      <c r="N69" s="52">
        <f t="shared" si="4"/>
        <v>45048</v>
      </c>
      <c r="O69" s="46">
        <f t="shared" ca="1" si="5"/>
        <v>-1155</v>
      </c>
      <c r="P69" s="46"/>
      <c r="Q69" s="46" t="s">
        <v>50</v>
      </c>
      <c r="R69" s="45" t="s">
        <v>50</v>
      </c>
      <c r="S69" s="45" t="s">
        <v>50</v>
      </c>
      <c r="T69" s="45" t="s">
        <v>50</v>
      </c>
      <c r="U69" s="45"/>
      <c r="V69" s="45" t="s">
        <v>50</v>
      </c>
      <c r="W69" s="56" t="s">
        <v>50</v>
      </c>
      <c r="X69" s="7" t="s">
        <v>50</v>
      </c>
      <c r="Y69" s="7"/>
      <c r="Z69" s="7" t="s">
        <v>50</v>
      </c>
      <c r="AA69" s="7"/>
      <c r="AB69" s="7" t="s">
        <v>50</v>
      </c>
      <c r="AC69" s="7"/>
      <c r="AD69" s="7"/>
      <c r="AE69" s="7" t="s">
        <v>50</v>
      </c>
      <c r="AF69" s="7" t="s">
        <v>50</v>
      </c>
      <c r="AG69" s="7"/>
      <c r="AH69" s="7"/>
      <c r="AI69" s="7"/>
      <c r="AJ69" s="7"/>
      <c r="AK69" s="7">
        <v>0</v>
      </c>
      <c r="AL69" s="7"/>
      <c r="AM69" s="7"/>
      <c r="AN69" s="7" t="s">
        <v>50</v>
      </c>
      <c r="AO69" s="7"/>
      <c r="AP69" s="7"/>
      <c r="AQ69" s="7"/>
      <c r="AR69" s="7"/>
      <c r="AS69" s="7"/>
      <c r="AT69" s="7"/>
      <c r="AU69" s="7" t="s">
        <v>50</v>
      </c>
      <c r="AV69" s="7" t="s">
        <v>50</v>
      </c>
      <c r="AW69" s="7"/>
      <c r="AX69" s="7"/>
      <c r="AY69" s="7"/>
    </row>
    <row r="70" spans="1:51" hidden="1" x14ac:dyDescent="0.25">
      <c r="A70" s="5">
        <v>69</v>
      </c>
      <c r="B70" s="89">
        <v>0</v>
      </c>
      <c r="C70" s="150" t="s">
        <v>1091</v>
      </c>
      <c r="D70" s="150"/>
      <c r="E70" s="45"/>
      <c r="F70" s="7"/>
      <c r="G70" s="7"/>
      <c r="H70" s="7"/>
      <c r="I70" s="7"/>
      <c r="J70" s="7"/>
      <c r="K70" s="7"/>
      <c r="L70" s="144">
        <v>44964</v>
      </c>
      <c r="M70" s="7">
        <f>160+30+30+30+30</f>
        <v>280</v>
      </c>
      <c r="N70" s="9">
        <f t="shared" si="4"/>
        <v>45243</v>
      </c>
      <c r="O70" s="10">
        <f t="shared" ca="1" si="5"/>
        <v>-960</v>
      </c>
      <c r="P70" s="10"/>
      <c r="Q70" s="10"/>
      <c r="R70" s="7"/>
      <c r="S70" s="7"/>
      <c r="T70" s="7"/>
      <c r="U70" s="7"/>
      <c r="V70" s="7"/>
      <c r="W70" s="15"/>
      <c r="X70" s="7"/>
      <c r="Y70" s="7"/>
      <c r="Z70" s="7"/>
      <c r="AA70" s="7"/>
      <c r="AB70" s="7"/>
      <c r="AC70" s="7"/>
      <c r="AD70" s="7"/>
      <c r="AE70" s="7"/>
      <c r="AF70" s="7"/>
      <c r="AG70" s="7"/>
      <c r="AH70" s="7" t="s">
        <v>56</v>
      </c>
      <c r="AI70" s="7"/>
      <c r="AJ70" s="7"/>
      <c r="AK70" s="7"/>
      <c r="AL70" s="7"/>
      <c r="AM70" s="7"/>
      <c r="AN70" s="7"/>
      <c r="AO70" s="7"/>
      <c r="AP70" s="7"/>
      <c r="AQ70" s="7"/>
      <c r="AR70" s="7"/>
      <c r="AS70" s="7"/>
      <c r="AT70" s="7"/>
      <c r="AU70" s="7" t="s">
        <v>50</v>
      </c>
      <c r="AV70" s="7" t="s">
        <v>50</v>
      </c>
      <c r="AW70" s="7"/>
      <c r="AX70" s="7"/>
      <c r="AY70" s="7"/>
    </row>
    <row r="71" spans="1:51" hidden="1" x14ac:dyDescent="0.25">
      <c r="A71" s="5">
        <v>70</v>
      </c>
      <c r="B71" s="77">
        <v>0</v>
      </c>
      <c r="C71" s="45" t="s">
        <v>1092</v>
      </c>
      <c r="D71" s="45"/>
      <c r="E71" s="45"/>
      <c r="F71" s="45"/>
      <c r="G71" s="45"/>
      <c r="H71" s="45"/>
      <c r="I71" s="45"/>
      <c r="J71" s="45"/>
      <c r="K71" s="45"/>
      <c r="L71" s="51">
        <v>44965</v>
      </c>
      <c r="M71" s="122">
        <v>90</v>
      </c>
      <c r="N71" s="123">
        <f t="shared" si="4"/>
        <v>45054</v>
      </c>
      <c r="O71" s="121">
        <f t="shared" ca="1" si="5"/>
        <v>-1149</v>
      </c>
      <c r="P71" s="121"/>
      <c r="Q71" s="10"/>
      <c r="R71" s="7"/>
      <c r="S71" s="7"/>
      <c r="T71" s="7"/>
      <c r="U71" s="7"/>
      <c r="V71" s="7"/>
      <c r="W71" s="15"/>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row>
    <row r="72" spans="1:51" hidden="1" x14ac:dyDescent="0.25">
      <c r="A72" s="5">
        <v>71</v>
      </c>
      <c r="B72" s="101">
        <v>0</v>
      </c>
      <c r="C72" s="53" t="s">
        <v>1093</v>
      </c>
      <c r="D72" s="53"/>
      <c r="E72" s="45"/>
      <c r="F72" s="45"/>
      <c r="G72" s="45"/>
      <c r="H72" s="45"/>
      <c r="I72" s="45"/>
      <c r="J72" s="45"/>
      <c r="K72" s="45"/>
      <c r="L72" s="51">
        <v>44971</v>
      </c>
      <c r="M72" s="45">
        <v>70</v>
      </c>
      <c r="N72" s="52">
        <f t="shared" si="4"/>
        <v>45040</v>
      </c>
      <c r="O72" s="46">
        <f t="shared" ca="1" si="5"/>
        <v>-1163</v>
      </c>
      <c r="P72" s="46"/>
      <c r="Q72" s="10"/>
      <c r="R72" s="7"/>
      <c r="S72" s="7"/>
      <c r="T72" s="7"/>
      <c r="U72" s="7"/>
      <c r="V72" s="7"/>
      <c r="W72" s="15"/>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row>
    <row r="73" spans="1:51" hidden="1" x14ac:dyDescent="0.25">
      <c r="A73" s="5">
        <v>72</v>
      </c>
      <c r="B73" s="77">
        <v>0</v>
      </c>
      <c r="C73" s="45" t="s">
        <v>1094</v>
      </c>
      <c r="D73" s="45"/>
      <c r="E73" s="45"/>
      <c r="F73" s="7"/>
      <c r="G73" s="7"/>
      <c r="H73" s="7"/>
      <c r="I73" s="7"/>
      <c r="J73" s="7"/>
      <c r="K73" s="7"/>
      <c r="L73" s="51">
        <v>44978</v>
      </c>
      <c r="M73" s="45">
        <v>70</v>
      </c>
      <c r="N73" s="52">
        <f t="shared" si="4"/>
        <v>45047</v>
      </c>
      <c r="O73" s="46">
        <f t="shared" ca="1" si="5"/>
        <v>-1156</v>
      </c>
      <c r="P73" s="46"/>
      <c r="Q73" s="10"/>
      <c r="R73" s="7"/>
      <c r="S73" s="7"/>
      <c r="T73" s="7"/>
      <c r="U73" s="7"/>
      <c r="V73" s="7"/>
      <c r="W73" s="15"/>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row>
    <row r="74" spans="1:51" hidden="1" x14ac:dyDescent="0.25">
      <c r="A74" s="5">
        <v>73</v>
      </c>
      <c r="B74" s="103">
        <v>0</v>
      </c>
      <c r="C74" s="47" t="s">
        <v>1095</v>
      </c>
      <c r="D74" s="47"/>
      <c r="E74" s="47"/>
      <c r="F74" s="47"/>
      <c r="G74" s="47"/>
      <c r="H74" s="47"/>
      <c r="I74" s="47"/>
      <c r="J74" s="47"/>
      <c r="K74" s="47"/>
      <c r="L74" s="94">
        <v>44984</v>
      </c>
      <c r="M74" s="47">
        <v>40</v>
      </c>
      <c r="N74" s="104">
        <f t="shared" si="4"/>
        <v>45023</v>
      </c>
      <c r="O74" s="60">
        <f t="shared" ca="1" si="5"/>
        <v>-1180</v>
      </c>
      <c r="P74" s="60"/>
      <c r="Q74" s="10"/>
      <c r="R74" s="7"/>
      <c r="S74" s="7"/>
      <c r="T74" s="7"/>
      <c r="U74" s="7"/>
      <c r="V74" s="7"/>
      <c r="W74" s="15"/>
      <c r="X74" s="7"/>
      <c r="Y74" s="7"/>
      <c r="Z74" s="7"/>
      <c r="AA74" s="7"/>
      <c r="AB74" s="7"/>
      <c r="AC74" s="7"/>
      <c r="AD74" s="7"/>
      <c r="AE74" s="7"/>
      <c r="AF74" s="7"/>
      <c r="AG74" s="7"/>
      <c r="AH74" s="7"/>
      <c r="AI74" s="7"/>
      <c r="AJ74" s="7"/>
      <c r="AK74" s="7"/>
      <c r="AL74" s="7"/>
      <c r="AM74" s="7"/>
      <c r="AN74" s="7"/>
      <c r="AO74" s="7"/>
      <c r="AP74" s="7"/>
      <c r="AQ74" s="7"/>
      <c r="AR74" s="7"/>
      <c r="AS74" s="7"/>
      <c r="AT74" s="7"/>
      <c r="AU74" s="7"/>
      <c r="AV74" s="7"/>
      <c r="AW74" s="7"/>
      <c r="AX74" s="7"/>
      <c r="AY74" s="7"/>
    </row>
    <row r="75" spans="1:51" ht="30" hidden="1" x14ac:dyDescent="0.25">
      <c r="A75" s="5">
        <v>74</v>
      </c>
      <c r="B75" s="21">
        <v>0</v>
      </c>
      <c r="C75" s="80" t="s">
        <v>1096</v>
      </c>
      <c r="D75" s="80"/>
      <c r="E75" s="45" t="s">
        <v>1097</v>
      </c>
      <c r="F75" s="7"/>
      <c r="G75" s="7"/>
      <c r="H75" s="7"/>
      <c r="I75" s="7"/>
      <c r="J75" s="7"/>
      <c r="K75" s="7"/>
      <c r="L75" s="144">
        <v>44986</v>
      </c>
      <c r="M75" s="7">
        <f>190+30</f>
        <v>220</v>
      </c>
      <c r="N75" s="9">
        <f t="shared" si="4"/>
        <v>45205</v>
      </c>
      <c r="O75" s="10">
        <f t="shared" ca="1" si="5"/>
        <v>-998</v>
      </c>
      <c r="P75" s="10"/>
      <c r="Q75" s="10"/>
      <c r="R75" s="7"/>
      <c r="S75" s="7"/>
      <c r="T75" s="7"/>
      <c r="U75" s="7"/>
      <c r="V75" s="7"/>
      <c r="W75" s="15"/>
      <c r="X75" s="7"/>
      <c r="Y75" s="7"/>
      <c r="Z75" s="7"/>
      <c r="AA75" s="7"/>
      <c r="AB75" s="7"/>
      <c r="AC75" s="7"/>
      <c r="AD75" s="7"/>
      <c r="AE75" s="7"/>
      <c r="AF75" s="7"/>
      <c r="AG75" s="7"/>
      <c r="AH75" s="7"/>
      <c r="AI75" s="7"/>
      <c r="AJ75" s="7"/>
      <c r="AK75" s="7"/>
      <c r="AL75" s="7"/>
      <c r="AM75" s="7"/>
      <c r="AN75" s="7"/>
      <c r="AO75" s="7"/>
      <c r="AP75" s="7"/>
      <c r="AQ75" s="7"/>
      <c r="AR75" s="7"/>
      <c r="AS75" s="7"/>
      <c r="AT75" s="7"/>
      <c r="AU75" s="7" t="s">
        <v>50</v>
      </c>
      <c r="AV75" s="7" t="s">
        <v>50</v>
      </c>
      <c r="AW75" s="7"/>
      <c r="AX75" s="7"/>
      <c r="AY75" s="7"/>
    </row>
    <row r="76" spans="1:51" hidden="1" x14ac:dyDescent="0.25">
      <c r="A76" s="5">
        <v>75</v>
      </c>
      <c r="B76" s="77">
        <v>0</v>
      </c>
      <c r="C76" s="53" t="s">
        <v>1098</v>
      </c>
      <c r="D76" s="53"/>
      <c r="E76" s="45" t="s">
        <v>1099</v>
      </c>
      <c r="F76" s="45"/>
      <c r="G76" s="45"/>
      <c r="H76" s="45"/>
      <c r="I76" s="45"/>
      <c r="J76" s="45"/>
      <c r="K76" s="45"/>
      <c r="L76" s="51">
        <v>45021</v>
      </c>
      <c r="M76" s="45">
        <v>40</v>
      </c>
      <c r="N76" s="52">
        <f t="shared" si="4"/>
        <v>45060</v>
      </c>
      <c r="O76" s="46">
        <f t="shared" ca="1" si="5"/>
        <v>-1143</v>
      </c>
      <c r="P76" s="46"/>
      <c r="Q76" s="10" t="s">
        <v>50</v>
      </c>
      <c r="R76" s="7" t="s">
        <v>50</v>
      </c>
      <c r="S76" s="7">
        <v>0</v>
      </c>
      <c r="T76" s="7">
        <v>0</v>
      </c>
      <c r="U76" s="7">
        <v>0</v>
      </c>
      <c r="V76" s="7" t="s">
        <v>50</v>
      </c>
      <c r="W76" s="15" t="s">
        <v>50</v>
      </c>
      <c r="X76" s="7"/>
      <c r="Y76" s="7">
        <v>0</v>
      </c>
      <c r="Z76" s="7" t="s">
        <v>50</v>
      </c>
      <c r="AA76" s="7">
        <v>0</v>
      </c>
      <c r="AB76" s="7">
        <v>0</v>
      </c>
      <c r="AC76" s="7">
        <v>0</v>
      </c>
      <c r="AD76" s="7">
        <v>0</v>
      </c>
      <c r="AE76" s="7">
        <v>0</v>
      </c>
      <c r="AF76" s="7">
        <v>0</v>
      </c>
      <c r="AG76" s="7">
        <v>0</v>
      </c>
      <c r="AH76" s="7">
        <v>0</v>
      </c>
      <c r="AI76" s="7">
        <v>0</v>
      </c>
      <c r="AJ76" s="7">
        <v>0</v>
      </c>
      <c r="AK76" s="7">
        <v>0</v>
      </c>
      <c r="AL76" s="7">
        <v>0</v>
      </c>
      <c r="AM76" s="7">
        <v>0</v>
      </c>
      <c r="AN76" s="7">
        <v>0</v>
      </c>
      <c r="AO76" s="7">
        <v>0</v>
      </c>
      <c r="AP76" s="7">
        <v>0</v>
      </c>
      <c r="AQ76" s="7">
        <v>0</v>
      </c>
      <c r="AR76" s="7">
        <v>0</v>
      </c>
      <c r="AS76" s="7">
        <v>0</v>
      </c>
      <c r="AT76" s="7">
        <v>0</v>
      </c>
      <c r="AU76" s="7"/>
      <c r="AV76" s="7"/>
      <c r="AW76" s="7"/>
      <c r="AX76" s="7"/>
      <c r="AY76" s="7"/>
    </row>
    <row r="77" spans="1:51" hidden="1" x14ac:dyDescent="0.25">
      <c r="A77" s="5">
        <v>76</v>
      </c>
      <c r="B77" s="77">
        <v>0</v>
      </c>
      <c r="C77" s="45" t="s">
        <v>1100</v>
      </c>
      <c r="D77" s="45"/>
      <c r="E77" s="45" t="s">
        <v>1097</v>
      </c>
      <c r="F77" s="45"/>
      <c r="G77" s="45"/>
      <c r="H77" s="45"/>
      <c r="I77" s="45"/>
      <c r="J77" s="45"/>
      <c r="K77" s="45"/>
      <c r="L77" s="51">
        <v>44992</v>
      </c>
      <c r="M77" s="45">
        <v>100</v>
      </c>
      <c r="N77" s="52">
        <f t="shared" si="4"/>
        <v>45091</v>
      </c>
      <c r="O77" s="46">
        <f t="shared" ca="1" si="5"/>
        <v>-1112</v>
      </c>
      <c r="P77" s="46"/>
      <c r="Q77" s="46"/>
      <c r="R77" s="7"/>
      <c r="S77" s="7"/>
      <c r="T77" s="7"/>
      <c r="U77" s="7"/>
      <c r="V77" s="7"/>
      <c r="W77" s="15"/>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row>
    <row r="78" spans="1:51" hidden="1" x14ac:dyDescent="0.25">
      <c r="A78" s="5">
        <v>77</v>
      </c>
      <c r="B78" s="77">
        <v>0</v>
      </c>
      <c r="C78" s="45" t="s">
        <v>1101</v>
      </c>
      <c r="D78" s="45"/>
      <c r="E78" s="45"/>
      <c r="F78" s="45"/>
      <c r="G78" s="45"/>
      <c r="H78" s="45"/>
      <c r="I78" s="45"/>
      <c r="J78" s="45"/>
      <c r="K78" s="45"/>
      <c r="L78" s="51">
        <v>45002</v>
      </c>
      <c r="M78" s="45">
        <v>100</v>
      </c>
      <c r="N78" s="52">
        <f t="shared" si="4"/>
        <v>45101</v>
      </c>
      <c r="O78" s="46">
        <f t="shared" ca="1" si="5"/>
        <v>-1102</v>
      </c>
      <c r="P78" s="46"/>
      <c r="Q78" s="10"/>
      <c r="R78" s="7" t="s">
        <v>56</v>
      </c>
      <c r="S78" s="7" t="s">
        <v>50</v>
      </c>
      <c r="T78" s="7"/>
      <c r="U78" s="7"/>
      <c r="V78" s="7"/>
      <c r="W78" s="15"/>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row>
    <row r="79" spans="1:51" hidden="1" x14ac:dyDescent="0.25">
      <c r="A79" s="5">
        <v>78</v>
      </c>
      <c r="B79" s="43" t="s">
        <v>47</v>
      </c>
      <c r="C79" s="7"/>
      <c r="D79" s="7"/>
      <c r="E79" s="7"/>
      <c r="F79" s="7"/>
      <c r="G79" s="7"/>
      <c r="H79" s="7"/>
      <c r="I79" s="7"/>
      <c r="J79" s="7"/>
      <c r="K79" s="7"/>
      <c r="L79" s="7"/>
      <c r="M79" s="7"/>
      <c r="N79" s="9" t="str">
        <f t="shared" si="4"/>
        <v/>
      </c>
      <c r="O79" s="10" t="str">
        <f t="shared" ca="1" si="5"/>
        <v/>
      </c>
      <c r="P79" s="10"/>
      <c r="Q79" s="10"/>
      <c r="R79" s="7"/>
      <c r="S79" s="7"/>
      <c r="T79" s="7"/>
      <c r="U79" s="7"/>
      <c r="V79" s="7"/>
      <c r="W79" s="15"/>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row>
    <row r="80" spans="1:51" hidden="1" x14ac:dyDescent="0.25">
      <c r="A80" s="5">
        <v>79</v>
      </c>
      <c r="B80" s="77">
        <v>0</v>
      </c>
      <c r="C80" s="45" t="s">
        <v>1102</v>
      </c>
      <c r="D80" s="45"/>
      <c r="E80" s="45" t="s">
        <v>968</v>
      </c>
      <c r="F80" s="125"/>
      <c r="G80" s="125"/>
      <c r="H80" s="125"/>
      <c r="I80" s="125"/>
      <c r="J80" s="125"/>
      <c r="K80" s="125"/>
      <c r="L80" s="51">
        <v>45008</v>
      </c>
      <c r="M80" s="45">
        <v>130</v>
      </c>
      <c r="N80" s="52">
        <f t="shared" si="4"/>
        <v>45137</v>
      </c>
      <c r="O80" s="60">
        <f t="shared" ca="1" si="5"/>
        <v>-1066</v>
      </c>
      <c r="P80" s="60"/>
      <c r="Q80" s="10" t="s">
        <v>50</v>
      </c>
      <c r="R80" s="7" t="s">
        <v>50</v>
      </c>
      <c r="S80" s="7" t="s">
        <v>50</v>
      </c>
      <c r="T80" s="7" t="s">
        <v>50</v>
      </c>
      <c r="U80" s="7">
        <v>0</v>
      </c>
      <c r="V80" s="7" t="s">
        <v>56</v>
      </c>
      <c r="W80" s="15" t="s">
        <v>56</v>
      </c>
      <c r="X80" s="7" t="s">
        <v>50</v>
      </c>
      <c r="Y80" s="7" t="s">
        <v>50</v>
      </c>
      <c r="Z80" s="7" t="s">
        <v>50</v>
      </c>
      <c r="AA80" s="7"/>
      <c r="AB80" s="7" t="s">
        <v>50</v>
      </c>
      <c r="AC80" s="7"/>
      <c r="AD80" s="7"/>
      <c r="AE80" s="7" t="s">
        <v>50</v>
      </c>
      <c r="AF80" s="7" t="s">
        <v>50</v>
      </c>
      <c r="AG80" s="7"/>
      <c r="AH80" s="7" t="s">
        <v>56</v>
      </c>
      <c r="AI80" s="7"/>
      <c r="AJ80" s="7"/>
      <c r="AK80" s="7"/>
      <c r="AL80" s="7"/>
      <c r="AM80" s="7"/>
      <c r="AN80" s="7" t="s">
        <v>56</v>
      </c>
      <c r="AO80" s="7"/>
      <c r="AP80" s="7"/>
      <c r="AQ80" s="7"/>
      <c r="AR80" s="7"/>
      <c r="AS80" s="7"/>
      <c r="AT80" s="7"/>
      <c r="AU80" s="7" t="s">
        <v>50</v>
      </c>
      <c r="AV80" s="7" t="s">
        <v>50</v>
      </c>
      <c r="AW80" s="7"/>
      <c r="AX80" s="7"/>
      <c r="AY80" s="7"/>
    </row>
    <row r="81" spans="1:51" hidden="1" x14ac:dyDescent="0.25">
      <c r="A81" s="5">
        <v>80</v>
      </c>
      <c r="B81" s="77">
        <v>0</v>
      </c>
      <c r="C81" s="45" t="s">
        <v>1103</v>
      </c>
      <c r="D81" s="45"/>
      <c r="E81" s="45" t="s">
        <v>968</v>
      </c>
      <c r="F81" s="45"/>
      <c r="G81" s="45"/>
      <c r="H81" s="45"/>
      <c r="I81" s="45"/>
      <c r="J81" s="45"/>
      <c r="K81" s="45"/>
      <c r="L81" s="51">
        <v>45013</v>
      </c>
      <c r="M81" s="45">
        <v>70</v>
      </c>
      <c r="N81" s="52">
        <f t="shared" si="4"/>
        <v>45082</v>
      </c>
      <c r="O81" s="46">
        <f t="shared" ca="1" si="5"/>
        <v>-1121</v>
      </c>
      <c r="P81" s="46"/>
      <c r="Q81" s="10"/>
      <c r="R81" s="7" t="s">
        <v>50</v>
      </c>
      <c r="S81" s="7" t="s">
        <v>50</v>
      </c>
      <c r="T81" s="7"/>
      <c r="U81" s="7"/>
      <c r="V81" s="7"/>
      <c r="W81" s="15"/>
      <c r="X81" s="7" t="s">
        <v>56</v>
      </c>
      <c r="Y81" s="7"/>
      <c r="Z81" s="7"/>
      <c r="AA81" s="7"/>
      <c r="AB81" s="7" t="s">
        <v>50</v>
      </c>
      <c r="AC81" s="7"/>
      <c r="AD81" s="7"/>
      <c r="AE81" s="7" t="s">
        <v>50</v>
      </c>
      <c r="AF81" s="7" t="s">
        <v>56</v>
      </c>
      <c r="AG81" s="7"/>
      <c r="AH81" s="7" t="s">
        <v>56</v>
      </c>
      <c r="AI81" s="7"/>
      <c r="AJ81" s="7"/>
      <c r="AK81" s="7"/>
      <c r="AL81" s="7"/>
      <c r="AM81" s="7"/>
      <c r="AN81" s="7">
        <v>0</v>
      </c>
      <c r="AO81" s="7"/>
      <c r="AP81" s="7"/>
      <c r="AQ81" s="7"/>
      <c r="AR81" s="7"/>
      <c r="AS81" s="7"/>
      <c r="AT81" s="7"/>
      <c r="AU81" s="7"/>
      <c r="AV81" s="7"/>
      <c r="AW81" s="7"/>
      <c r="AX81" s="7"/>
      <c r="AY81" s="7"/>
    </row>
    <row r="82" spans="1:51" hidden="1" x14ac:dyDescent="0.25">
      <c r="A82" s="5">
        <v>81</v>
      </c>
      <c r="B82" s="77">
        <v>0</v>
      </c>
      <c r="C82" s="45" t="s">
        <v>1104</v>
      </c>
      <c r="D82" s="45"/>
      <c r="E82" s="45"/>
      <c r="F82" s="45"/>
      <c r="G82" s="45"/>
      <c r="H82" s="45"/>
      <c r="I82" s="45"/>
      <c r="J82" s="45"/>
      <c r="K82" s="45"/>
      <c r="L82" s="51">
        <v>45013</v>
      </c>
      <c r="M82" s="45">
        <v>80</v>
      </c>
      <c r="N82" s="52">
        <f t="shared" si="4"/>
        <v>45092</v>
      </c>
      <c r="O82" s="46">
        <f t="shared" ca="1" si="5"/>
        <v>-1111</v>
      </c>
      <c r="P82" s="46"/>
      <c r="Q82" s="10" t="s">
        <v>50</v>
      </c>
      <c r="R82" s="7" t="s">
        <v>50</v>
      </c>
      <c r="S82" s="7" t="s">
        <v>50</v>
      </c>
      <c r="T82" s="7">
        <v>0</v>
      </c>
      <c r="U82" s="7"/>
      <c r="V82" s="7" t="s">
        <v>56</v>
      </c>
      <c r="W82" s="15" t="s">
        <v>56</v>
      </c>
      <c r="X82" s="7" t="s">
        <v>56</v>
      </c>
      <c r="Y82" s="7"/>
      <c r="Z82" s="7"/>
      <c r="AA82" s="7"/>
      <c r="AB82" s="7"/>
      <c r="AC82" s="7"/>
      <c r="AD82" s="7"/>
      <c r="AE82" s="7"/>
      <c r="AF82" s="7"/>
      <c r="AG82" s="7"/>
      <c r="AH82" s="7"/>
      <c r="AI82" s="7"/>
      <c r="AJ82" s="7"/>
      <c r="AK82" s="7"/>
      <c r="AL82" s="7"/>
      <c r="AM82" s="7"/>
      <c r="AN82" s="7"/>
      <c r="AO82" s="7"/>
      <c r="AP82" s="7"/>
      <c r="AQ82" s="7"/>
      <c r="AR82" s="7"/>
      <c r="AS82" s="7"/>
      <c r="AT82" s="7"/>
      <c r="AU82" s="7"/>
      <c r="AV82" s="7"/>
      <c r="AW82" s="7"/>
      <c r="AX82" s="7"/>
      <c r="AY82" s="7"/>
    </row>
    <row r="83" spans="1:51" hidden="1" x14ac:dyDescent="0.25">
      <c r="A83" s="5">
        <v>82</v>
      </c>
      <c r="B83" s="21">
        <v>0</v>
      </c>
      <c r="C83" s="67" t="s">
        <v>1105</v>
      </c>
      <c r="D83" s="67"/>
      <c r="E83" s="47" t="s">
        <v>1106</v>
      </c>
      <c r="F83" s="7"/>
      <c r="G83" s="7"/>
      <c r="H83" s="7"/>
      <c r="I83" s="7"/>
      <c r="J83" s="7"/>
      <c r="K83" s="7"/>
      <c r="L83" s="8">
        <v>45033</v>
      </c>
      <c r="M83" s="7">
        <v>40</v>
      </c>
      <c r="N83" s="9">
        <f t="shared" ref="N83:N139" si="6">IF(OR(ISBLANK(L83),ISBLANK(M83)),"",L83+M83-1)</f>
        <v>45072</v>
      </c>
      <c r="O83" s="10">
        <f t="shared" ref="O83:O139" ca="1" si="7">IF(OR(ISBLANK(L83),ISBLANK(M83)),"",N83-TODAY())</f>
        <v>-1131</v>
      </c>
      <c r="P83" s="10"/>
      <c r="Q83" s="10"/>
      <c r="R83" s="7"/>
      <c r="S83" s="7"/>
      <c r="T83" s="7"/>
      <c r="U83" s="7"/>
      <c r="V83" s="7"/>
      <c r="W83" s="15"/>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row>
    <row r="84" spans="1:51" hidden="1" x14ac:dyDescent="0.25">
      <c r="A84" s="5">
        <v>83</v>
      </c>
      <c r="B84" s="79" t="s">
        <v>47</v>
      </c>
      <c r="C84" s="45" t="s">
        <v>1107</v>
      </c>
      <c r="D84" s="45"/>
      <c r="E84" s="45" t="s">
        <v>1097</v>
      </c>
      <c r="F84" s="45"/>
      <c r="G84" s="45"/>
      <c r="H84" s="45"/>
      <c r="I84" s="45"/>
      <c r="J84" s="45"/>
      <c r="K84" s="45"/>
      <c r="L84" s="51">
        <v>45037</v>
      </c>
      <c r="M84" s="45">
        <v>40</v>
      </c>
      <c r="N84" s="52">
        <f t="shared" si="6"/>
        <v>45076</v>
      </c>
      <c r="O84" s="46">
        <f t="shared" ca="1" si="7"/>
        <v>-1127</v>
      </c>
      <c r="P84" s="46"/>
      <c r="Q84" s="10"/>
      <c r="R84" s="7"/>
      <c r="S84" s="7"/>
      <c r="T84" s="7"/>
      <c r="U84" s="7"/>
      <c r="V84" s="7"/>
      <c r="W84" s="15"/>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row>
    <row r="85" spans="1:51" hidden="1" x14ac:dyDescent="0.25">
      <c r="A85" s="5">
        <v>84</v>
      </c>
      <c r="B85" s="79" t="s">
        <v>47</v>
      </c>
      <c r="C85" s="45" t="s">
        <v>1108</v>
      </c>
      <c r="D85" s="45"/>
      <c r="E85" s="45" t="s">
        <v>1097</v>
      </c>
      <c r="F85" s="45"/>
      <c r="G85" s="45"/>
      <c r="H85" s="45"/>
      <c r="I85" s="45"/>
      <c r="J85" s="45"/>
      <c r="K85" s="45"/>
      <c r="L85" s="51">
        <v>45042</v>
      </c>
      <c r="M85" s="45">
        <v>40</v>
      </c>
      <c r="N85" s="52">
        <f t="shared" si="6"/>
        <v>45081</v>
      </c>
      <c r="O85" s="46">
        <f t="shared" ca="1" si="7"/>
        <v>-1122</v>
      </c>
      <c r="P85" s="46"/>
      <c r="Q85" s="10"/>
      <c r="R85" s="7"/>
      <c r="S85" s="7"/>
      <c r="T85" s="7"/>
      <c r="U85" s="7"/>
      <c r="V85" s="7"/>
      <c r="W85" s="15"/>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row>
    <row r="86" spans="1:51" hidden="1" x14ac:dyDescent="0.25">
      <c r="A86" s="5">
        <v>85</v>
      </c>
      <c r="B86" s="21">
        <v>0</v>
      </c>
      <c r="C86" s="47" t="s">
        <v>1109</v>
      </c>
      <c r="D86" s="47"/>
      <c r="E86" s="47" t="s">
        <v>1110</v>
      </c>
      <c r="F86" s="7"/>
      <c r="G86" s="7"/>
      <c r="H86" s="7"/>
      <c r="I86" s="7"/>
      <c r="J86" s="7"/>
      <c r="K86" s="7"/>
      <c r="L86" s="94">
        <v>45050</v>
      </c>
      <c r="M86" s="47">
        <v>40</v>
      </c>
      <c r="N86" s="104">
        <f t="shared" si="6"/>
        <v>45089</v>
      </c>
      <c r="O86" s="60">
        <f t="shared" ca="1" si="7"/>
        <v>-1114</v>
      </c>
      <c r="P86" s="60"/>
      <c r="Q86" s="10"/>
      <c r="R86" s="7"/>
      <c r="S86" s="7"/>
      <c r="T86" s="7"/>
      <c r="U86" s="7"/>
      <c r="V86" s="7"/>
      <c r="W86" s="15"/>
      <c r="X86" s="7"/>
      <c r="Y86" s="7"/>
      <c r="Z86" s="7"/>
      <c r="AA86" s="7"/>
      <c r="AB86" s="7"/>
      <c r="AC86" s="7"/>
      <c r="AD86" s="7"/>
      <c r="AE86" s="7"/>
      <c r="AF86" s="7"/>
      <c r="AG86" s="7"/>
      <c r="AH86" s="7"/>
      <c r="AI86" s="7"/>
      <c r="AJ86" s="7"/>
      <c r="AK86" s="7"/>
      <c r="AL86" s="7"/>
      <c r="AM86" s="7"/>
      <c r="AN86" s="7"/>
      <c r="AO86" s="7"/>
      <c r="AP86" s="7"/>
      <c r="AQ86" s="7"/>
      <c r="AR86" s="7"/>
      <c r="AS86" s="7"/>
      <c r="AT86" s="7"/>
      <c r="AU86" s="7"/>
      <c r="AV86" s="7"/>
      <c r="AW86" s="7"/>
      <c r="AX86" s="7"/>
      <c r="AY86" s="7"/>
    </row>
    <row r="87" spans="1:51" s="53" customFormat="1" hidden="1" x14ac:dyDescent="0.25">
      <c r="A87" s="5">
        <v>86</v>
      </c>
      <c r="B87" s="77">
        <v>0</v>
      </c>
      <c r="C87" s="45" t="s">
        <v>1111</v>
      </c>
      <c r="D87" s="45"/>
      <c r="E87" s="46" t="s">
        <v>80</v>
      </c>
      <c r="F87" s="45"/>
      <c r="G87" s="45"/>
      <c r="H87" s="45"/>
      <c r="I87" s="45"/>
      <c r="J87" s="45"/>
      <c r="K87" s="45"/>
      <c r="L87" s="51">
        <v>45051</v>
      </c>
      <c r="M87" s="45">
        <f>375+30+30+30+30+30</f>
        <v>525</v>
      </c>
      <c r="N87" s="52">
        <f t="shared" si="6"/>
        <v>45575</v>
      </c>
      <c r="O87" s="46">
        <f t="shared" ca="1" si="7"/>
        <v>-628</v>
      </c>
      <c r="P87" s="46"/>
      <c r="Q87" s="46"/>
      <c r="R87" s="45"/>
      <c r="S87" s="45"/>
      <c r="T87" s="45"/>
      <c r="U87" s="45"/>
      <c r="V87" s="45"/>
      <c r="W87" s="56"/>
      <c r="X87" s="45"/>
      <c r="Y87" s="45"/>
      <c r="Z87" s="45"/>
      <c r="AA87" s="45"/>
      <c r="AB87" s="45"/>
      <c r="AC87" s="45"/>
      <c r="AD87" s="45"/>
      <c r="AE87" s="45"/>
      <c r="AF87" s="45"/>
      <c r="AG87" s="45"/>
      <c r="AH87" s="45"/>
      <c r="AI87" s="45"/>
      <c r="AJ87" s="45"/>
      <c r="AK87" s="45"/>
      <c r="AL87" s="45"/>
      <c r="AM87" s="45"/>
      <c r="AN87" s="45"/>
      <c r="AO87" s="45"/>
      <c r="AP87" s="45"/>
      <c r="AQ87" s="45"/>
      <c r="AR87" s="45"/>
      <c r="AS87" s="45"/>
      <c r="AT87" s="45"/>
      <c r="AU87" s="45"/>
      <c r="AV87" s="45"/>
      <c r="AW87" s="45"/>
      <c r="AX87" s="45"/>
      <c r="AY87" s="45"/>
    </row>
    <row r="88" spans="1:51" hidden="1" x14ac:dyDescent="0.25">
      <c r="A88" s="5">
        <v>87</v>
      </c>
      <c r="B88" s="77">
        <v>0</v>
      </c>
      <c r="C88" s="45" t="s">
        <v>1112</v>
      </c>
      <c r="D88" s="45"/>
      <c r="E88" s="45"/>
      <c r="F88" s="45"/>
      <c r="G88" s="45"/>
      <c r="H88" s="45"/>
      <c r="I88" s="45"/>
      <c r="J88" s="45"/>
      <c r="K88" s="45"/>
      <c r="L88" s="51">
        <v>45054</v>
      </c>
      <c r="M88" s="45">
        <v>100</v>
      </c>
      <c r="N88" s="52">
        <f t="shared" si="6"/>
        <v>45153</v>
      </c>
      <c r="O88" s="46">
        <f t="shared" ca="1" si="7"/>
        <v>-1050</v>
      </c>
      <c r="P88" s="46"/>
      <c r="Q88" s="10"/>
      <c r="R88" s="7"/>
      <c r="S88" s="7"/>
      <c r="T88" s="7"/>
      <c r="U88" s="7"/>
      <c r="V88" s="7"/>
      <c r="W88" s="15"/>
      <c r="X88" s="7"/>
      <c r="Y88" s="7"/>
      <c r="Z88" s="7"/>
      <c r="AA88" s="7"/>
      <c r="AB88" s="7"/>
      <c r="AC88" s="7"/>
      <c r="AD88" s="7"/>
      <c r="AE88" s="7"/>
      <c r="AF88" s="7"/>
      <c r="AG88" s="7"/>
      <c r="AH88" s="7"/>
      <c r="AI88" s="7"/>
      <c r="AJ88" s="7"/>
      <c r="AK88" s="7"/>
      <c r="AL88" s="7"/>
      <c r="AM88" s="7"/>
      <c r="AN88" s="7"/>
      <c r="AO88" s="7"/>
      <c r="AP88" s="7"/>
      <c r="AQ88" s="7"/>
      <c r="AR88" s="7"/>
      <c r="AS88" s="7"/>
      <c r="AT88" s="7"/>
      <c r="AU88" s="7"/>
      <c r="AV88" s="7"/>
      <c r="AW88" s="7"/>
      <c r="AX88" s="7"/>
      <c r="AY88" s="7"/>
    </row>
    <row r="89" spans="1:51" hidden="1" x14ac:dyDescent="0.25">
      <c r="A89" s="5">
        <v>88</v>
      </c>
      <c r="B89" s="77">
        <v>0</v>
      </c>
      <c r="C89" s="107" t="s">
        <v>1113</v>
      </c>
      <c r="D89" s="107"/>
      <c r="E89" s="45"/>
      <c r="F89" s="45"/>
      <c r="G89" s="45"/>
      <c r="H89" s="45"/>
      <c r="I89" s="45"/>
      <c r="J89" s="45"/>
      <c r="K89" s="45"/>
      <c r="L89" s="51">
        <v>45016</v>
      </c>
      <c r="M89" s="45">
        <v>150</v>
      </c>
      <c r="N89" s="52">
        <f t="shared" si="6"/>
        <v>45165</v>
      </c>
      <c r="O89" s="46">
        <f t="shared" ca="1" si="7"/>
        <v>-1038</v>
      </c>
      <c r="P89" s="46"/>
      <c r="Q89" s="10"/>
      <c r="R89" s="7"/>
      <c r="S89" s="7"/>
      <c r="T89" s="7"/>
      <c r="U89" s="7"/>
      <c r="V89" s="7"/>
      <c r="W89" s="15"/>
      <c r="X89" s="7"/>
      <c r="Y89" s="7"/>
      <c r="Z89" s="7"/>
      <c r="AA89" s="7"/>
      <c r="AB89" s="7"/>
      <c r="AC89" s="7"/>
      <c r="AD89" s="7"/>
      <c r="AE89" s="7"/>
      <c r="AF89" s="7"/>
      <c r="AG89" s="7"/>
      <c r="AH89" s="7"/>
      <c r="AI89" s="7"/>
      <c r="AJ89" s="7"/>
      <c r="AK89" s="7"/>
      <c r="AL89" s="7"/>
      <c r="AM89" s="7"/>
      <c r="AN89" s="7"/>
      <c r="AO89" s="7"/>
      <c r="AP89" s="7"/>
      <c r="AQ89" s="7"/>
      <c r="AR89" s="7"/>
      <c r="AS89" s="7"/>
      <c r="AT89" s="7"/>
      <c r="AU89" s="7" t="s">
        <v>50</v>
      </c>
      <c r="AV89" s="7" t="s">
        <v>50</v>
      </c>
      <c r="AW89" s="7"/>
      <c r="AX89" s="7"/>
      <c r="AY89" s="7"/>
    </row>
    <row r="90" spans="1:51" hidden="1" x14ac:dyDescent="0.25">
      <c r="A90" s="5">
        <v>89</v>
      </c>
      <c r="B90" s="101">
        <v>0</v>
      </c>
      <c r="C90" s="45" t="s">
        <v>1114</v>
      </c>
      <c r="D90" s="45"/>
      <c r="E90" s="45"/>
      <c r="F90" s="45"/>
      <c r="G90" s="45"/>
      <c r="H90" s="45"/>
      <c r="I90" s="45"/>
      <c r="J90" s="45"/>
      <c r="K90" s="45"/>
      <c r="L90" s="51">
        <v>45056</v>
      </c>
      <c r="M90" s="45">
        <v>70</v>
      </c>
      <c r="N90" s="52">
        <f t="shared" si="6"/>
        <v>45125</v>
      </c>
      <c r="O90" s="46">
        <f t="shared" ca="1" si="7"/>
        <v>-1078</v>
      </c>
      <c r="P90" s="46"/>
      <c r="Q90" s="10"/>
      <c r="R90" s="7"/>
      <c r="S90" s="7"/>
      <c r="T90" s="7"/>
      <c r="U90" s="7"/>
      <c r="V90" s="7"/>
      <c r="W90" s="15"/>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row>
    <row r="91" spans="1:51" hidden="1" x14ac:dyDescent="0.25">
      <c r="A91" s="5">
        <v>90</v>
      </c>
      <c r="B91" s="77">
        <v>0</v>
      </c>
      <c r="C91" s="45" t="s">
        <v>1115</v>
      </c>
      <c r="D91" s="45"/>
      <c r="E91" s="45"/>
      <c r="F91" s="45"/>
      <c r="G91" s="45"/>
      <c r="H91" s="45"/>
      <c r="I91" s="45"/>
      <c r="J91" s="45"/>
      <c r="K91" s="45"/>
      <c r="L91" s="51">
        <v>45056</v>
      </c>
      <c r="M91" s="45">
        <v>70</v>
      </c>
      <c r="N91" s="52">
        <f t="shared" si="6"/>
        <v>45125</v>
      </c>
      <c r="O91" s="46">
        <f t="shared" ca="1" si="7"/>
        <v>-1078</v>
      </c>
      <c r="P91" s="46"/>
      <c r="Q91" s="10"/>
      <c r="R91" s="7"/>
      <c r="S91" s="7"/>
      <c r="T91" s="7"/>
      <c r="U91" s="7"/>
      <c r="V91" s="7"/>
      <c r="W91" s="15"/>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row>
    <row r="92" spans="1:51" ht="15.75" hidden="1" customHeight="1" x14ac:dyDescent="0.25">
      <c r="A92" s="5">
        <v>91</v>
      </c>
      <c r="B92" s="103">
        <v>0</v>
      </c>
      <c r="C92" s="47" t="s">
        <v>1116</v>
      </c>
      <c r="D92" s="47"/>
      <c r="E92" s="47" t="s">
        <v>1117</v>
      </c>
      <c r="F92" s="7"/>
      <c r="G92" s="7"/>
      <c r="H92" s="7"/>
      <c r="I92" s="7"/>
      <c r="J92" s="7"/>
      <c r="K92" s="7"/>
      <c r="L92" s="94">
        <v>45056</v>
      </c>
      <c r="M92" s="47">
        <f>160+30+30+30</f>
        <v>250</v>
      </c>
      <c r="N92" s="104">
        <f t="shared" si="6"/>
        <v>45305</v>
      </c>
      <c r="O92" s="60">
        <f t="shared" ca="1" si="7"/>
        <v>-898</v>
      </c>
      <c r="P92" s="60"/>
      <c r="Q92" s="10"/>
      <c r="R92" s="7"/>
      <c r="S92" s="7"/>
      <c r="T92" s="7"/>
      <c r="U92" s="7"/>
      <c r="V92" s="7"/>
      <c r="W92" s="15"/>
      <c r="X92" s="7"/>
      <c r="Y92" s="7"/>
      <c r="Z92" s="7"/>
      <c r="AA92" s="7"/>
      <c r="AB92" s="7"/>
      <c r="AC92" s="7"/>
      <c r="AD92" s="7"/>
      <c r="AE92" s="7"/>
      <c r="AF92" s="7"/>
      <c r="AG92" s="7"/>
      <c r="AH92" s="7"/>
      <c r="AI92" s="7"/>
      <c r="AJ92" s="7"/>
      <c r="AK92" s="7"/>
      <c r="AL92" s="7"/>
      <c r="AM92" s="7"/>
      <c r="AN92" s="7"/>
      <c r="AO92" s="7"/>
      <c r="AP92" s="7"/>
      <c r="AQ92" s="7"/>
      <c r="AR92" s="7"/>
      <c r="AS92" s="7"/>
      <c r="AT92" s="7"/>
      <c r="AU92" s="7"/>
      <c r="AV92" s="7"/>
      <c r="AW92" s="7"/>
      <c r="AX92" s="7"/>
      <c r="AY92" s="7"/>
    </row>
    <row r="93" spans="1:51" hidden="1" x14ac:dyDescent="0.25">
      <c r="A93" s="5">
        <v>92</v>
      </c>
      <c r="B93" s="89">
        <v>0</v>
      </c>
      <c r="C93" s="47" t="s">
        <v>1118</v>
      </c>
      <c r="D93" s="47"/>
      <c r="E93" s="47" t="s">
        <v>1119</v>
      </c>
      <c r="F93" s="7"/>
      <c r="G93" s="7"/>
      <c r="H93" s="7"/>
      <c r="I93" s="7"/>
      <c r="J93" s="7"/>
      <c r="K93" s="7"/>
      <c r="L93" s="94">
        <v>45056</v>
      </c>
      <c r="M93" s="47">
        <v>40</v>
      </c>
      <c r="N93" s="104">
        <f t="shared" si="6"/>
        <v>45095</v>
      </c>
      <c r="O93" s="60">
        <f t="shared" ca="1" si="7"/>
        <v>-1108</v>
      </c>
      <c r="P93" s="60"/>
      <c r="Q93" s="10"/>
      <c r="R93" s="7"/>
      <c r="S93" s="7"/>
      <c r="T93" s="7"/>
      <c r="U93" s="7"/>
      <c r="V93" s="7"/>
      <c r="W93" s="15"/>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row>
    <row r="94" spans="1:51" hidden="1" x14ac:dyDescent="0.25">
      <c r="A94" s="5">
        <v>93</v>
      </c>
      <c r="B94" s="21">
        <v>0</v>
      </c>
      <c r="C94" s="63" t="s">
        <v>1120</v>
      </c>
      <c r="D94" s="63"/>
      <c r="E94" s="45" t="s">
        <v>1097</v>
      </c>
      <c r="F94" s="7"/>
      <c r="G94" s="7"/>
      <c r="H94" s="7"/>
      <c r="I94" s="7"/>
      <c r="J94" s="7"/>
      <c r="K94" s="7"/>
      <c r="L94" s="8">
        <v>45063</v>
      </c>
      <c r="M94" s="7">
        <f>80+30+30+30+30+30+30+30</f>
        <v>290</v>
      </c>
      <c r="N94" s="9">
        <f t="shared" si="6"/>
        <v>45352</v>
      </c>
      <c r="O94" s="92">
        <f t="shared" ca="1" si="7"/>
        <v>-851</v>
      </c>
      <c r="P94" s="92"/>
      <c r="Q94" s="10"/>
      <c r="R94" s="7"/>
      <c r="S94" s="7"/>
      <c r="T94" s="7"/>
      <c r="U94" s="7"/>
      <c r="V94" s="7"/>
      <c r="W94" s="15"/>
      <c r="X94" s="7"/>
      <c r="Y94" s="7"/>
      <c r="Z94" s="7"/>
      <c r="AA94" s="7"/>
      <c r="AB94" s="7"/>
      <c r="AC94" s="7"/>
      <c r="AD94" s="7"/>
      <c r="AE94" s="7"/>
      <c r="AF94" s="7"/>
      <c r="AG94" s="7"/>
      <c r="AH94" s="7"/>
      <c r="AI94" s="7"/>
      <c r="AJ94" s="7"/>
      <c r="AK94" s="7"/>
      <c r="AL94" s="7"/>
      <c r="AM94" s="7"/>
      <c r="AN94" s="7"/>
      <c r="AO94" s="7"/>
      <c r="AP94" s="7"/>
      <c r="AQ94" s="7"/>
      <c r="AR94" s="7"/>
      <c r="AS94" s="7"/>
      <c r="AT94" s="7"/>
      <c r="AU94" s="7">
        <v>0</v>
      </c>
      <c r="AV94" s="7" t="s">
        <v>50</v>
      </c>
      <c r="AW94" s="7"/>
      <c r="AX94" s="7"/>
      <c r="AY94" s="7"/>
    </row>
    <row r="95" spans="1:51" hidden="1" x14ac:dyDescent="0.25">
      <c r="A95" s="5">
        <v>94</v>
      </c>
      <c r="B95" s="77">
        <v>0</v>
      </c>
      <c r="C95" s="45" t="s">
        <v>1121</v>
      </c>
      <c r="D95" s="45"/>
      <c r="E95" s="45" t="s">
        <v>1097</v>
      </c>
      <c r="F95" s="45"/>
      <c r="G95" s="45"/>
      <c r="H95" s="45"/>
      <c r="I95" s="45"/>
      <c r="J95" s="45"/>
      <c r="K95" s="45"/>
      <c r="L95" s="51">
        <v>45064</v>
      </c>
      <c r="M95" s="45">
        <v>60</v>
      </c>
      <c r="N95" s="52">
        <f t="shared" si="6"/>
        <v>45123</v>
      </c>
      <c r="O95" s="46">
        <f t="shared" ca="1" si="7"/>
        <v>-1080</v>
      </c>
      <c r="P95" s="46"/>
      <c r="Q95" s="10"/>
      <c r="R95" s="7"/>
      <c r="S95" s="7"/>
      <c r="T95" s="7"/>
      <c r="U95" s="7"/>
      <c r="V95" s="7"/>
      <c r="W95" s="15"/>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row>
    <row r="96" spans="1:51" hidden="1" x14ac:dyDescent="0.25">
      <c r="A96" s="5">
        <v>95</v>
      </c>
      <c r="B96" s="77">
        <v>0</v>
      </c>
      <c r="C96" s="45" t="s">
        <v>1122</v>
      </c>
      <c r="D96" s="45"/>
      <c r="E96" s="45" t="s">
        <v>1097</v>
      </c>
      <c r="F96" s="45"/>
      <c r="G96" s="45"/>
      <c r="H96" s="45"/>
      <c r="I96" s="45"/>
      <c r="J96" s="45"/>
      <c r="K96" s="45"/>
      <c r="L96" s="51">
        <v>45064</v>
      </c>
      <c r="M96" s="45">
        <v>40</v>
      </c>
      <c r="N96" s="52">
        <f t="shared" si="6"/>
        <v>45103</v>
      </c>
      <c r="O96" s="46">
        <f t="shared" ca="1" si="7"/>
        <v>-1100</v>
      </c>
      <c r="P96" s="46"/>
      <c r="Q96" s="10"/>
      <c r="R96" s="7"/>
      <c r="S96" s="7"/>
      <c r="T96" s="7"/>
      <c r="U96" s="7"/>
      <c r="V96" s="7"/>
      <c r="W96" s="15"/>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row>
    <row r="97" spans="1:51" hidden="1" x14ac:dyDescent="0.25">
      <c r="A97" s="5">
        <v>96</v>
      </c>
      <c r="B97" s="77">
        <v>0</v>
      </c>
      <c r="C97" s="45" t="s">
        <v>1123</v>
      </c>
      <c r="D97" s="45"/>
      <c r="E97" s="45"/>
      <c r="F97" s="45"/>
      <c r="G97" s="45"/>
      <c r="H97" s="45"/>
      <c r="I97" s="45"/>
      <c r="J97" s="45"/>
      <c r="K97" s="45"/>
      <c r="L97" s="51">
        <v>45068</v>
      </c>
      <c r="M97" s="45">
        <v>80</v>
      </c>
      <c r="N97" s="52">
        <f t="shared" si="6"/>
        <v>45147</v>
      </c>
      <c r="O97" s="46">
        <f t="shared" ca="1" si="7"/>
        <v>-1056</v>
      </c>
      <c r="P97" s="46"/>
      <c r="Q97" s="10"/>
      <c r="R97" s="7"/>
      <c r="S97" s="7"/>
      <c r="T97" s="7"/>
      <c r="U97" s="7"/>
      <c r="V97" s="7"/>
      <c r="W97" s="15"/>
      <c r="X97" s="7"/>
      <c r="Y97" s="7"/>
      <c r="Z97" s="7"/>
      <c r="AA97" s="7"/>
      <c r="AB97" s="7"/>
      <c r="AC97" s="7"/>
      <c r="AD97" s="7"/>
      <c r="AE97" s="7"/>
      <c r="AF97" s="7"/>
      <c r="AG97" s="7"/>
      <c r="AH97" s="7"/>
      <c r="AI97" s="7"/>
      <c r="AJ97" s="7"/>
      <c r="AK97" s="7"/>
      <c r="AL97" s="7"/>
      <c r="AM97" s="7"/>
      <c r="AN97" s="7"/>
      <c r="AO97" s="7"/>
      <c r="AP97" s="7"/>
      <c r="AQ97" s="7"/>
      <c r="AR97" s="7"/>
      <c r="AS97" s="7"/>
      <c r="AT97" s="7"/>
      <c r="AU97" s="7" t="s">
        <v>1124</v>
      </c>
      <c r="AV97" s="7" t="s">
        <v>50</v>
      </c>
      <c r="AW97" s="7"/>
      <c r="AX97" s="7"/>
      <c r="AY97" s="7"/>
    </row>
    <row r="98" spans="1:51" hidden="1" x14ac:dyDescent="0.25">
      <c r="A98" s="5">
        <v>97</v>
      </c>
      <c r="B98" s="21">
        <v>0</v>
      </c>
      <c r="C98" s="47" t="s">
        <v>1125</v>
      </c>
      <c r="D98" s="47"/>
      <c r="E98" s="7" t="s">
        <v>1106</v>
      </c>
      <c r="F98" s="7"/>
      <c r="G98" s="7"/>
      <c r="H98" s="7"/>
      <c r="I98" s="7"/>
      <c r="J98" s="7"/>
      <c r="K98" s="7"/>
      <c r="L98" s="8">
        <v>45071</v>
      </c>
      <c r="M98" s="7">
        <v>40</v>
      </c>
      <c r="N98" s="9">
        <f t="shared" si="6"/>
        <v>45110</v>
      </c>
      <c r="O98" s="124">
        <f t="shared" ca="1" si="7"/>
        <v>-1093</v>
      </c>
      <c r="P98" s="124"/>
      <c r="Q98" s="10"/>
      <c r="R98" s="7"/>
      <c r="S98" s="7"/>
      <c r="T98" s="7"/>
      <c r="U98" s="7"/>
      <c r="V98" s="7"/>
      <c r="W98" s="15"/>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row>
    <row r="99" spans="1:51" hidden="1" x14ac:dyDescent="0.25">
      <c r="A99" s="5">
        <v>98</v>
      </c>
      <c r="B99" s="77">
        <v>0</v>
      </c>
      <c r="C99" s="45" t="s">
        <v>1126</v>
      </c>
      <c r="D99" s="45"/>
      <c r="E99" s="45"/>
      <c r="F99" s="7"/>
      <c r="G99" s="7"/>
      <c r="H99" s="7"/>
      <c r="I99" s="7"/>
      <c r="J99" s="7"/>
      <c r="K99" s="7"/>
      <c r="L99" s="51">
        <v>45069</v>
      </c>
      <c r="M99" s="45">
        <v>80</v>
      </c>
      <c r="N99" s="52">
        <f t="shared" si="6"/>
        <v>45148</v>
      </c>
      <c r="O99" s="46">
        <f t="shared" ca="1" si="7"/>
        <v>-1055</v>
      </c>
      <c r="P99" s="46"/>
      <c r="Q99" s="10"/>
      <c r="R99" s="7"/>
      <c r="S99" s="7"/>
      <c r="T99" s="7"/>
      <c r="U99" s="7"/>
      <c r="V99" s="7"/>
      <c r="W99" s="15"/>
      <c r="X99" s="7"/>
      <c r="Y99" s="7"/>
      <c r="Z99" s="7"/>
      <c r="AA99" s="7"/>
      <c r="AB99" s="7"/>
      <c r="AC99" s="7"/>
      <c r="AD99" s="7"/>
      <c r="AE99" s="7"/>
      <c r="AF99" s="7"/>
      <c r="AG99" s="7"/>
      <c r="AH99" s="7"/>
      <c r="AI99" s="7"/>
      <c r="AJ99" s="7"/>
      <c r="AK99" s="7"/>
      <c r="AL99" s="7"/>
      <c r="AM99" s="7"/>
      <c r="AN99" s="7"/>
      <c r="AO99" s="7"/>
      <c r="AP99" s="7"/>
      <c r="AQ99" s="7"/>
      <c r="AR99" s="7"/>
      <c r="AS99" s="7"/>
      <c r="AT99" s="7"/>
      <c r="AU99" s="7" t="s">
        <v>1124</v>
      </c>
      <c r="AV99" s="7" t="s">
        <v>50</v>
      </c>
      <c r="AW99" s="7"/>
      <c r="AX99" s="7"/>
      <c r="AY99" s="7"/>
    </row>
    <row r="100" spans="1:51" hidden="1" x14ac:dyDescent="0.25">
      <c r="A100" s="5">
        <v>99</v>
      </c>
      <c r="B100" s="21">
        <v>0</v>
      </c>
      <c r="C100" s="63" t="s">
        <v>1069</v>
      </c>
      <c r="D100" s="63"/>
      <c r="E100" s="45" t="s">
        <v>1097</v>
      </c>
      <c r="F100" s="7"/>
      <c r="G100" s="7"/>
      <c r="H100" s="7"/>
      <c r="I100" s="7"/>
      <c r="J100" s="7"/>
      <c r="K100" s="45"/>
      <c r="L100" s="8">
        <v>45085</v>
      </c>
      <c r="M100" s="7">
        <f>40+30+30+30+30+30+30+30+30+30</f>
        <v>310</v>
      </c>
      <c r="N100" s="9">
        <f t="shared" si="6"/>
        <v>45394</v>
      </c>
      <c r="O100" s="10">
        <f t="shared" ca="1" si="7"/>
        <v>-809</v>
      </c>
      <c r="P100" s="10"/>
      <c r="Q100" s="10"/>
      <c r="R100" s="7"/>
      <c r="S100" s="7"/>
      <c r="T100" s="7"/>
      <c r="U100" s="7"/>
      <c r="V100" s="7"/>
      <c r="W100" s="15"/>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t="s">
        <v>50</v>
      </c>
      <c r="AV100" s="7" t="s">
        <v>50</v>
      </c>
      <c r="AW100" s="7"/>
      <c r="AX100" s="7"/>
      <c r="AY100" s="7"/>
    </row>
    <row r="101" spans="1:51" hidden="1" x14ac:dyDescent="0.25">
      <c r="A101" s="5">
        <v>100</v>
      </c>
      <c r="B101" s="21">
        <v>0</v>
      </c>
      <c r="C101" s="63" t="s">
        <v>1127</v>
      </c>
      <c r="D101" s="63"/>
      <c r="E101" s="45"/>
      <c r="F101" s="7"/>
      <c r="G101" s="7"/>
      <c r="H101" s="7"/>
      <c r="I101" s="7"/>
      <c r="J101" s="7"/>
      <c r="K101" s="7"/>
      <c r="L101" s="8">
        <v>45086</v>
      </c>
      <c r="M101" s="7">
        <f>60+30</f>
        <v>90</v>
      </c>
      <c r="N101" s="9">
        <f t="shared" si="6"/>
        <v>45175</v>
      </c>
      <c r="O101" s="10">
        <f t="shared" ca="1" si="7"/>
        <v>-1028</v>
      </c>
      <c r="P101" s="10"/>
      <c r="Q101" s="10"/>
      <c r="R101" s="7"/>
      <c r="S101" s="7"/>
      <c r="T101" s="7"/>
      <c r="U101" s="7"/>
      <c r="V101" s="7"/>
      <c r="W101" s="15"/>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t="s">
        <v>50</v>
      </c>
      <c r="AV101" s="7" t="s">
        <v>50</v>
      </c>
      <c r="AW101" s="7"/>
      <c r="AX101" s="7"/>
      <c r="AY101" s="7"/>
    </row>
    <row r="102" spans="1:51" hidden="1" x14ac:dyDescent="0.25">
      <c r="A102" s="5">
        <v>101</v>
      </c>
      <c r="B102" s="21">
        <v>0</v>
      </c>
      <c r="C102" s="63" t="s">
        <v>1128</v>
      </c>
      <c r="D102" s="63"/>
      <c r="E102" s="45"/>
      <c r="F102" s="7"/>
      <c r="G102" s="7"/>
      <c r="H102" s="7"/>
      <c r="I102" s="7"/>
      <c r="J102" s="7"/>
      <c r="K102" s="7"/>
      <c r="L102" s="8">
        <v>45089</v>
      </c>
      <c r="M102" s="7">
        <f>40+30+20</f>
        <v>90</v>
      </c>
      <c r="N102" s="9">
        <f t="shared" si="6"/>
        <v>45178</v>
      </c>
      <c r="O102" s="10">
        <f t="shared" ca="1" si="7"/>
        <v>-1025</v>
      </c>
      <c r="P102" s="10"/>
      <c r="Q102" s="10"/>
      <c r="R102" s="7"/>
      <c r="S102" s="7"/>
      <c r="T102" s="7"/>
      <c r="U102" s="7"/>
      <c r="V102" s="7"/>
      <c r="W102" s="15"/>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t="s">
        <v>50</v>
      </c>
      <c r="AV102" s="7" t="s">
        <v>50</v>
      </c>
      <c r="AW102" s="7"/>
      <c r="AX102" s="7"/>
      <c r="AY102" s="7"/>
    </row>
    <row r="103" spans="1:51" ht="14.25" hidden="1" customHeight="1" x14ac:dyDescent="0.25">
      <c r="A103" s="5">
        <v>102</v>
      </c>
      <c r="B103" s="90">
        <v>0</v>
      </c>
      <c r="C103" s="63" t="s">
        <v>1129</v>
      </c>
      <c r="D103" s="63"/>
      <c r="E103" s="45"/>
      <c r="F103" s="7"/>
      <c r="G103" s="7"/>
      <c r="H103" s="7"/>
      <c r="I103" s="7"/>
      <c r="J103" s="7"/>
      <c r="K103" s="45" t="s">
        <v>1130</v>
      </c>
      <c r="L103" s="144">
        <v>45091</v>
      </c>
      <c r="M103" s="7">
        <f>40+30+30+30+30+35</f>
        <v>195</v>
      </c>
      <c r="N103" s="9">
        <f t="shared" si="6"/>
        <v>45285</v>
      </c>
      <c r="O103" s="124">
        <f t="shared" ca="1" si="7"/>
        <v>-918</v>
      </c>
      <c r="P103" s="124"/>
      <c r="Q103" s="10"/>
      <c r="R103" s="7"/>
      <c r="S103" s="7"/>
      <c r="T103" s="7"/>
      <c r="U103" s="7"/>
      <c r="V103" s="7"/>
      <c r="W103" s="15"/>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t="s">
        <v>56</v>
      </c>
      <c r="AV103" s="7" t="s">
        <v>50</v>
      </c>
      <c r="AW103" s="7"/>
      <c r="AX103" s="7"/>
      <c r="AY103" s="7"/>
    </row>
    <row r="104" spans="1:51" hidden="1" x14ac:dyDescent="0.25">
      <c r="A104" s="5">
        <v>103</v>
      </c>
      <c r="B104" s="90">
        <v>0</v>
      </c>
      <c r="C104" s="63" t="s">
        <v>1131</v>
      </c>
      <c r="D104" s="63"/>
      <c r="E104" s="45"/>
      <c r="F104" s="7"/>
      <c r="G104" s="7"/>
      <c r="H104" s="7"/>
      <c r="I104" s="7"/>
      <c r="J104" s="7"/>
      <c r="K104" s="7"/>
      <c r="L104" s="144">
        <v>45092</v>
      </c>
      <c r="M104" s="7">
        <f>40+30+30</f>
        <v>100</v>
      </c>
      <c r="N104" s="9">
        <f t="shared" si="6"/>
        <v>45191</v>
      </c>
      <c r="O104" s="10">
        <f t="shared" ca="1" si="7"/>
        <v>-1012</v>
      </c>
      <c r="P104" s="10"/>
      <c r="Q104" s="10"/>
      <c r="R104" s="7"/>
      <c r="S104" s="7"/>
      <c r="T104" s="7"/>
      <c r="U104" s="7"/>
      <c r="V104" s="7"/>
      <c r="W104" s="15"/>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t="s">
        <v>1124</v>
      </c>
      <c r="AV104" s="7" t="s">
        <v>50</v>
      </c>
      <c r="AW104" s="7"/>
      <c r="AX104" s="7"/>
      <c r="AY104" s="7"/>
    </row>
    <row r="105" spans="1:51" hidden="1" x14ac:dyDescent="0.25">
      <c r="A105" s="5">
        <v>104</v>
      </c>
      <c r="B105" s="126">
        <v>0</v>
      </c>
      <c r="C105" s="45" t="s">
        <v>1132</v>
      </c>
      <c r="D105" s="45"/>
      <c r="E105" s="45"/>
      <c r="F105" s="45"/>
      <c r="G105" s="45"/>
      <c r="H105" s="45"/>
      <c r="I105" s="45"/>
      <c r="J105" s="45"/>
      <c r="K105" s="45"/>
      <c r="L105" s="51">
        <v>45100</v>
      </c>
      <c r="M105" s="45">
        <v>60</v>
      </c>
      <c r="N105" s="52">
        <f t="shared" si="6"/>
        <v>45159</v>
      </c>
      <c r="O105" s="46">
        <f t="shared" ca="1" si="7"/>
        <v>-1044</v>
      </c>
      <c r="P105" s="46"/>
      <c r="Q105" s="10"/>
      <c r="R105" s="7"/>
      <c r="S105" s="7"/>
      <c r="T105" s="7"/>
      <c r="U105" s="7"/>
      <c r="V105" s="7"/>
      <c r="W105" s="15"/>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t="s">
        <v>50</v>
      </c>
      <c r="AV105" s="7" t="s">
        <v>50</v>
      </c>
      <c r="AW105" s="7"/>
      <c r="AX105" s="7"/>
      <c r="AY105" s="7"/>
    </row>
    <row r="106" spans="1:51" hidden="1" x14ac:dyDescent="0.25">
      <c r="A106" s="5">
        <v>105</v>
      </c>
      <c r="B106" s="90">
        <v>0</v>
      </c>
      <c r="C106" s="63" t="s">
        <v>1133</v>
      </c>
      <c r="D106" s="63"/>
      <c r="E106" s="45"/>
      <c r="F106" s="7"/>
      <c r="G106" s="7"/>
      <c r="H106" s="7"/>
      <c r="I106" s="7"/>
      <c r="J106" s="7"/>
      <c r="K106" s="7"/>
      <c r="L106" s="144">
        <v>45104</v>
      </c>
      <c r="M106" s="7">
        <v>100</v>
      </c>
      <c r="N106" s="9">
        <f t="shared" si="6"/>
        <v>45203</v>
      </c>
      <c r="O106" s="10">
        <f t="shared" ca="1" si="7"/>
        <v>-1000</v>
      </c>
      <c r="P106" s="10"/>
      <c r="Q106" s="10"/>
      <c r="R106" s="7"/>
      <c r="S106" s="7"/>
      <c r="T106" s="7"/>
      <c r="U106" s="7"/>
      <c r="V106" s="7"/>
      <c r="W106" s="15"/>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t="s">
        <v>50</v>
      </c>
      <c r="AV106" s="7" t="s">
        <v>50</v>
      </c>
      <c r="AW106" s="7"/>
      <c r="AX106" s="7"/>
      <c r="AY106" s="7"/>
    </row>
    <row r="107" spans="1:51" hidden="1" x14ac:dyDescent="0.25">
      <c r="A107" s="5">
        <v>106</v>
      </c>
      <c r="B107" s="126">
        <v>0</v>
      </c>
      <c r="C107" s="45" t="s">
        <v>1134</v>
      </c>
      <c r="D107" s="45"/>
      <c r="E107" s="45"/>
      <c r="F107" s="45"/>
      <c r="G107" s="45"/>
      <c r="H107" s="45"/>
      <c r="I107" s="45"/>
      <c r="J107" s="45"/>
      <c r="K107" s="45"/>
      <c r="L107" s="51">
        <v>45110</v>
      </c>
      <c r="M107" s="45">
        <v>40</v>
      </c>
      <c r="N107" s="52">
        <f t="shared" si="6"/>
        <v>45149</v>
      </c>
      <c r="O107" s="46">
        <f t="shared" ca="1" si="7"/>
        <v>-1054</v>
      </c>
      <c r="P107" s="46"/>
      <c r="Q107" s="10"/>
      <c r="R107" s="7"/>
      <c r="S107" s="7"/>
      <c r="T107" s="7"/>
      <c r="U107" s="7"/>
      <c r="V107" s="7"/>
      <c r="W107" s="15"/>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t="s">
        <v>50</v>
      </c>
      <c r="AV107" s="7" t="s">
        <v>50</v>
      </c>
      <c r="AW107" s="7"/>
      <c r="AX107" s="7"/>
      <c r="AY107" s="7"/>
    </row>
    <row r="108" spans="1:51" hidden="1" x14ac:dyDescent="0.25">
      <c r="A108" s="5">
        <v>107</v>
      </c>
      <c r="B108" s="126">
        <v>0</v>
      </c>
      <c r="C108" s="45" t="s">
        <v>1135</v>
      </c>
      <c r="D108" s="45"/>
      <c r="E108" s="45"/>
      <c r="F108" s="45"/>
      <c r="G108" s="45"/>
      <c r="H108" s="45"/>
      <c r="I108" s="45"/>
      <c r="J108" s="45"/>
      <c r="K108" s="45"/>
      <c r="L108" s="51">
        <v>45110</v>
      </c>
      <c r="M108" s="45">
        <v>40</v>
      </c>
      <c r="N108" s="52">
        <f t="shared" si="6"/>
        <v>45149</v>
      </c>
      <c r="O108" s="46">
        <f t="shared" ca="1" si="7"/>
        <v>-1054</v>
      </c>
      <c r="P108" s="46"/>
      <c r="Q108" s="10"/>
      <c r="R108" s="7"/>
      <c r="S108" s="7"/>
      <c r="T108" s="7"/>
      <c r="U108" s="7"/>
      <c r="V108" s="7"/>
      <c r="W108" s="15"/>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t="s">
        <v>50</v>
      </c>
      <c r="AV108" s="7" t="s">
        <v>50</v>
      </c>
      <c r="AW108" s="7"/>
      <c r="AX108" s="7"/>
      <c r="AY108" s="7"/>
    </row>
    <row r="109" spans="1:51" hidden="1" x14ac:dyDescent="0.25">
      <c r="A109" s="5">
        <v>108</v>
      </c>
      <c r="B109" s="126">
        <v>0</v>
      </c>
      <c r="C109" s="45" t="s">
        <v>1136</v>
      </c>
      <c r="D109" s="45"/>
      <c r="E109" s="45"/>
      <c r="F109" s="45"/>
      <c r="G109" s="45"/>
      <c r="H109" s="45"/>
      <c r="I109" s="45"/>
      <c r="J109" s="45"/>
      <c r="K109" s="45"/>
      <c r="L109" s="51">
        <v>45118</v>
      </c>
      <c r="M109" s="45">
        <f>40+30</f>
        <v>70</v>
      </c>
      <c r="N109" s="52">
        <f t="shared" si="6"/>
        <v>45187</v>
      </c>
      <c r="O109" s="46">
        <f t="shared" ca="1" si="7"/>
        <v>-1016</v>
      </c>
      <c r="P109" s="46"/>
      <c r="Q109" s="10"/>
      <c r="R109" s="7"/>
      <c r="S109" s="7"/>
      <c r="T109" s="7"/>
      <c r="U109" s="7"/>
      <c r="V109" s="7"/>
      <c r="W109" s="15"/>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t="s">
        <v>50</v>
      </c>
      <c r="AV109" s="7" t="s">
        <v>50</v>
      </c>
      <c r="AW109" s="7"/>
      <c r="AX109" s="7"/>
      <c r="AY109" s="7"/>
    </row>
    <row r="110" spans="1:51" hidden="1" x14ac:dyDescent="0.25">
      <c r="A110" s="5">
        <v>109</v>
      </c>
      <c r="B110" s="90">
        <v>0</v>
      </c>
      <c r="C110" s="63" t="s">
        <v>1137</v>
      </c>
      <c r="D110" s="63"/>
      <c r="E110" s="45"/>
      <c r="F110" s="7"/>
      <c r="G110" s="7"/>
      <c r="H110" s="7"/>
      <c r="I110" s="7"/>
      <c r="J110" s="7"/>
      <c r="K110" s="7"/>
      <c r="L110" s="144">
        <v>45119</v>
      </c>
      <c r="M110" s="7">
        <f>40+30+30</f>
        <v>100</v>
      </c>
      <c r="N110" s="9">
        <f t="shared" si="6"/>
        <v>45218</v>
      </c>
      <c r="O110" s="10">
        <f t="shared" ca="1" si="7"/>
        <v>-985</v>
      </c>
      <c r="P110" s="10"/>
      <c r="Q110" s="10"/>
      <c r="R110" s="7"/>
      <c r="S110" s="7"/>
      <c r="T110" s="7"/>
      <c r="U110" s="7"/>
      <c r="V110" s="7"/>
      <c r="W110" s="15"/>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t="s">
        <v>50</v>
      </c>
      <c r="AV110" s="7" t="s">
        <v>50</v>
      </c>
      <c r="AW110" s="7"/>
      <c r="AX110" s="7"/>
      <c r="AY110" s="7"/>
    </row>
    <row r="111" spans="1:51" hidden="1" x14ac:dyDescent="0.25">
      <c r="A111" s="5">
        <v>110</v>
      </c>
      <c r="B111" s="126">
        <v>0</v>
      </c>
      <c r="C111" s="45" t="s">
        <v>1138</v>
      </c>
      <c r="D111" s="45"/>
      <c r="E111" s="45"/>
      <c r="F111" s="45"/>
      <c r="G111" s="45"/>
      <c r="H111" s="45"/>
      <c r="I111" s="45"/>
      <c r="J111" s="45"/>
      <c r="K111" s="45"/>
      <c r="L111" s="51">
        <v>45124</v>
      </c>
      <c r="M111" s="45">
        <v>70</v>
      </c>
      <c r="N111" s="52">
        <f t="shared" si="6"/>
        <v>45193</v>
      </c>
      <c r="O111" s="46">
        <f t="shared" ca="1" si="7"/>
        <v>-1010</v>
      </c>
      <c r="P111" s="46"/>
      <c r="Q111" s="10"/>
      <c r="R111" s="7"/>
      <c r="S111" s="7"/>
      <c r="T111" s="7"/>
      <c r="U111" s="7"/>
      <c r="V111" s="7"/>
      <c r="W111" s="15"/>
      <c r="X111" s="7"/>
      <c r="Y111" s="7"/>
      <c r="Z111" s="7"/>
      <c r="AA111" s="7"/>
      <c r="AB111" s="7"/>
      <c r="AC111" s="7"/>
      <c r="AD111" s="7"/>
      <c r="AE111" s="7"/>
      <c r="AF111" s="7"/>
      <c r="AG111" s="7"/>
      <c r="AH111" s="7"/>
      <c r="AI111" s="7"/>
      <c r="AJ111" s="7"/>
      <c r="AK111" s="7"/>
      <c r="AL111" s="7"/>
      <c r="AM111" s="7"/>
      <c r="AN111" s="7"/>
      <c r="AO111" s="7"/>
      <c r="AP111" s="7"/>
      <c r="AQ111" s="7"/>
      <c r="AR111" s="7"/>
      <c r="AS111" s="7"/>
      <c r="AT111" s="7"/>
      <c r="AU111" s="7" t="s">
        <v>50</v>
      </c>
      <c r="AV111" s="7" t="s">
        <v>50</v>
      </c>
      <c r="AW111" s="7"/>
      <c r="AX111" s="7"/>
      <c r="AY111" s="7"/>
    </row>
    <row r="112" spans="1:51" s="53" customFormat="1" ht="150" hidden="1" x14ac:dyDescent="0.25">
      <c r="A112" s="50">
        <v>111</v>
      </c>
      <c r="B112" s="126">
        <v>0</v>
      </c>
      <c r="C112" s="45" t="s">
        <v>1139</v>
      </c>
      <c r="D112" s="45" t="s">
        <v>1140</v>
      </c>
      <c r="E112" s="46" t="s">
        <v>117</v>
      </c>
      <c r="F112" s="45"/>
      <c r="G112" s="45"/>
      <c r="H112" s="45"/>
      <c r="I112" s="45"/>
      <c r="J112" s="45"/>
      <c r="K112" s="46" t="s">
        <v>1141</v>
      </c>
      <c r="L112" s="51">
        <v>45124</v>
      </c>
      <c r="M112" s="45">
        <v>611</v>
      </c>
      <c r="N112" s="52">
        <f t="shared" si="6"/>
        <v>45734</v>
      </c>
      <c r="O112" s="46">
        <f t="shared" ca="1" si="7"/>
        <v>-469</v>
      </c>
      <c r="P112" s="46"/>
      <c r="Q112" s="46"/>
      <c r="R112" s="45" t="s">
        <v>50</v>
      </c>
      <c r="S112" s="45" t="s">
        <v>50</v>
      </c>
      <c r="T112" s="45"/>
      <c r="U112" s="45"/>
      <c r="V112" s="45"/>
      <c r="W112" s="56"/>
      <c r="X112" s="45" t="s">
        <v>50</v>
      </c>
      <c r="Y112" s="45" t="s">
        <v>50</v>
      </c>
      <c r="Z112" s="45" t="s">
        <v>50</v>
      </c>
      <c r="AA112" s="45">
        <v>0</v>
      </c>
      <c r="AB112" s="45">
        <v>0</v>
      </c>
      <c r="AC112" s="45">
        <v>0</v>
      </c>
      <c r="AD112" s="45">
        <v>0</v>
      </c>
      <c r="AE112" s="45" t="s">
        <v>50</v>
      </c>
      <c r="AF112" s="45" t="s">
        <v>50</v>
      </c>
      <c r="AG112" s="45"/>
      <c r="AH112" s="45" t="s">
        <v>50</v>
      </c>
      <c r="AI112" s="45">
        <v>0</v>
      </c>
      <c r="AJ112" s="45">
        <v>0</v>
      </c>
      <c r="AK112" s="45" t="s">
        <v>56</v>
      </c>
      <c r="AL112" s="45">
        <v>0</v>
      </c>
      <c r="AM112" s="45">
        <v>0</v>
      </c>
      <c r="AN112" s="45">
        <v>0</v>
      </c>
      <c r="AO112" s="45">
        <v>0</v>
      </c>
      <c r="AP112" s="45">
        <v>0</v>
      </c>
      <c r="AQ112" s="45">
        <v>0</v>
      </c>
      <c r="AR112" s="45">
        <v>0</v>
      </c>
      <c r="AS112" s="45">
        <v>0</v>
      </c>
      <c r="AT112" s="45">
        <v>0</v>
      </c>
      <c r="AU112" s="45"/>
      <c r="AV112" s="45"/>
      <c r="AW112" s="45"/>
      <c r="AX112" s="45"/>
      <c r="AY112" s="45"/>
    </row>
    <row r="113" spans="1:51" hidden="1" x14ac:dyDescent="0.25">
      <c r="A113" s="5">
        <v>112</v>
      </c>
      <c r="B113" s="126">
        <v>0</v>
      </c>
      <c r="C113" s="45" t="s">
        <v>1142</v>
      </c>
      <c r="D113" s="45"/>
      <c r="E113" s="45"/>
      <c r="F113" s="63"/>
      <c r="G113" s="63"/>
      <c r="H113" s="63"/>
      <c r="I113" s="63"/>
      <c r="J113" s="63"/>
      <c r="K113" s="63"/>
      <c r="L113" s="51">
        <v>45125</v>
      </c>
      <c r="M113" s="45">
        <v>70</v>
      </c>
      <c r="N113" s="52">
        <f t="shared" si="6"/>
        <v>45194</v>
      </c>
      <c r="O113" s="10">
        <f t="shared" ca="1" si="7"/>
        <v>-1009</v>
      </c>
      <c r="P113" s="10"/>
      <c r="Q113" s="10"/>
      <c r="R113" s="7"/>
      <c r="S113" s="7"/>
      <c r="T113" s="7"/>
      <c r="U113" s="7"/>
      <c r="V113" s="7"/>
      <c r="W113" s="15"/>
      <c r="X113" s="7"/>
      <c r="Y113" s="7"/>
      <c r="Z113" s="7"/>
      <c r="AA113" s="7"/>
      <c r="AB113" s="7"/>
      <c r="AC113" s="7"/>
      <c r="AD113" s="7"/>
      <c r="AE113" s="7"/>
      <c r="AF113" s="7"/>
      <c r="AG113" s="7"/>
      <c r="AH113" s="7"/>
      <c r="AI113" s="7"/>
      <c r="AJ113" s="7"/>
      <c r="AK113" s="7"/>
      <c r="AL113" s="7"/>
      <c r="AM113" s="7"/>
      <c r="AN113" s="7"/>
      <c r="AO113" s="7"/>
      <c r="AP113" s="7"/>
      <c r="AQ113" s="7"/>
      <c r="AR113" s="7"/>
      <c r="AS113" s="7"/>
      <c r="AT113" s="7"/>
      <c r="AU113" s="7" t="s">
        <v>50</v>
      </c>
      <c r="AV113" s="7" t="s">
        <v>50</v>
      </c>
      <c r="AW113" s="7"/>
      <c r="AX113" s="7"/>
      <c r="AY113" s="7"/>
    </row>
    <row r="114" spans="1:51" hidden="1" x14ac:dyDescent="0.25">
      <c r="A114" s="5">
        <v>113</v>
      </c>
      <c r="B114" s="90">
        <v>0</v>
      </c>
      <c r="C114" s="63" t="s">
        <v>1143</v>
      </c>
      <c r="D114" s="63"/>
      <c r="E114" s="45"/>
      <c r="F114" s="7"/>
      <c r="G114" s="7"/>
      <c r="H114" s="7"/>
      <c r="I114" s="7"/>
      <c r="J114" s="7"/>
      <c r="K114" s="7"/>
      <c r="L114" s="144">
        <v>45133</v>
      </c>
      <c r="M114" s="7">
        <f>40+30</f>
        <v>70</v>
      </c>
      <c r="N114" s="9">
        <f t="shared" si="6"/>
        <v>45202</v>
      </c>
      <c r="O114" s="10">
        <f t="shared" ca="1" si="7"/>
        <v>-1001</v>
      </c>
      <c r="P114" s="10"/>
      <c r="Q114" s="10"/>
      <c r="R114" s="7"/>
      <c r="S114" s="7"/>
      <c r="T114" s="7"/>
      <c r="U114" s="7"/>
      <c r="V114" s="7"/>
      <c r="W114" s="15"/>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t="s">
        <v>50</v>
      </c>
      <c r="AV114" s="7" t="s">
        <v>50</v>
      </c>
      <c r="AW114" s="7"/>
      <c r="AX114" s="7"/>
      <c r="AY114" s="7"/>
    </row>
    <row r="115" spans="1:51" hidden="1" x14ac:dyDescent="0.25">
      <c r="A115" s="5">
        <v>114</v>
      </c>
      <c r="B115" s="90">
        <v>0</v>
      </c>
      <c r="C115" s="47" t="s">
        <v>1144</v>
      </c>
      <c r="D115" s="47"/>
      <c r="E115" s="47" t="s">
        <v>1145</v>
      </c>
      <c r="F115" s="7"/>
      <c r="G115" s="7"/>
      <c r="H115" s="7"/>
      <c r="I115" s="7"/>
      <c r="J115" s="7"/>
      <c r="K115" s="7"/>
      <c r="L115" s="8">
        <v>45134</v>
      </c>
      <c r="M115" s="7">
        <v>40</v>
      </c>
      <c r="N115" s="9">
        <f t="shared" si="6"/>
        <v>45173</v>
      </c>
      <c r="O115" s="10">
        <f t="shared" ca="1" si="7"/>
        <v>-1030</v>
      </c>
      <c r="P115" s="10"/>
      <c r="Q115" s="10"/>
      <c r="R115" s="7"/>
      <c r="S115" s="7"/>
      <c r="T115" s="7"/>
      <c r="U115" s="7"/>
      <c r="V115" s="7"/>
      <c r="W115" s="15"/>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row>
    <row r="116" spans="1:51" hidden="1" x14ac:dyDescent="0.25">
      <c r="A116" s="5">
        <v>115</v>
      </c>
      <c r="B116" s="90">
        <v>0</v>
      </c>
      <c r="C116" s="63" t="s">
        <v>1146</v>
      </c>
      <c r="D116" s="63"/>
      <c r="E116" s="45"/>
      <c r="F116" s="7"/>
      <c r="G116" s="7"/>
      <c r="H116" s="7"/>
      <c r="I116" s="7"/>
      <c r="J116" s="7"/>
      <c r="K116" s="7"/>
      <c r="L116" s="8">
        <v>45138</v>
      </c>
      <c r="M116" s="7">
        <f>40+30+30</f>
        <v>100</v>
      </c>
      <c r="N116" s="9">
        <f t="shared" si="6"/>
        <v>45237</v>
      </c>
      <c r="O116" s="10">
        <f t="shared" ca="1" si="7"/>
        <v>-966</v>
      </c>
      <c r="P116" s="10"/>
      <c r="Q116" s="10"/>
      <c r="R116" s="7"/>
      <c r="S116" s="7"/>
      <c r="T116" s="7"/>
      <c r="U116" s="7"/>
      <c r="V116" s="7"/>
      <c r="W116" s="15"/>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t="s">
        <v>50</v>
      </c>
      <c r="AV116" s="7" t="s">
        <v>50</v>
      </c>
      <c r="AW116" s="7"/>
      <c r="AX116" s="7"/>
      <c r="AY116" s="7"/>
    </row>
    <row r="117" spans="1:51" hidden="1" x14ac:dyDescent="0.25">
      <c r="A117" s="5">
        <v>116</v>
      </c>
      <c r="B117" s="90">
        <v>0</v>
      </c>
      <c r="C117" s="63" t="s">
        <v>1147</v>
      </c>
      <c r="D117" s="63"/>
      <c r="E117" s="45"/>
      <c r="F117" s="7"/>
      <c r="G117" s="7"/>
      <c r="H117" s="7"/>
      <c r="I117" s="7"/>
      <c r="J117" s="7"/>
      <c r="K117" s="7"/>
      <c r="L117" s="8">
        <v>45140</v>
      </c>
      <c r="M117" s="7">
        <f>40+30+30</f>
        <v>100</v>
      </c>
      <c r="N117" s="9">
        <f t="shared" si="6"/>
        <v>45239</v>
      </c>
      <c r="O117" s="10">
        <f t="shared" ca="1" si="7"/>
        <v>-964</v>
      </c>
      <c r="P117" s="10"/>
      <c r="Q117" s="10"/>
      <c r="R117" s="7"/>
      <c r="S117" s="7"/>
      <c r="T117" s="7"/>
      <c r="U117" s="7"/>
      <c r="V117" s="7"/>
      <c r="W117" s="15"/>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t="s">
        <v>50</v>
      </c>
      <c r="AV117" s="7" t="s">
        <v>50</v>
      </c>
      <c r="AW117" s="7"/>
      <c r="AX117" s="7"/>
      <c r="AY117" s="7"/>
    </row>
    <row r="118" spans="1:51" hidden="1" x14ac:dyDescent="0.25">
      <c r="A118" s="5">
        <v>117</v>
      </c>
      <c r="B118" s="90">
        <v>0</v>
      </c>
      <c r="C118" s="63" t="s">
        <v>1148</v>
      </c>
      <c r="D118" s="63"/>
      <c r="E118" s="45"/>
      <c r="F118" s="7"/>
      <c r="G118" s="7"/>
      <c r="H118" s="7"/>
      <c r="I118" s="7"/>
      <c r="J118" s="7"/>
      <c r="K118" s="7"/>
      <c r="L118" s="144">
        <v>45142</v>
      </c>
      <c r="M118" s="7">
        <v>70</v>
      </c>
      <c r="N118" s="9">
        <f t="shared" si="6"/>
        <v>45211</v>
      </c>
      <c r="O118" s="10">
        <f t="shared" ca="1" si="7"/>
        <v>-992</v>
      </c>
      <c r="P118" s="10"/>
      <c r="Q118" s="10"/>
      <c r="R118" s="7"/>
      <c r="S118" s="7"/>
      <c r="T118" s="7"/>
      <c r="U118" s="7"/>
      <c r="V118" s="7"/>
      <c r="W118" s="15"/>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t="s">
        <v>50</v>
      </c>
      <c r="AV118" s="7" t="s">
        <v>50</v>
      </c>
      <c r="AW118" s="7"/>
      <c r="AX118" s="7"/>
      <c r="AY118" s="7"/>
    </row>
    <row r="119" spans="1:51" hidden="1" x14ac:dyDescent="0.25">
      <c r="A119" s="5">
        <v>118</v>
      </c>
      <c r="B119" s="90">
        <v>0</v>
      </c>
      <c r="C119" s="63" t="s">
        <v>1149</v>
      </c>
      <c r="D119" s="63"/>
      <c r="E119" s="45"/>
      <c r="F119" s="7"/>
      <c r="G119" s="7"/>
      <c r="H119" s="7"/>
      <c r="I119" s="7"/>
      <c r="J119" s="7"/>
      <c r="K119" s="7"/>
      <c r="L119" s="8">
        <v>45145</v>
      </c>
      <c r="M119" s="7">
        <f>40+20+20</f>
        <v>80</v>
      </c>
      <c r="N119" s="9">
        <f t="shared" si="6"/>
        <v>45224</v>
      </c>
      <c r="O119" s="10">
        <f t="shared" ca="1" si="7"/>
        <v>-979</v>
      </c>
      <c r="P119" s="10"/>
      <c r="Q119" s="10"/>
      <c r="R119" s="7"/>
      <c r="S119" s="7"/>
      <c r="T119" s="7"/>
      <c r="U119" s="7"/>
      <c r="V119" s="7"/>
      <c r="W119" s="15"/>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t="s">
        <v>50</v>
      </c>
      <c r="AV119" s="7" t="s">
        <v>50</v>
      </c>
      <c r="AW119" s="7"/>
      <c r="AX119" s="7"/>
      <c r="AY119" s="7"/>
    </row>
    <row r="120" spans="1:51" s="53" customFormat="1" hidden="1" x14ac:dyDescent="0.25">
      <c r="A120" s="5">
        <v>119</v>
      </c>
      <c r="B120" s="126">
        <v>0</v>
      </c>
      <c r="C120" s="45" t="s">
        <v>1150</v>
      </c>
      <c r="D120" s="45"/>
      <c r="E120" s="45" t="s">
        <v>1151</v>
      </c>
      <c r="F120" s="45"/>
      <c r="G120" s="45"/>
      <c r="H120" s="45"/>
      <c r="I120" s="45"/>
      <c r="J120" s="45"/>
      <c r="K120" s="45" t="s">
        <v>1152</v>
      </c>
      <c r="L120" s="51">
        <v>45148</v>
      </c>
      <c r="M120" s="45">
        <f>40+30+30+30+30+30+30+30+30+30+30</f>
        <v>340</v>
      </c>
      <c r="N120" s="52">
        <f t="shared" si="6"/>
        <v>45487</v>
      </c>
      <c r="O120" s="46">
        <f t="shared" ca="1" si="7"/>
        <v>-716</v>
      </c>
      <c r="P120" s="46"/>
      <c r="Q120" s="46" t="s">
        <v>50</v>
      </c>
      <c r="R120" s="45" t="s">
        <v>50</v>
      </c>
      <c r="S120" s="45" t="s">
        <v>50</v>
      </c>
      <c r="T120" s="45"/>
      <c r="U120" s="45"/>
      <c r="V120" s="45" t="s">
        <v>56</v>
      </c>
      <c r="W120" s="56" t="s">
        <v>56</v>
      </c>
      <c r="X120" s="45" t="s">
        <v>56</v>
      </c>
      <c r="Y120" s="45" t="s">
        <v>50</v>
      </c>
      <c r="Z120" s="45" t="s">
        <v>50</v>
      </c>
      <c r="AA120" s="45"/>
      <c r="AB120" s="45" t="s">
        <v>50</v>
      </c>
      <c r="AC120" s="45"/>
      <c r="AD120" s="45"/>
      <c r="AE120" s="45" t="s">
        <v>50</v>
      </c>
      <c r="AF120" s="45" t="s">
        <v>50</v>
      </c>
      <c r="AG120" s="45"/>
      <c r="AH120" s="45" t="s">
        <v>56</v>
      </c>
      <c r="AI120" s="45"/>
      <c r="AJ120" s="45"/>
      <c r="AK120" s="45" t="s">
        <v>50</v>
      </c>
      <c r="AL120" s="45"/>
      <c r="AM120" s="45"/>
      <c r="AN120" s="45"/>
      <c r="AO120" s="45"/>
      <c r="AP120" s="45"/>
      <c r="AQ120" s="45"/>
      <c r="AR120" s="45"/>
      <c r="AS120" s="45"/>
      <c r="AT120" s="45"/>
      <c r="AU120" s="45"/>
      <c r="AV120" s="45"/>
      <c r="AW120" s="45"/>
      <c r="AX120" s="45"/>
      <c r="AY120" s="45"/>
    </row>
    <row r="121" spans="1:51" hidden="1" x14ac:dyDescent="0.25">
      <c r="A121" s="5">
        <v>120</v>
      </c>
      <c r="B121" s="90">
        <v>0</v>
      </c>
      <c r="C121" s="63" t="s">
        <v>1153</v>
      </c>
      <c r="D121" s="63"/>
      <c r="E121" s="45"/>
      <c r="F121" s="7"/>
      <c r="G121" s="7"/>
      <c r="H121" s="7"/>
      <c r="I121" s="7"/>
      <c r="J121" s="7"/>
      <c r="K121" s="7"/>
      <c r="L121" s="8">
        <v>45152</v>
      </c>
      <c r="M121" s="7">
        <f>40+30+30</f>
        <v>100</v>
      </c>
      <c r="N121" s="9">
        <f t="shared" si="6"/>
        <v>45251</v>
      </c>
      <c r="O121" s="10">
        <f t="shared" ca="1" si="7"/>
        <v>-952</v>
      </c>
      <c r="P121" s="10"/>
      <c r="Q121" s="10"/>
      <c r="R121" s="7"/>
      <c r="S121" s="7"/>
      <c r="T121" s="7"/>
      <c r="U121" s="7"/>
      <c r="V121" s="7"/>
      <c r="W121" s="15"/>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t="s">
        <v>50</v>
      </c>
      <c r="AV121" s="7" t="s">
        <v>50</v>
      </c>
      <c r="AW121" s="7"/>
      <c r="AX121" s="7"/>
      <c r="AY121" s="7"/>
    </row>
    <row r="122" spans="1:51" hidden="1" x14ac:dyDescent="0.25">
      <c r="A122" s="5">
        <v>121</v>
      </c>
      <c r="B122" s="90">
        <v>0</v>
      </c>
      <c r="C122" s="63" t="s">
        <v>1154</v>
      </c>
      <c r="D122" s="63"/>
      <c r="E122" s="45"/>
      <c r="F122" s="7"/>
      <c r="G122" s="7"/>
      <c r="H122" s="7"/>
      <c r="I122" s="7"/>
      <c r="J122" s="7"/>
      <c r="K122" s="7"/>
      <c r="L122" s="8">
        <v>45156</v>
      </c>
      <c r="M122" s="7">
        <v>70</v>
      </c>
      <c r="N122" s="9">
        <f t="shared" si="6"/>
        <v>45225</v>
      </c>
      <c r="O122" s="10">
        <f t="shared" ca="1" si="7"/>
        <v>-978</v>
      </c>
      <c r="P122" s="10"/>
      <c r="Q122" s="10"/>
      <c r="R122" s="7"/>
      <c r="S122" s="7"/>
      <c r="T122" s="7"/>
      <c r="U122" s="7"/>
      <c r="V122" s="7"/>
      <c r="W122" s="15"/>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t="s">
        <v>50</v>
      </c>
      <c r="AV122" s="7" t="s">
        <v>50</v>
      </c>
      <c r="AW122" s="7"/>
      <c r="AX122" s="7"/>
      <c r="AY122" s="7"/>
    </row>
    <row r="123" spans="1:51" hidden="1" x14ac:dyDescent="0.25">
      <c r="A123" s="5">
        <v>122</v>
      </c>
      <c r="B123" s="90">
        <v>0</v>
      </c>
      <c r="C123" s="63" t="s">
        <v>1155</v>
      </c>
      <c r="D123" s="63"/>
      <c r="E123" s="45"/>
      <c r="F123" s="7"/>
      <c r="G123" s="7"/>
      <c r="H123" s="7"/>
      <c r="I123" s="7"/>
      <c r="J123" s="7"/>
      <c r="K123" s="7"/>
      <c r="L123" s="8">
        <v>45159</v>
      </c>
      <c r="M123" s="7">
        <v>70</v>
      </c>
      <c r="N123" s="9">
        <f t="shared" si="6"/>
        <v>45228</v>
      </c>
      <c r="O123" s="10">
        <f t="shared" ca="1" si="7"/>
        <v>-975</v>
      </c>
      <c r="P123" s="10"/>
      <c r="Q123" s="10"/>
      <c r="R123" s="7"/>
      <c r="S123" s="7"/>
      <c r="T123" s="7"/>
      <c r="U123" s="7"/>
      <c r="V123" s="7"/>
      <c r="W123" s="15"/>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v>0</v>
      </c>
      <c r="AV123" s="7" t="s">
        <v>50</v>
      </c>
      <c r="AW123" s="7"/>
      <c r="AX123" s="7"/>
      <c r="AY123" s="7"/>
    </row>
    <row r="124" spans="1:51" hidden="1" x14ac:dyDescent="0.25">
      <c r="A124" s="5">
        <v>123</v>
      </c>
      <c r="B124" s="90">
        <v>0</v>
      </c>
      <c r="C124" s="47" t="s">
        <v>1156</v>
      </c>
      <c r="D124" s="47"/>
      <c r="E124" s="47" t="s">
        <v>1145</v>
      </c>
      <c r="F124" s="7"/>
      <c r="G124" s="7"/>
      <c r="H124" s="7"/>
      <c r="I124" s="7"/>
      <c r="J124" s="7"/>
      <c r="K124" s="7"/>
      <c r="L124" s="8">
        <v>45159</v>
      </c>
      <c r="M124" s="7">
        <v>40</v>
      </c>
      <c r="N124" s="9">
        <f t="shared" si="6"/>
        <v>45198</v>
      </c>
      <c r="O124" s="10">
        <f t="shared" ca="1" si="7"/>
        <v>-1005</v>
      </c>
      <c r="P124" s="10"/>
      <c r="Q124" s="10"/>
      <c r="R124" s="7"/>
      <c r="S124" s="7"/>
      <c r="T124" s="7"/>
      <c r="U124" s="7"/>
      <c r="V124" s="7"/>
      <c r="W124" s="15"/>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row>
    <row r="125" spans="1:51" s="53" customFormat="1" hidden="1" x14ac:dyDescent="0.25">
      <c r="A125" s="5">
        <v>124</v>
      </c>
      <c r="B125" s="126">
        <v>0</v>
      </c>
      <c r="C125" s="45" t="s">
        <v>1157</v>
      </c>
      <c r="D125" s="45"/>
      <c r="E125" s="45" t="s">
        <v>1151</v>
      </c>
      <c r="F125" s="45"/>
      <c r="G125" s="45"/>
      <c r="H125" s="45"/>
      <c r="I125" s="45"/>
      <c r="J125" s="45"/>
      <c r="K125" s="45" t="s">
        <v>1152</v>
      </c>
      <c r="L125" s="51">
        <v>45161</v>
      </c>
      <c r="M125" s="45">
        <f>40+20+20+30+30+30+30+30+30+30+30</f>
        <v>320</v>
      </c>
      <c r="N125" s="52">
        <f t="shared" si="6"/>
        <v>45480</v>
      </c>
      <c r="O125" s="46">
        <f t="shared" ca="1" si="7"/>
        <v>-723</v>
      </c>
      <c r="P125" s="46"/>
      <c r="Q125" s="46"/>
      <c r="R125" s="45"/>
      <c r="S125" s="45"/>
      <c r="T125" s="45"/>
      <c r="U125" s="45"/>
      <c r="V125" s="45"/>
      <c r="W125" s="56"/>
      <c r="X125" s="45"/>
      <c r="Y125" s="45"/>
      <c r="Z125" s="45"/>
      <c r="AA125" s="45"/>
      <c r="AB125" s="45"/>
      <c r="AC125" s="45"/>
      <c r="AD125" s="45"/>
      <c r="AE125" s="45"/>
      <c r="AF125" s="45"/>
      <c r="AG125" s="45"/>
      <c r="AH125" s="45"/>
      <c r="AI125" s="45"/>
      <c r="AJ125" s="45"/>
      <c r="AK125" s="45"/>
      <c r="AL125" s="45"/>
      <c r="AM125" s="45"/>
      <c r="AN125" s="45"/>
      <c r="AO125" s="45"/>
      <c r="AP125" s="45"/>
      <c r="AQ125" s="45"/>
      <c r="AR125" s="45"/>
      <c r="AS125" s="45"/>
      <c r="AT125" s="45"/>
      <c r="AU125" s="45"/>
      <c r="AV125" s="45"/>
      <c r="AW125" s="45"/>
      <c r="AX125" s="45"/>
      <c r="AY125" s="45"/>
    </row>
    <row r="126" spans="1:51" ht="14.25" hidden="1" customHeight="1" x14ac:dyDescent="0.25">
      <c r="A126" s="5">
        <v>125</v>
      </c>
      <c r="B126" s="90">
        <v>0</v>
      </c>
      <c r="C126" s="47" t="s">
        <v>1158</v>
      </c>
      <c r="D126" s="47"/>
      <c r="E126" s="7" t="s">
        <v>1159</v>
      </c>
      <c r="F126" s="7"/>
      <c r="G126" s="7"/>
      <c r="H126" s="7"/>
      <c r="I126" s="7"/>
      <c r="J126" s="7"/>
      <c r="K126" s="7"/>
      <c r="L126" s="8">
        <v>45162</v>
      </c>
      <c r="M126" s="7">
        <f>40+30+30+30+30</f>
        <v>160</v>
      </c>
      <c r="N126" s="9">
        <f t="shared" si="6"/>
        <v>45321</v>
      </c>
      <c r="O126" s="124">
        <f t="shared" ca="1" si="7"/>
        <v>-882</v>
      </c>
      <c r="P126" s="124"/>
      <c r="Q126" s="10"/>
      <c r="R126" s="7"/>
      <c r="S126" s="7"/>
      <c r="T126" s="7"/>
      <c r="U126" s="7"/>
      <c r="V126" s="7"/>
      <c r="W126" s="15"/>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row>
    <row r="127" spans="1:51" hidden="1" x14ac:dyDescent="0.25">
      <c r="A127" s="5">
        <v>126</v>
      </c>
      <c r="B127" s="143">
        <v>0</v>
      </c>
      <c r="C127" s="47" t="s">
        <v>1160</v>
      </c>
      <c r="D127" s="47"/>
      <c r="E127" s="47" t="s">
        <v>1145</v>
      </c>
      <c r="F127" s="7"/>
      <c r="G127" s="7"/>
      <c r="H127" s="7"/>
      <c r="I127" s="7"/>
      <c r="J127" s="7"/>
      <c r="K127" s="7"/>
      <c r="L127" s="8">
        <v>45162</v>
      </c>
      <c r="M127" s="7">
        <f>40+30+30+30+30+30</f>
        <v>190</v>
      </c>
      <c r="N127" s="9">
        <f t="shared" si="6"/>
        <v>45351</v>
      </c>
      <c r="O127" s="10">
        <f t="shared" ca="1" si="7"/>
        <v>-852</v>
      </c>
      <c r="P127" s="10"/>
      <c r="Q127" s="10"/>
      <c r="R127" s="7"/>
      <c r="S127" s="7"/>
      <c r="T127" s="7"/>
      <c r="U127" s="7"/>
      <c r="V127" s="7"/>
      <c r="W127" s="15"/>
      <c r="X127" s="7"/>
      <c r="Y127" s="7"/>
      <c r="Z127" s="7"/>
      <c r="AA127" s="7"/>
      <c r="AB127" s="7"/>
      <c r="AC127" s="7"/>
      <c r="AD127" s="7"/>
      <c r="AE127" s="7"/>
      <c r="AF127" s="7"/>
      <c r="AG127" s="7"/>
      <c r="AH127" s="7"/>
      <c r="AI127" s="7"/>
      <c r="AJ127" s="7"/>
      <c r="AK127" s="7" t="s">
        <v>56</v>
      </c>
      <c r="AL127" s="7"/>
      <c r="AM127" s="7"/>
      <c r="AN127" s="7"/>
      <c r="AO127" s="7"/>
      <c r="AP127" s="7"/>
      <c r="AQ127" s="7"/>
      <c r="AR127" s="7"/>
      <c r="AS127" s="7"/>
      <c r="AT127" s="7"/>
      <c r="AU127" s="7"/>
      <c r="AV127" s="7"/>
      <c r="AW127" s="7"/>
      <c r="AX127" s="7"/>
      <c r="AY127" s="7"/>
    </row>
    <row r="128" spans="1:51" hidden="1" x14ac:dyDescent="0.25">
      <c r="A128" s="5">
        <v>127</v>
      </c>
      <c r="B128" s="90">
        <v>0</v>
      </c>
      <c r="C128" s="63" t="s">
        <v>1161</v>
      </c>
      <c r="D128" s="63"/>
      <c r="E128" s="45"/>
      <c r="F128" s="7"/>
      <c r="G128" s="7"/>
      <c r="H128" s="7"/>
      <c r="I128" s="7"/>
      <c r="J128" s="7"/>
      <c r="K128" s="7"/>
      <c r="L128" s="8">
        <v>45168</v>
      </c>
      <c r="M128" s="7">
        <v>70</v>
      </c>
      <c r="N128" s="9">
        <f t="shared" si="6"/>
        <v>45237</v>
      </c>
      <c r="O128" s="10">
        <f t="shared" ca="1" si="7"/>
        <v>-966</v>
      </c>
      <c r="P128" s="10"/>
      <c r="Q128" s="10"/>
      <c r="R128" s="7"/>
      <c r="S128" s="7"/>
      <c r="T128" s="7"/>
      <c r="U128" s="7"/>
      <c r="V128" s="7"/>
      <c r="W128" s="15"/>
      <c r="X128" s="7"/>
      <c r="Y128" s="7"/>
      <c r="Z128" s="7"/>
      <c r="AA128" s="7"/>
      <c r="AB128" s="7"/>
      <c r="AC128" s="7"/>
      <c r="AD128" s="7"/>
      <c r="AE128" s="7"/>
      <c r="AF128" s="7"/>
      <c r="AG128" s="7"/>
      <c r="AH128" s="7"/>
      <c r="AI128" s="7"/>
      <c r="AJ128" s="7"/>
      <c r="AK128" s="7"/>
      <c r="AL128" s="7"/>
      <c r="AM128" s="7"/>
      <c r="AN128" s="7"/>
      <c r="AO128" s="7"/>
      <c r="AP128" s="7"/>
      <c r="AQ128" s="7"/>
      <c r="AR128" s="7"/>
      <c r="AS128" s="7"/>
      <c r="AT128" s="7"/>
      <c r="AU128" s="7">
        <v>0</v>
      </c>
      <c r="AV128" s="7" t="s">
        <v>50</v>
      </c>
      <c r="AW128" s="7"/>
      <c r="AX128" s="7"/>
      <c r="AY128" s="7"/>
    </row>
    <row r="129" spans="1:51" s="53" customFormat="1" ht="90" hidden="1" x14ac:dyDescent="0.25">
      <c r="A129" s="5">
        <v>128</v>
      </c>
      <c r="B129" s="126">
        <v>0</v>
      </c>
      <c r="C129" s="45" t="s">
        <v>1162</v>
      </c>
      <c r="D129" s="379" t="s">
        <v>1163</v>
      </c>
      <c r="E129" s="383" t="s">
        <v>236</v>
      </c>
      <c r="F129" s="45"/>
      <c r="G129" s="45"/>
      <c r="H129" s="45"/>
      <c r="I129" s="45"/>
      <c r="J129" s="45"/>
      <c r="K129" s="46" t="s">
        <v>1164</v>
      </c>
      <c r="L129" s="51">
        <v>45168</v>
      </c>
      <c r="M129" s="45">
        <v>531</v>
      </c>
      <c r="N129" s="52">
        <f t="shared" si="6"/>
        <v>45698</v>
      </c>
      <c r="O129" s="46">
        <f ca="1">IF(OR(ISBLANK(L129),ISBLANK(M129)),"",N129-TODAY())</f>
        <v>-505</v>
      </c>
      <c r="P129" s="46"/>
      <c r="Q129" s="46">
        <v>0</v>
      </c>
      <c r="R129" s="45" t="s">
        <v>50</v>
      </c>
      <c r="S129" s="45" t="s">
        <v>50</v>
      </c>
      <c r="T129" s="45">
        <v>0</v>
      </c>
      <c r="U129" s="45"/>
      <c r="V129" s="45"/>
      <c r="W129" s="56"/>
      <c r="X129" s="45" t="s">
        <v>50</v>
      </c>
      <c r="Y129" s="45"/>
      <c r="Z129" s="45"/>
      <c r="AA129" s="45"/>
      <c r="AB129" s="45" t="s">
        <v>50</v>
      </c>
      <c r="AC129" s="45">
        <v>0</v>
      </c>
      <c r="AD129" s="45">
        <v>0</v>
      </c>
      <c r="AE129" s="45" t="s">
        <v>50</v>
      </c>
      <c r="AF129" s="45" t="s">
        <v>50</v>
      </c>
      <c r="AG129" s="45">
        <v>0</v>
      </c>
      <c r="AH129" s="45" t="s">
        <v>50</v>
      </c>
      <c r="AI129" s="45">
        <v>0</v>
      </c>
      <c r="AJ129" s="45" t="s">
        <v>50</v>
      </c>
      <c r="AK129" s="45" t="s">
        <v>50</v>
      </c>
      <c r="AL129" s="45">
        <v>0</v>
      </c>
      <c r="AM129" s="45">
        <v>0</v>
      </c>
      <c r="AN129" s="45">
        <v>0</v>
      </c>
      <c r="AO129" s="45">
        <v>0</v>
      </c>
      <c r="AP129" s="45">
        <v>0</v>
      </c>
      <c r="AQ129" s="45">
        <v>0</v>
      </c>
      <c r="AR129" s="45">
        <v>0</v>
      </c>
      <c r="AS129" s="45">
        <v>0</v>
      </c>
      <c r="AT129" s="45">
        <v>0</v>
      </c>
      <c r="AU129" s="45"/>
      <c r="AV129" s="45"/>
      <c r="AW129" s="45"/>
      <c r="AX129" s="45"/>
      <c r="AY129" s="45"/>
    </row>
    <row r="130" spans="1:51" ht="18" hidden="1" customHeight="1" x14ac:dyDescent="0.25">
      <c r="A130" s="5">
        <v>129</v>
      </c>
      <c r="B130" s="90">
        <v>0</v>
      </c>
      <c r="C130" s="63" t="s">
        <v>1165</v>
      </c>
      <c r="D130" s="87"/>
      <c r="E130" s="53"/>
      <c r="F130" s="7"/>
      <c r="G130" s="7"/>
      <c r="H130" s="7"/>
      <c r="I130" s="7"/>
      <c r="J130" s="7"/>
      <c r="K130" s="45" t="s">
        <v>1130</v>
      </c>
      <c r="L130" s="8">
        <v>45169</v>
      </c>
      <c r="M130" s="7">
        <v>160</v>
      </c>
      <c r="N130" s="9">
        <f t="shared" si="6"/>
        <v>45328</v>
      </c>
      <c r="O130" s="10">
        <f t="shared" ca="1" si="7"/>
        <v>-875</v>
      </c>
      <c r="P130" s="10"/>
      <c r="Q130" s="10" t="s">
        <v>50</v>
      </c>
      <c r="R130" s="7" t="s">
        <v>50</v>
      </c>
      <c r="S130" s="7" t="s">
        <v>50</v>
      </c>
      <c r="T130" s="7"/>
      <c r="U130" s="7"/>
      <c r="V130" s="7" t="s">
        <v>56</v>
      </c>
      <c r="W130" s="15" t="s">
        <v>56</v>
      </c>
      <c r="X130" s="7" t="s">
        <v>50</v>
      </c>
      <c r="Y130" s="7" t="s">
        <v>50</v>
      </c>
      <c r="Z130" s="7" t="s">
        <v>50</v>
      </c>
      <c r="AA130" s="7"/>
      <c r="AB130" s="7" t="s">
        <v>50</v>
      </c>
      <c r="AC130" s="7"/>
      <c r="AD130" s="7"/>
      <c r="AE130" s="7" t="s">
        <v>50</v>
      </c>
      <c r="AF130" s="7" t="s">
        <v>50</v>
      </c>
      <c r="AG130" s="7"/>
      <c r="AH130" s="7" t="s">
        <v>56</v>
      </c>
      <c r="AI130" s="7"/>
      <c r="AJ130" s="7"/>
      <c r="AK130" s="7"/>
      <c r="AL130" s="7"/>
      <c r="AM130" s="7"/>
      <c r="AN130" s="7"/>
      <c r="AO130" s="7"/>
      <c r="AP130" s="7"/>
      <c r="AQ130" s="7"/>
      <c r="AR130" s="7"/>
      <c r="AS130" s="7"/>
      <c r="AT130" s="7"/>
      <c r="AU130" s="7" t="s">
        <v>56</v>
      </c>
      <c r="AV130" s="7" t="s">
        <v>50</v>
      </c>
      <c r="AW130" s="7"/>
      <c r="AX130" s="7"/>
      <c r="AY130" s="7"/>
    </row>
    <row r="131" spans="1:51" hidden="1" x14ac:dyDescent="0.25">
      <c r="A131" s="5">
        <v>130</v>
      </c>
      <c r="B131" s="90">
        <v>0</v>
      </c>
      <c r="C131" s="63" t="s">
        <v>1166</v>
      </c>
      <c r="D131" s="63"/>
      <c r="E131" s="45" t="s">
        <v>1097</v>
      </c>
      <c r="F131" s="7"/>
      <c r="G131" s="7"/>
      <c r="H131" s="7"/>
      <c r="I131" s="7"/>
      <c r="J131" s="7"/>
      <c r="K131" s="7"/>
      <c r="L131" s="8">
        <v>45175</v>
      </c>
      <c r="M131" s="7">
        <f>40+30+30</f>
        <v>100</v>
      </c>
      <c r="N131" s="9">
        <f t="shared" si="6"/>
        <v>45274</v>
      </c>
      <c r="O131" s="10">
        <f t="shared" ca="1" si="7"/>
        <v>-929</v>
      </c>
      <c r="P131" s="10"/>
      <c r="Q131" s="10"/>
      <c r="R131" s="7"/>
      <c r="S131" s="7"/>
      <c r="T131" s="7"/>
      <c r="U131" s="7"/>
      <c r="V131" s="7"/>
      <c r="W131" s="15"/>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t="s">
        <v>50</v>
      </c>
      <c r="AV131" s="7" t="s">
        <v>50</v>
      </c>
      <c r="AW131" s="7"/>
      <c r="AX131" s="7"/>
      <c r="AY131" s="7"/>
    </row>
    <row r="132" spans="1:51" hidden="1" x14ac:dyDescent="0.25">
      <c r="A132" s="5">
        <v>131</v>
      </c>
      <c r="B132" s="90">
        <v>0</v>
      </c>
      <c r="C132" s="63" t="s">
        <v>1167</v>
      </c>
      <c r="D132" s="63"/>
      <c r="E132" s="45"/>
      <c r="F132" s="7"/>
      <c r="G132" s="7"/>
      <c r="H132" s="7"/>
      <c r="I132" s="7"/>
      <c r="J132" s="7"/>
      <c r="K132" s="7"/>
      <c r="L132" s="8">
        <v>45177</v>
      </c>
      <c r="M132" s="7">
        <f>40+30+30</f>
        <v>100</v>
      </c>
      <c r="N132" s="9">
        <f t="shared" si="6"/>
        <v>45276</v>
      </c>
      <c r="O132" s="10">
        <f t="shared" ca="1" si="7"/>
        <v>-927</v>
      </c>
      <c r="P132" s="10"/>
      <c r="Q132" s="10"/>
      <c r="R132" s="7"/>
      <c r="S132" s="7"/>
      <c r="T132" s="7"/>
      <c r="U132" s="7"/>
      <c r="V132" s="7"/>
      <c r="W132" s="15"/>
      <c r="X132" s="7"/>
      <c r="Y132" s="7"/>
      <c r="Z132" s="7"/>
      <c r="AA132" s="7"/>
      <c r="AB132" s="7"/>
      <c r="AC132" s="7"/>
      <c r="AD132" s="7"/>
      <c r="AE132" s="7" t="s">
        <v>56</v>
      </c>
      <c r="AF132" s="7"/>
      <c r="AG132" s="7"/>
      <c r="AH132" s="7"/>
      <c r="AI132" s="7"/>
      <c r="AJ132" s="7"/>
      <c r="AK132" s="7"/>
      <c r="AL132" s="7"/>
      <c r="AM132" s="7"/>
      <c r="AN132" s="7"/>
      <c r="AO132" s="7"/>
      <c r="AP132" s="7"/>
      <c r="AQ132" s="7"/>
      <c r="AR132" s="7"/>
      <c r="AS132" s="7"/>
      <c r="AT132" s="7"/>
      <c r="AU132" s="7" t="s">
        <v>50</v>
      </c>
      <c r="AV132" s="7" t="s">
        <v>50</v>
      </c>
      <c r="AW132" s="7"/>
      <c r="AX132" s="7"/>
      <c r="AY132" s="7"/>
    </row>
    <row r="133" spans="1:51" hidden="1" x14ac:dyDescent="0.25">
      <c r="A133" s="5">
        <v>132</v>
      </c>
      <c r="B133" s="90">
        <v>0</v>
      </c>
      <c r="C133" s="47" t="s">
        <v>304</v>
      </c>
      <c r="D133" s="47"/>
      <c r="E133" s="7" t="s">
        <v>1168</v>
      </c>
      <c r="F133" s="7"/>
      <c r="G133" s="7"/>
      <c r="H133" s="7"/>
      <c r="I133" s="7"/>
      <c r="J133" s="7"/>
      <c r="K133" s="7"/>
      <c r="L133" s="8">
        <v>45182</v>
      </c>
      <c r="M133" s="7">
        <v>40</v>
      </c>
      <c r="N133" s="9">
        <f t="shared" si="6"/>
        <v>45221</v>
      </c>
      <c r="O133" s="10">
        <f t="shared" ca="1" si="7"/>
        <v>-982</v>
      </c>
      <c r="P133" s="10"/>
      <c r="Q133" s="10"/>
      <c r="R133" s="7"/>
      <c r="S133" s="7"/>
      <c r="T133" s="7"/>
      <c r="U133" s="7"/>
      <c r="V133" s="7"/>
      <c r="W133" s="15"/>
      <c r="X133" s="7"/>
      <c r="Y133" s="7"/>
      <c r="Z133" s="7"/>
      <c r="AA133" s="7"/>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row>
    <row r="134" spans="1:51" hidden="1" x14ac:dyDescent="0.25">
      <c r="A134" s="5">
        <v>133</v>
      </c>
      <c r="B134" s="90">
        <v>0</v>
      </c>
      <c r="C134" s="63" t="s">
        <v>1169</v>
      </c>
      <c r="D134" s="63"/>
      <c r="E134" s="45"/>
      <c r="F134" s="7"/>
      <c r="G134" s="7"/>
      <c r="H134" s="7"/>
      <c r="I134" s="7"/>
      <c r="J134" s="7"/>
      <c r="K134" s="7"/>
      <c r="L134" s="8">
        <v>45182</v>
      </c>
      <c r="M134" s="7">
        <v>40</v>
      </c>
      <c r="N134" s="9">
        <f t="shared" si="6"/>
        <v>45221</v>
      </c>
      <c r="O134" s="10">
        <f t="shared" ca="1" si="7"/>
        <v>-982</v>
      </c>
      <c r="P134" s="10"/>
      <c r="Q134" s="10"/>
      <c r="R134" s="7"/>
      <c r="S134" s="7"/>
      <c r="T134" s="7"/>
      <c r="U134" s="7"/>
      <c r="V134" s="7"/>
      <c r="W134" s="15"/>
      <c r="X134" s="7"/>
      <c r="Y134" s="7"/>
      <c r="Z134" s="7"/>
      <c r="AA134" s="7"/>
      <c r="AB134" s="7"/>
      <c r="AC134" s="7"/>
      <c r="AD134" s="7"/>
      <c r="AE134" s="7"/>
      <c r="AF134" s="7"/>
      <c r="AG134" s="7"/>
      <c r="AH134" s="7"/>
      <c r="AI134" s="7"/>
      <c r="AJ134" s="7"/>
      <c r="AK134" s="7"/>
      <c r="AL134" s="7"/>
      <c r="AM134" s="7"/>
      <c r="AN134" s="7"/>
      <c r="AO134" s="7"/>
      <c r="AP134" s="7"/>
      <c r="AQ134" s="7"/>
      <c r="AR134" s="7"/>
      <c r="AS134" s="7"/>
      <c r="AT134" s="7"/>
      <c r="AU134" s="7" t="s">
        <v>50</v>
      </c>
      <c r="AV134" s="7" t="s">
        <v>50</v>
      </c>
      <c r="AW134" s="7"/>
      <c r="AX134" s="7"/>
      <c r="AY134" s="7"/>
    </row>
    <row r="135" spans="1:51" hidden="1" x14ac:dyDescent="0.25">
      <c r="A135" s="5">
        <v>134</v>
      </c>
      <c r="B135" s="90">
        <v>0</v>
      </c>
      <c r="C135" s="47" t="s">
        <v>1170</v>
      </c>
      <c r="D135" s="47"/>
      <c r="E135" s="47" t="s">
        <v>1168</v>
      </c>
      <c r="F135" s="7"/>
      <c r="G135" s="7"/>
      <c r="H135" s="7"/>
      <c r="I135" s="7"/>
      <c r="J135" s="7"/>
      <c r="K135" s="7"/>
      <c r="L135" s="8">
        <v>45187</v>
      </c>
      <c r="M135" s="7">
        <f>40+30+30</f>
        <v>100</v>
      </c>
      <c r="N135" s="9">
        <f t="shared" si="6"/>
        <v>45286</v>
      </c>
      <c r="O135" s="10">
        <f t="shared" ca="1" si="7"/>
        <v>-917</v>
      </c>
      <c r="P135" s="10"/>
      <c r="Q135" s="10"/>
      <c r="R135" s="7"/>
      <c r="S135" s="7"/>
      <c r="T135" s="7"/>
      <c r="U135" s="7"/>
      <c r="V135" s="7"/>
      <c r="W135" s="15"/>
      <c r="X135" s="7"/>
      <c r="Y135" s="7"/>
      <c r="Z135" s="7"/>
      <c r="AA135" s="7"/>
      <c r="AB135" s="7"/>
      <c r="AC135" s="7"/>
      <c r="AD135" s="7"/>
      <c r="AE135" s="7"/>
      <c r="AF135" s="7"/>
      <c r="AG135" s="7"/>
      <c r="AH135" s="7"/>
      <c r="AI135" s="7"/>
      <c r="AJ135" s="7"/>
      <c r="AK135" s="7"/>
      <c r="AL135" s="7"/>
      <c r="AM135" s="7"/>
      <c r="AN135" s="7"/>
      <c r="AO135" s="7"/>
      <c r="AP135" s="7"/>
      <c r="AQ135" s="7"/>
      <c r="AR135" s="7"/>
      <c r="AS135" s="7"/>
      <c r="AT135" s="7"/>
      <c r="AU135" s="7"/>
      <c r="AV135" s="7"/>
      <c r="AW135" s="7"/>
      <c r="AX135" s="7"/>
      <c r="AY135" s="7"/>
    </row>
    <row r="136" spans="1:51" hidden="1" x14ac:dyDescent="0.25">
      <c r="A136" s="5">
        <v>135</v>
      </c>
      <c r="B136" s="90">
        <v>0</v>
      </c>
      <c r="C136" s="63" t="s">
        <v>1171</v>
      </c>
      <c r="D136" s="63"/>
      <c r="E136" s="45"/>
      <c r="F136" s="7"/>
      <c r="G136" s="7"/>
      <c r="H136" s="7"/>
      <c r="I136" s="7"/>
      <c r="J136" s="7"/>
      <c r="K136" s="7"/>
      <c r="L136" s="8">
        <v>45188</v>
      </c>
      <c r="M136" s="7">
        <v>40</v>
      </c>
      <c r="N136" s="9">
        <f t="shared" si="6"/>
        <v>45227</v>
      </c>
      <c r="O136" s="10">
        <f t="shared" ca="1" si="7"/>
        <v>-976</v>
      </c>
      <c r="P136" s="10"/>
      <c r="Q136" s="10"/>
      <c r="R136" s="7"/>
      <c r="S136" s="7"/>
      <c r="T136" s="7"/>
      <c r="U136" s="7"/>
      <c r="V136" s="7"/>
      <c r="W136" s="15"/>
      <c r="X136" s="7"/>
      <c r="Y136" s="7"/>
      <c r="Z136" s="7"/>
      <c r="AA136" s="7"/>
      <c r="AB136" s="7"/>
      <c r="AC136" s="7"/>
      <c r="AD136" s="7"/>
      <c r="AE136" s="7"/>
      <c r="AF136" s="7"/>
      <c r="AG136" s="7"/>
      <c r="AH136" s="7"/>
      <c r="AI136" s="7"/>
      <c r="AJ136" s="7"/>
      <c r="AK136" s="7"/>
      <c r="AL136" s="7"/>
      <c r="AM136" s="7"/>
      <c r="AN136" s="7"/>
      <c r="AO136" s="7"/>
      <c r="AP136" s="7"/>
      <c r="AQ136" s="7"/>
      <c r="AR136" s="7"/>
      <c r="AS136" s="7"/>
      <c r="AT136" s="7"/>
      <c r="AU136" s="7">
        <v>0</v>
      </c>
      <c r="AV136" s="7" t="s">
        <v>50</v>
      </c>
      <c r="AW136" s="7"/>
      <c r="AX136" s="7"/>
      <c r="AY136" s="7"/>
    </row>
    <row r="137" spans="1:51" ht="15" hidden="1" customHeight="1" x14ac:dyDescent="0.25">
      <c r="A137" s="5">
        <v>136</v>
      </c>
      <c r="B137" s="90">
        <v>0</v>
      </c>
      <c r="C137" s="63" t="s">
        <v>1172</v>
      </c>
      <c r="D137" s="63"/>
      <c r="E137" s="45"/>
      <c r="F137" s="7"/>
      <c r="G137" s="7"/>
      <c r="H137" s="7"/>
      <c r="I137" s="7"/>
      <c r="J137" s="7"/>
      <c r="K137" s="45" t="s">
        <v>1173</v>
      </c>
      <c r="L137" s="8">
        <v>45188</v>
      </c>
      <c r="M137" s="7">
        <f>40+30+30+30+30+30+30+30</f>
        <v>250</v>
      </c>
      <c r="N137" s="9">
        <f t="shared" si="6"/>
        <v>45437</v>
      </c>
      <c r="O137" s="92">
        <f t="shared" ca="1" si="7"/>
        <v>-766</v>
      </c>
      <c r="P137" s="92"/>
      <c r="Q137" s="10"/>
      <c r="R137" s="7"/>
      <c r="S137" s="7"/>
      <c r="T137" s="7"/>
      <c r="U137" s="7"/>
      <c r="V137" s="7"/>
      <c r="W137" s="15"/>
      <c r="X137" s="7"/>
      <c r="Y137" s="7"/>
      <c r="Z137" s="7"/>
      <c r="AA137" s="7"/>
      <c r="AB137" s="7"/>
      <c r="AC137" s="7"/>
      <c r="AD137" s="7"/>
      <c r="AE137" s="7"/>
      <c r="AF137" s="7"/>
      <c r="AG137" s="7"/>
      <c r="AH137" s="7"/>
      <c r="AI137" s="7"/>
      <c r="AJ137" s="7"/>
      <c r="AK137" s="7"/>
      <c r="AL137" s="7"/>
      <c r="AM137" s="7"/>
      <c r="AN137" s="7"/>
      <c r="AO137" s="7"/>
      <c r="AP137" s="7"/>
      <c r="AQ137" s="7"/>
      <c r="AR137" s="7"/>
      <c r="AS137" s="7"/>
      <c r="AT137" s="7"/>
      <c r="AU137" s="7" t="s">
        <v>56</v>
      </c>
      <c r="AV137" s="7" t="s">
        <v>50</v>
      </c>
      <c r="AW137" s="7"/>
      <c r="AX137" s="7"/>
      <c r="AY137" s="7"/>
    </row>
    <row r="138" spans="1:51" s="53" customFormat="1" hidden="1" x14ac:dyDescent="0.25">
      <c r="A138" s="5">
        <v>137</v>
      </c>
      <c r="B138" s="126">
        <v>0</v>
      </c>
      <c r="C138" s="45" t="s">
        <v>1174</v>
      </c>
      <c r="D138" s="45" t="s">
        <v>1175</v>
      </c>
      <c r="E138" s="45" t="s">
        <v>80</v>
      </c>
      <c r="F138" s="45"/>
      <c r="G138" s="45"/>
      <c r="H138" s="45"/>
      <c r="I138" s="45"/>
      <c r="J138" s="45"/>
      <c r="K138" s="45"/>
      <c r="L138" s="51">
        <v>45194</v>
      </c>
      <c r="M138" s="45">
        <v>430</v>
      </c>
      <c r="N138" s="52">
        <f t="shared" si="6"/>
        <v>45623</v>
      </c>
      <c r="O138" s="46">
        <f t="shared" ca="1" si="7"/>
        <v>-580</v>
      </c>
      <c r="P138" s="46"/>
      <c r="Q138" s="46"/>
      <c r="R138" s="45" t="s">
        <v>50</v>
      </c>
      <c r="S138" s="45" t="s">
        <v>50</v>
      </c>
      <c r="T138" s="45"/>
      <c r="U138" s="45"/>
      <c r="V138" s="45" t="s">
        <v>56</v>
      </c>
      <c r="W138" s="56" t="s">
        <v>56</v>
      </c>
      <c r="X138" s="45" t="s">
        <v>56</v>
      </c>
      <c r="Y138" s="45" t="s">
        <v>50</v>
      </c>
      <c r="Z138" s="45" t="s">
        <v>50</v>
      </c>
      <c r="AA138" s="45"/>
      <c r="AB138" s="45" t="s">
        <v>50</v>
      </c>
      <c r="AC138" s="45"/>
      <c r="AD138" s="45"/>
      <c r="AE138" s="45" t="s">
        <v>50</v>
      </c>
      <c r="AF138" s="45" t="s">
        <v>50</v>
      </c>
      <c r="AG138" s="45"/>
      <c r="AH138" s="45"/>
      <c r="AI138" s="45"/>
      <c r="AJ138" s="45"/>
      <c r="AK138" s="45"/>
      <c r="AL138" s="45"/>
      <c r="AM138" s="45"/>
      <c r="AN138" s="45"/>
      <c r="AO138" s="45"/>
      <c r="AP138" s="45"/>
      <c r="AQ138" s="45"/>
      <c r="AR138" s="45"/>
      <c r="AS138" s="45"/>
      <c r="AT138" s="45"/>
      <c r="AU138" s="45"/>
      <c r="AV138" s="45"/>
      <c r="AW138" s="45"/>
      <c r="AX138" s="45"/>
      <c r="AY138" s="45"/>
    </row>
    <row r="139" spans="1:51" hidden="1" x14ac:dyDescent="0.25">
      <c r="A139" s="5">
        <v>138</v>
      </c>
      <c r="B139" s="90">
        <v>0</v>
      </c>
      <c r="C139" s="47" t="s">
        <v>1176</v>
      </c>
      <c r="D139" s="47"/>
      <c r="E139" s="47" t="s">
        <v>1177</v>
      </c>
      <c r="F139" s="7"/>
      <c r="G139" s="7"/>
      <c r="H139" s="7"/>
      <c r="I139" s="7"/>
      <c r="J139" s="7"/>
      <c r="K139" s="7"/>
      <c r="L139" s="8">
        <v>45195</v>
      </c>
      <c r="M139" s="7">
        <f>40+30</f>
        <v>70</v>
      </c>
      <c r="N139" s="9">
        <f t="shared" si="6"/>
        <v>45264</v>
      </c>
      <c r="O139" s="10">
        <f t="shared" ca="1" si="7"/>
        <v>-939</v>
      </c>
      <c r="P139" s="10"/>
      <c r="Q139" s="10"/>
      <c r="R139" s="7"/>
      <c r="S139" s="7"/>
      <c r="T139" s="7"/>
      <c r="U139" s="7"/>
      <c r="V139" s="7"/>
      <c r="W139" s="15"/>
      <c r="X139" s="7"/>
      <c r="Y139" s="7"/>
      <c r="Z139" s="7"/>
      <c r="AA139" s="7"/>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row>
    <row r="140" spans="1:51" hidden="1" x14ac:dyDescent="0.25">
      <c r="A140" s="5">
        <v>139</v>
      </c>
      <c r="B140" s="143">
        <v>0</v>
      </c>
      <c r="C140" s="63" t="s">
        <v>1178</v>
      </c>
      <c r="D140" s="63"/>
      <c r="E140" s="45"/>
      <c r="F140" s="7"/>
      <c r="G140" s="7"/>
      <c r="H140" s="7"/>
      <c r="I140" s="7"/>
      <c r="J140" s="7"/>
      <c r="K140" s="7"/>
      <c r="L140" s="8">
        <v>45195</v>
      </c>
      <c r="M140" s="7">
        <v>40</v>
      </c>
      <c r="N140" s="9">
        <f t="shared" ref="N140:N203" si="8">IF(OR(ISBLANK(L140),ISBLANK(M140)),"",L140+M140-1)</f>
        <v>45234</v>
      </c>
      <c r="O140" s="10">
        <f t="shared" ref="O140:O203" ca="1" si="9">IF(OR(ISBLANK(L140),ISBLANK(M140)),"",N140-TODAY())</f>
        <v>-969</v>
      </c>
      <c r="P140" s="10"/>
      <c r="Q140" s="10"/>
      <c r="R140" s="7"/>
      <c r="S140" s="7"/>
      <c r="T140" s="7"/>
      <c r="U140" s="7"/>
      <c r="V140" s="7"/>
      <c r="W140" s="15"/>
      <c r="X140" s="7"/>
      <c r="Y140" s="7"/>
      <c r="Z140" s="7"/>
      <c r="AA140" s="7"/>
      <c r="AB140" s="7"/>
      <c r="AC140" s="7"/>
      <c r="AD140" s="7"/>
      <c r="AE140" s="7"/>
      <c r="AF140" s="7"/>
      <c r="AG140" s="7"/>
      <c r="AH140" s="7"/>
      <c r="AI140" s="7"/>
      <c r="AJ140" s="7"/>
      <c r="AK140" s="7"/>
      <c r="AL140" s="7"/>
      <c r="AM140" s="7"/>
      <c r="AN140" s="7"/>
      <c r="AO140" s="7"/>
      <c r="AP140" s="7"/>
      <c r="AQ140" s="7"/>
      <c r="AR140" s="7"/>
      <c r="AS140" s="7"/>
      <c r="AT140" s="7"/>
      <c r="AU140" s="7">
        <v>0</v>
      </c>
      <c r="AV140" s="7" t="s">
        <v>50</v>
      </c>
      <c r="AW140" s="7"/>
      <c r="AX140" s="7"/>
      <c r="AY140" s="7"/>
    </row>
    <row r="141" spans="1:51" hidden="1" x14ac:dyDescent="0.25">
      <c r="A141" s="5">
        <v>140</v>
      </c>
      <c r="B141" s="143">
        <v>0</v>
      </c>
      <c r="C141" s="53" t="s">
        <v>1179</v>
      </c>
      <c r="D141" s="53"/>
      <c r="E141" s="45"/>
      <c r="F141" s="7"/>
      <c r="G141" s="7"/>
      <c r="H141" s="7"/>
      <c r="I141" s="7"/>
      <c r="J141" s="7"/>
      <c r="K141" s="7"/>
      <c r="L141" s="8">
        <v>45204</v>
      </c>
      <c r="M141" s="7">
        <f>40+20+20</f>
        <v>80</v>
      </c>
      <c r="N141" s="9">
        <f t="shared" si="8"/>
        <v>45283</v>
      </c>
      <c r="O141" s="10">
        <f t="shared" ca="1" si="9"/>
        <v>-920</v>
      </c>
      <c r="P141" s="10"/>
      <c r="Q141" s="10"/>
      <c r="R141" s="7"/>
      <c r="S141" s="7"/>
      <c r="T141" s="7"/>
      <c r="U141" s="7"/>
      <c r="V141" s="7"/>
      <c r="W141" s="15"/>
      <c r="X141" s="7"/>
      <c r="Y141" s="7"/>
      <c r="Z141" s="7"/>
      <c r="AA141" s="7"/>
      <c r="AB141" s="7"/>
      <c r="AC141" s="7"/>
      <c r="AD141" s="7"/>
      <c r="AE141" s="7"/>
      <c r="AF141" s="7"/>
      <c r="AG141" s="7"/>
      <c r="AH141" s="7"/>
      <c r="AI141" s="7"/>
      <c r="AJ141" s="7"/>
      <c r="AK141" s="7"/>
      <c r="AL141" s="7"/>
      <c r="AM141" s="7"/>
      <c r="AN141" s="7"/>
      <c r="AO141" s="7"/>
      <c r="AP141" s="7"/>
      <c r="AQ141" s="7"/>
      <c r="AR141" s="7"/>
      <c r="AS141" s="7"/>
      <c r="AT141" s="7"/>
      <c r="AU141" s="7">
        <v>0</v>
      </c>
      <c r="AV141" s="7" t="s">
        <v>50</v>
      </c>
      <c r="AW141" s="7"/>
      <c r="AX141" s="7"/>
      <c r="AY141" s="7"/>
    </row>
    <row r="142" spans="1:51" ht="15.75" hidden="1" customHeight="1" x14ac:dyDescent="0.25">
      <c r="A142" s="5">
        <v>141</v>
      </c>
      <c r="B142" s="143">
        <v>0</v>
      </c>
      <c r="C142" s="63" t="s">
        <v>1180</v>
      </c>
      <c r="D142" s="63"/>
      <c r="E142" s="45" t="s">
        <v>80</v>
      </c>
      <c r="F142" s="7"/>
      <c r="G142" s="7"/>
      <c r="H142" s="7"/>
      <c r="I142" s="7"/>
      <c r="J142" s="7"/>
      <c r="K142" s="7"/>
      <c r="L142" s="8">
        <v>45205</v>
      </c>
      <c r="M142" s="7">
        <f>40+20+20+30</f>
        <v>110</v>
      </c>
      <c r="N142" s="9">
        <f t="shared" si="8"/>
        <v>45314</v>
      </c>
      <c r="O142" s="10">
        <f t="shared" ca="1" si="9"/>
        <v>-889</v>
      </c>
      <c r="P142" s="10"/>
      <c r="Q142" s="10"/>
      <c r="R142" s="7"/>
      <c r="S142" s="7"/>
      <c r="T142" s="7"/>
      <c r="U142" s="7"/>
      <c r="V142" s="7"/>
      <c r="W142" s="15"/>
      <c r="X142" s="7"/>
      <c r="Y142" s="7"/>
      <c r="Z142" s="7"/>
      <c r="AA142" s="7"/>
      <c r="AB142" s="7"/>
      <c r="AC142" s="7"/>
      <c r="AD142" s="7"/>
      <c r="AE142" s="7"/>
      <c r="AF142" s="7"/>
      <c r="AG142" s="7"/>
      <c r="AH142" s="7"/>
      <c r="AI142" s="7"/>
      <c r="AJ142" s="7"/>
      <c r="AK142" s="7"/>
      <c r="AL142" s="7"/>
      <c r="AM142" s="7"/>
      <c r="AN142" s="7"/>
      <c r="AO142" s="7"/>
      <c r="AP142" s="7"/>
      <c r="AQ142" s="7"/>
      <c r="AR142" s="7"/>
      <c r="AS142" s="7"/>
      <c r="AT142" s="7"/>
      <c r="AU142" s="7" t="s">
        <v>50</v>
      </c>
      <c r="AV142" s="7" t="s">
        <v>50</v>
      </c>
      <c r="AW142" s="7"/>
      <c r="AX142" s="7"/>
      <c r="AY142" s="7"/>
    </row>
    <row r="143" spans="1:51" hidden="1" x14ac:dyDescent="0.25">
      <c r="A143" s="5">
        <v>142</v>
      </c>
      <c r="B143" s="143">
        <v>0</v>
      </c>
      <c r="C143" s="53" t="s">
        <v>1181</v>
      </c>
      <c r="D143" s="53"/>
      <c r="E143" s="45"/>
      <c r="F143" s="7"/>
      <c r="G143" s="7"/>
      <c r="H143" s="7"/>
      <c r="I143" s="7"/>
      <c r="J143" s="7"/>
      <c r="K143" s="7"/>
      <c r="L143" s="8">
        <v>45211</v>
      </c>
      <c r="M143" s="7">
        <f>40+20</f>
        <v>60</v>
      </c>
      <c r="N143" s="9">
        <f t="shared" si="8"/>
        <v>45270</v>
      </c>
      <c r="O143" s="10">
        <f t="shared" ca="1" si="9"/>
        <v>-933</v>
      </c>
      <c r="P143" s="10"/>
      <c r="Q143" s="10"/>
      <c r="R143" s="7"/>
      <c r="S143" s="7"/>
      <c r="T143" s="7"/>
      <c r="U143" s="7"/>
      <c r="V143" s="7"/>
      <c r="W143" s="15"/>
      <c r="X143" s="7"/>
      <c r="Y143" s="7"/>
      <c r="Z143" s="7"/>
      <c r="AA143" s="7"/>
      <c r="AB143" s="7"/>
      <c r="AC143" s="7"/>
      <c r="AD143" s="7"/>
      <c r="AE143" s="7"/>
      <c r="AF143" s="7"/>
      <c r="AG143" s="7"/>
      <c r="AH143" s="7"/>
      <c r="AI143" s="7"/>
      <c r="AJ143" s="7"/>
      <c r="AK143" s="7"/>
      <c r="AL143" s="7"/>
      <c r="AM143" s="7"/>
      <c r="AN143" s="7"/>
      <c r="AO143" s="7"/>
      <c r="AP143" s="7"/>
      <c r="AQ143" s="7"/>
      <c r="AR143" s="7"/>
      <c r="AS143" s="7"/>
      <c r="AT143" s="7"/>
      <c r="AU143" s="7" t="s">
        <v>50</v>
      </c>
      <c r="AV143" s="7" t="s">
        <v>50</v>
      </c>
      <c r="AW143" s="7"/>
      <c r="AX143" s="7"/>
      <c r="AY143" s="7"/>
    </row>
    <row r="144" spans="1:51" s="53" customFormat="1" hidden="1" x14ac:dyDescent="0.25">
      <c r="A144" s="50">
        <v>143</v>
      </c>
      <c r="B144" s="487">
        <v>0</v>
      </c>
      <c r="C144" s="45" t="s">
        <v>1182</v>
      </c>
      <c r="D144" s="45" t="s">
        <v>1183</v>
      </c>
      <c r="E144" s="45" t="s">
        <v>117</v>
      </c>
      <c r="F144" s="45"/>
      <c r="G144" s="45"/>
      <c r="H144" s="45"/>
      <c r="I144" s="45"/>
      <c r="J144" s="45"/>
      <c r="K144" s="107"/>
      <c r="L144" s="51">
        <v>45841</v>
      </c>
      <c r="M144" s="45">
        <v>100</v>
      </c>
      <c r="N144" s="52">
        <f t="shared" si="8"/>
        <v>45940</v>
      </c>
      <c r="O144" s="46">
        <f ca="1">IF(OR(ISBLANK(L144),ISBLANK(M144)),"",N144-TODAY())</f>
        <v>-263</v>
      </c>
      <c r="P144" s="46"/>
      <c r="Q144" s="46"/>
      <c r="R144" s="45" t="s">
        <v>50</v>
      </c>
      <c r="S144" s="45" t="s">
        <v>50</v>
      </c>
      <c r="T144" s="45"/>
      <c r="U144" s="45"/>
      <c r="V144" s="45">
        <v>0</v>
      </c>
      <c r="W144" s="56"/>
      <c r="X144" s="45" t="s">
        <v>50</v>
      </c>
      <c r="Y144" s="45" t="s">
        <v>50</v>
      </c>
      <c r="Z144" s="45" t="s">
        <v>56</v>
      </c>
      <c r="AA144" s="45"/>
      <c r="AB144" s="45" t="s">
        <v>50</v>
      </c>
      <c r="AC144" s="45"/>
      <c r="AD144" s="45"/>
      <c r="AE144" s="45" t="s">
        <v>50</v>
      </c>
      <c r="AF144" s="45" t="s">
        <v>50</v>
      </c>
      <c r="AG144" s="45"/>
      <c r="AH144" s="45" t="s">
        <v>50</v>
      </c>
      <c r="AI144" s="45"/>
      <c r="AJ144" s="45" t="s">
        <v>50</v>
      </c>
      <c r="AK144" s="45" t="s">
        <v>56</v>
      </c>
      <c r="AL144" s="45">
        <v>0</v>
      </c>
      <c r="AM144" s="45">
        <v>0</v>
      </c>
      <c r="AN144" s="45">
        <v>0</v>
      </c>
      <c r="AO144" s="45">
        <v>0</v>
      </c>
      <c r="AP144" s="45">
        <v>0</v>
      </c>
      <c r="AQ144" s="45">
        <v>0</v>
      </c>
      <c r="AR144" s="45">
        <v>0</v>
      </c>
      <c r="AS144" s="45">
        <v>0</v>
      </c>
      <c r="AT144" s="45">
        <v>0</v>
      </c>
      <c r="AU144" s="45"/>
      <c r="AV144" s="45"/>
      <c r="AW144" s="45"/>
      <c r="AX144" s="45"/>
      <c r="AY144" s="45"/>
    </row>
    <row r="145" spans="1:51" s="106" customFormat="1" ht="75" hidden="1" x14ac:dyDescent="0.25">
      <c r="A145" s="5">
        <v>144</v>
      </c>
      <c r="B145" s="327">
        <v>0</v>
      </c>
      <c r="C145" s="47" t="s">
        <v>1184</v>
      </c>
      <c r="D145" s="47"/>
      <c r="E145" s="60" t="s">
        <v>1185</v>
      </c>
      <c r="F145" s="47"/>
      <c r="G145" s="47"/>
      <c r="H145" s="47"/>
      <c r="I145" s="47"/>
      <c r="J145" s="47"/>
      <c r="K145" s="60" t="s">
        <v>1186</v>
      </c>
      <c r="L145" s="94">
        <v>45224</v>
      </c>
      <c r="M145" s="47">
        <f>40+30+30+30+30+30+30+30+30+30+30</f>
        <v>340</v>
      </c>
      <c r="N145" s="104">
        <f t="shared" si="8"/>
        <v>45563</v>
      </c>
      <c r="O145" s="60">
        <f t="shared" ca="1" si="9"/>
        <v>-640</v>
      </c>
      <c r="P145" s="60"/>
      <c r="Q145" s="60"/>
      <c r="R145" s="47"/>
      <c r="S145" s="47"/>
      <c r="T145" s="47"/>
      <c r="V145" s="47"/>
      <c r="W145" s="105"/>
      <c r="X145" s="47"/>
      <c r="Y145" s="47"/>
      <c r="Z145" s="47"/>
      <c r="AA145" s="47"/>
      <c r="AB145" s="47"/>
      <c r="AC145" s="47"/>
      <c r="AD145" s="47"/>
      <c r="AE145" s="47"/>
      <c r="AF145" s="47"/>
      <c r="AG145" s="47"/>
      <c r="AH145" s="47"/>
      <c r="AI145" s="47"/>
      <c r="AJ145" s="47"/>
      <c r="AK145" s="47"/>
      <c r="AL145" s="47"/>
      <c r="AM145" s="47"/>
      <c r="AN145" s="47"/>
      <c r="AO145" s="47"/>
      <c r="AP145" s="47"/>
      <c r="AQ145" s="47"/>
      <c r="AR145" s="47"/>
      <c r="AS145" s="47"/>
      <c r="AT145" s="47"/>
      <c r="AU145" s="47"/>
      <c r="AV145" s="47"/>
      <c r="AW145" s="47"/>
      <c r="AX145" s="47"/>
      <c r="AY145" s="47"/>
    </row>
    <row r="146" spans="1:51" ht="15" hidden="1" customHeight="1" x14ac:dyDescent="0.25">
      <c r="A146" s="5">
        <v>145</v>
      </c>
      <c r="B146" s="143">
        <v>0</v>
      </c>
      <c r="C146" s="63" t="s">
        <v>1187</v>
      </c>
      <c r="D146" s="63"/>
      <c r="E146" s="45" t="s">
        <v>1097</v>
      </c>
      <c r="F146" s="7"/>
      <c r="G146" s="7"/>
      <c r="H146" s="7"/>
      <c r="I146" s="7"/>
      <c r="J146" s="7"/>
      <c r="K146" s="7"/>
      <c r="L146" s="8">
        <v>45224</v>
      </c>
      <c r="M146" s="7">
        <f>40+20</f>
        <v>60</v>
      </c>
      <c r="N146" s="9">
        <f t="shared" si="8"/>
        <v>45283</v>
      </c>
      <c r="O146" s="124">
        <f t="shared" ca="1" si="9"/>
        <v>-920</v>
      </c>
      <c r="P146" s="124"/>
      <c r="Q146" s="10"/>
      <c r="R146" s="7"/>
      <c r="S146" s="7"/>
      <c r="T146" s="7"/>
      <c r="U146" s="7"/>
      <c r="V146" s="7"/>
      <c r="W146" s="15"/>
      <c r="X146" s="7"/>
      <c r="Y146" s="7"/>
      <c r="Z146" s="7"/>
      <c r="AA146" s="7"/>
      <c r="AB146" s="7"/>
      <c r="AC146" s="7"/>
      <c r="AD146" s="7"/>
      <c r="AE146" s="7"/>
      <c r="AF146" s="7"/>
      <c r="AG146" s="7"/>
      <c r="AH146" s="7"/>
      <c r="AI146" s="7"/>
      <c r="AJ146" s="7"/>
      <c r="AK146" s="7"/>
      <c r="AL146" s="7"/>
      <c r="AM146" s="7"/>
      <c r="AN146" s="7"/>
      <c r="AO146" s="7"/>
      <c r="AP146" s="7"/>
      <c r="AQ146" s="7"/>
      <c r="AR146" s="7"/>
      <c r="AS146" s="7"/>
      <c r="AT146" s="7"/>
      <c r="AU146" s="7" t="s">
        <v>50</v>
      </c>
      <c r="AV146" s="7" t="s">
        <v>50</v>
      </c>
      <c r="AW146" s="7"/>
      <c r="AX146" s="7"/>
      <c r="AY146" s="7"/>
    </row>
    <row r="147" spans="1:51" s="2" customFormat="1" ht="103.5" hidden="1" customHeight="1" x14ac:dyDescent="0.25">
      <c r="A147" s="5">
        <v>146</v>
      </c>
      <c r="B147" s="366">
        <v>0</v>
      </c>
      <c r="C147" s="46" t="s">
        <v>1188</v>
      </c>
      <c r="D147" s="302" t="s">
        <v>1189</v>
      </c>
      <c r="E147" s="365" t="s">
        <v>1190</v>
      </c>
      <c r="F147" s="46"/>
      <c r="G147" s="46"/>
      <c r="H147" s="46"/>
      <c r="I147" s="46"/>
      <c r="J147" s="46"/>
      <c r="K147" s="7"/>
      <c r="L147" s="293">
        <v>45224</v>
      </c>
      <c r="M147" s="10">
        <f>210+30+30+30+30+30</f>
        <v>360</v>
      </c>
      <c r="N147" s="9">
        <f t="shared" si="8"/>
        <v>45583</v>
      </c>
      <c r="O147" s="92">
        <f t="shared" ca="1" si="9"/>
        <v>-620</v>
      </c>
      <c r="P147" s="92"/>
      <c r="Q147" s="10" t="s">
        <v>50</v>
      </c>
      <c r="R147" s="10" t="s">
        <v>50</v>
      </c>
      <c r="S147" s="10" t="s">
        <v>50</v>
      </c>
      <c r="T147" s="10">
        <v>0</v>
      </c>
      <c r="U147" s="124" t="s">
        <v>50</v>
      </c>
      <c r="V147" s="10" t="s">
        <v>50</v>
      </c>
      <c r="W147" s="11" t="s">
        <v>50</v>
      </c>
      <c r="X147" s="10" t="s">
        <v>50</v>
      </c>
      <c r="Y147" s="10" t="s">
        <v>50</v>
      </c>
      <c r="Z147" s="10" t="s">
        <v>50</v>
      </c>
      <c r="AA147" s="10" t="s">
        <v>50</v>
      </c>
      <c r="AB147" s="10" t="s">
        <v>50</v>
      </c>
      <c r="AC147" s="10">
        <v>0</v>
      </c>
      <c r="AD147" s="10">
        <v>0</v>
      </c>
      <c r="AE147" s="10" t="s">
        <v>50</v>
      </c>
      <c r="AF147" s="10" t="s">
        <v>50</v>
      </c>
      <c r="AG147" s="10">
        <v>0</v>
      </c>
      <c r="AH147" s="10" t="s">
        <v>50</v>
      </c>
      <c r="AI147" s="10">
        <v>0</v>
      </c>
      <c r="AJ147" s="10">
        <v>0</v>
      </c>
      <c r="AK147" s="10" t="s">
        <v>50</v>
      </c>
      <c r="AL147" s="10">
        <v>0</v>
      </c>
      <c r="AM147" s="10">
        <v>0</v>
      </c>
      <c r="AN147" s="10">
        <v>0</v>
      </c>
      <c r="AO147" s="10">
        <v>0</v>
      </c>
      <c r="AP147" s="10">
        <v>0</v>
      </c>
      <c r="AQ147" s="10">
        <v>0</v>
      </c>
      <c r="AR147" s="10">
        <v>0</v>
      </c>
      <c r="AS147" s="10">
        <v>0</v>
      </c>
      <c r="AT147" s="10">
        <v>0</v>
      </c>
      <c r="AU147" s="10"/>
      <c r="AV147" s="10"/>
      <c r="AW147" s="10"/>
      <c r="AX147" s="10"/>
      <c r="AY147" s="10"/>
    </row>
    <row r="148" spans="1:51" hidden="1" x14ac:dyDescent="0.25">
      <c r="A148" s="5">
        <v>147</v>
      </c>
      <c r="B148" s="90">
        <v>0</v>
      </c>
      <c r="C148" s="63" t="s">
        <v>1191</v>
      </c>
      <c r="D148" s="63"/>
      <c r="E148" s="45" t="s">
        <v>80</v>
      </c>
      <c r="F148" s="7"/>
      <c r="G148" s="7"/>
      <c r="H148" s="7"/>
      <c r="I148" s="7"/>
      <c r="J148" s="7"/>
      <c r="K148" s="45"/>
      <c r="L148" s="8">
        <v>45236</v>
      </c>
      <c r="M148" s="7">
        <f>80+30+30+30</f>
        <v>170</v>
      </c>
      <c r="N148" s="9">
        <f t="shared" si="8"/>
        <v>45405</v>
      </c>
      <c r="O148" s="10">
        <f t="shared" ca="1" si="9"/>
        <v>-798</v>
      </c>
      <c r="P148" s="10"/>
      <c r="Q148" s="10"/>
      <c r="R148" s="7"/>
      <c r="S148" s="7"/>
      <c r="T148" s="7"/>
      <c r="U148" s="7"/>
      <c r="V148" s="7"/>
      <c r="W148" s="15"/>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t="s">
        <v>50</v>
      </c>
      <c r="AV148" s="7" t="s">
        <v>50</v>
      </c>
      <c r="AW148" s="7"/>
      <c r="AX148" s="7"/>
      <c r="AY148" s="7"/>
    </row>
    <row r="149" spans="1:51" hidden="1" x14ac:dyDescent="0.25">
      <c r="A149" s="5">
        <v>148</v>
      </c>
      <c r="B149" s="90">
        <v>0</v>
      </c>
      <c r="C149" s="53" t="s">
        <v>1192</v>
      </c>
      <c r="D149" s="53"/>
      <c r="E149" s="45" t="s">
        <v>80</v>
      </c>
      <c r="F149" s="7"/>
      <c r="G149" s="7"/>
      <c r="H149" s="7"/>
      <c r="I149" s="7"/>
      <c r="J149" s="7"/>
      <c r="K149" s="7"/>
      <c r="L149" s="51">
        <v>45238</v>
      </c>
      <c r="M149" s="7">
        <f>40+20</f>
        <v>60</v>
      </c>
      <c r="N149" s="9">
        <f t="shared" si="8"/>
        <v>45297</v>
      </c>
      <c r="O149" s="10">
        <f t="shared" ca="1" si="9"/>
        <v>-906</v>
      </c>
      <c r="P149" s="10"/>
      <c r="Q149" s="10"/>
      <c r="R149" s="7"/>
      <c r="S149" s="7"/>
      <c r="T149" s="7" t="s">
        <v>50</v>
      </c>
      <c r="U149" s="7"/>
      <c r="V149" s="7"/>
      <c r="W149" s="15"/>
      <c r="X149" s="7"/>
      <c r="Y149" s="7"/>
      <c r="Z149" s="7"/>
      <c r="AA149" s="7"/>
      <c r="AB149" s="7"/>
      <c r="AC149" s="7"/>
      <c r="AD149" s="7"/>
      <c r="AE149" s="7"/>
      <c r="AF149" s="7"/>
      <c r="AG149" s="7"/>
      <c r="AH149" s="7"/>
      <c r="AI149" s="7"/>
      <c r="AJ149" s="7"/>
      <c r="AK149" s="7"/>
      <c r="AL149" s="7"/>
      <c r="AM149" s="7"/>
      <c r="AN149" s="7" t="s">
        <v>56</v>
      </c>
      <c r="AO149" s="7"/>
      <c r="AP149" s="7"/>
      <c r="AQ149" s="7"/>
      <c r="AR149" s="7"/>
      <c r="AS149" s="7"/>
      <c r="AT149" s="7"/>
      <c r="AU149" s="7">
        <v>0</v>
      </c>
      <c r="AV149" s="7" t="s">
        <v>50</v>
      </c>
      <c r="AW149" s="7"/>
      <c r="AX149" s="7"/>
      <c r="AY149" s="7"/>
    </row>
    <row r="150" spans="1:51" hidden="1" x14ac:dyDescent="0.25">
      <c r="A150" s="5">
        <v>149</v>
      </c>
      <c r="B150" s="90">
        <v>0</v>
      </c>
      <c r="C150" s="45" t="s">
        <v>1193</v>
      </c>
      <c r="D150" s="45"/>
      <c r="E150" s="45" t="s">
        <v>80</v>
      </c>
      <c r="F150" s="7"/>
      <c r="G150" s="7"/>
      <c r="H150" s="7"/>
      <c r="I150" s="7"/>
      <c r="J150" s="7"/>
      <c r="K150" s="7"/>
      <c r="L150" s="8">
        <v>45238</v>
      </c>
      <c r="M150" s="7">
        <f>40+30</f>
        <v>70</v>
      </c>
      <c r="N150" s="9">
        <f t="shared" si="8"/>
        <v>45307</v>
      </c>
      <c r="O150" s="10">
        <f t="shared" ca="1" si="9"/>
        <v>-896</v>
      </c>
      <c r="P150" s="10"/>
      <c r="Q150" s="10"/>
      <c r="R150" s="7"/>
      <c r="S150" s="7"/>
      <c r="T150" s="7"/>
      <c r="U150" s="7"/>
      <c r="V150" s="7"/>
      <c r="W150" s="15"/>
      <c r="X150" s="7"/>
      <c r="Y150" s="7"/>
      <c r="Z150" s="7"/>
      <c r="AA150" s="7"/>
      <c r="AB150" s="7"/>
      <c r="AC150" s="7"/>
      <c r="AD150" s="7"/>
      <c r="AE150" s="7"/>
      <c r="AF150" s="7"/>
      <c r="AG150" s="7"/>
      <c r="AH150" s="7"/>
      <c r="AI150" s="7"/>
      <c r="AJ150" s="7"/>
      <c r="AK150" s="7"/>
      <c r="AL150" s="7"/>
      <c r="AM150" s="7"/>
      <c r="AN150" s="7"/>
      <c r="AO150" s="7"/>
      <c r="AP150" s="7"/>
      <c r="AQ150" s="7"/>
      <c r="AR150" s="7"/>
      <c r="AS150" s="7"/>
      <c r="AT150" s="7"/>
      <c r="AU150" s="7" t="s">
        <v>50</v>
      </c>
      <c r="AV150" s="7" t="s">
        <v>50</v>
      </c>
      <c r="AW150" s="7"/>
      <c r="AX150" s="7"/>
      <c r="AY150" s="7"/>
    </row>
    <row r="151" spans="1:51" ht="14.25" hidden="1" customHeight="1" x14ac:dyDescent="0.25">
      <c r="A151" s="5">
        <v>150</v>
      </c>
      <c r="B151" s="90">
        <v>0</v>
      </c>
      <c r="C151" s="63" t="s">
        <v>1194</v>
      </c>
      <c r="D151" s="63"/>
      <c r="E151" s="45" t="s">
        <v>80</v>
      </c>
      <c r="F151" s="7"/>
      <c r="G151" s="7"/>
      <c r="H151" s="7"/>
      <c r="I151" s="7"/>
      <c r="J151" s="7"/>
      <c r="K151" s="45" t="s">
        <v>1195</v>
      </c>
      <c r="L151" s="8">
        <v>45239</v>
      </c>
      <c r="M151" s="7">
        <v>130</v>
      </c>
      <c r="N151" s="9">
        <f t="shared" si="8"/>
        <v>45368</v>
      </c>
      <c r="O151" s="10">
        <f t="shared" ca="1" si="9"/>
        <v>-835</v>
      </c>
      <c r="P151" s="10"/>
      <c r="Q151" s="10"/>
      <c r="R151" s="7"/>
      <c r="S151" s="7"/>
      <c r="T151" s="7"/>
      <c r="U151" s="7"/>
      <c r="V151" s="7"/>
      <c r="W151" s="15"/>
      <c r="X151" s="7"/>
      <c r="Y151" s="7"/>
      <c r="Z151" s="7"/>
      <c r="AA151" s="7"/>
      <c r="AB151" s="7"/>
      <c r="AC151" s="7"/>
      <c r="AD151" s="7"/>
      <c r="AE151" s="7"/>
      <c r="AF151" s="7"/>
      <c r="AG151" s="7"/>
      <c r="AH151" s="7"/>
      <c r="AI151" s="7"/>
      <c r="AJ151" s="7"/>
      <c r="AK151" s="7"/>
      <c r="AL151" s="7"/>
      <c r="AM151" s="7"/>
      <c r="AN151" s="7"/>
      <c r="AO151" s="7"/>
      <c r="AP151" s="7"/>
      <c r="AQ151" s="7"/>
      <c r="AR151" s="7"/>
      <c r="AS151" s="7"/>
      <c r="AT151" s="7"/>
      <c r="AU151" s="7" t="s">
        <v>50</v>
      </c>
      <c r="AV151" s="7" t="s">
        <v>50</v>
      </c>
      <c r="AW151" s="7"/>
      <c r="AX151" s="7"/>
      <c r="AY151" s="7"/>
    </row>
    <row r="152" spans="1:51" ht="14.25" hidden="1" customHeight="1" x14ac:dyDescent="0.25">
      <c r="A152" s="5">
        <v>151</v>
      </c>
      <c r="B152" s="90">
        <v>0</v>
      </c>
      <c r="C152" s="63" t="s">
        <v>1196</v>
      </c>
      <c r="D152" s="63"/>
      <c r="E152" s="45" t="s">
        <v>80</v>
      </c>
      <c r="F152" s="7"/>
      <c r="G152" s="7"/>
      <c r="H152" s="7"/>
      <c r="I152" s="7"/>
      <c r="J152" s="7"/>
      <c r="K152" s="45"/>
      <c r="L152" s="8">
        <v>45261</v>
      </c>
      <c r="M152" s="7">
        <v>160</v>
      </c>
      <c r="N152" s="9">
        <f t="shared" si="8"/>
        <v>45420</v>
      </c>
      <c r="O152" s="10">
        <f t="shared" ca="1" si="9"/>
        <v>-783</v>
      </c>
      <c r="P152" s="10"/>
      <c r="Q152" s="10"/>
      <c r="R152" s="7"/>
      <c r="S152" s="7"/>
      <c r="T152" s="7"/>
      <c r="U152" s="7"/>
      <c r="V152" s="7"/>
      <c r="W152" s="15"/>
      <c r="X152" s="7"/>
      <c r="Y152" s="7"/>
      <c r="Z152" s="7"/>
      <c r="AA152" s="7"/>
      <c r="AB152" s="7"/>
      <c r="AC152" s="7"/>
      <c r="AD152" s="7"/>
      <c r="AE152" s="7"/>
      <c r="AF152" s="7"/>
      <c r="AG152" s="7"/>
      <c r="AH152" s="7"/>
      <c r="AI152" s="7"/>
      <c r="AJ152" s="7"/>
      <c r="AK152" s="7"/>
      <c r="AL152" s="7"/>
      <c r="AM152" s="7"/>
      <c r="AN152" s="7"/>
      <c r="AO152" s="7"/>
      <c r="AP152" s="7"/>
      <c r="AQ152" s="7"/>
      <c r="AR152" s="7"/>
      <c r="AS152" s="7"/>
      <c r="AT152" s="7"/>
      <c r="AU152" s="7" t="s">
        <v>50</v>
      </c>
      <c r="AV152" s="7" t="s">
        <v>50</v>
      </c>
      <c r="AW152" s="7"/>
      <c r="AX152" s="7"/>
      <c r="AY152" s="7"/>
    </row>
    <row r="153" spans="1:51" hidden="1" x14ac:dyDescent="0.25">
      <c r="A153" s="5">
        <v>152</v>
      </c>
      <c r="B153" s="90">
        <v>0</v>
      </c>
      <c r="C153" s="63" t="s">
        <v>1197</v>
      </c>
      <c r="D153" s="87"/>
      <c r="E153" s="53" t="s">
        <v>1198</v>
      </c>
      <c r="F153" s="7"/>
      <c r="G153" s="7"/>
      <c r="H153" s="7"/>
      <c r="I153" s="7"/>
      <c r="J153" s="7"/>
      <c r="K153" s="7"/>
      <c r="L153" s="8">
        <v>45261</v>
      </c>
      <c r="M153" s="7">
        <f>40+20+30+30</f>
        <v>120</v>
      </c>
      <c r="N153" s="9">
        <f t="shared" si="8"/>
        <v>45380</v>
      </c>
      <c r="O153" s="10">
        <f t="shared" ca="1" si="9"/>
        <v>-823</v>
      </c>
      <c r="P153" s="10"/>
      <c r="Q153" s="10"/>
      <c r="R153" s="7"/>
      <c r="S153" s="7"/>
      <c r="T153" s="7"/>
      <c r="U153" s="7"/>
      <c r="V153" s="7"/>
      <c r="W153" s="15"/>
      <c r="X153" s="7"/>
      <c r="Y153" s="7"/>
      <c r="Z153" s="7"/>
      <c r="AA153" s="7"/>
      <c r="AB153" s="7"/>
      <c r="AC153" s="7"/>
      <c r="AD153" s="7"/>
      <c r="AE153" s="7"/>
      <c r="AF153" s="7"/>
      <c r="AG153" s="7"/>
      <c r="AH153" s="7"/>
      <c r="AI153" s="7"/>
      <c r="AJ153" s="7"/>
      <c r="AK153" s="7"/>
      <c r="AL153" s="7"/>
      <c r="AM153" s="7"/>
      <c r="AN153" s="7"/>
      <c r="AO153" s="7"/>
      <c r="AP153" s="7"/>
      <c r="AQ153" s="7"/>
      <c r="AR153" s="7"/>
      <c r="AS153" s="7"/>
      <c r="AT153" s="7"/>
      <c r="AU153" s="7">
        <v>0</v>
      </c>
      <c r="AV153" s="7" t="s">
        <v>50</v>
      </c>
      <c r="AW153" s="7"/>
      <c r="AX153" s="7"/>
      <c r="AY153" s="7"/>
    </row>
    <row r="154" spans="1:51" s="53" customFormat="1" hidden="1" x14ac:dyDescent="0.25">
      <c r="A154" s="5">
        <v>153</v>
      </c>
      <c r="B154" s="126">
        <v>0</v>
      </c>
      <c r="C154" s="45" t="s">
        <v>1199</v>
      </c>
      <c r="D154" s="45"/>
      <c r="E154" s="45"/>
      <c r="F154" s="45"/>
      <c r="G154" s="45"/>
      <c r="H154" s="45"/>
      <c r="I154" s="45"/>
      <c r="J154" s="45"/>
      <c r="K154" s="45" t="s">
        <v>1152</v>
      </c>
      <c r="L154" s="51">
        <v>45265</v>
      </c>
      <c r="M154" s="45">
        <f>160+30+30</f>
        <v>220</v>
      </c>
      <c r="N154" s="52">
        <f t="shared" si="8"/>
        <v>45484</v>
      </c>
      <c r="O154" s="46">
        <f t="shared" ca="1" si="9"/>
        <v>-719</v>
      </c>
      <c r="P154" s="46"/>
      <c r="Q154" s="46"/>
      <c r="R154" s="45"/>
      <c r="S154" s="45"/>
      <c r="T154" s="45"/>
      <c r="U154" s="45"/>
      <c r="V154" s="45"/>
      <c r="W154" s="56"/>
      <c r="X154" s="45"/>
      <c r="Y154" s="45"/>
      <c r="Z154" s="45"/>
      <c r="AA154" s="45"/>
      <c r="AB154" s="45"/>
      <c r="AC154" s="45"/>
      <c r="AD154" s="45"/>
      <c r="AE154" s="45"/>
      <c r="AF154" s="45"/>
      <c r="AG154" s="45"/>
      <c r="AH154" s="45"/>
      <c r="AI154" s="45"/>
      <c r="AJ154" s="45"/>
      <c r="AK154" s="45"/>
      <c r="AL154" s="45"/>
      <c r="AM154" s="45"/>
      <c r="AN154" s="45"/>
      <c r="AO154" s="45"/>
      <c r="AP154" s="45"/>
      <c r="AQ154" s="45"/>
      <c r="AR154" s="45"/>
      <c r="AS154" s="45"/>
      <c r="AT154" s="45"/>
      <c r="AU154" s="45"/>
      <c r="AV154" s="45"/>
      <c r="AW154" s="45"/>
      <c r="AX154" s="45"/>
      <c r="AY154" s="45"/>
    </row>
    <row r="155" spans="1:51" hidden="1" x14ac:dyDescent="0.25">
      <c r="A155" s="5">
        <v>154</v>
      </c>
      <c r="B155" s="90">
        <v>0</v>
      </c>
      <c r="C155" s="63" t="s">
        <v>1200</v>
      </c>
      <c r="D155" s="87"/>
      <c r="E155" s="53"/>
      <c r="F155" s="7"/>
      <c r="G155" s="7"/>
      <c r="H155" s="7"/>
      <c r="I155" s="7"/>
      <c r="J155" s="7"/>
      <c r="K155" s="45"/>
      <c r="L155" s="8">
        <v>45266</v>
      </c>
      <c r="M155" s="7">
        <v>130</v>
      </c>
      <c r="N155" s="9">
        <f t="shared" si="8"/>
        <v>45395</v>
      </c>
      <c r="O155" s="10">
        <f t="shared" ca="1" si="9"/>
        <v>-808</v>
      </c>
      <c r="P155" s="10"/>
      <c r="Q155" s="10"/>
      <c r="R155" s="7"/>
      <c r="S155" s="7"/>
      <c r="T155" s="7"/>
      <c r="U155" s="7"/>
      <c r="V155" s="7"/>
      <c r="W155" s="15"/>
      <c r="X155" s="7"/>
      <c r="Y155" s="7"/>
      <c r="Z155" s="7"/>
      <c r="AA155" s="7"/>
      <c r="AB155" s="7"/>
      <c r="AC155" s="7"/>
      <c r="AD155" s="7"/>
      <c r="AE155" s="7"/>
      <c r="AF155" s="7"/>
      <c r="AG155" s="7"/>
      <c r="AH155" s="7"/>
      <c r="AI155" s="7"/>
      <c r="AJ155" s="7"/>
      <c r="AK155" s="7"/>
      <c r="AL155" s="7"/>
      <c r="AM155" s="7"/>
      <c r="AN155" s="7"/>
      <c r="AO155" s="7"/>
      <c r="AP155" s="7"/>
      <c r="AQ155" s="7"/>
      <c r="AR155" s="7"/>
      <c r="AS155" s="7"/>
      <c r="AT155" s="7"/>
      <c r="AU155" s="7" t="s">
        <v>50</v>
      </c>
      <c r="AV155" s="7" t="s">
        <v>50</v>
      </c>
      <c r="AW155" s="7"/>
      <c r="AX155" s="7"/>
      <c r="AY155" s="7"/>
    </row>
    <row r="156" spans="1:51" s="106" customFormat="1" hidden="1" x14ac:dyDescent="0.25">
      <c r="A156" s="5">
        <v>155</v>
      </c>
      <c r="B156" s="152">
        <v>0</v>
      </c>
      <c r="C156" s="106" t="s">
        <v>1201</v>
      </c>
      <c r="D156" t="s">
        <v>1202</v>
      </c>
      <c r="E156" s="106" t="s">
        <v>80</v>
      </c>
      <c r="F156" s="47"/>
      <c r="G156" s="47"/>
      <c r="H156" s="47"/>
      <c r="I156" s="47"/>
      <c r="J156" s="47"/>
      <c r="K156" s="7" t="s">
        <v>1106</v>
      </c>
      <c r="L156" s="94">
        <v>45272</v>
      </c>
      <c r="M156" s="47">
        <f>90+30+30+30+30+30+30+30</f>
        <v>300</v>
      </c>
      <c r="N156" s="104">
        <f t="shared" si="8"/>
        <v>45571</v>
      </c>
      <c r="O156" s="60">
        <f t="shared" ca="1" si="9"/>
        <v>-632</v>
      </c>
      <c r="P156" s="60"/>
      <c r="Q156" s="60"/>
      <c r="R156" s="47"/>
      <c r="S156" s="47"/>
      <c r="T156" s="47"/>
      <c r="U156" s="47"/>
      <c r="V156" s="47"/>
      <c r="W156" s="105"/>
      <c r="X156" s="47"/>
      <c r="Y156" s="47"/>
      <c r="Z156" s="47"/>
      <c r="AA156" s="47"/>
      <c r="AB156" s="47"/>
      <c r="AC156" s="47"/>
      <c r="AD156" s="47"/>
      <c r="AE156" s="47"/>
      <c r="AF156" s="47"/>
      <c r="AG156" s="47"/>
      <c r="AH156" s="47"/>
      <c r="AI156" s="47"/>
      <c r="AJ156" s="47"/>
      <c r="AK156" s="47"/>
      <c r="AL156" s="47"/>
      <c r="AM156" s="47"/>
      <c r="AN156" s="47"/>
      <c r="AO156" s="47"/>
      <c r="AP156" s="47"/>
      <c r="AQ156" s="47"/>
      <c r="AR156" s="47"/>
      <c r="AS156" s="47"/>
      <c r="AT156" s="47"/>
      <c r="AU156" s="47"/>
      <c r="AV156" s="47"/>
      <c r="AW156" s="47"/>
      <c r="AX156" s="47"/>
      <c r="AY156" s="47"/>
    </row>
    <row r="157" spans="1:51" ht="15.75" hidden="1" customHeight="1" x14ac:dyDescent="0.25">
      <c r="A157" s="5">
        <v>156</v>
      </c>
      <c r="B157" s="90">
        <v>0</v>
      </c>
      <c r="C157" s="63" t="s">
        <v>1203</v>
      </c>
      <c r="D157" s="87"/>
      <c r="E157" s="53" t="s">
        <v>1198</v>
      </c>
      <c r="F157" s="7"/>
      <c r="G157" s="7"/>
      <c r="H157" s="7"/>
      <c r="I157" s="7"/>
      <c r="J157" s="7"/>
      <c r="K157" s="45"/>
      <c r="L157" s="8">
        <v>45275</v>
      </c>
      <c r="M157" s="7">
        <f>90+30+30</f>
        <v>150</v>
      </c>
      <c r="N157" s="9">
        <f t="shared" si="8"/>
        <v>45424</v>
      </c>
      <c r="O157" s="10">
        <f t="shared" ca="1" si="9"/>
        <v>-779</v>
      </c>
      <c r="P157" s="10"/>
      <c r="Q157" s="10"/>
      <c r="R157" s="7"/>
      <c r="S157" s="7"/>
      <c r="T157" s="7"/>
      <c r="U157" s="7"/>
      <c r="V157" s="7"/>
      <c r="W157" s="15"/>
      <c r="X157" s="7"/>
      <c r="Y157" s="7"/>
      <c r="Z157" s="7"/>
      <c r="AA157" s="7"/>
      <c r="AB157" s="7"/>
      <c r="AC157" s="7"/>
      <c r="AD157" s="7"/>
      <c r="AE157" s="7"/>
      <c r="AF157" s="7"/>
      <c r="AG157" s="7"/>
      <c r="AH157" s="7"/>
      <c r="AI157" s="7"/>
      <c r="AJ157" s="7"/>
      <c r="AK157" s="7"/>
      <c r="AL157" s="7"/>
      <c r="AM157" s="7"/>
      <c r="AN157" s="7"/>
      <c r="AO157" s="7"/>
      <c r="AP157" s="7"/>
      <c r="AQ157" s="7"/>
      <c r="AR157" s="7"/>
      <c r="AS157" s="7"/>
      <c r="AT157" s="7"/>
      <c r="AU157" s="7" t="s">
        <v>50</v>
      </c>
      <c r="AV157" s="7" t="s">
        <v>50</v>
      </c>
      <c r="AW157" s="7"/>
      <c r="AX157" s="7"/>
      <c r="AY157" s="7"/>
    </row>
    <row r="158" spans="1:51" hidden="1" x14ac:dyDescent="0.25">
      <c r="A158" s="5">
        <v>157</v>
      </c>
      <c r="B158" s="90">
        <v>0</v>
      </c>
      <c r="C158" s="63" t="s">
        <v>1204</v>
      </c>
      <c r="D158" s="87"/>
      <c r="E158" s="53"/>
      <c r="F158" s="7"/>
      <c r="G158" s="7"/>
      <c r="H158" s="7"/>
      <c r="I158" s="7"/>
      <c r="J158" s="7"/>
      <c r="K158" s="45"/>
      <c r="L158" s="8">
        <v>45279</v>
      </c>
      <c r="M158" s="7">
        <v>130</v>
      </c>
      <c r="N158" s="9">
        <f t="shared" si="8"/>
        <v>45408</v>
      </c>
      <c r="O158" s="10">
        <f t="shared" ca="1" si="9"/>
        <v>-795</v>
      </c>
      <c r="P158" s="10"/>
      <c r="Q158" s="10"/>
      <c r="R158" s="7"/>
      <c r="S158" s="7"/>
      <c r="T158" s="7"/>
      <c r="U158" s="7"/>
      <c r="V158" s="7"/>
      <c r="W158" s="15"/>
      <c r="X158" s="7"/>
      <c r="Y158" s="7"/>
      <c r="Z158" s="7"/>
      <c r="AA158" s="7"/>
      <c r="AB158" s="7"/>
      <c r="AC158" s="7"/>
      <c r="AD158" s="7"/>
      <c r="AE158" s="7"/>
      <c r="AF158" s="7"/>
      <c r="AG158" s="7"/>
      <c r="AH158" s="7"/>
      <c r="AI158" s="7"/>
      <c r="AJ158" s="7"/>
      <c r="AK158" s="7"/>
      <c r="AL158" s="7"/>
      <c r="AM158" s="7"/>
      <c r="AN158" s="7"/>
      <c r="AO158" s="7"/>
      <c r="AP158" s="7"/>
      <c r="AQ158" s="7"/>
      <c r="AR158" s="7"/>
      <c r="AS158" s="7"/>
      <c r="AT158" s="7"/>
      <c r="AU158" s="7" t="s">
        <v>50</v>
      </c>
      <c r="AV158" s="7" t="s">
        <v>50</v>
      </c>
      <c r="AW158" s="7"/>
      <c r="AX158" s="7"/>
      <c r="AY158" s="7"/>
    </row>
    <row r="159" spans="1:51" hidden="1" x14ac:dyDescent="0.25">
      <c r="A159" s="5">
        <v>158</v>
      </c>
      <c r="B159" s="90">
        <v>0</v>
      </c>
      <c r="C159" s="63" t="s">
        <v>1205</v>
      </c>
      <c r="D159" s="63"/>
      <c r="E159" s="45"/>
      <c r="F159" s="7"/>
      <c r="G159" s="7"/>
      <c r="H159" s="7"/>
      <c r="I159" s="7"/>
      <c r="J159" s="7"/>
      <c r="K159" s="7"/>
      <c r="L159" s="8">
        <v>45238</v>
      </c>
      <c r="M159" s="7">
        <f>40+30+30</f>
        <v>100</v>
      </c>
      <c r="N159" s="9">
        <f t="shared" si="8"/>
        <v>45337</v>
      </c>
      <c r="O159" s="10">
        <f t="shared" ca="1" si="9"/>
        <v>-866</v>
      </c>
      <c r="P159" s="10"/>
      <c r="Q159" s="10"/>
      <c r="R159" s="7"/>
      <c r="S159" s="7"/>
      <c r="T159" s="7"/>
      <c r="U159" s="7"/>
      <c r="V159" s="7"/>
      <c r="W159" s="15"/>
      <c r="X159" s="7"/>
      <c r="Y159" s="7"/>
      <c r="Z159" s="7"/>
      <c r="AA159" s="7"/>
      <c r="AB159" s="7"/>
      <c r="AC159" s="7"/>
      <c r="AD159" s="7"/>
      <c r="AE159" s="7"/>
      <c r="AF159" s="7"/>
      <c r="AG159" s="7"/>
      <c r="AH159" s="7"/>
      <c r="AI159" s="7"/>
      <c r="AJ159" s="7"/>
      <c r="AK159" s="7"/>
      <c r="AL159" s="7"/>
      <c r="AM159" s="7"/>
      <c r="AN159" s="7"/>
      <c r="AO159" s="7"/>
      <c r="AP159" s="7"/>
      <c r="AQ159" s="7"/>
      <c r="AR159" s="7"/>
      <c r="AS159" s="7"/>
      <c r="AT159" s="7"/>
      <c r="AU159" s="7">
        <v>0</v>
      </c>
      <c r="AV159" s="7" t="s">
        <v>50</v>
      </c>
      <c r="AW159" s="7"/>
      <c r="AX159" s="7"/>
      <c r="AY159" s="7"/>
    </row>
    <row r="160" spans="1:51" hidden="1" x14ac:dyDescent="0.25">
      <c r="A160" s="5">
        <v>159</v>
      </c>
      <c r="B160" s="90">
        <v>0</v>
      </c>
      <c r="C160" s="63" t="s">
        <v>1206</v>
      </c>
      <c r="D160" s="63"/>
      <c r="E160" s="45"/>
      <c r="F160" s="7"/>
      <c r="G160" s="7"/>
      <c r="H160" s="7"/>
      <c r="I160" s="7"/>
      <c r="J160" s="7"/>
      <c r="K160" s="7"/>
      <c r="L160" s="8">
        <v>45282</v>
      </c>
      <c r="M160" s="7">
        <v>70</v>
      </c>
      <c r="N160" s="9">
        <f t="shared" si="8"/>
        <v>45351</v>
      </c>
      <c r="O160" s="10">
        <f t="shared" ca="1" si="9"/>
        <v>-852</v>
      </c>
      <c r="P160" s="10"/>
      <c r="Q160" s="10"/>
      <c r="R160" s="7"/>
      <c r="S160" s="7"/>
      <c r="T160" s="7"/>
      <c r="U160" s="7"/>
      <c r="V160" s="7"/>
      <c r="W160" s="15"/>
      <c r="X160" s="7"/>
      <c r="Y160" s="7"/>
      <c r="Z160" s="7"/>
      <c r="AA160" s="7"/>
      <c r="AB160" s="7"/>
      <c r="AC160" s="7"/>
      <c r="AD160" s="7"/>
      <c r="AE160" s="7"/>
      <c r="AF160" s="7"/>
      <c r="AG160" s="7"/>
      <c r="AH160" s="7"/>
      <c r="AI160" s="7"/>
      <c r="AJ160" s="7"/>
      <c r="AK160" s="7"/>
      <c r="AL160" s="7"/>
      <c r="AM160" s="7"/>
      <c r="AN160" s="7"/>
      <c r="AO160" s="7"/>
      <c r="AP160" s="7"/>
      <c r="AQ160" s="7"/>
      <c r="AR160" s="7"/>
      <c r="AS160" s="7"/>
      <c r="AT160" s="7"/>
      <c r="AU160" s="7">
        <v>0</v>
      </c>
      <c r="AV160" s="7" t="s">
        <v>50</v>
      </c>
      <c r="AW160" s="7"/>
      <c r="AX160" s="7"/>
      <c r="AY160" s="7"/>
    </row>
    <row r="161" spans="1:51" ht="14.25" hidden="1" customHeight="1" x14ac:dyDescent="0.25">
      <c r="A161" s="5">
        <v>160</v>
      </c>
      <c r="B161" s="90">
        <v>0</v>
      </c>
      <c r="C161" s="63" t="s">
        <v>1207</v>
      </c>
      <c r="D161" t="s">
        <v>1208</v>
      </c>
      <c r="E161" s="362" t="s">
        <v>80</v>
      </c>
      <c r="F161" s="7"/>
      <c r="G161" s="7"/>
      <c r="H161" s="7"/>
      <c r="I161" s="7"/>
      <c r="J161" s="7"/>
      <c r="K161" s="45"/>
      <c r="L161" s="51">
        <v>45289</v>
      </c>
      <c r="M161" s="53">
        <f>130+30+30+30+30+30</f>
        <v>280</v>
      </c>
      <c r="N161" s="9">
        <f t="shared" si="8"/>
        <v>45568</v>
      </c>
      <c r="O161" s="10">
        <f t="shared" ca="1" si="9"/>
        <v>-635</v>
      </c>
      <c r="P161" s="10"/>
      <c r="Q161" s="10"/>
      <c r="R161" s="7"/>
      <c r="S161" s="7"/>
      <c r="T161" s="7"/>
      <c r="U161" s="7"/>
      <c r="V161" s="7"/>
      <c r="W161" s="15"/>
      <c r="X161" s="7"/>
      <c r="Y161" s="7"/>
      <c r="Z161" s="7"/>
      <c r="AA161" s="7"/>
      <c r="AB161" s="7"/>
      <c r="AC161" s="7"/>
      <c r="AD161" s="7"/>
      <c r="AE161" s="7"/>
      <c r="AF161" s="7"/>
      <c r="AG161" s="7"/>
      <c r="AH161" s="7"/>
      <c r="AI161" s="7"/>
      <c r="AJ161" s="7"/>
      <c r="AK161" s="7"/>
      <c r="AL161" s="7"/>
      <c r="AM161" s="7"/>
      <c r="AN161" s="7"/>
      <c r="AO161" s="7"/>
      <c r="AP161" s="7"/>
      <c r="AQ161" s="7"/>
      <c r="AR161" s="7"/>
      <c r="AS161" s="7"/>
      <c r="AT161" s="7"/>
      <c r="AU161" s="7" t="s">
        <v>56</v>
      </c>
      <c r="AV161" s="7" t="s">
        <v>50</v>
      </c>
      <c r="AW161" s="7" t="s">
        <v>50</v>
      </c>
      <c r="AX161" s="7"/>
      <c r="AY161" s="7"/>
    </row>
    <row r="162" spans="1:51" hidden="1" x14ac:dyDescent="0.25">
      <c r="A162" s="5">
        <v>161</v>
      </c>
      <c r="B162" s="118" t="s">
        <v>47</v>
      </c>
      <c r="C162" s="63" t="s">
        <v>1209</v>
      </c>
      <c r="D162" s="87"/>
      <c r="E162" s="53" t="s">
        <v>1198</v>
      </c>
      <c r="F162" s="7"/>
      <c r="G162" s="7"/>
      <c r="H162" s="7"/>
      <c r="I162" s="7"/>
      <c r="J162" s="7"/>
      <c r="K162" s="7"/>
      <c r="L162" s="8">
        <v>45299</v>
      </c>
      <c r="M162" s="7">
        <v>80</v>
      </c>
      <c r="N162" s="9">
        <f t="shared" si="8"/>
        <v>45378</v>
      </c>
      <c r="O162" s="10">
        <f t="shared" ca="1" si="9"/>
        <v>-825</v>
      </c>
      <c r="P162" s="10"/>
      <c r="Q162" s="10"/>
      <c r="R162" s="7"/>
      <c r="S162" s="7"/>
      <c r="T162" s="7"/>
      <c r="U162" s="7"/>
      <c r="V162" s="7"/>
      <c r="W162" s="15"/>
      <c r="X162" s="7"/>
      <c r="Y162" s="7"/>
      <c r="Z162" s="7"/>
      <c r="AA162" s="7"/>
      <c r="AB162" s="7"/>
      <c r="AC162" s="7"/>
      <c r="AD162" s="7"/>
      <c r="AE162" s="7"/>
      <c r="AF162" s="7"/>
      <c r="AG162" s="7"/>
      <c r="AH162" s="7"/>
      <c r="AI162" s="7"/>
      <c r="AJ162" s="7"/>
      <c r="AK162" s="7"/>
      <c r="AL162" s="7"/>
      <c r="AM162" s="7"/>
      <c r="AN162" s="7"/>
      <c r="AO162" s="7"/>
      <c r="AP162" s="7"/>
      <c r="AQ162" s="7"/>
      <c r="AR162" s="7"/>
      <c r="AS162" s="7"/>
      <c r="AT162" s="7"/>
      <c r="AU162" s="7" t="s">
        <v>50</v>
      </c>
      <c r="AV162" s="7" t="s">
        <v>50</v>
      </c>
      <c r="AW162" s="7"/>
      <c r="AX162" s="7"/>
      <c r="AY162" s="7"/>
    </row>
    <row r="163" spans="1:51" s="106" customFormat="1" hidden="1" x14ac:dyDescent="0.25">
      <c r="A163" s="5">
        <v>162</v>
      </c>
      <c r="B163" s="373" t="s">
        <v>47</v>
      </c>
      <c r="C163" s="47" t="s">
        <v>1210</v>
      </c>
      <c r="D163" s="47" t="s">
        <v>1211</v>
      </c>
      <c r="E163" s="47" t="s">
        <v>80</v>
      </c>
      <c r="F163" s="47"/>
      <c r="G163" s="47"/>
      <c r="H163" s="47"/>
      <c r="I163" s="47"/>
      <c r="J163" s="47"/>
      <c r="K163" s="60" t="s">
        <v>1212</v>
      </c>
      <c r="L163" s="94">
        <v>45299</v>
      </c>
      <c r="M163" s="47">
        <v>330</v>
      </c>
      <c r="N163" s="104">
        <f t="shared" si="8"/>
        <v>45628</v>
      </c>
      <c r="O163" s="60">
        <f t="shared" ca="1" si="9"/>
        <v>-575</v>
      </c>
      <c r="P163" s="439"/>
      <c r="R163" s="47"/>
      <c r="S163" s="47"/>
      <c r="T163" s="47"/>
      <c r="U163" s="47"/>
      <c r="V163" s="47"/>
      <c r="W163" s="105"/>
      <c r="X163" s="47"/>
      <c r="Y163" s="47"/>
      <c r="Z163" s="47"/>
      <c r="AA163" s="47"/>
      <c r="AB163" s="47"/>
      <c r="AC163" s="47"/>
      <c r="AD163" s="47"/>
      <c r="AE163" s="47"/>
      <c r="AF163" s="47"/>
      <c r="AG163" s="47"/>
      <c r="AH163" s="47"/>
      <c r="AI163" s="47"/>
      <c r="AJ163" s="47"/>
      <c r="AK163" s="47"/>
      <c r="AL163" s="47"/>
      <c r="AM163" s="47"/>
      <c r="AN163" s="47"/>
      <c r="AO163" s="47"/>
      <c r="AP163" s="47"/>
      <c r="AQ163" s="47"/>
      <c r="AR163" s="47"/>
      <c r="AS163" s="47"/>
      <c r="AT163" s="47"/>
      <c r="AU163" s="47"/>
      <c r="AV163" s="47"/>
      <c r="AW163" s="47"/>
      <c r="AX163" s="47"/>
      <c r="AY163" s="47"/>
    </row>
    <row r="164" spans="1:51" hidden="1" x14ac:dyDescent="0.25">
      <c r="A164" s="5">
        <v>163</v>
      </c>
      <c r="B164" s="118" t="s">
        <v>47</v>
      </c>
      <c r="C164" s="47" t="s">
        <v>1213</v>
      </c>
      <c r="D164" s="47"/>
      <c r="E164" s="60" t="s">
        <v>1214</v>
      </c>
      <c r="F164" s="7"/>
      <c r="G164" s="7"/>
      <c r="H164" s="7"/>
      <c r="I164" s="7"/>
      <c r="J164" s="7"/>
      <c r="K164" s="7"/>
      <c r="L164" s="8">
        <v>45308</v>
      </c>
      <c r="M164" s="7">
        <v>40</v>
      </c>
      <c r="N164" s="9">
        <f t="shared" si="8"/>
        <v>45347</v>
      </c>
      <c r="O164" s="10">
        <f ca="1">IF(OR(ISBLANK(#REF!),ISBLANK(M164)),"",N164-TODAY())</f>
        <v>-856</v>
      </c>
      <c r="P164" s="10"/>
      <c r="Q164" s="10"/>
      <c r="R164" s="7"/>
      <c r="S164" s="7"/>
      <c r="T164" s="7"/>
      <c r="U164" s="7"/>
      <c r="V164" s="7"/>
      <c r="W164" s="15"/>
      <c r="X164" s="7"/>
      <c r="Y164" s="7"/>
      <c r="Z164" s="7"/>
      <c r="AA164" s="7"/>
      <c r="AB164" s="7"/>
      <c r="AC164" s="7"/>
      <c r="AD164" s="7"/>
      <c r="AE164" s="7"/>
      <c r="AF164" s="7"/>
      <c r="AG164" s="7"/>
      <c r="AH164" s="7"/>
      <c r="AI164" s="7"/>
      <c r="AJ164" s="7"/>
      <c r="AK164" s="7"/>
      <c r="AL164" s="7"/>
      <c r="AM164" s="7"/>
      <c r="AN164" s="7"/>
      <c r="AO164" s="7"/>
      <c r="AP164" s="7"/>
      <c r="AQ164" s="7"/>
      <c r="AR164" s="7"/>
      <c r="AS164" s="7"/>
      <c r="AT164" s="7"/>
      <c r="AU164" s="7"/>
      <c r="AV164" s="7"/>
      <c r="AW164" s="7"/>
      <c r="AX164" s="7"/>
      <c r="AY164" s="7"/>
    </row>
    <row r="165" spans="1:51" hidden="1" x14ac:dyDescent="0.25">
      <c r="A165" s="5">
        <v>164</v>
      </c>
      <c r="B165" s="324" t="s">
        <v>47</v>
      </c>
      <c r="C165" s="45" t="s">
        <v>1215</v>
      </c>
      <c r="D165" s="45" t="s">
        <v>1216</v>
      </c>
      <c r="E165" s="45" t="s">
        <v>80</v>
      </c>
      <c r="F165" s="45"/>
      <c r="G165" s="45"/>
      <c r="H165" s="45"/>
      <c r="I165" s="45"/>
      <c r="J165" s="45"/>
      <c r="K165" s="45"/>
      <c r="L165" s="8">
        <v>45308</v>
      </c>
      <c r="M165" s="7">
        <v>250</v>
      </c>
      <c r="N165" s="9">
        <f t="shared" si="8"/>
        <v>45557</v>
      </c>
      <c r="O165" s="10">
        <f ca="1">IF(OR(ISBLANK(L164),ISBLANK(M165)),"",N165-TODAY())</f>
        <v>-646</v>
      </c>
      <c r="P165" s="10"/>
      <c r="Q165" s="10"/>
      <c r="R165" s="7"/>
      <c r="S165" s="7"/>
      <c r="T165" s="7"/>
      <c r="U165" s="7"/>
      <c r="V165" s="7"/>
      <c r="W165" s="15"/>
      <c r="X165" s="7"/>
      <c r="Y165" s="7"/>
      <c r="Z165" s="151" t="s">
        <v>56</v>
      </c>
      <c r="AA165" s="7"/>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row>
    <row r="166" spans="1:51" s="253" customFormat="1" hidden="1" x14ac:dyDescent="0.25">
      <c r="A166" s="108">
        <v>165</v>
      </c>
      <c r="B166" s="354">
        <v>0</v>
      </c>
      <c r="C166" s="107" t="s">
        <v>1217</v>
      </c>
      <c r="D166" s="107"/>
      <c r="E166" s="100"/>
      <c r="F166" s="107"/>
      <c r="G166" s="107"/>
      <c r="H166" s="107"/>
      <c r="I166" s="107"/>
      <c r="J166" s="107"/>
      <c r="K166" s="100"/>
      <c r="L166" s="345">
        <v>45313</v>
      </c>
      <c r="M166" s="107">
        <f>60+30+30+30+30+30+30</f>
        <v>240</v>
      </c>
      <c r="N166" s="346">
        <f t="shared" si="8"/>
        <v>45552</v>
      </c>
      <c r="O166" s="46">
        <f ca="1">IF(OR(ISBLANK(L165),ISBLANK(M166)),"",N166-TODAY())</f>
        <v>-651</v>
      </c>
      <c r="P166" s="46"/>
      <c r="Q166" s="100" t="s">
        <v>50</v>
      </c>
      <c r="R166" s="107" t="s">
        <v>50</v>
      </c>
      <c r="S166" s="107" t="s">
        <v>50</v>
      </c>
      <c r="T166" s="107">
        <v>0</v>
      </c>
      <c r="U166" s="107" t="s">
        <v>50</v>
      </c>
      <c r="V166" s="107"/>
      <c r="W166" s="347"/>
      <c r="X166" s="107" t="s">
        <v>50</v>
      </c>
      <c r="Y166" s="107" t="s">
        <v>50</v>
      </c>
      <c r="Z166" s="107" t="s">
        <v>50</v>
      </c>
      <c r="AA166" s="107">
        <v>0</v>
      </c>
      <c r="AB166" s="107" t="s">
        <v>50</v>
      </c>
      <c r="AC166" s="107">
        <v>0</v>
      </c>
      <c r="AD166" s="107">
        <v>0</v>
      </c>
      <c r="AE166" s="107" t="s">
        <v>50</v>
      </c>
      <c r="AF166" s="107" t="s">
        <v>50</v>
      </c>
      <c r="AG166" s="107">
        <v>0</v>
      </c>
      <c r="AH166" s="107" t="s">
        <v>50</v>
      </c>
      <c r="AI166" s="107">
        <v>0</v>
      </c>
      <c r="AJ166" s="107" t="s">
        <v>50</v>
      </c>
      <c r="AK166" s="107">
        <v>0</v>
      </c>
      <c r="AL166" s="107">
        <v>0</v>
      </c>
      <c r="AM166" s="107">
        <v>0</v>
      </c>
      <c r="AN166" s="107" t="s">
        <v>50</v>
      </c>
      <c r="AO166" s="107">
        <v>0</v>
      </c>
      <c r="AP166" s="107">
        <v>0</v>
      </c>
      <c r="AQ166" s="107">
        <v>0</v>
      </c>
      <c r="AR166" s="107">
        <v>0</v>
      </c>
      <c r="AS166" s="107">
        <v>0</v>
      </c>
      <c r="AT166" s="107">
        <v>0</v>
      </c>
      <c r="AU166" s="107" t="s">
        <v>50</v>
      </c>
      <c r="AV166" s="107"/>
      <c r="AW166" s="107"/>
      <c r="AX166" s="107"/>
      <c r="AY166" s="107"/>
    </row>
    <row r="167" spans="1:51" hidden="1" x14ac:dyDescent="0.25">
      <c r="A167" s="5">
        <v>166</v>
      </c>
      <c r="B167" s="90">
        <v>0</v>
      </c>
      <c r="C167" s="63" t="s">
        <v>1218</v>
      </c>
      <c r="D167" s="63"/>
      <c r="E167" s="45"/>
      <c r="F167" s="7"/>
      <c r="G167" s="7"/>
      <c r="H167" s="7"/>
      <c r="I167" s="7"/>
      <c r="J167" s="7"/>
      <c r="K167" s="45"/>
      <c r="L167" s="8">
        <v>45315</v>
      </c>
      <c r="M167" s="7">
        <v>100</v>
      </c>
      <c r="N167" s="9">
        <f t="shared" si="8"/>
        <v>45414</v>
      </c>
      <c r="O167" s="10">
        <f t="shared" ca="1" si="9"/>
        <v>-789</v>
      </c>
      <c r="P167" s="10"/>
      <c r="Q167" s="160" t="s">
        <v>50</v>
      </c>
      <c r="R167" s="151" t="s">
        <v>50</v>
      </c>
      <c r="S167" s="151" t="s">
        <v>50</v>
      </c>
      <c r="T167" s="7"/>
      <c r="U167" s="7"/>
      <c r="V167" s="245" t="s">
        <v>56</v>
      </c>
      <c r="W167" s="246" t="s">
        <v>56</v>
      </c>
      <c r="X167" s="245" t="s">
        <v>56</v>
      </c>
      <c r="Y167" s="151" t="s">
        <v>50</v>
      </c>
      <c r="Z167" s="151" t="s">
        <v>50</v>
      </c>
      <c r="AA167" s="7"/>
      <c r="AB167" s="7"/>
      <c r="AC167" s="7"/>
      <c r="AD167" s="7"/>
      <c r="AE167" s="151" t="s">
        <v>50</v>
      </c>
      <c r="AF167" s="151" t="s">
        <v>50</v>
      </c>
      <c r="AG167" s="7"/>
      <c r="AH167" s="7"/>
      <c r="AI167" s="7"/>
      <c r="AJ167" s="7"/>
      <c r="AK167" s="7"/>
      <c r="AL167" s="7"/>
      <c r="AM167" s="7"/>
      <c r="AN167" s="7"/>
      <c r="AO167" s="7"/>
      <c r="AP167" s="7"/>
      <c r="AQ167" s="7"/>
      <c r="AR167" s="7"/>
      <c r="AS167" s="7"/>
      <c r="AT167" s="7"/>
      <c r="AU167" s="7" t="s">
        <v>50</v>
      </c>
      <c r="AV167" s="7" t="s">
        <v>50</v>
      </c>
      <c r="AW167" s="7"/>
      <c r="AX167" s="7"/>
      <c r="AY167" s="7"/>
    </row>
    <row r="168" spans="1:51" s="53" customFormat="1" hidden="1" x14ac:dyDescent="0.25">
      <c r="A168" s="5">
        <v>167</v>
      </c>
      <c r="B168" s="126">
        <v>0</v>
      </c>
      <c r="C168" s="45" t="s">
        <v>1219</v>
      </c>
      <c r="D168" s="45"/>
      <c r="E168" s="45" t="s">
        <v>1151</v>
      </c>
      <c r="F168" s="45"/>
      <c r="G168" s="45"/>
      <c r="H168" s="45"/>
      <c r="I168" s="45"/>
      <c r="J168" s="45"/>
      <c r="K168" s="45" t="s">
        <v>1130</v>
      </c>
      <c r="L168" s="51">
        <v>45317</v>
      </c>
      <c r="M168" s="45">
        <f>160+30+30</f>
        <v>220</v>
      </c>
      <c r="N168" s="52">
        <f t="shared" si="8"/>
        <v>45536</v>
      </c>
      <c r="O168" s="100">
        <f t="shared" ca="1" si="9"/>
        <v>-667</v>
      </c>
      <c r="P168" s="100"/>
      <c r="Q168" s="182" t="s">
        <v>50</v>
      </c>
      <c r="R168" s="180" t="s">
        <v>50</v>
      </c>
      <c r="S168" s="45"/>
      <c r="T168" s="45"/>
      <c r="U168" s="45"/>
      <c r="V168" s="45"/>
      <c r="W168" s="56"/>
      <c r="X168" s="45"/>
      <c r="Y168" s="45"/>
      <c r="Z168" s="45" t="s">
        <v>50</v>
      </c>
      <c r="AA168" s="45"/>
      <c r="AB168" s="45" t="s">
        <v>50</v>
      </c>
      <c r="AC168" s="45"/>
      <c r="AD168" s="45"/>
      <c r="AE168" s="45" t="s">
        <v>50</v>
      </c>
      <c r="AF168" s="45" t="s">
        <v>50</v>
      </c>
      <c r="AG168" s="45"/>
      <c r="AH168" s="45" t="s">
        <v>56</v>
      </c>
      <c r="AI168" s="45"/>
      <c r="AJ168" s="45"/>
      <c r="AK168" s="45"/>
      <c r="AL168" s="45"/>
      <c r="AM168" s="45"/>
      <c r="AN168" s="45"/>
      <c r="AO168" s="45"/>
      <c r="AP168" s="45"/>
      <c r="AQ168" s="45"/>
      <c r="AR168" s="45"/>
      <c r="AS168" s="45"/>
      <c r="AT168" s="45"/>
      <c r="AU168" s="45"/>
      <c r="AV168" s="45"/>
      <c r="AW168" s="45"/>
      <c r="AX168" s="45"/>
      <c r="AY168" s="45"/>
    </row>
    <row r="169" spans="1:51" s="252" customFormat="1" hidden="1" x14ac:dyDescent="0.25">
      <c r="A169" s="5">
        <v>168</v>
      </c>
      <c r="B169" s="248" t="s">
        <v>47</v>
      </c>
      <c r="C169" s="247" t="s">
        <v>1220</v>
      </c>
      <c r="D169" s="247"/>
      <c r="E169" s="247"/>
      <c r="F169" s="247"/>
      <c r="G169" s="247"/>
      <c r="H169" s="247"/>
      <c r="I169" s="247"/>
      <c r="J169" s="247"/>
      <c r="K169" s="7"/>
      <c r="L169" s="247"/>
      <c r="M169" s="247"/>
      <c r="N169" s="249" t="str">
        <f t="shared" si="8"/>
        <v/>
      </c>
      <c r="O169" s="250" t="str">
        <f t="shared" ca="1" si="9"/>
        <v/>
      </c>
      <c r="P169" s="250"/>
      <c r="Q169" s="250"/>
      <c r="R169" s="247"/>
      <c r="S169" s="247"/>
      <c r="T169" s="247"/>
      <c r="U169" s="247"/>
      <c r="V169" s="247"/>
      <c r="W169" s="251"/>
      <c r="X169" s="247"/>
      <c r="Y169" s="247"/>
      <c r="Z169" s="247"/>
      <c r="AA169" s="247"/>
      <c r="AB169" s="247"/>
      <c r="AC169" s="247"/>
      <c r="AD169" s="247"/>
      <c r="AE169" s="247"/>
      <c r="AF169" s="247"/>
      <c r="AG169" s="247"/>
      <c r="AH169" s="247"/>
      <c r="AI169" s="247"/>
      <c r="AJ169" s="247"/>
      <c r="AK169" s="247"/>
      <c r="AL169" s="247"/>
      <c r="AM169" s="247"/>
      <c r="AN169" s="247"/>
      <c r="AO169" s="247"/>
      <c r="AP169" s="247"/>
      <c r="AQ169" s="247"/>
      <c r="AR169" s="247"/>
      <c r="AS169" s="247"/>
      <c r="AT169" s="247"/>
      <c r="AU169" s="247"/>
      <c r="AV169" s="247"/>
      <c r="AW169" s="247"/>
      <c r="AX169" s="247"/>
      <c r="AY169" s="247"/>
    </row>
    <row r="170" spans="1:51" s="53" customFormat="1" hidden="1" x14ac:dyDescent="0.25">
      <c r="A170" s="5">
        <v>169</v>
      </c>
      <c r="B170" s="126">
        <v>0</v>
      </c>
      <c r="C170" s="45" t="s">
        <v>1221</v>
      </c>
      <c r="D170" s="45"/>
      <c r="E170" s="45" t="s">
        <v>1222</v>
      </c>
      <c r="F170" s="45"/>
      <c r="G170" s="45"/>
      <c r="H170" s="45"/>
      <c r="I170" s="45"/>
      <c r="J170" s="45"/>
      <c r="K170" s="45" t="s">
        <v>1152</v>
      </c>
      <c r="L170" s="51">
        <v>45329</v>
      </c>
      <c r="M170" s="45">
        <f>130+20</f>
        <v>150</v>
      </c>
      <c r="N170" s="52">
        <f t="shared" si="8"/>
        <v>45478</v>
      </c>
      <c r="O170" s="46">
        <f t="shared" ca="1" si="9"/>
        <v>-725</v>
      </c>
      <c r="P170" s="46"/>
      <c r="Q170" s="46"/>
      <c r="R170" s="45" t="s">
        <v>50</v>
      </c>
      <c r="S170" s="45" t="s">
        <v>50</v>
      </c>
      <c r="T170" s="45"/>
      <c r="U170" s="45"/>
      <c r="V170" s="45"/>
      <c r="W170" s="56"/>
      <c r="X170" s="45"/>
      <c r="Y170" s="45"/>
      <c r="Z170" s="45" t="s">
        <v>50</v>
      </c>
      <c r="AA170" s="45"/>
      <c r="AB170" s="45" t="s">
        <v>50</v>
      </c>
      <c r="AC170" s="45"/>
      <c r="AD170" s="45"/>
      <c r="AE170" s="45" t="s">
        <v>50</v>
      </c>
      <c r="AF170" s="45" t="s">
        <v>50</v>
      </c>
      <c r="AG170" s="45"/>
      <c r="AH170" s="45"/>
      <c r="AI170" s="45"/>
      <c r="AJ170" s="45"/>
      <c r="AK170" s="45"/>
      <c r="AL170" s="45"/>
      <c r="AM170" s="45"/>
      <c r="AN170" s="45"/>
      <c r="AO170" s="45"/>
      <c r="AP170" s="45"/>
      <c r="AQ170" s="45"/>
      <c r="AR170" s="45"/>
      <c r="AS170" s="45"/>
      <c r="AT170" s="45"/>
      <c r="AU170" s="45"/>
      <c r="AV170" s="45"/>
      <c r="AW170" s="45"/>
      <c r="AX170" s="45"/>
      <c r="AY170" s="45" t="s">
        <v>1223</v>
      </c>
    </row>
    <row r="171" spans="1:51" s="53" customFormat="1" hidden="1" x14ac:dyDescent="0.25">
      <c r="A171" s="5">
        <v>170</v>
      </c>
      <c r="B171" s="126">
        <v>0</v>
      </c>
      <c r="C171" s="45" t="s">
        <v>1224</v>
      </c>
      <c r="D171" s="45"/>
      <c r="E171" s="46"/>
      <c r="F171" s="45"/>
      <c r="G171" s="45"/>
      <c r="H171" s="45"/>
      <c r="I171" s="45"/>
      <c r="J171" s="45"/>
      <c r="K171" s="46"/>
      <c r="L171" s="51">
        <v>45334</v>
      </c>
      <c r="M171" s="45">
        <f>40+30+30+30+30</f>
        <v>160</v>
      </c>
      <c r="N171" s="52">
        <f t="shared" si="8"/>
        <v>45493</v>
      </c>
      <c r="O171" s="46">
        <f t="shared" ca="1" si="9"/>
        <v>-710</v>
      </c>
      <c r="P171" s="46"/>
      <c r="Q171" s="46"/>
      <c r="R171" s="45" t="s">
        <v>50</v>
      </c>
      <c r="S171" s="45" t="s">
        <v>50</v>
      </c>
      <c r="T171" s="45"/>
      <c r="U171" s="45"/>
      <c r="V171" s="45"/>
      <c r="W171" s="56"/>
      <c r="X171" s="45" t="s">
        <v>50</v>
      </c>
      <c r="Y171" s="45" t="s">
        <v>50</v>
      </c>
      <c r="Z171" s="45" t="s">
        <v>50</v>
      </c>
      <c r="AA171" s="45">
        <v>0</v>
      </c>
      <c r="AB171" s="45" t="s">
        <v>50</v>
      </c>
      <c r="AC171" s="45">
        <v>0</v>
      </c>
      <c r="AD171" s="45">
        <v>0</v>
      </c>
      <c r="AE171" s="45" t="s">
        <v>50</v>
      </c>
      <c r="AF171" s="45" t="s">
        <v>50</v>
      </c>
      <c r="AG171" s="45">
        <v>0</v>
      </c>
      <c r="AH171" s="45" t="s">
        <v>50</v>
      </c>
      <c r="AI171" s="45">
        <v>0</v>
      </c>
      <c r="AJ171" s="45">
        <v>0</v>
      </c>
      <c r="AK171" s="45">
        <v>0</v>
      </c>
      <c r="AL171" s="45">
        <v>0</v>
      </c>
      <c r="AM171" s="45">
        <v>0</v>
      </c>
      <c r="AN171" s="45">
        <v>0</v>
      </c>
      <c r="AO171" s="45">
        <v>0</v>
      </c>
      <c r="AP171" s="45">
        <v>0</v>
      </c>
      <c r="AQ171" s="45">
        <v>0</v>
      </c>
      <c r="AR171" s="45">
        <v>0</v>
      </c>
      <c r="AS171" s="45">
        <v>0</v>
      </c>
      <c r="AT171" s="45">
        <v>0</v>
      </c>
      <c r="AU171" s="45"/>
      <c r="AV171" s="45"/>
      <c r="AW171" s="45"/>
      <c r="AX171" s="45"/>
      <c r="AY171" s="45"/>
    </row>
    <row r="172" spans="1:51" s="53" customFormat="1" ht="91.5" hidden="1" customHeight="1" x14ac:dyDescent="0.25">
      <c r="A172" s="50">
        <v>171</v>
      </c>
      <c r="B172" s="126">
        <v>0</v>
      </c>
      <c r="C172" s="45" t="s">
        <v>1225</v>
      </c>
      <c r="D172" s="45" t="s">
        <v>1226</v>
      </c>
      <c r="E172" s="454" t="s">
        <v>117</v>
      </c>
      <c r="F172" s="45"/>
      <c r="G172" s="45"/>
      <c r="H172" s="45"/>
      <c r="I172" s="45"/>
      <c r="J172" s="45"/>
      <c r="K172" s="454" t="s">
        <v>1227</v>
      </c>
      <c r="L172" s="51">
        <v>45337</v>
      </c>
      <c r="M172" s="45">
        <v>401</v>
      </c>
      <c r="N172" s="52">
        <f t="shared" si="8"/>
        <v>45737</v>
      </c>
      <c r="O172" s="46">
        <f t="shared" ca="1" si="9"/>
        <v>-466</v>
      </c>
      <c r="P172" s="451">
        <v>45736</v>
      </c>
      <c r="Q172" s="46"/>
      <c r="R172" s="45" t="s">
        <v>50</v>
      </c>
      <c r="S172" s="45" t="s">
        <v>50</v>
      </c>
      <c r="T172" s="45">
        <v>0</v>
      </c>
      <c r="U172" s="45">
        <v>0</v>
      </c>
      <c r="V172" s="45"/>
      <c r="W172" s="56"/>
      <c r="X172" s="45" t="s">
        <v>50</v>
      </c>
      <c r="Y172" s="45" t="s">
        <v>50</v>
      </c>
      <c r="Z172" s="45" t="s">
        <v>50</v>
      </c>
      <c r="AA172" s="45" t="s">
        <v>50</v>
      </c>
      <c r="AB172" s="45" t="s">
        <v>50</v>
      </c>
      <c r="AC172" s="45">
        <v>0</v>
      </c>
      <c r="AD172" s="45">
        <v>0</v>
      </c>
      <c r="AE172" s="45" t="s">
        <v>50</v>
      </c>
      <c r="AF172" s="45" t="s">
        <v>50</v>
      </c>
      <c r="AG172" s="45">
        <v>0</v>
      </c>
      <c r="AH172" s="45" t="s">
        <v>50</v>
      </c>
      <c r="AI172" s="45">
        <v>0</v>
      </c>
      <c r="AJ172" s="45" t="s">
        <v>50</v>
      </c>
      <c r="AK172" s="45">
        <v>0</v>
      </c>
      <c r="AL172" s="45">
        <v>0</v>
      </c>
      <c r="AM172" s="45">
        <v>0</v>
      </c>
      <c r="AN172" s="45" t="s">
        <v>50</v>
      </c>
      <c r="AO172" s="45">
        <v>0</v>
      </c>
      <c r="AP172" s="45">
        <v>0</v>
      </c>
      <c r="AQ172" s="45">
        <v>0</v>
      </c>
      <c r="AR172" s="45">
        <v>0</v>
      </c>
      <c r="AS172" s="45">
        <v>0</v>
      </c>
      <c r="AT172" s="45">
        <v>0</v>
      </c>
      <c r="AU172" s="45"/>
      <c r="AV172" s="45"/>
      <c r="AW172" s="45"/>
      <c r="AX172" s="45"/>
      <c r="AY172" s="45"/>
    </row>
    <row r="173" spans="1:51" s="53" customFormat="1" hidden="1" x14ac:dyDescent="0.25">
      <c r="A173" s="5">
        <v>172</v>
      </c>
      <c r="B173" s="126">
        <v>0</v>
      </c>
      <c r="C173" s="45" t="s">
        <v>1228</v>
      </c>
      <c r="D173" s="45"/>
      <c r="E173" s="45"/>
      <c r="F173" s="45"/>
      <c r="G173" s="45"/>
      <c r="H173" s="45"/>
      <c r="I173" s="45"/>
      <c r="J173" s="45"/>
      <c r="K173" s="45" t="s">
        <v>1229</v>
      </c>
      <c r="L173" s="51">
        <v>45341</v>
      </c>
      <c r="M173" s="45">
        <v>130</v>
      </c>
      <c r="N173" s="52">
        <f t="shared" si="8"/>
        <v>45470</v>
      </c>
      <c r="O173" s="46">
        <f t="shared" ca="1" si="9"/>
        <v>-733</v>
      </c>
      <c r="P173" s="46"/>
      <c r="Q173" s="46"/>
      <c r="R173" s="45" t="s">
        <v>50</v>
      </c>
      <c r="S173" s="45" t="s">
        <v>50</v>
      </c>
      <c r="T173" s="45"/>
      <c r="U173" s="45"/>
      <c r="V173" s="45" t="s">
        <v>50</v>
      </c>
      <c r="W173" s="56" t="s">
        <v>50</v>
      </c>
      <c r="X173" s="45" t="s">
        <v>50</v>
      </c>
      <c r="Y173" s="45"/>
      <c r="Z173" s="45" t="s">
        <v>50</v>
      </c>
      <c r="AA173" s="45"/>
      <c r="AB173" s="45" t="s">
        <v>50</v>
      </c>
      <c r="AC173" s="45"/>
      <c r="AD173" s="45"/>
      <c r="AE173" s="45" t="s">
        <v>50</v>
      </c>
      <c r="AF173" s="45" t="s">
        <v>50</v>
      </c>
      <c r="AG173" s="45"/>
      <c r="AH173" s="45" t="s">
        <v>50</v>
      </c>
      <c r="AI173" s="45"/>
      <c r="AJ173" s="45"/>
      <c r="AK173" s="45"/>
      <c r="AL173" s="45"/>
      <c r="AM173" s="45"/>
      <c r="AN173" s="45"/>
      <c r="AO173" s="45"/>
      <c r="AP173" s="45"/>
      <c r="AQ173" s="45"/>
      <c r="AR173" s="45"/>
      <c r="AS173" s="45"/>
      <c r="AT173" s="45"/>
      <c r="AU173" s="45"/>
      <c r="AV173" s="45"/>
      <c r="AW173" s="45"/>
      <c r="AX173" s="45"/>
      <c r="AY173" s="45"/>
    </row>
    <row r="174" spans="1:51" s="106" customFormat="1" ht="91.5" hidden="1" customHeight="1" x14ac:dyDescent="0.25">
      <c r="A174" s="5">
        <v>173</v>
      </c>
      <c r="B174" s="152">
        <v>0</v>
      </c>
      <c r="C174" s="47" t="s">
        <v>1230</v>
      </c>
      <c r="D174" s="47" t="s">
        <v>1231</v>
      </c>
      <c r="E174" s="60" t="s">
        <v>1214</v>
      </c>
      <c r="F174" s="47"/>
      <c r="G174" s="47"/>
      <c r="H174" s="47"/>
      <c r="I174" s="47"/>
      <c r="J174" s="47"/>
      <c r="K174" s="60" t="s">
        <v>1232</v>
      </c>
      <c r="L174" s="94">
        <v>45344</v>
      </c>
      <c r="M174" s="47">
        <f>100+30+30+30+30</f>
        <v>220</v>
      </c>
      <c r="N174" s="104">
        <f t="shared" si="8"/>
        <v>45563</v>
      </c>
      <c r="O174" s="60">
        <f t="shared" ca="1" si="9"/>
        <v>-640</v>
      </c>
      <c r="P174" s="60"/>
      <c r="Q174" s="60"/>
      <c r="R174" s="47"/>
      <c r="S174" s="47"/>
      <c r="T174" s="47"/>
      <c r="U174" s="47"/>
      <c r="V174" s="105"/>
      <c r="W174" s="364"/>
      <c r="X174" s="47"/>
      <c r="Y174" s="47"/>
      <c r="Z174" s="47"/>
      <c r="AA174" s="47"/>
      <c r="AB174" s="47"/>
      <c r="AC174" s="47"/>
      <c r="AD174" s="47"/>
      <c r="AE174" s="47"/>
      <c r="AF174" s="47"/>
      <c r="AG174" s="47"/>
      <c r="AH174" s="47"/>
      <c r="AI174" s="47"/>
      <c r="AJ174" s="47"/>
      <c r="AK174" s="47"/>
      <c r="AL174" s="47"/>
      <c r="AM174" s="47"/>
      <c r="AN174" s="47"/>
      <c r="AO174" s="47"/>
      <c r="AP174" s="47"/>
      <c r="AQ174" s="47"/>
      <c r="AR174" s="47"/>
      <c r="AS174" s="47"/>
      <c r="AT174" s="47"/>
      <c r="AU174" s="47"/>
      <c r="AV174" s="47"/>
      <c r="AW174" s="47"/>
      <c r="AX174" s="47"/>
      <c r="AY174" s="47"/>
    </row>
    <row r="175" spans="1:51" s="53" customFormat="1" ht="60" hidden="1" x14ac:dyDescent="0.25">
      <c r="A175" s="5">
        <v>174</v>
      </c>
      <c r="B175" s="126">
        <v>0</v>
      </c>
      <c r="C175" s="45" t="s">
        <v>1233</v>
      </c>
      <c r="D175" s="45" t="s">
        <v>1234</v>
      </c>
      <c r="E175" s="100" t="s">
        <v>1235</v>
      </c>
      <c r="F175" s="45"/>
      <c r="G175" s="45"/>
      <c r="H175" s="45"/>
      <c r="I175" s="45"/>
      <c r="J175" s="45"/>
      <c r="K175" s="46" t="s">
        <v>1236</v>
      </c>
      <c r="L175" s="51">
        <v>45345</v>
      </c>
      <c r="M175" s="45">
        <v>280</v>
      </c>
      <c r="N175" s="52">
        <f t="shared" si="8"/>
        <v>45624</v>
      </c>
      <c r="O175" s="46">
        <f t="shared" ca="1" si="9"/>
        <v>-579</v>
      </c>
      <c r="P175" s="46"/>
      <c r="Q175" s="46"/>
      <c r="R175" s="45" t="s">
        <v>50</v>
      </c>
      <c r="S175" s="45" t="s">
        <v>50</v>
      </c>
      <c r="T175" s="45"/>
      <c r="U175" s="45"/>
      <c r="V175" s="45"/>
      <c r="W175" s="56"/>
      <c r="X175" s="45" t="s">
        <v>50</v>
      </c>
      <c r="Y175" s="45"/>
      <c r="Z175" s="45" t="s">
        <v>50</v>
      </c>
      <c r="AA175" s="45"/>
      <c r="AB175" s="45" t="s">
        <v>50</v>
      </c>
      <c r="AC175" s="45"/>
      <c r="AD175" s="45"/>
      <c r="AE175" s="45" t="s">
        <v>50</v>
      </c>
      <c r="AF175" s="45" t="s">
        <v>50</v>
      </c>
      <c r="AG175" s="45"/>
      <c r="AH175" s="45" t="s">
        <v>50</v>
      </c>
      <c r="AI175" s="45" t="s">
        <v>50</v>
      </c>
      <c r="AJ175" s="45"/>
      <c r="AK175" s="45"/>
      <c r="AL175" s="45"/>
      <c r="AM175" s="45"/>
      <c r="AN175" s="45"/>
      <c r="AO175" s="45"/>
      <c r="AP175" s="45"/>
      <c r="AQ175" s="45"/>
      <c r="AR175" s="45"/>
      <c r="AS175" s="45"/>
      <c r="AT175" s="45"/>
      <c r="AU175" s="45"/>
      <c r="AV175" s="45"/>
      <c r="AW175" s="45"/>
      <c r="AX175" s="45"/>
      <c r="AY175" s="45"/>
    </row>
    <row r="176" spans="1:51" s="53" customFormat="1" ht="45" hidden="1" x14ac:dyDescent="0.25">
      <c r="A176" s="5">
        <v>175</v>
      </c>
      <c r="B176" s="126">
        <v>0</v>
      </c>
      <c r="C176" s="53" t="s">
        <v>1237</v>
      </c>
      <c r="D176" s="53" t="s">
        <v>1238</v>
      </c>
      <c r="E176" s="46"/>
      <c r="F176" s="45"/>
      <c r="G176" s="45"/>
      <c r="H176" s="45"/>
      <c r="I176" s="45"/>
      <c r="J176" s="45"/>
      <c r="K176" s="46" t="s">
        <v>1239</v>
      </c>
      <c r="L176" s="51">
        <v>45348</v>
      </c>
      <c r="M176" s="45">
        <v>246</v>
      </c>
      <c r="N176" s="52">
        <f t="shared" si="8"/>
        <v>45593</v>
      </c>
      <c r="O176" s="46">
        <f t="shared" ca="1" si="9"/>
        <v>-610</v>
      </c>
      <c r="P176" s="46"/>
      <c r="Q176" s="46"/>
      <c r="R176" s="45" t="s">
        <v>50</v>
      </c>
      <c r="S176" s="45" t="s">
        <v>50</v>
      </c>
      <c r="T176" s="45"/>
      <c r="U176" s="45"/>
      <c r="V176" s="45"/>
      <c r="W176" s="56"/>
      <c r="X176" s="45"/>
      <c r="Y176" s="45"/>
      <c r="Z176" s="45" t="s">
        <v>50</v>
      </c>
      <c r="AA176" s="45"/>
      <c r="AB176" s="45" t="s">
        <v>50</v>
      </c>
      <c r="AC176" s="45"/>
      <c r="AD176" s="45"/>
      <c r="AE176" s="45" t="s">
        <v>50</v>
      </c>
      <c r="AF176" s="45" t="s">
        <v>50</v>
      </c>
      <c r="AG176" s="45"/>
      <c r="AH176" s="45" t="s">
        <v>50</v>
      </c>
      <c r="AI176" s="45"/>
      <c r="AJ176" s="45"/>
      <c r="AK176" s="45"/>
      <c r="AL176" s="45"/>
      <c r="AM176" s="45"/>
      <c r="AN176" s="45" t="s">
        <v>50</v>
      </c>
      <c r="AO176" s="45"/>
      <c r="AP176" s="45"/>
      <c r="AQ176" s="45"/>
      <c r="AR176" s="45"/>
      <c r="AS176" s="45"/>
      <c r="AT176" s="45"/>
      <c r="AU176" s="45"/>
      <c r="AV176" s="45"/>
      <c r="AW176" s="45"/>
      <c r="AX176" s="45"/>
      <c r="AY176" s="45"/>
    </row>
    <row r="177" spans="1:51" s="53" customFormat="1" hidden="1" x14ac:dyDescent="0.25">
      <c r="A177" s="5">
        <v>176</v>
      </c>
      <c r="B177" s="126">
        <v>0</v>
      </c>
      <c r="C177" s="45" t="s">
        <v>1240</v>
      </c>
      <c r="D177" s="45"/>
      <c r="E177" s="45"/>
      <c r="F177" s="45"/>
      <c r="G177" s="45"/>
      <c r="H177" s="45"/>
      <c r="I177" s="45"/>
      <c r="J177" s="45"/>
      <c r="K177" s="45" t="s">
        <v>1152</v>
      </c>
      <c r="L177" s="51">
        <v>45355</v>
      </c>
      <c r="M177" s="45">
        <v>130</v>
      </c>
      <c r="N177" s="52">
        <f t="shared" si="8"/>
        <v>45484</v>
      </c>
      <c r="O177" s="46">
        <f t="shared" ca="1" si="9"/>
        <v>-719</v>
      </c>
      <c r="P177" s="46"/>
      <c r="Q177" s="46" t="s">
        <v>50</v>
      </c>
      <c r="R177" s="45" t="s">
        <v>50</v>
      </c>
      <c r="S177" s="45" t="s">
        <v>50</v>
      </c>
      <c r="T177" s="45"/>
      <c r="U177" s="45"/>
      <c r="V177" s="45"/>
      <c r="W177" s="56"/>
      <c r="X177" s="45"/>
      <c r="Y177" s="45"/>
      <c r="Z177" s="45" t="s">
        <v>50</v>
      </c>
      <c r="AA177" s="45"/>
      <c r="AB177" s="45" t="s">
        <v>50</v>
      </c>
      <c r="AC177" s="45"/>
      <c r="AD177" s="45"/>
      <c r="AE177" s="45" t="s">
        <v>50</v>
      </c>
      <c r="AF177" s="45" t="s">
        <v>50</v>
      </c>
      <c r="AG177" s="45"/>
      <c r="AH177" s="45"/>
      <c r="AI177" s="45" t="s">
        <v>50</v>
      </c>
      <c r="AJ177" s="45"/>
      <c r="AK177" s="45"/>
      <c r="AL177" s="45"/>
      <c r="AM177" s="45"/>
      <c r="AN177" s="45"/>
      <c r="AO177" s="45"/>
      <c r="AP177" s="45"/>
      <c r="AQ177" s="45"/>
      <c r="AR177" s="45"/>
      <c r="AS177" s="45"/>
      <c r="AT177" s="45"/>
      <c r="AU177" s="45"/>
      <c r="AV177" s="45"/>
      <c r="AW177" s="45"/>
      <c r="AX177" s="45"/>
      <c r="AY177" s="45"/>
    </row>
    <row r="178" spans="1:51" ht="90" hidden="1" x14ac:dyDescent="0.25">
      <c r="A178" s="5">
        <v>177</v>
      </c>
      <c r="B178" s="90">
        <v>0</v>
      </c>
      <c r="C178" s="63" t="s">
        <v>1241</v>
      </c>
      <c r="D178" s="45" t="s">
        <v>1242</v>
      </c>
      <c r="E178" s="46" t="s">
        <v>1243</v>
      </c>
      <c r="F178" s="7"/>
      <c r="G178" s="7"/>
      <c r="H178" s="7"/>
      <c r="I178" s="7"/>
      <c r="J178" s="7"/>
      <c r="K178" s="336" t="s">
        <v>1244</v>
      </c>
      <c r="L178" s="8">
        <v>45355</v>
      </c>
      <c r="M178" s="7">
        <f>60+30+30+30+30+30</f>
        <v>210</v>
      </c>
      <c r="N178" s="9">
        <f t="shared" si="8"/>
        <v>45564</v>
      </c>
      <c r="O178" s="10">
        <f t="shared" ca="1" si="9"/>
        <v>-639</v>
      </c>
      <c r="P178" s="10"/>
      <c r="Q178" s="10" t="s">
        <v>50</v>
      </c>
      <c r="R178" s="7" t="s">
        <v>50</v>
      </c>
      <c r="S178" s="7" t="s">
        <v>50</v>
      </c>
      <c r="T178" s="7">
        <v>0</v>
      </c>
      <c r="U178" s="7">
        <v>0</v>
      </c>
      <c r="V178" s="15"/>
      <c r="X178" s="7" t="s">
        <v>50</v>
      </c>
      <c r="Y178" s="7" t="s">
        <v>50</v>
      </c>
      <c r="Z178" s="67" t="s">
        <v>50</v>
      </c>
      <c r="AA178" s="7">
        <v>0</v>
      </c>
      <c r="AB178" s="7" t="s">
        <v>50</v>
      </c>
      <c r="AC178" s="7">
        <v>0</v>
      </c>
      <c r="AD178" s="7">
        <v>0</v>
      </c>
      <c r="AE178" s="7" t="s">
        <v>50</v>
      </c>
      <c r="AF178" s="7" t="s">
        <v>50</v>
      </c>
      <c r="AG178" s="7">
        <v>0</v>
      </c>
      <c r="AH178" s="67" t="s">
        <v>50</v>
      </c>
      <c r="AI178" s="7">
        <v>0</v>
      </c>
      <c r="AJ178" s="7" t="s">
        <v>50</v>
      </c>
      <c r="AK178" s="7">
        <v>0</v>
      </c>
      <c r="AL178" s="7">
        <v>0</v>
      </c>
      <c r="AM178" s="7">
        <v>0</v>
      </c>
      <c r="AN178" s="7" t="s">
        <v>50</v>
      </c>
      <c r="AO178" s="7">
        <v>0</v>
      </c>
      <c r="AP178" s="7">
        <v>0</v>
      </c>
      <c r="AQ178" s="7">
        <v>0</v>
      </c>
      <c r="AR178" s="7">
        <v>0</v>
      </c>
      <c r="AS178" s="7">
        <v>0</v>
      </c>
      <c r="AT178" s="7" t="s">
        <v>56</v>
      </c>
      <c r="AU178" s="7" t="s">
        <v>50</v>
      </c>
      <c r="AV178" s="7" t="s">
        <v>50</v>
      </c>
      <c r="AW178" s="7"/>
      <c r="AX178" s="7"/>
      <c r="AY178" s="7"/>
    </row>
    <row r="179" spans="1:51" ht="75" hidden="1" customHeight="1" x14ac:dyDescent="0.25">
      <c r="A179" s="5">
        <v>178</v>
      </c>
      <c r="B179" s="90">
        <v>0</v>
      </c>
      <c r="C179" s="47" t="s">
        <v>1245</v>
      </c>
      <c r="D179" s="7" t="s">
        <v>1246</v>
      </c>
      <c r="E179" s="282" t="s">
        <v>117</v>
      </c>
      <c r="F179" s="7"/>
      <c r="G179" s="7"/>
      <c r="H179" s="7"/>
      <c r="I179" s="7"/>
      <c r="J179" s="7"/>
      <c r="K179" s="124" t="s">
        <v>1247</v>
      </c>
      <c r="L179" s="8">
        <v>45356</v>
      </c>
      <c r="M179" s="7">
        <v>341</v>
      </c>
      <c r="N179" s="9">
        <f t="shared" si="8"/>
        <v>45696</v>
      </c>
      <c r="O179" s="10">
        <f t="shared" ca="1" si="9"/>
        <v>-507</v>
      </c>
      <c r="P179" s="10"/>
      <c r="Q179" s="10" t="s">
        <v>50</v>
      </c>
      <c r="R179" s="7" t="s">
        <v>50</v>
      </c>
      <c r="S179" s="7" t="s">
        <v>50</v>
      </c>
      <c r="T179" s="7"/>
      <c r="U179" s="7"/>
      <c r="V179" s="7"/>
      <c r="W179" s="15"/>
      <c r="X179" s="7"/>
      <c r="Y179" s="7"/>
      <c r="Z179" s="7" t="s">
        <v>50</v>
      </c>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row>
    <row r="180" spans="1:51" s="106" customFormat="1" hidden="1" x14ac:dyDescent="0.25">
      <c r="A180" s="5">
        <v>179</v>
      </c>
      <c r="B180" s="152">
        <v>0</v>
      </c>
      <c r="C180" s="47" t="s">
        <v>1248</v>
      </c>
      <c r="D180" s="106" t="s">
        <v>1249</v>
      </c>
      <c r="E180" s="106" t="s">
        <v>80</v>
      </c>
      <c r="F180" s="47"/>
      <c r="G180" s="47"/>
      <c r="H180" s="47"/>
      <c r="I180" s="47"/>
      <c r="J180" s="47"/>
      <c r="K180" s="60" t="s">
        <v>1250</v>
      </c>
      <c r="L180" s="94">
        <v>45356</v>
      </c>
      <c r="M180" s="47">
        <v>310</v>
      </c>
      <c r="N180" s="104">
        <f t="shared" si="8"/>
        <v>45665</v>
      </c>
      <c r="O180" s="60">
        <f t="shared" ca="1" si="9"/>
        <v>-538</v>
      </c>
      <c r="P180" s="60"/>
      <c r="Q180" s="60"/>
      <c r="R180" s="47" t="s">
        <v>50</v>
      </c>
      <c r="S180" s="47" t="s">
        <v>50</v>
      </c>
      <c r="T180" s="47"/>
      <c r="U180" s="47"/>
      <c r="V180" s="47"/>
      <c r="W180" s="105"/>
      <c r="X180" s="47"/>
      <c r="Y180" s="47"/>
      <c r="Z180" s="47" t="s">
        <v>50</v>
      </c>
      <c r="AA180" s="47" t="s">
        <v>50</v>
      </c>
      <c r="AB180" s="47" t="s">
        <v>50</v>
      </c>
      <c r="AC180" s="47"/>
      <c r="AD180" s="47"/>
      <c r="AE180" s="47" t="s">
        <v>50</v>
      </c>
      <c r="AF180" s="47" t="s">
        <v>50</v>
      </c>
      <c r="AG180" s="47"/>
      <c r="AH180" s="47"/>
      <c r="AI180" s="47"/>
      <c r="AJ180" s="47"/>
      <c r="AK180" s="47" t="s">
        <v>1251</v>
      </c>
      <c r="AL180" s="47"/>
      <c r="AM180" s="47"/>
      <c r="AN180" s="47" t="s">
        <v>50</v>
      </c>
      <c r="AO180" s="47"/>
      <c r="AP180" s="47"/>
      <c r="AQ180" s="47"/>
      <c r="AR180" s="47"/>
      <c r="AS180" s="47"/>
      <c r="AT180" s="47"/>
      <c r="AU180" s="47"/>
      <c r="AV180" s="47"/>
      <c r="AW180" s="47"/>
      <c r="AX180" s="47"/>
      <c r="AY180" s="47"/>
    </row>
    <row r="181" spans="1:51" s="53" customFormat="1" ht="225" hidden="1" customHeight="1" x14ac:dyDescent="0.25">
      <c r="A181" s="5">
        <v>180</v>
      </c>
      <c r="B181" s="126">
        <v>0</v>
      </c>
      <c r="C181" s="45" t="s">
        <v>1252</v>
      </c>
      <c r="D181" s="45" t="s">
        <v>1253</v>
      </c>
      <c r="E181" s="100" t="s">
        <v>1254</v>
      </c>
      <c r="F181" s="45"/>
      <c r="G181" s="45"/>
      <c r="H181" s="45"/>
      <c r="I181" s="45"/>
      <c r="J181" s="45"/>
      <c r="K181" s="336" t="s">
        <v>1255</v>
      </c>
      <c r="L181" s="51">
        <v>45371</v>
      </c>
      <c r="M181" s="45">
        <v>310</v>
      </c>
      <c r="N181" s="52">
        <f t="shared" si="8"/>
        <v>45680</v>
      </c>
      <c r="O181" s="46">
        <f t="shared" ca="1" si="9"/>
        <v>-523</v>
      </c>
      <c r="P181" s="46"/>
      <c r="Q181" s="46">
        <v>0</v>
      </c>
      <c r="R181" s="45" t="s">
        <v>50</v>
      </c>
      <c r="S181" s="45" t="s">
        <v>50</v>
      </c>
      <c r="T181" s="45">
        <v>0</v>
      </c>
      <c r="U181" s="45"/>
      <c r="V181" s="45"/>
      <c r="W181" s="56"/>
      <c r="X181" s="45" t="s">
        <v>50</v>
      </c>
      <c r="Y181" s="45" t="s">
        <v>50</v>
      </c>
      <c r="Z181" s="45" t="s">
        <v>50</v>
      </c>
      <c r="AA181" s="45" t="s">
        <v>50</v>
      </c>
      <c r="AB181" s="45" t="s">
        <v>50</v>
      </c>
      <c r="AC181" s="45">
        <v>0</v>
      </c>
      <c r="AD181" s="45">
        <v>0</v>
      </c>
      <c r="AE181" s="45" t="s">
        <v>50</v>
      </c>
      <c r="AF181" s="45" t="s">
        <v>50</v>
      </c>
      <c r="AG181" s="45">
        <v>0</v>
      </c>
      <c r="AH181" s="45" t="s">
        <v>50</v>
      </c>
      <c r="AI181" s="45">
        <v>0</v>
      </c>
      <c r="AJ181" s="45">
        <v>0</v>
      </c>
      <c r="AK181" s="45">
        <v>0</v>
      </c>
      <c r="AL181" s="45">
        <v>0</v>
      </c>
      <c r="AM181" s="45">
        <v>0</v>
      </c>
      <c r="AN181" s="45" t="s">
        <v>50</v>
      </c>
      <c r="AO181" s="45">
        <v>0</v>
      </c>
      <c r="AP181" s="45">
        <v>0</v>
      </c>
      <c r="AQ181" s="45">
        <v>0</v>
      </c>
      <c r="AR181" s="45">
        <v>0</v>
      </c>
      <c r="AS181" s="45">
        <v>0</v>
      </c>
      <c r="AT181" s="45">
        <v>0</v>
      </c>
      <c r="AU181" s="45"/>
      <c r="AV181" s="45"/>
      <c r="AW181" s="45"/>
      <c r="AX181" s="45"/>
      <c r="AY181" s="45"/>
    </row>
    <row r="182" spans="1:51" s="53" customFormat="1" ht="105" hidden="1" x14ac:dyDescent="0.25">
      <c r="A182" s="5">
        <v>181</v>
      </c>
      <c r="B182" s="126">
        <v>0</v>
      </c>
      <c r="C182" s="120" t="s">
        <v>1256</v>
      </c>
      <c r="D182" s="53" t="s">
        <v>1257</v>
      </c>
      <c r="E182" s="370" t="s">
        <v>117</v>
      </c>
      <c r="F182" s="350"/>
      <c r="G182" s="45"/>
      <c r="H182" s="45"/>
      <c r="I182" s="45"/>
      <c r="J182" s="45"/>
      <c r="K182" s="46" t="s">
        <v>1258</v>
      </c>
      <c r="L182" s="51">
        <v>45390</v>
      </c>
      <c r="M182" s="45">
        <v>250</v>
      </c>
      <c r="N182" s="52">
        <f t="shared" si="8"/>
        <v>45639</v>
      </c>
      <c r="O182" s="46">
        <f t="shared" ca="1" si="9"/>
        <v>-564</v>
      </c>
      <c r="P182" s="46"/>
      <c r="Q182" s="46" t="s">
        <v>50</v>
      </c>
      <c r="R182" s="45" t="s">
        <v>50</v>
      </c>
      <c r="S182" s="45" t="s">
        <v>50</v>
      </c>
      <c r="T182" s="45">
        <v>0</v>
      </c>
      <c r="U182" s="45">
        <v>0</v>
      </c>
      <c r="V182" s="45"/>
      <c r="W182" s="56"/>
      <c r="X182" s="45" t="s">
        <v>50</v>
      </c>
      <c r="Y182" s="45" t="s">
        <v>50</v>
      </c>
      <c r="Z182" s="45" t="s">
        <v>50</v>
      </c>
      <c r="AA182" s="45">
        <v>0</v>
      </c>
      <c r="AB182" s="45" t="s">
        <v>50</v>
      </c>
      <c r="AC182" s="45">
        <v>0</v>
      </c>
      <c r="AD182" s="45">
        <v>0</v>
      </c>
      <c r="AE182" s="45" t="s">
        <v>50</v>
      </c>
      <c r="AF182" s="45" t="s">
        <v>50</v>
      </c>
      <c r="AG182" s="45">
        <v>0</v>
      </c>
      <c r="AH182" s="45" t="s">
        <v>50</v>
      </c>
      <c r="AI182" s="45">
        <v>0</v>
      </c>
      <c r="AJ182" s="45">
        <v>0</v>
      </c>
      <c r="AK182" s="45" t="s">
        <v>56</v>
      </c>
      <c r="AL182" s="45">
        <v>0</v>
      </c>
      <c r="AM182" s="45">
        <v>0</v>
      </c>
      <c r="AN182" s="45">
        <v>0</v>
      </c>
      <c r="AO182" s="45">
        <v>0</v>
      </c>
      <c r="AP182" s="45">
        <v>0</v>
      </c>
      <c r="AQ182" s="45">
        <v>0</v>
      </c>
      <c r="AR182" s="45">
        <v>0</v>
      </c>
      <c r="AS182" s="45">
        <v>0</v>
      </c>
      <c r="AT182" s="45">
        <v>0</v>
      </c>
      <c r="AU182" s="45" t="s">
        <v>56</v>
      </c>
      <c r="AV182" s="45" t="s">
        <v>50</v>
      </c>
      <c r="AW182" s="45" t="s">
        <v>50</v>
      </c>
      <c r="AX182" s="45"/>
      <c r="AY182" s="45"/>
    </row>
    <row r="183" spans="1:51" s="53" customFormat="1" ht="60" hidden="1" x14ac:dyDescent="0.25">
      <c r="A183" s="5">
        <v>182</v>
      </c>
      <c r="B183" s="126">
        <v>0</v>
      </c>
      <c r="C183" s="120" t="s">
        <v>1259</v>
      </c>
      <c r="D183" s="120" t="s">
        <v>1260</v>
      </c>
      <c r="E183" s="100" t="s">
        <v>1235</v>
      </c>
      <c r="F183" s="350"/>
      <c r="G183" s="45"/>
      <c r="H183" s="45"/>
      <c r="I183" s="45"/>
      <c r="J183" s="45"/>
      <c r="K183" s="100" t="s">
        <v>1261</v>
      </c>
      <c r="L183" s="51">
        <v>45390</v>
      </c>
      <c r="M183" s="45">
        <v>250</v>
      </c>
      <c r="N183" s="52">
        <f t="shared" si="8"/>
        <v>45639</v>
      </c>
      <c r="O183" s="46">
        <f t="shared" ca="1" si="9"/>
        <v>-564</v>
      </c>
      <c r="P183" s="46"/>
      <c r="Q183" s="46"/>
      <c r="R183" s="45"/>
      <c r="S183" s="45"/>
      <c r="T183" s="45"/>
      <c r="U183" s="45"/>
      <c r="V183" s="45"/>
      <c r="W183" s="56"/>
      <c r="X183" s="45" t="s">
        <v>50</v>
      </c>
      <c r="Y183" s="45" t="s">
        <v>50</v>
      </c>
      <c r="Z183" s="45" t="s">
        <v>50</v>
      </c>
      <c r="AA183" s="45">
        <v>0</v>
      </c>
      <c r="AB183" s="45" t="s">
        <v>50</v>
      </c>
      <c r="AC183" s="45">
        <v>0</v>
      </c>
      <c r="AD183" s="45">
        <v>0</v>
      </c>
      <c r="AE183" s="45" t="s">
        <v>50</v>
      </c>
      <c r="AF183" s="45" t="s">
        <v>50</v>
      </c>
      <c r="AG183" s="45">
        <v>0</v>
      </c>
      <c r="AH183" s="45" t="s">
        <v>50</v>
      </c>
      <c r="AI183" s="45">
        <v>0</v>
      </c>
      <c r="AJ183" s="45" t="s">
        <v>50</v>
      </c>
      <c r="AK183" s="45">
        <v>0</v>
      </c>
      <c r="AL183" s="45">
        <v>0</v>
      </c>
      <c r="AM183" s="45">
        <v>0</v>
      </c>
      <c r="AN183" s="45">
        <v>0</v>
      </c>
      <c r="AO183" s="45">
        <v>0</v>
      </c>
      <c r="AP183" s="45">
        <v>0</v>
      </c>
      <c r="AQ183" s="45">
        <v>0</v>
      </c>
      <c r="AR183" s="45">
        <v>0</v>
      </c>
      <c r="AS183" s="45">
        <v>0</v>
      </c>
      <c r="AT183" s="45">
        <v>0</v>
      </c>
      <c r="AU183" s="45"/>
      <c r="AV183" s="45"/>
      <c r="AW183" s="45"/>
      <c r="AX183" s="45"/>
      <c r="AY183" s="45"/>
    </row>
    <row r="184" spans="1:51" s="53" customFormat="1" ht="75" hidden="1" x14ac:dyDescent="0.25">
      <c r="A184" s="5">
        <v>183</v>
      </c>
      <c r="B184" s="126">
        <v>0</v>
      </c>
      <c r="C184" s="120" t="s">
        <v>1262</v>
      </c>
      <c r="D184" s="120" t="s">
        <v>1263</v>
      </c>
      <c r="E184" s="46" t="s">
        <v>1235</v>
      </c>
      <c r="F184" s="350"/>
      <c r="G184" s="45"/>
      <c r="H184" s="45"/>
      <c r="I184" s="45"/>
      <c r="J184" s="45"/>
      <c r="K184" s="336" t="s">
        <v>1264</v>
      </c>
      <c r="L184" s="51">
        <v>45391</v>
      </c>
      <c r="M184" s="45">
        <v>250</v>
      </c>
      <c r="N184" s="52">
        <f t="shared" si="8"/>
        <v>45640</v>
      </c>
      <c r="O184" s="46">
        <f t="shared" ca="1" si="9"/>
        <v>-563</v>
      </c>
      <c r="P184" s="46"/>
      <c r="Q184" s="46"/>
      <c r="R184" s="45"/>
      <c r="T184" s="45"/>
      <c r="U184" s="45"/>
      <c r="V184" s="45"/>
      <c r="W184" s="56"/>
      <c r="X184" s="45" t="s">
        <v>50</v>
      </c>
      <c r="Y184" s="45" t="s">
        <v>50</v>
      </c>
      <c r="Z184" s="45" t="s">
        <v>50</v>
      </c>
      <c r="AA184" s="45">
        <v>0</v>
      </c>
      <c r="AB184" s="45" t="s">
        <v>50</v>
      </c>
      <c r="AC184" s="45">
        <v>0</v>
      </c>
      <c r="AD184" s="45">
        <v>0</v>
      </c>
      <c r="AE184" s="45" t="s">
        <v>50</v>
      </c>
      <c r="AF184" s="45" t="s">
        <v>50</v>
      </c>
      <c r="AG184" s="45">
        <v>0</v>
      </c>
      <c r="AH184" s="45" t="s">
        <v>50</v>
      </c>
      <c r="AI184" s="45">
        <v>0</v>
      </c>
      <c r="AJ184" s="45">
        <v>0</v>
      </c>
      <c r="AK184" s="45">
        <v>0</v>
      </c>
      <c r="AL184" s="45">
        <v>0</v>
      </c>
      <c r="AM184" s="45">
        <v>0</v>
      </c>
      <c r="AN184" s="45">
        <v>0</v>
      </c>
      <c r="AO184" s="45">
        <v>0</v>
      </c>
      <c r="AP184" s="45">
        <v>0</v>
      </c>
      <c r="AQ184" s="45">
        <v>0</v>
      </c>
      <c r="AR184" s="45">
        <v>0</v>
      </c>
      <c r="AS184" s="45">
        <v>0</v>
      </c>
      <c r="AT184" s="45">
        <v>0</v>
      </c>
      <c r="AU184" s="45"/>
      <c r="AV184" s="45"/>
      <c r="AW184" s="45"/>
      <c r="AX184" s="45"/>
      <c r="AY184" s="45"/>
    </row>
    <row r="185" spans="1:51" s="53" customFormat="1" ht="90" hidden="1" x14ac:dyDescent="0.25">
      <c r="A185" s="50">
        <v>184</v>
      </c>
      <c r="B185" s="126">
        <v>0</v>
      </c>
      <c r="C185" s="120" t="s">
        <v>1265</v>
      </c>
      <c r="D185" s="120" t="s">
        <v>1266</v>
      </c>
      <c r="E185" s="46" t="s">
        <v>117</v>
      </c>
      <c r="F185" s="350"/>
      <c r="G185" s="45"/>
      <c r="H185" s="45"/>
      <c r="I185" s="45"/>
      <c r="J185" s="45"/>
      <c r="K185" s="46" t="s">
        <v>1267</v>
      </c>
      <c r="L185" s="51">
        <v>45391</v>
      </c>
      <c r="M185" s="45">
        <v>460</v>
      </c>
      <c r="N185" s="52">
        <f t="shared" si="8"/>
        <v>45850</v>
      </c>
      <c r="O185" s="46">
        <f t="shared" ca="1" si="9"/>
        <v>-353</v>
      </c>
      <c r="P185" s="451"/>
      <c r="Q185" s="46"/>
      <c r="R185" s="45"/>
      <c r="S185" s="45"/>
      <c r="T185" s="45"/>
      <c r="U185" s="45"/>
      <c r="V185" s="45"/>
      <c r="W185" s="56"/>
      <c r="X185" s="45"/>
      <c r="Y185" s="53" t="s">
        <v>50</v>
      </c>
      <c r="Z185" s="45" t="s">
        <v>50</v>
      </c>
      <c r="AA185" s="45">
        <v>0</v>
      </c>
      <c r="AB185" s="45" t="s">
        <v>50</v>
      </c>
      <c r="AC185" s="45">
        <v>0</v>
      </c>
      <c r="AD185" s="45">
        <v>0</v>
      </c>
      <c r="AE185" s="45" t="s">
        <v>50</v>
      </c>
      <c r="AF185" s="45" t="s">
        <v>50</v>
      </c>
      <c r="AG185" s="45">
        <v>0</v>
      </c>
      <c r="AH185" s="45" t="s">
        <v>50</v>
      </c>
      <c r="AI185" s="45">
        <v>0</v>
      </c>
      <c r="AJ185" s="45" t="s">
        <v>50</v>
      </c>
      <c r="AK185" s="45"/>
      <c r="AL185" s="45">
        <v>0</v>
      </c>
      <c r="AM185" s="45">
        <v>0</v>
      </c>
      <c r="AN185" s="45" t="s">
        <v>50</v>
      </c>
      <c r="AO185" s="45">
        <v>0</v>
      </c>
      <c r="AP185" s="45">
        <v>0</v>
      </c>
      <c r="AQ185" s="45">
        <v>0</v>
      </c>
      <c r="AR185" s="45">
        <v>0</v>
      </c>
      <c r="AS185" s="45">
        <v>0</v>
      </c>
      <c r="AT185" s="45">
        <v>0</v>
      </c>
      <c r="AU185" s="45"/>
      <c r="AV185" s="45"/>
      <c r="AW185" s="45"/>
      <c r="AX185" s="45"/>
      <c r="AY185" s="45"/>
    </row>
    <row r="186" spans="1:51" ht="270" hidden="1" x14ac:dyDescent="0.25">
      <c r="A186" s="5">
        <v>185</v>
      </c>
      <c r="B186" s="90">
        <v>0</v>
      </c>
      <c r="C186" s="63" t="s">
        <v>1268</v>
      </c>
      <c r="D186" s="45" t="s">
        <v>1269</v>
      </c>
      <c r="E186" s="100" t="s">
        <v>1270</v>
      </c>
      <c r="F186" s="67"/>
      <c r="G186" s="67"/>
      <c r="H186" s="67"/>
      <c r="I186" s="67"/>
      <c r="J186" s="67"/>
      <c r="K186" s="46" t="s">
        <v>1271</v>
      </c>
      <c r="L186" s="8">
        <v>45392</v>
      </c>
      <c r="M186" s="7">
        <f>40+30+30+30+30+30</f>
        <v>190</v>
      </c>
      <c r="N186" s="9">
        <f t="shared" si="8"/>
        <v>45581</v>
      </c>
      <c r="O186" s="10">
        <f t="shared" ca="1" si="9"/>
        <v>-622</v>
      </c>
      <c r="P186" s="10"/>
      <c r="Q186" s="10" t="s">
        <v>50</v>
      </c>
      <c r="R186" s="7" t="s">
        <v>50</v>
      </c>
      <c r="S186" s="7" t="s">
        <v>50</v>
      </c>
      <c r="T186" s="7">
        <v>0</v>
      </c>
      <c r="U186" s="7">
        <v>0</v>
      </c>
      <c r="V186" s="7"/>
      <c r="W186" s="15"/>
      <c r="X186" s="7" t="s">
        <v>50</v>
      </c>
      <c r="Y186" s="7" t="s">
        <v>50</v>
      </c>
      <c r="Z186" s="7" t="s">
        <v>50</v>
      </c>
      <c r="AA186" s="67" t="s">
        <v>50</v>
      </c>
      <c r="AB186" s="7" t="s">
        <v>50</v>
      </c>
      <c r="AC186" s="7">
        <v>0</v>
      </c>
      <c r="AD186" s="7">
        <v>0</v>
      </c>
      <c r="AE186" s="7" t="s">
        <v>50</v>
      </c>
      <c r="AF186" s="7" t="s">
        <v>50</v>
      </c>
      <c r="AG186" s="7">
        <v>0</v>
      </c>
      <c r="AH186" s="7" t="s">
        <v>50</v>
      </c>
      <c r="AI186" s="7">
        <v>0</v>
      </c>
      <c r="AJ186" s="7">
        <v>0</v>
      </c>
      <c r="AK186" s="7">
        <v>0</v>
      </c>
      <c r="AL186" s="7">
        <v>0</v>
      </c>
      <c r="AM186" s="7">
        <v>0</v>
      </c>
      <c r="AN186" s="7">
        <v>0</v>
      </c>
      <c r="AO186" s="7">
        <v>0</v>
      </c>
      <c r="AP186" s="7">
        <v>0</v>
      </c>
      <c r="AQ186" s="7">
        <v>0</v>
      </c>
      <c r="AR186" s="7">
        <v>0</v>
      </c>
      <c r="AS186" s="7">
        <v>0</v>
      </c>
      <c r="AT186" s="7">
        <v>0</v>
      </c>
      <c r="AU186" s="7" t="s">
        <v>56</v>
      </c>
      <c r="AV186" s="7" t="s">
        <v>50</v>
      </c>
      <c r="AW186" s="7" t="s">
        <v>56</v>
      </c>
      <c r="AX186" s="7"/>
      <c r="AY186" s="7"/>
    </row>
    <row r="187" spans="1:51" s="53" customFormat="1" ht="30" hidden="1" x14ac:dyDescent="0.25">
      <c r="A187" s="5">
        <v>186</v>
      </c>
      <c r="B187" s="126">
        <v>0</v>
      </c>
      <c r="C187" s="45" t="s">
        <v>1272</v>
      </c>
      <c r="D187" s="45"/>
      <c r="E187" s="100" t="s">
        <v>1273</v>
      </c>
      <c r="F187" s="45"/>
      <c r="G187" s="45"/>
      <c r="H187" s="45"/>
      <c r="I187" s="45"/>
      <c r="J187" s="45"/>
      <c r="K187" s="46" t="s">
        <v>1274</v>
      </c>
      <c r="L187" s="51">
        <v>45392</v>
      </c>
      <c r="M187" s="45">
        <f t="shared" ref="M187:M189" si="10">40+30+30+30+30</f>
        <v>160</v>
      </c>
      <c r="N187" s="52">
        <f t="shared" si="8"/>
        <v>45551</v>
      </c>
      <c r="O187" s="46">
        <f t="shared" ca="1" si="9"/>
        <v>-652</v>
      </c>
      <c r="P187" s="46"/>
      <c r="Q187" s="46">
        <v>0</v>
      </c>
      <c r="R187" s="45" t="s">
        <v>50</v>
      </c>
      <c r="S187" s="45" t="s">
        <v>50</v>
      </c>
      <c r="T187" s="45">
        <v>0</v>
      </c>
      <c r="U187" s="45">
        <v>0</v>
      </c>
      <c r="V187" s="45" t="s">
        <v>50</v>
      </c>
      <c r="W187" s="56" t="s">
        <v>50</v>
      </c>
      <c r="X187" s="45" t="s">
        <v>50</v>
      </c>
      <c r="Y187" s="45" t="s">
        <v>50</v>
      </c>
      <c r="Z187" s="45" t="s">
        <v>50</v>
      </c>
      <c r="AA187" s="45">
        <v>0</v>
      </c>
      <c r="AB187" s="45" t="s">
        <v>50</v>
      </c>
      <c r="AC187" s="45">
        <v>0</v>
      </c>
      <c r="AD187" s="45">
        <v>0</v>
      </c>
      <c r="AE187" s="45" t="s">
        <v>50</v>
      </c>
      <c r="AF187" s="45" t="s">
        <v>50</v>
      </c>
      <c r="AG187" s="45">
        <v>0</v>
      </c>
      <c r="AH187" s="45" t="s">
        <v>50</v>
      </c>
      <c r="AI187" s="45">
        <v>0</v>
      </c>
      <c r="AJ187" s="45" t="s">
        <v>50</v>
      </c>
      <c r="AK187" s="45">
        <v>0</v>
      </c>
      <c r="AL187" s="45">
        <v>0</v>
      </c>
      <c r="AM187" s="45">
        <v>0</v>
      </c>
      <c r="AN187" s="45">
        <v>0</v>
      </c>
      <c r="AO187" s="45">
        <v>0</v>
      </c>
      <c r="AP187" s="45">
        <v>0</v>
      </c>
      <c r="AQ187" s="45">
        <v>0</v>
      </c>
      <c r="AR187" s="45">
        <v>0</v>
      </c>
      <c r="AS187" s="45">
        <v>0</v>
      </c>
      <c r="AT187" s="45">
        <v>0</v>
      </c>
      <c r="AU187" s="45"/>
      <c r="AV187" s="45"/>
      <c r="AW187" s="45"/>
      <c r="AX187" s="45"/>
      <c r="AY187" s="45"/>
    </row>
    <row r="188" spans="1:51" ht="135" hidden="1" x14ac:dyDescent="0.25">
      <c r="A188" s="5">
        <v>187</v>
      </c>
      <c r="B188" s="90">
        <v>0</v>
      </c>
      <c r="C188" s="63" t="s">
        <v>1275</v>
      </c>
      <c r="D188" s="7" t="s">
        <v>1276</v>
      </c>
      <c r="E188" s="46" t="s">
        <v>1277</v>
      </c>
      <c r="F188" s="45"/>
      <c r="G188" s="45"/>
      <c r="H188" s="45"/>
      <c r="I188" s="45"/>
      <c r="J188" s="45"/>
      <c r="K188" s="46" t="s">
        <v>1278</v>
      </c>
      <c r="L188" s="8">
        <v>45392</v>
      </c>
      <c r="M188" s="7">
        <v>190</v>
      </c>
      <c r="N188" s="9">
        <f t="shared" si="8"/>
        <v>45581</v>
      </c>
      <c r="O188" s="10">
        <f t="shared" ca="1" si="9"/>
        <v>-622</v>
      </c>
      <c r="P188" s="10"/>
      <c r="Q188" s="10">
        <v>0</v>
      </c>
      <c r="R188" s="7" t="s">
        <v>50</v>
      </c>
      <c r="S188" s="7" t="s">
        <v>50</v>
      </c>
      <c r="T188" s="7">
        <v>0</v>
      </c>
      <c r="U188" s="7">
        <v>0</v>
      </c>
      <c r="V188" s="7"/>
      <c r="W188" s="15"/>
      <c r="X188" s="7" t="s">
        <v>50</v>
      </c>
      <c r="Y188" s="7" t="s">
        <v>50</v>
      </c>
      <c r="Z188" s="7" t="s">
        <v>50</v>
      </c>
      <c r="AA188" s="7">
        <v>0</v>
      </c>
      <c r="AB188" s="7" t="s">
        <v>50</v>
      </c>
      <c r="AC188" s="7">
        <v>0</v>
      </c>
      <c r="AD188" s="7">
        <v>0</v>
      </c>
      <c r="AE188" s="7" t="s">
        <v>50</v>
      </c>
      <c r="AF188" s="7" t="s">
        <v>50</v>
      </c>
      <c r="AG188" s="7">
        <v>0</v>
      </c>
      <c r="AH188" s="67" t="s">
        <v>50</v>
      </c>
      <c r="AI188" s="7">
        <v>0</v>
      </c>
      <c r="AJ188" s="7">
        <v>0</v>
      </c>
      <c r="AK188" s="7">
        <v>0</v>
      </c>
      <c r="AL188" s="7">
        <v>0</v>
      </c>
      <c r="AM188" s="7">
        <v>0</v>
      </c>
      <c r="AN188" s="7">
        <v>0</v>
      </c>
      <c r="AO188" s="7">
        <v>0</v>
      </c>
      <c r="AP188" s="7">
        <v>0</v>
      </c>
      <c r="AQ188" s="7">
        <v>0</v>
      </c>
      <c r="AR188" s="7">
        <v>0</v>
      </c>
      <c r="AS188" s="7">
        <v>0</v>
      </c>
      <c r="AT188" s="7">
        <v>0</v>
      </c>
      <c r="AU188" s="7" t="s">
        <v>56</v>
      </c>
      <c r="AV188" s="7" t="s">
        <v>50</v>
      </c>
      <c r="AW188" s="7" t="s">
        <v>50</v>
      </c>
      <c r="AX188" s="7"/>
      <c r="AY188" s="7"/>
    </row>
    <row r="189" spans="1:51" s="53" customFormat="1" ht="120" hidden="1" x14ac:dyDescent="0.25">
      <c r="A189" s="5">
        <v>188</v>
      </c>
      <c r="B189" s="126">
        <v>0</v>
      </c>
      <c r="C189" s="45" t="s">
        <v>1279</v>
      </c>
      <c r="D189" s="45"/>
      <c r="E189" s="46" t="s">
        <v>1280</v>
      </c>
      <c r="F189" s="45"/>
      <c r="G189" s="45"/>
      <c r="H189" s="45"/>
      <c r="I189" s="45"/>
      <c r="J189" s="45"/>
      <c r="K189" s="46" t="s">
        <v>1281</v>
      </c>
      <c r="L189" s="51">
        <v>45393</v>
      </c>
      <c r="M189" s="45">
        <f t="shared" si="10"/>
        <v>160</v>
      </c>
      <c r="N189" s="52">
        <f t="shared" si="8"/>
        <v>45552</v>
      </c>
      <c r="O189" s="46">
        <f t="shared" ca="1" si="9"/>
        <v>-651</v>
      </c>
      <c r="P189" s="46"/>
      <c r="Q189" s="46" t="s">
        <v>50</v>
      </c>
      <c r="R189" s="45" t="s">
        <v>50</v>
      </c>
      <c r="S189" s="45" t="s">
        <v>50</v>
      </c>
      <c r="T189" s="45">
        <v>0</v>
      </c>
      <c r="U189" s="45">
        <v>0</v>
      </c>
      <c r="V189" s="45"/>
      <c r="W189" s="56"/>
      <c r="X189" s="45" t="s">
        <v>50</v>
      </c>
      <c r="Y189" s="45" t="s">
        <v>50</v>
      </c>
      <c r="Z189" s="45" t="s">
        <v>50</v>
      </c>
      <c r="AA189" s="45">
        <v>0</v>
      </c>
      <c r="AB189" s="45" t="s">
        <v>50</v>
      </c>
      <c r="AC189" s="45">
        <v>0</v>
      </c>
      <c r="AD189" s="45">
        <v>0</v>
      </c>
      <c r="AE189" s="45" t="s">
        <v>50</v>
      </c>
      <c r="AF189" s="45" t="s">
        <v>50</v>
      </c>
      <c r="AG189" s="45">
        <v>0</v>
      </c>
      <c r="AH189" s="45" t="s">
        <v>50</v>
      </c>
      <c r="AI189" s="45">
        <v>0</v>
      </c>
      <c r="AJ189" s="45">
        <v>0</v>
      </c>
      <c r="AK189" s="45">
        <v>0</v>
      </c>
      <c r="AL189" s="45">
        <v>0</v>
      </c>
      <c r="AM189" s="45">
        <v>0</v>
      </c>
      <c r="AN189" s="45">
        <v>0</v>
      </c>
      <c r="AO189" s="45">
        <v>0</v>
      </c>
      <c r="AP189" s="45">
        <v>0</v>
      </c>
      <c r="AQ189" s="45">
        <v>0</v>
      </c>
      <c r="AR189" s="45">
        <v>0</v>
      </c>
      <c r="AS189" s="45">
        <v>0</v>
      </c>
      <c r="AT189" s="45">
        <v>0</v>
      </c>
      <c r="AU189" s="45"/>
      <c r="AV189" s="45"/>
      <c r="AW189" s="45"/>
      <c r="AX189" s="45"/>
      <c r="AY189" s="45"/>
    </row>
    <row r="190" spans="1:51" hidden="1" x14ac:dyDescent="0.25">
      <c r="A190" s="5">
        <v>189</v>
      </c>
      <c r="B190" s="90">
        <v>0</v>
      </c>
      <c r="C190" s="7" t="s">
        <v>1282</v>
      </c>
      <c r="D190" s="7"/>
      <c r="E190" s="49" t="s">
        <v>1283</v>
      </c>
      <c r="F190" s="7"/>
      <c r="G190" s="7"/>
      <c r="H190" s="7"/>
      <c r="I190" s="7"/>
      <c r="J190" s="7"/>
      <c r="K190" s="45"/>
      <c r="L190" s="8"/>
      <c r="M190" s="7">
        <v>40</v>
      </c>
      <c r="N190" s="9" t="str">
        <f t="shared" si="8"/>
        <v/>
      </c>
      <c r="O190" s="124" t="str">
        <f t="shared" ca="1" si="9"/>
        <v/>
      </c>
      <c r="P190" s="124"/>
      <c r="Q190" s="10"/>
      <c r="R190" s="7"/>
      <c r="S190" s="7"/>
      <c r="T190" s="7"/>
      <c r="U190" s="7"/>
      <c r="V190" s="7"/>
      <c r="W190" s="15"/>
      <c r="X190" s="7"/>
      <c r="Y190" s="7"/>
      <c r="Z190" s="7"/>
      <c r="AA190" s="7"/>
      <c r="AB190" s="7"/>
      <c r="AC190" s="7"/>
      <c r="AD190" s="7"/>
      <c r="AE190" s="7"/>
      <c r="AF190" s="7"/>
      <c r="AG190" s="7"/>
      <c r="AH190" s="7"/>
      <c r="AI190" s="7"/>
      <c r="AJ190" s="7"/>
      <c r="AK190" s="7"/>
      <c r="AL190" s="7"/>
      <c r="AM190" s="7"/>
      <c r="AN190" s="7"/>
      <c r="AO190" s="7"/>
      <c r="AP190" s="7"/>
      <c r="AQ190" s="7"/>
      <c r="AR190" s="7"/>
      <c r="AS190" s="7"/>
      <c r="AT190" s="7"/>
      <c r="AU190" s="7" t="s">
        <v>50</v>
      </c>
      <c r="AV190" s="7" t="s">
        <v>50</v>
      </c>
      <c r="AW190" s="7"/>
      <c r="AX190" s="7"/>
      <c r="AY190" s="7"/>
    </row>
    <row r="191" spans="1:51" ht="90" hidden="1" x14ac:dyDescent="0.25">
      <c r="A191" s="5">
        <v>190</v>
      </c>
      <c r="B191" s="90">
        <v>0</v>
      </c>
      <c r="C191" s="63" t="s">
        <v>1284</v>
      </c>
      <c r="D191" t="s">
        <v>1285</v>
      </c>
      <c r="E191" s="302" t="s">
        <v>1286</v>
      </c>
      <c r="F191" s="47"/>
      <c r="G191" s="47"/>
      <c r="H191" s="47"/>
      <c r="I191" s="47"/>
      <c r="J191" s="47"/>
      <c r="K191" s="124" t="s">
        <v>1287</v>
      </c>
      <c r="L191" s="8">
        <v>45393</v>
      </c>
      <c r="M191" s="7">
        <v>220</v>
      </c>
      <c r="N191" s="9">
        <f t="shared" si="8"/>
        <v>45612</v>
      </c>
      <c r="O191" s="10">
        <f t="shared" ca="1" si="9"/>
        <v>-591</v>
      </c>
      <c r="P191" s="10"/>
      <c r="Q191" s="10" t="s">
        <v>50</v>
      </c>
      <c r="R191" s="7" t="s">
        <v>50</v>
      </c>
      <c r="S191" s="7" t="s">
        <v>50</v>
      </c>
      <c r="T191" s="7">
        <v>0</v>
      </c>
      <c r="U191" s="67" t="s">
        <v>50</v>
      </c>
      <c r="V191" s="15"/>
      <c r="X191" s="7" t="s">
        <v>50</v>
      </c>
      <c r="Y191" s="7" t="s">
        <v>50</v>
      </c>
      <c r="Z191" s="7" t="s">
        <v>50</v>
      </c>
      <c r="AA191" s="7"/>
      <c r="AB191" s="7" t="s">
        <v>50</v>
      </c>
      <c r="AC191" s="7">
        <v>0</v>
      </c>
      <c r="AD191" s="7">
        <v>0</v>
      </c>
      <c r="AE191" s="7" t="s">
        <v>50</v>
      </c>
      <c r="AF191" s="7" t="s">
        <v>50</v>
      </c>
      <c r="AG191" s="7">
        <v>0</v>
      </c>
      <c r="AH191" s="244" t="s">
        <v>50</v>
      </c>
      <c r="AI191" s="7">
        <v>0</v>
      </c>
      <c r="AJ191" s="7">
        <v>0</v>
      </c>
      <c r="AK191" s="7">
        <v>0</v>
      </c>
      <c r="AL191" s="7">
        <v>0</v>
      </c>
      <c r="AM191" s="7">
        <v>0</v>
      </c>
      <c r="AN191" s="7">
        <v>0</v>
      </c>
      <c r="AO191" s="7">
        <v>0</v>
      </c>
      <c r="AP191" s="7">
        <v>0</v>
      </c>
      <c r="AQ191" s="7">
        <v>0</v>
      </c>
      <c r="AR191" s="7">
        <v>0</v>
      </c>
      <c r="AS191" s="7">
        <v>0</v>
      </c>
      <c r="AT191" s="7">
        <v>0</v>
      </c>
      <c r="AU191" s="7" t="s">
        <v>56</v>
      </c>
      <c r="AV191" s="7" t="s">
        <v>50</v>
      </c>
      <c r="AW191" s="7" t="s">
        <v>50</v>
      </c>
      <c r="AX191" s="7"/>
      <c r="AY191" s="7"/>
    </row>
    <row r="192" spans="1:51" s="53" customFormat="1" hidden="1" x14ac:dyDescent="0.25">
      <c r="A192" s="5">
        <v>191</v>
      </c>
      <c r="B192" s="335">
        <v>0</v>
      </c>
      <c r="C192" s="45" t="s">
        <v>1288</v>
      </c>
      <c r="E192" s="302"/>
      <c r="F192" s="45"/>
      <c r="G192" s="45"/>
      <c r="H192" s="45"/>
      <c r="I192" s="45"/>
      <c r="J192" s="45"/>
      <c r="K192" s="302"/>
      <c r="L192" s="51">
        <v>45394</v>
      </c>
      <c r="M192" s="45">
        <f>70+30+30</f>
        <v>130</v>
      </c>
      <c r="N192" s="52">
        <f t="shared" si="8"/>
        <v>45523</v>
      </c>
      <c r="O192" s="46">
        <f t="shared" ca="1" si="9"/>
        <v>-680</v>
      </c>
      <c r="P192" s="46"/>
      <c r="Q192" s="46" t="s">
        <v>50</v>
      </c>
      <c r="R192" s="45" t="s">
        <v>50</v>
      </c>
      <c r="S192" s="45" t="s">
        <v>50</v>
      </c>
      <c r="T192" s="45"/>
      <c r="V192" s="45"/>
      <c r="W192" s="56"/>
      <c r="X192" s="45" t="s">
        <v>50</v>
      </c>
      <c r="Y192" s="45" t="s">
        <v>1289</v>
      </c>
      <c r="Z192" s="45" t="s">
        <v>50</v>
      </c>
      <c r="AA192" s="45">
        <v>0</v>
      </c>
      <c r="AB192" s="45">
        <v>0</v>
      </c>
      <c r="AC192" s="45">
        <v>0</v>
      </c>
      <c r="AD192" s="45">
        <v>0</v>
      </c>
      <c r="AE192" s="45">
        <v>0</v>
      </c>
      <c r="AF192" s="45">
        <v>0</v>
      </c>
      <c r="AG192" s="45">
        <v>0</v>
      </c>
      <c r="AH192" s="45">
        <v>0</v>
      </c>
      <c r="AI192" s="45">
        <v>0</v>
      </c>
      <c r="AJ192" s="45">
        <v>0</v>
      </c>
      <c r="AK192" s="45">
        <v>0</v>
      </c>
      <c r="AL192" s="45">
        <v>0</v>
      </c>
      <c r="AM192" s="45">
        <v>0</v>
      </c>
      <c r="AN192" s="45" t="s">
        <v>50</v>
      </c>
      <c r="AO192" s="45">
        <v>0</v>
      </c>
      <c r="AP192" s="45">
        <v>0</v>
      </c>
      <c r="AQ192" s="45">
        <v>0</v>
      </c>
      <c r="AR192" s="45">
        <v>0</v>
      </c>
      <c r="AS192" s="45">
        <v>0</v>
      </c>
      <c r="AT192" s="45">
        <v>0</v>
      </c>
      <c r="AU192" s="45">
        <v>0</v>
      </c>
      <c r="AV192" s="45"/>
      <c r="AW192" s="45"/>
      <c r="AX192" s="45"/>
      <c r="AY192" s="45"/>
    </row>
    <row r="193" spans="1:51" s="53" customFormat="1" ht="180" hidden="1" x14ac:dyDescent="0.25">
      <c r="A193" s="50">
        <v>192</v>
      </c>
      <c r="B193" s="126">
        <v>0</v>
      </c>
      <c r="C193" s="45" t="s">
        <v>1290</v>
      </c>
      <c r="D193" s="53" t="s">
        <v>1291</v>
      </c>
      <c r="E193" s="476" t="s">
        <v>117</v>
      </c>
      <c r="F193" s="45"/>
      <c r="G193" s="45"/>
      <c r="H193" s="45"/>
      <c r="I193" s="45"/>
      <c r="J193" s="45"/>
      <c r="K193" s="477" t="s">
        <v>1292</v>
      </c>
      <c r="L193" s="51">
        <v>45394</v>
      </c>
      <c r="M193" s="45">
        <f>40+30+30+30+30</f>
        <v>160</v>
      </c>
      <c r="N193" s="52">
        <f t="shared" si="8"/>
        <v>45553</v>
      </c>
      <c r="O193" s="46">
        <f t="shared" ca="1" si="9"/>
        <v>-650</v>
      </c>
      <c r="P193" s="451"/>
      <c r="Q193" s="46" t="s">
        <v>50</v>
      </c>
      <c r="R193" s="45" t="s">
        <v>50</v>
      </c>
      <c r="S193" s="45" t="s">
        <v>50</v>
      </c>
      <c r="T193" s="45"/>
      <c r="U193" s="45"/>
      <c r="V193" s="45"/>
      <c r="W193" s="56"/>
      <c r="X193" s="45" t="s">
        <v>50</v>
      </c>
      <c r="Y193" s="45" t="s">
        <v>50</v>
      </c>
      <c r="Z193" s="45" t="s">
        <v>50</v>
      </c>
      <c r="AA193" s="45">
        <v>0</v>
      </c>
      <c r="AB193" s="45" t="s">
        <v>50</v>
      </c>
      <c r="AC193" s="45">
        <v>0</v>
      </c>
      <c r="AD193" s="45">
        <v>0</v>
      </c>
      <c r="AE193" s="45" t="s">
        <v>50</v>
      </c>
      <c r="AF193" s="45" t="s">
        <v>50</v>
      </c>
      <c r="AG193" s="45">
        <v>0</v>
      </c>
      <c r="AH193" s="45" t="s">
        <v>50</v>
      </c>
      <c r="AI193" s="45">
        <v>0</v>
      </c>
      <c r="AJ193" s="45">
        <v>0</v>
      </c>
      <c r="AK193" s="45" t="s">
        <v>1293</v>
      </c>
      <c r="AL193" s="45">
        <v>0</v>
      </c>
      <c r="AM193" s="45">
        <v>0</v>
      </c>
      <c r="AN193" s="45" t="s">
        <v>50</v>
      </c>
      <c r="AO193" s="45">
        <v>0</v>
      </c>
      <c r="AP193" s="45">
        <v>0</v>
      </c>
      <c r="AQ193" s="45">
        <v>0</v>
      </c>
      <c r="AR193" s="45">
        <v>0</v>
      </c>
      <c r="AS193" s="45">
        <v>0</v>
      </c>
      <c r="AT193" s="45">
        <v>0</v>
      </c>
      <c r="AU193" s="45"/>
      <c r="AV193" s="45"/>
      <c r="AW193" s="45"/>
      <c r="AX193" s="45"/>
      <c r="AY193" s="45"/>
    </row>
    <row r="194" spans="1:51" s="53" customFormat="1" ht="30" hidden="1" x14ac:dyDescent="0.25">
      <c r="A194" s="5">
        <v>193</v>
      </c>
      <c r="B194" s="126">
        <v>0</v>
      </c>
      <c r="C194" s="45" t="s">
        <v>1294</v>
      </c>
      <c r="E194" s="302" t="s">
        <v>1273</v>
      </c>
      <c r="F194" s="45"/>
      <c r="G194" s="45"/>
      <c r="H194" s="45"/>
      <c r="I194" s="45"/>
      <c r="J194" s="45"/>
      <c r="K194" s="46" t="s">
        <v>1295</v>
      </c>
      <c r="L194" s="51">
        <v>45397</v>
      </c>
      <c r="M194" s="45">
        <f>40+30+30+30+30</f>
        <v>160</v>
      </c>
      <c r="N194" s="52">
        <f t="shared" si="8"/>
        <v>45556</v>
      </c>
      <c r="O194" s="100">
        <f t="shared" ca="1" si="9"/>
        <v>-647</v>
      </c>
      <c r="P194" s="100"/>
      <c r="Q194" s="46"/>
      <c r="R194" s="45" t="s">
        <v>50</v>
      </c>
      <c r="S194" s="45" t="s">
        <v>50</v>
      </c>
      <c r="T194" s="45">
        <v>0</v>
      </c>
      <c r="U194" s="45">
        <v>0</v>
      </c>
      <c r="V194" s="45"/>
      <c r="W194" s="56"/>
      <c r="X194" s="45" t="s">
        <v>50</v>
      </c>
      <c r="Y194" s="45" t="s">
        <v>50</v>
      </c>
      <c r="Z194" s="45"/>
      <c r="AA194" s="45">
        <v>0</v>
      </c>
      <c r="AB194" s="45" t="s">
        <v>50</v>
      </c>
      <c r="AC194" s="45"/>
      <c r="AD194" s="45"/>
      <c r="AE194" s="45" t="s">
        <v>50</v>
      </c>
      <c r="AF194" s="45" t="s">
        <v>50</v>
      </c>
      <c r="AG194" s="45"/>
      <c r="AH194" s="45" t="s">
        <v>50</v>
      </c>
      <c r="AI194" s="45"/>
      <c r="AJ194" s="45"/>
      <c r="AK194" s="45"/>
      <c r="AL194" s="45"/>
      <c r="AM194" s="45"/>
      <c r="AN194" s="45"/>
      <c r="AO194" s="45"/>
      <c r="AP194" s="45"/>
      <c r="AQ194" s="45"/>
      <c r="AR194" s="45"/>
      <c r="AS194" s="45"/>
      <c r="AT194" s="45"/>
      <c r="AU194" s="45"/>
      <c r="AV194" s="45"/>
      <c r="AW194" s="45"/>
      <c r="AX194" s="45"/>
      <c r="AY194" s="45"/>
    </row>
    <row r="195" spans="1:51" ht="75" hidden="1" x14ac:dyDescent="0.25">
      <c r="A195" s="5">
        <v>194</v>
      </c>
      <c r="B195" s="90">
        <v>0</v>
      </c>
      <c r="C195" s="7" t="s">
        <v>1296</v>
      </c>
      <c r="E195" s="2" t="s">
        <v>1297</v>
      </c>
      <c r="F195" s="7"/>
      <c r="G195" s="7"/>
      <c r="H195" s="7"/>
      <c r="I195" s="7"/>
      <c r="J195" s="7"/>
      <c r="K195" s="319" t="s">
        <v>1298</v>
      </c>
      <c r="L195" s="8">
        <v>45398</v>
      </c>
      <c r="M195" s="7">
        <f t="shared" ref="M195" si="11">40+30</f>
        <v>70</v>
      </c>
      <c r="N195" s="9">
        <f t="shared" si="8"/>
        <v>45467</v>
      </c>
      <c r="O195" s="10">
        <f t="shared" ca="1" si="9"/>
        <v>-736</v>
      </c>
      <c r="P195" s="10"/>
      <c r="Q195" s="10" t="s">
        <v>50</v>
      </c>
      <c r="R195" s="7" t="s">
        <v>50</v>
      </c>
      <c r="S195" s="7"/>
      <c r="T195" s="7"/>
      <c r="U195" s="7"/>
      <c r="V195" s="7"/>
      <c r="W195" s="15"/>
      <c r="X195" s="7" t="s">
        <v>56</v>
      </c>
      <c r="Y195" s="7"/>
      <c r="Z195" s="7"/>
      <c r="AA195" s="7"/>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row>
    <row r="196" spans="1:51" s="341" customFormat="1" hidden="1" x14ac:dyDescent="0.25">
      <c r="A196" s="386">
        <v>195</v>
      </c>
      <c r="B196" s="335">
        <v>0</v>
      </c>
      <c r="C196" s="96" t="s">
        <v>1299</v>
      </c>
      <c r="E196" s="302" t="s">
        <v>1300</v>
      </c>
      <c r="F196" s="96"/>
      <c r="G196" s="96"/>
      <c r="H196" s="96"/>
      <c r="I196" s="96"/>
      <c r="J196" s="96"/>
      <c r="K196" s="302" t="s">
        <v>1300</v>
      </c>
      <c r="L196" s="338">
        <v>45398</v>
      </c>
      <c r="M196" s="96">
        <f>40+30+30+30</f>
        <v>130</v>
      </c>
      <c r="N196" s="339">
        <f t="shared" si="8"/>
        <v>45527</v>
      </c>
      <c r="O196" s="337">
        <f t="shared" ca="1" si="9"/>
        <v>-676</v>
      </c>
      <c r="P196" s="337"/>
      <c r="Q196" s="337">
        <v>0</v>
      </c>
      <c r="R196" s="96" t="s">
        <v>50</v>
      </c>
      <c r="S196" s="96" t="s">
        <v>50</v>
      </c>
      <c r="T196" s="96">
        <v>0</v>
      </c>
      <c r="U196" s="96">
        <v>0</v>
      </c>
      <c r="V196" s="96"/>
      <c r="W196" s="340"/>
      <c r="X196" s="96" t="s">
        <v>50</v>
      </c>
      <c r="Y196" s="96" t="s">
        <v>50</v>
      </c>
      <c r="Z196" s="96" t="s">
        <v>50</v>
      </c>
      <c r="AA196" s="96" t="s">
        <v>50</v>
      </c>
      <c r="AB196" s="96" t="s">
        <v>50</v>
      </c>
      <c r="AC196" s="96">
        <v>0</v>
      </c>
      <c r="AD196" s="96">
        <v>0</v>
      </c>
      <c r="AE196" s="96" t="s">
        <v>50</v>
      </c>
      <c r="AF196" s="96" t="s">
        <v>50</v>
      </c>
      <c r="AG196" s="96">
        <v>0</v>
      </c>
      <c r="AH196" s="96">
        <v>0</v>
      </c>
      <c r="AI196" s="96">
        <v>0</v>
      </c>
      <c r="AJ196" s="96">
        <v>0</v>
      </c>
      <c r="AK196" s="96">
        <v>0</v>
      </c>
      <c r="AL196" s="96">
        <v>0</v>
      </c>
      <c r="AM196" s="96">
        <v>0</v>
      </c>
      <c r="AN196" s="96" t="s">
        <v>50</v>
      </c>
      <c r="AO196" s="96">
        <v>0</v>
      </c>
      <c r="AP196" s="96">
        <v>0</v>
      </c>
      <c r="AQ196" s="96">
        <v>0</v>
      </c>
      <c r="AR196" s="96">
        <v>0</v>
      </c>
      <c r="AS196" s="96">
        <v>0</v>
      </c>
      <c r="AT196" s="96">
        <v>0</v>
      </c>
      <c r="AU196" s="96" t="s">
        <v>50</v>
      </c>
      <c r="AV196" s="96"/>
      <c r="AW196" s="96"/>
      <c r="AX196" s="96"/>
      <c r="AY196" s="96"/>
    </row>
    <row r="197" spans="1:51" ht="105" hidden="1" x14ac:dyDescent="0.25">
      <c r="A197" s="5">
        <v>196</v>
      </c>
      <c r="B197" s="126">
        <v>0</v>
      </c>
      <c r="C197" s="45" t="s">
        <v>1301</v>
      </c>
      <c r="D197" s="45" t="s">
        <v>1302</v>
      </c>
      <c r="E197" s="46"/>
      <c r="F197" s="45"/>
      <c r="G197" s="45"/>
      <c r="H197" s="45"/>
      <c r="I197" s="45"/>
      <c r="J197" s="45"/>
      <c r="K197" s="46" t="s">
        <v>1303</v>
      </c>
      <c r="L197" s="8">
        <v>45400</v>
      </c>
      <c r="M197" s="7">
        <f>100+30+30</f>
        <v>160</v>
      </c>
      <c r="N197" s="9">
        <f t="shared" si="8"/>
        <v>45559</v>
      </c>
      <c r="O197" s="10">
        <f t="shared" ca="1" si="9"/>
        <v>-644</v>
      </c>
      <c r="P197" s="10"/>
      <c r="Q197" s="10"/>
      <c r="R197" s="7" t="s">
        <v>50</v>
      </c>
      <c r="S197" s="7" t="s">
        <v>50</v>
      </c>
      <c r="T197" s="7">
        <v>0</v>
      </c>
      <c r="U197" s="67" t="s">
        <v>50</v>
      </c>
      <c r="V197" s="7"/>
      <c r="W197" s="15"/>
      <c r="X197" s="7" t="s">
        <v>50</v>
      </c>
      <c r="Y197" s="7" t="s">
        <v>50</v>
      </c>
      <c r="Z197" s="7" t="s">
        <v>50</v>
      </c>
      <c r="AA197" s="7">
        <v>0</v>
      </c>
      <c r="AB197" s="247" t="s">
        <v>50</v>
      </c>
      <c r="AC197" s="7">
        <v>0</v>
      </c>
      <c r="AD197" s="7">
        <v>0</v>
      </c>
      <c r="AE197" s="7" t="s">
        <v>50</v>
      </c>
      <c r="AF197" s="7" t="s">
        <v>50</v>
      </c>
      <c r="AG197" s="7">
        <v>0</v>
      </c>
      <c r="AH197" s="67" t="s">
        <v>50</v>
      </c>
      <c r="AI197" s="7">
        <v>0</v>
      </c>
      <c r="AJ197" s="7">
        <v>0</v>
      </c>
      <c r="AK197" s="7">
        <v>0</v>
      </c>
      <c r="AL197" s="7">
        <v>0</v>
      </c>
      <c r="AM197" s="7">
        <v>0</v>
      </c>
      <c r="AN197" s="7">
        <v>0</v>
      </c>
      <c r="AO197" s="7">
        <v>0</v>
      </c>
      <c r="AP197" s="7">
        <v>0</v>
      </c>
      <c r="AQ197" s="7">
        <v>0</v>
      </c>
      <c r="AR197" s="7">
        <v>0</v>
      </c>
      <c r="AS197" s="7">
        <v>0</v>
      </c>
      <c r="AT197" s="7">
        <v>0</v>
      </c>
      <c r="AU197" s="7"/>
      <c r="AV197" s="7"/>
      <c r="AW197" s="7"/>
      <c r="AX197" s="7"/>
      <c r="AY197" s="7"/>
    </row>
    <row r="198" spans="1:51" s="53" customFormat="1" hidden="1" x14ac:dyDescent="0.25">
      <c r="A198" s="5">
        <v>197</v>
      </c>
      <c r="B198" s="335">
        <v>0</v>
      </c>
      <c r="C198" s="45" t="s">
        <v>1304</v>
      </c>
      <c r="D198" s="45"/>
      <c r="E198" s="337" t="s">
        <v>1300</v>
      </c>
      <c r="F198" s="45"/>
      <c r="G198" s="45"/>
      <c r="H198" s="45"/>
      <c r="I198" s="45"/>
      <c r="J198" s="45"/>
      <c r="K198" s="302" t="s">
        <v>1300</v>
      </c>
      <c r="L198" s="51">
        <v>45400</v>
      </c>
      <c r="M198" s="45">
        <f>40+30+30</f>
        <v>100</v>
      </c>
      <c r="N198" s="52">
        <f t="shared" si="8"/>
        <v>45499</v>
      </c>
      <c r="O198" s="46">
        <f t="shared" ca="1" si="9"/>
        <v>-704</v>
      </c>
      <c r="P198" s="46"/>
      <c r="Q198" s="46" t="s">
        <v>50</v>
      </c>
      <c r="R198" s="45" t="s">
        <v>50</v>
      </c>
      <c r="S198" s="45" t="s">
        <v>50</v>
      </c>
      <c r="T198" s="45">
        <v>0</v>
      </c>
      <c r="U198" s="45">
        <v>0</v>
      </c>
      <c r="V198" s="45"/>
      <c r="W198" s="56"/>
      <c r="X198" s="45" t="s">
        <v>50</v>
      </c>
      <c r="Y198" s="45" t="s">
        <v>1305</v>
      </c>
      <c r="Z198" s="45" t="s">
        <v>50</v>
      </c>
      <c r="AA198" s="45">
        <v>0</v>
      </c>
      <c r="AB198" s="45">
        <v>0</v>
      </c>
      <c r="AC198" s="45">
        <v>0</v>
      </c>
      <c r="AD198" s="45">
        <v>0</v>
      </c>
      <c r="AE198" s="45">
        <v>0</v>
      </c>
      <c r="AF198" s="45">
        <v>0</v>
      </c>
      <c r="AG198" s="45">
        <v>0</v>
      </c>
      <c r="AH198" s="45">
        <v>0</v>
      </c>
      <c r="AI198" s="45">
        <v>0</v>
      </c>
      <c r="AJ198" s="45">
        <v>0</v>
      </c>
      <c r="AK198" s="45">
        <v>0</v>
      </c>
      <c r="AL198" s="45">
        <v>0</v>
      </c>
      <c r="AM198" s="45">
        <v>0</v>
      </c>
      <c r="AN198" s="45" t="s">
        <v>50</v>
      </c>
      <c r="AO198" s="45">
        <v>0</v>
      </c>
      <c r="AP198" s="45">
        <v>0</v>
      </c>
      <c r="AQ198" s="45">
        <v>0</v>
      </c>
      <c r="AR198" s="45">
        <v>0</v>
      </c>
      <c r="AS198" s="45">
        <v>0</v>
      </c>
      <c r="AT198" s="45">
        <v>0</v>
      </c>
      <c r="AU198" s="45"/>
      <c r="AV198" s="45"/>
      <c r="AW198" s="45"/>
      <c r="AX198" s="45"/>
      <c r="AY198" s="45"/>
    </row>
    <row r="199" spans="1:51" hidden="1" x14ac:dyDescent="0.25">
      <c r="A199" s="5">
        <v>198</v>
      </c>
      <c r="B199" s="90">
        <v>0</v>
      </c>
      <c r="C199" s="53" t="s">
        <v>1306</v>
      </c>
      <c r="D199" s="53"/>
      <c r="E199" s="328"/>
      <c r="F199" s="7"/>
      <c r="G199" s="7"/>
      <c r="H199" s="7"/>
      <c r="I199" s="7"/>
      <c r="J199" s="7"/>
      <c r="K199" s="357" t="s">
        <v>161</v>
      </c>
      <c r="L199" s="8">
        <v>45404</v>
      </c>
      <c r="M199" s="7">
        <f>100+30+30</f>
        <v>160</v>
      </c>
      <c r="N199" s="9">
        <f t="shared" si="8"/>
        <v>45563</v>
      </c>
      <c r="O199" s="10">
        <f t="shared" ca="1" si="9"/>
        <v>-640</v>
      </c>
      <c r="P199" s="10"/>
      <c r="Q199" s="10"/>
      <c r="R199" s="7"/>
      <c r="S199" s="7"/>
      <c r="T199" s="7"/>
      <c r="U199" s="7"/>
      <c r="V199" s="7"/>
      <c r="W199" s="15"/>
      <c r="X199" s="7" t="s">
        <v>50</v>
      </c>
      <c r="Y199" s="7" t="s">
        <v>50</v>
      </c>
      <c r="Z199" s="7" t="s">
        <v>50</v>
      </c>
      <c r="AA199" s="67" t="s">
        <v>50</v>
      </c>
      <c r="AB199" s="7" t="s">
        <v>50</v>
      </c>
      <c r="AC199" s="7">
        <v>0</v>
      </c>
      <c r="AD199" s="7">
        <v>0</v>
      </c>
      <c r="AE199" s="7" t="s">
        <v>50</v>
      </c>
      <c r="AF199" s="7" t="s">
        <v>50</v>
      </c>
      <c r="AG199" s="7">
        <v>0</v>
      </c>
      <c r="AH199" s="7">
        <v>0</v>
      </c>
      <c r="AI199" s="7">
        <v>0</v>
      </c>
      <c r="AJ199" s="7">
        <v>0</v>
      </c>
      <c r="AK199" s="67" t="s">
        <v>56</v>
      </c>
      <c r="AL199" s="7">
        <v>0</v>
      </c>
      <c r="AM199" s="7">
        <v>0</v>
      </c>
      <c r="AN199" s="247" t="s">
        <v>50</v>
      </c>
      <c r="AO199" s="7">
        <v>0</v>
      </c>
      <c r="AP199" s="7">
        <v>0</v>
      </c>
      <c r="AQ199" s="7">
        <v>0</v>
      </c>
      <c r="AR199" s="7">
        <v>0</v>
      </c>
      <c r="AS199" s="7">
        <v>0</v>
      </c>
      <c r="AT199" s="7">
        <v>0</v>
      </c>
      <c r="AU199" s="7"/>
      <c r="AV199" s="7"/>
      <c r="AW199" s="7"/>
      <c r="AX199" s="7"/>
      <c r="AY199" s="7"/>
    </row>
    <row r="200" spans="1:51" s="53" customFormat="1" hidden="1" x14ac:dyDescent="0.25">
      <c r="A200" s="5">
        <v>199</v>
      </c>
      <c r="B200" s="126">
        <v>0</v>
      </c>
      <c r="C200" s="53" t="s">
        <v>1307</v>
      </c>
      <c r="E200" s="302" t="s">
        <v>1300</v>
      </c>
      <c r="F200" s="45"/>
      <c r="G200" s="45"/>
      <c r="H200" s="45"/>
      <c r="I200" s="45"/>
      <c r="J200" s="45"/>
      <c r="K200" s="336" t="s">
        <v>1300</v>
      </c>
      <c r="L200" s="51">
        <v>45406</v>
      </c>
      <c r="M200" s="45">
        <f t="shared" ref="M200:M204" si="12">40+30+30+30</f>
        <v>130</v>
      </c>
      <c r="N200" s="52">
        <f t="shared" si="8"/>
        <v>45535</v>
      </c>
      <c r="O200" s="46">
        <f t="shared" ca="1" si="9"/>
        <v>-668</v>
      </c>
      <c r="P200" s="46"/>
      <c r="Q200" s="46">
        <v>0</v>
      </c>
      <c r="R200" s="45" t="s">
        <v>50</v>
      </c>
      <c r="S200" s="45" t="s">
        <v>50</v>
      </c>
      <c r="T200" s="45">
        <v>0</v>
      </c>
      <c r="U200" s="45">
        <v>0</v>
      </c>
      <c r="V200" s="45"/>
      <c r="W200" s="56"/>
      <c r="X200" s="45" t="s">
        <v>50</v>
      </c>
      <c r="Y200" s="45" t="s">
        <v>50</v>
      </c>
      <c r="Z200" s="45" t="s">
        <v>50</v>
      </c>
      <c r="AA200" s="45">
        <v>0</v>
      </c>
      <c r="AB200" s="45" t="s">
        <v>50</v>
      </c>
      <c r="AC200" s="45">
        <v>0</v>
      </c>
      <c r="AD200" s="45">
        <v>0</v>
      </c>
      <c r="AE200" s="45">
        <v>0</v>
      </c>
      <c r="AF200" s="45">
        <v>0</v>
      </c>
      <c r="AG200" s="45">
        <v>0</v>
      </c>
      <c r="AH200" s="45">
        <v>0</v>
      </c>
      <c r="AI200" s="45">
        <v>0</v>
      </c>
      <c r="AJ200" s="45">
        <v>0</v>
      </c>
      <c r="AK200" s="45">
        <v>0</v>
      </c>
      <c r="AL200" s="45">
        <v>0</v>
      </c>
      <c r="AM200" s="45">
        <v>0</v>
      </c>
      <c r="AN200" s="45" t="s">
        <v>50</v>
      </c>
      <c r="AO200" s="45">
        <v>0</v>
      </c>
      <c r="AP200" s="45">
        <v>0</v>
      </c>
      <c r="AQ200" s="45">
        <v>0</v>
      </c>
      <c r="AR200" s="45">
        <v>0</v>
      </c>
      <c r="AS200" s="45">
        <v>0</v>
      </c>
      <c r="AT200" s="45">
        <v>0</v>
      </c>
      <c r="AU200" s="45">
        <v>0</v>
      </c>
      <c r="AV200" s="45"/>
      <c r="AW200" s="45"/>
      <c r="AX200" s="45"/>
      <c r="AY200" s="45"/>
    </row>
    <row r="201" spans="1:51" s="106" customFormat="1" ht="135" hidden="1" x14ac:dyDescent="0.25">
      <c r="A201" s="102">
        <v>200</v>
      </c>
      <c r="B201" s="152">
        <v>0</v>
      </c>
      <c r="C201" s="47" t="s">
        <v>1308</v>
      </c>
      <c r="D201" s="47" t="s">
        <v>1309</v>
      </c>
      <c r="E201" s="60" t="s">
        <v>117</v>
      </c>
      <c r="F201" s="47"/>
      <c r="G201" s="47"/>
      <c r="H201" s="47"/>
      <c r="I201" s="47"/>
      <c r="J201" s="47"/>
      <c r="K201" s="507" t="s">
        <v>1310</v>
      </c>
      <c r="L201" s="94">
        <v>45406</v>
      </c>
      <c r="M201" s="47">
        <v>610</v>
      </c>
      <c r="N201" s="104">
        <f t="shared" si="8"/>
        <v>46015</v>
      </c>
      <c r="O201" s="60">
        <f t="shared" ca="1" si="9"/>
        <v>-188</v>
      </c>
      <c r="P201" s="60"/>
      <c r="Q201" s="60" t="s">
        <v>50</v>
      </c>
      <c r="R201" s="47" t="s">
        <v>50</v>
      </c>
      <c r="S201" s="47" t="s">
        <v>50</v>
      </c>
      <c r="T201" s="47"/>
      <c r="U201" s="47"/>
      <c r="V201" s="47"/>
      <c r="W201" s="105"/>
      <c r="X201" s="47" t="s">
        <v>50</v>
      </c>
      <c r="Y201" s="47" t="s">
        <v>50</v>
      </c>
      <c r="Z201" s="47" t="s">
        <v>50</v>
      </c>
      <c r="AA201" s="47">
        <v>0</v>
      </c>
      <c r="AB201" s="47" t="s">
        <v>50</v>
      </c>
      <c r="AC201" s="47">
        <v>0</v>
      </c>
      <c r="AD201" s="47">
        <v>0</v>
      </c>
      <c r="AE201" s="47" t="s">
        <v>50</v>
      </c>
      <c r="AF201" s="47" t="s">
        <v>50</v>
      </c>
      <c r="AG201" s="47">
        <v>0</v>
      </c>
      <c r="AH201" s="47">
        <v>0</v>
      </c>
      <c r="AI201" s="47">
        <v>0</v>
      </c>
      <c r="AJ201" s="47">
        <v>0</v>
      </c>
      <c r="AK201" s="47" t="s">
        <v>56</v>
      </c>
      <c r="AL201" s="47">
        <v>0</v>
      </c>
      <c r="AM201" s="47">
        <v>0</v>
      </c>
      <c r="AN201" s="47" t="s">
        <v>50</v>
      </c>
      <c r="AO201" s="47">
        <v>0</v>
      </c>
      <c r="AP201" s="47">
        <v>0</v>
      </c>
      <c r="AQ201" s="47">
        <v>0</v>
      </c>
      <c r="AR201" s="47">
        <v>0</v>
      </c>
      <c r="AS201" s="47">
        <v>0</v>
      </c>
      <c r="AT201" s="47">
        <v>0</v>
      </c>
      <c r="AU201" s="47"/>
      <c r="AV201" s="47"/>
      <c r="AW201" s="47"/>
      <c r="AX201" s="47"/>
      <c r="AY201" s="47"/>
    </row>
    <row r="202" spans="1:51" s="53" customFormat="1" hidden="1" x14ac:dyDescent="0.25">
      <c r="A202" s="5">
        <v>201</v>
      </c>
      <c r="B202" s="126">
        <v>0</v>
      </c>
      <c r="C202" s="45" t="s">
        <v>1311</v>
      </c>
      <c r="D202" s="45"/>
      <c r="E202" s="46"/>
      <c r="F202" s="45"/>
      <c r="G202" s="45"/>
      <c r="H202" s="45"/>
      <c r="I202" s="45"/>
      <c r="J202" s="45"/>
      <c r="K202" s="302"/>
      <c r="L202" s="51">
        <v>45406</v>
      </c>
      <c r="M202" s="45">
        <f>40+30+30+30+30</f>
        <v>160</v>
      </c>
      <c r="N202" s="52">
        <f>IF(OR(ISBLANK(L202),ISBLANK(M202)),"",L202+M202-1)</f>
        <v>45565</v>
      </c>
      <c r="O202" s="46">
        <f t="shared" ca="1" si="9"/>
        <v>-638</v>
      </c>
      <c r="P202" s="46"/>
      <c r="Q202" s="46" t="s">
        <v>50</v>
      </c>
      <c r="R202" s="45" t="s">
        <v>50</v>
      </c>
      <c r="S202" s="45" t="s">
        <v>50</v>
      </c>
      <c r="T202" s="53">
        <v>0</v>
      </c>
      <c r="U202" s="45">
        <v>0</v>
      </c>
      <c r="V202" s="45"/>
      <c r="W202" s="56"/>
      <c r="X202" s="45" t="s">
        <v>50</v>
      </c>
      <c r="Y202" s="45" t="s">
        <v>50</v>
      </c>
      <c r="Z202" s="45" t="s">
        <v>50</v>
      </c>
      <c r="AA202" s="45" t="s">
        <v>50</v>
      </c>
      <c r="AB202" s="45" t="s">
        <v>50</v>
      </c>
      <c r="AC202" s="45">
        <v>0</v>
      </c>
      <c r="AD202" s="45">
        <v>0</v>
      </c>
      <c r="AE202" s="45" t="s">
        <v>50</v>
      </c>
      <c r="AF202" s="45" t="s">
        <v>50</v>
      </c>
      <c r="AG202" s="45">
        <v>0</v>
      </c>
      <c r="AH202" s="45" t="s">
        <v>50</v>
      </c>
      <c r="AI202" s="45">
        <v>0</v>
      </c>
      <c r="AJ202" s="45">
        <v>0</v>
      </c>
      <c r="AK202" s="45">
        <v>0</v>
      </c>
      <c r="AL202" s="45">
        <v>0</v>
      </c>
      <c r="AM202" s="45">
        <v>0</v>
      </c>
      <c r="AN202" s="45">
        <v>0</v>
      </c>
      <c r="AO202" s="45">
        <v>0</v>
      </c>
      <c r="AP202" s="45">
        <v>0</v>
      </c>
      <c r="AQ202" s="45">
        <v>0</v>
      </c>
      <c r="AR202" s="45">
        <v>0</v>
      </c>
      <c r="AS202" s="45">
        <v>0</v>
      </c>
      <c r="AT202" s="45">
        <v>0</v>
      </c>
      <c r="AU202" s="45"/>
      <c r="AV202" s="45"/>
      <c r="AW202" s="45"/>
      <c r="AX202" s="45"/>
      <c r="AY202" s="45"/>
    </row>
    <row r="203" spans="1:51" ht="155.25" hidden="1" customHeight="1" x14ac:dyDescent="0.25">
      <c r="A203" s="5">
        <v>202</v>
      </c>
      <c r="B203" s="90">
        <v>0</v>
      </c>
      <c r="C203" s="63" t="s">
        <v>1312</v>
      </c>
      <c r="D203" s="7" t="s">
        <v>1313</v>
      </c>
      <c r="E203" s="358" t="s">
        <v>1314</v>
      </c>
      <c r="F203" s="359"/>
      <c r="G203" s="359"/>
      <c r="H203" s="359"/>
      <c r="I203" s="359"/>
      <c r="J203" s="359"/>
      <c r="K203" s="365" t="s">
        <v>1315</v>
      </c>
      <c r="L203" s="8">
        <v>45411</v>
      </c>
      <c r="M203" s="7">
        <v>190</v>
      </c>
      <c r="N203" s="9">
        <f t="shared" si="8"/>
        <v>45600</v>
      </c>
      <c r="O203" s="92">
        <f t="shared" ca="1" si="9"/>
        <v>-603</v>
      </c>
      <c r="P203" s="92"/>
      <c r="Q203" s="10" t="s">
        <v>50</v>
      </c>
      <c r="R203" s="7" t="s">
        <v>50</v>
      </c>
      <c r="S203" s="7" t="s">
        <v>50</v>
      </c>
      <c r="T203" s="7">
        <v>0</v>
      </c>
      <c r="U203" s="7">
        <v>0</v>
      </c>
      <c r="V203" s="7"/>
      <c r="W203" s="15"/>
      <c r="X203" s="49" t="s">
        <v>50</v>
      </c>
      <c r="Y203" s="7" t="s">
        <v>50</v>
      </c>
      <c r="Z203" s="7" t="s">
        <v>50</v>
      </c>
      <c r="AA203" s="7">
        <v>0</v>
      </c>
      <c r="AB203" s="7" t="s">
        <v>50</v>
      </c>
      <c r="AC203" s="7">
        <v>0</v>
      </c>
      <c r="AD203" s="7">
        <v>0</v>
      </c>
      <c r="AE203" s="7" t="s">
        <v>50</v>
      </c>
      <c r="AF203" s="7" t="s">
        <v>50</v>
      </c>
      <c r="AG203" s="7">
        <v>0</v>
      </c>
      <c r="AH203" s="7" t="s">
        <v>50</v>
      </c>
      <c r="AI203" s="7">
        <v>0</v>
      </c>
      <c r="AJ203" s="7" t="s">
        <v>50</v>
      </c>
      <c r="AK203" s="67" t="s">
        <v>50</v>
      </c>
      <c r="AL203" s="7">
        <v>0</v>
      </c>
      <c r="AM203" s="7">
        <v>0</v>
      </c>
      <c r="AN203" s="247" t="s">
        <v>50</v>
      </c>
      <c r="AO203" s="7">
        <v>0</v>
      </c>
      <c r="AP203" s="7">
        <v>0</v>
      </c>
      <c r="AQ203" s="7">
        <v>0</v>
      </c>
      <c r="AR203" s="7">
        <v>0</v>
      </c>
      <c r="AS203" s="7">
        <v>0</v>
      </c>
      <c r="AT203" s="7">
        <v>0</v>
      </c>
      <c r="AU203" s="7" t="s">
        <v>56</v>
      </c>
      <c r="AV203" s="7" t="s">
        <v>50</v>
      </c>
      <c r="AW203" s="7" t="s">
        <v>50</v>
      </c>
      <c r="AX203" s="7"/>
      <c r="AY203" s="7"/>
    </row>
    <row r="204" spans="1:51" s="53" customFormat="1" ht="120" hidden="1" x14ac:dyDescent="0.25">
      <c r="A204" s="5">
        <v>203</v>
      </c>
      <c r="B204" s="126">
        <v>0</v>
      </c>
      <c r="C204" s="45" t="s">
        <v>1316</v>
      </c>
      <c r="D204" s="45"/>
      <c r="E204" s="100" t="s">
        <v>1317</v>
      </c>
      <c r="F204" s="45"/>
      <c r="G204" s="45"/>
      <c r="H204" s="45"/>
      <c r="I204" s="45"/>
      <c r="J204" s="45"/>
      <c r="K204" s="46" t="s">
        <v>1318</v>
      </c>
      <c r="L204" s="51">
        <v>45412</v>
      </c>
      <c r="M204" s="45">
        <f t="shared" si="12"/>
        <v>130</v>
      </c>
      <c r="N204" s="52">
        <f t="shared" ref="N204:N240" si="13">IF(OR(ISBLANK(L204),ISBLANK(M204)),"",L204+M204-1)</f>
        <v>45541</v>
      </c>
      <c r="O204" s="100">
        <f t="shared" ref="O204:O240" ca="1" si="14">IF(OR(ISBLANK(L204),ISBLANK(M204)),"",N204-TODAY())</f>
        <v>-662</v>
      </c>
      <c r="P204" s="100"/>
      <c r="Q204" s="46"/>
      <c r="R204" s="45"/>
      <c r="S204" s="45"/>
      <c r="T204" s="45"/>
      <c r="U204" s="45" t="s">
        <v>50</v>
      </c>
      <c r="V204" s="45"/>
      <c r="W204" s="56"/>
      <c r="X204" s="45" t="s">
        <v>50</v>
      </c>
      <c r="Y204" s="45" t="s">
        <v>50</v>
      </c>
      <c r="Z204" s="45" t="s">
        <v>50</v>
      </c>
      <c r="AA204" s="45"/>
      <c r="AB204" s="45" t="s">
        <v>50</v>
      </c>
      <c r="AC204" s="45">
        <v>0</v>
      </c>
      <c r="AD204" s="45">
        <v>0</v>
      </c>
      <c r="AE204" s="45" t="s">
        <v>50</v>
      </c>
      <c r="AF204" s="45" t="s">
        <v>50</v>
      </c>
      <c r="AG204" s="45">
        <v>0</v>
      </c>
      <c r="AH204" s="45" t="s">
        <v>50</v>
      </c>
      <c r="AI204" s="45">
        <v>0</v>
      </c>
      <c r="AJ204" s="45">
        <v>0</v>
      </c>
      <c r="AK204" s="45">
        <v>0</v>
      </c>
      <c r="AL204" s="45">
        <v>0</v>
      </c>
      <c r="AM204" s="45">
        <v>0</v>
      </c>
      <c r="AN204" s="45">
        <v>0</v>
      </c>
      <c r="AO204" s="45">
        <v>0</v>
      </c>
      <c r="AP204" s="45">
        <v>0</v>
      </c>
      <c r="AQ204" s="45">
        <v>0</v>
      </c>
      <c r="AR204" s="45">
        <v>0</v>
      </c>
      <c r="AS204" s="45">
        <v>0</v>
      </c>
      <c r="AT204" s="45">
        <v>0</v>
      </c>
      <c r="AU204" s="45"/>
      <c r="AV204" s="45"/>
      <c r="AW204" s="45"/>
      <c r="AX204" s="45"/>
      <c r="AY204" s="45"/>
    </row>
    <row r="205" spans="1:51" s="53" customFormat="1" ht="120" hidden="1" x14ac:dyDescent="0.25">
      <c r="A205" s="455">
        <v>204</v>
      </c>
      <c r="B205" s="126">
        <v>0</v>
      </c>
      <c r="C205" s="45" t="s">
        <v>1319</v>
      </c>
      <c r="D205" s="45" t="s">
        <v>1320</v>
      </c>
      <c r="E205" s="100" t="s">
        <v>1321</v>
      </c>
      <c r="F205" s="45"/>
      <c r="G205" s="45"/>
      <c r="H205" s="45"/>
      <c r="I205" s="45"/>
      <c r="J205" s="45"/>
      <c r="K205" s="100" t="s">
        <v>1322</v>
      </c>
      <c r="L205" s="51">
        <v>45412</v>
      </c>
      <c r="M205" s="45">
        <v>341</v>
      </c>
      <c r="N205" s="52">
        <f>IF(OR(ISBLANK(L205),ISBLANK(M205)),"",L205+M205-1)</f>
        <v>45752</v>
      </c>
      <c r="O205" s="100">
        <f t="shared" ca="1" si="14"/>
        <v>-451</v>
      </c>
      <c r="P205" s="456">
        <v>45743</v>
      </c>
      <c r="Q205" s="46" t="s">
        <v>50</v>
      </c>
      <c r="R205" s="45" t="s">
        <v>50</v>
      </c>
      <c r="S205" s="45" t="s">
        <v>50</v>
      </c>
      <c r="T205" s="45">
        <v>0</v>
      </c>
      <c r="U205" s="45">
        <v>0</v>
      </c>
      <c r="V205" s="45"/>
      <c r="W205" s="56"/>
      <c r="X205" s="45" t="s">
        <v>50</v>
      </c>
      <c r="Y205" s="45" t="s">
        <v>50</v>
      </c>
      <c r="Z205" s="45" t="s">
        <v>50</v>
      </c>
      <c r="AA205" s="45">
        <v>0</v>
      </c>
      <c r="AB205" s="45" t="s">
        <v>50</v>
      </c>
      <c r="AC205" s="45">
        <v>0</v>
      </c>
      <c r="AD205" s="45">
        <v>0</v>
      </c>
      <c r="AE205" s="45" t="s">
        <v>50</v>
      </c>
      <c r="AF205" s="45" t="s">
        <v>50</v>
      </c>
      <c r="AG205" s="45">
        <v>0</v>
      </c>
      <c r="AH205" s="45">
        <v>0</v>
      </c>
      <c r="AI205" s="45">
        <v>0</v>
      </c>
      <c r="AJ205" s="45" t="s">
        <v>50</v>
      </c>
      <c r="AK205" s="45">
        <v>0</v>
      </c>
      <c r="AL205" s="45">
        <v>0</v>
      </c>
      <c r="AM205" s="45">
        <v>0</v>
      </c>
      <c r="AN205" s="45" t="s">
        <v>56</v>
      </c>
      <c r="AO205" s="45">
        <v>0</v>
      </c>
      <c r="AP205" s="45">
        <v>0</v>
      </c>
      <c r="AQ205" s="45">
        <v>0</v>
      </c>
      <c r="AR205" s="45">
        <v>0</v>
      </c>
      <c r="AS205" s="45">
        <v>0</v>
      </c>
      <c r="AT205" s="45">
        <v>0</v>
      </c>
      <c r="AU205" s="45">
        <v>0</v>
      </c>
      <c r="AV205" s="45"/>
      <c r="AW205" s="45"/>
      <c r="AX205" s="45"/>
      <c r="AY205" s="45"/>
    </row>
    <row r="206" spans="1:51" s="53" customFormat="1" ht="90" hidden="1" x14ac:dyDescent="0.25">
      <c r="A206" s="50">
        <v>205</v>
      </c>
      <c r="B206" s="126">
        <v>0</v>
      </c>
      <c r="C206" s="45" t="s">
        <v>1323</v>
      </c>
      <c r="D206" s="45" t="s">
        <v>1324</v>
      </c>
      <c r="E206" s="46" t="s">
        <v>515</v>
      </c>
      <c r="F206" s="45"/>
      <c r="G206" s="45"/>
      <c r="H206" s="45"/>
      <c r="I206" s="45"/>
      <c r="J206" s="45"/>
      <c r="K206" s="336" t="s">
        <v>1325</v>
      </c>
      <c r="L206" s="51">
        <v>45420</v>
      </c>
      <c r="M206" s="45">
        <v>181</v>
      </c>
      <c r="N206" s="52">
        <f t="shared" si="13"/>
        <v>45600</v>
      </c>
      <c r="O206" s="46">
        <f t="shared" ca="1" si="14"/>
        <v>-603</v>
      </c>
      <c r="P206" s="451">
        <v>45735</v>
      </c>
      <c r="Q206" s="46"/>
      <c r="R206" s="45" t="s">
        <v>515</v>
      </c>
      <c r="S206" s="45" t="s">
        <v>515</v>
      </c>
      <c r="T206" s="45"/>
      <c r="U206" s="45"/>
      <c r="V206" s="45"/>
      <c r="W206" s="56"/>
      <c r="X206" s="45"/>
      <c r="Y206" s="45"/>
      <c r="Z206" s="45" t="s">
        <v>50</v>
      </c>
      <c r="AA206" s="45"/>
      <c r="AB206" s="45" t="s">
        <v>50</v>
      </c>
      <c r="AC206" s="45"/>
      <c r="AD206" s="45"/>
      <c r="AE206" s="45" t="s">
        <v>50</v>
      </c>
      <c r="AF206" s="45" t="s">
        <v>50</v>
      </c>
      <c r="AG206" s="45"/>
      <c r="AH206" s="45" t="s">
        <v>50</v>
      </c>
      <c r="AI206" s="45"/>
      <c r="AJ206" s="45" t="s">
        <v>50</v>
      </c>
      <c r="AK206" s="45"/>
      <c r="AL206" s="45"/>
      <c r="AM206" s="45"/>
      <c r="AN206" s="45"/>
      <c r="AO206" s="45"/>
      <c r="AP206" s="45"/>
      <c r="AQ206" s="45"/>
      <c r="AR206" s="45"/>
      <c r="AS206" s="45"/>
      <c r="AT206" s="45"/>
      <c r="AU206" s="45"/>
      <c r="AV206" s="45"/>
      <c r="AW206" s="45"/>
      <c r="AX206" s="45"/>
      <c r="AY206" s="45"/>
    </row>
    <row r="207" spans="1:51" ht="90" hidden="1" x14ac:dyDescent="0.25">
      <c r="A207" s="5">
        <v>206</v>
      </c>
      <c r="B207" s="90">
        <v>0</v>
      </c>
      <c r="C207" s="60" t="s">
        <v>547</v>
      </c>
      <c r="D207" s="60" t="s">
        <v>548</v>
      </c>
      <c r="E207" s="60" t="s">
        <v>1214</v>
      </c>
      <c r="F207" s="7"/>
      <c r="G207" s="7"/>
      <c r="H207" s="7"/>
      <c r="I207" s="7"/>
      <c r="J207" s="7"/>
      <c r="K207" s="60" t="s">
        <v>1326</v>
      </c>
      <c r="L207" s="8">
        <v>45421</v>
      </c>
      <c r="M207" s="7">
        <f>40+30+30+30</f>
        <v>130</v>
      </c>
      <c r="N207" s="9">
        <f t="shared" si="13"/>
        <v>45550</v>
      </c>
      <c r="O207" s="250">
        <f t="shared" ca="1" si="14"/>
        <v>-653</v>
      </c>
      <c r="P207" s="250"/>
      <c r="Q207" s="10"/>
      <c r="S207" s="7"/>
      <c r="T207" s="7"/>
      <c r="U207" s="7"/>
      <c r="V207" s="7"/>
      <c r="W207" s="15"/>
      <c r="X207" s="7"/>
      <c r="Y207" s="7"/>
      <c r="Z207" s="7"/>
      <c r="AA207" s="7"/>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row>
    <row r="208" spans="1:51" ht="105" hidden="1" x14ac:dyDescent="0.25">
      <c r="A208" s="5">
        <v>207</v>
      </c>
      <c r="B208" s="126">
        <v>0</v>
      </c>
      <c r="C208" s="45" t="s">
        <v>1327</v>
      </c>
      <c r="D208" s="45" t="s">
        <v>1328</v>
      </c>
      <c r="E208" s="351" t="s">
        <v>1329</v>
      </c>
      <c r="F208" s="45"/>
      <c r="G208" s="45"/>
      <c r="H208" s="45"/>
      <c r="I208" s="45"/>
      <c r="J208" s="45"/>
      <c r="K208" s="302" t="s">
        <v>1330</v>
      </c>
      <c r="L208" s="8">
        <v>45425</v>
      </c>
      <c r="M208" s="7">
        <f>40+30+30+30+30</f>
        <v>160</v>
      </c>
      <c r="N208" s="9">
        <f t="shared" si="13"/>
        <v>45584</v>
      </c>
      <c r="O208" s="10">
        <f t="shared" ca="1" si="14"/>
        <v>-619</v>
      </c>
      <c r="P208" s="10"/>
      <c r="Q208" s="10" t="s">
        <v>50</v>
      </c>
      <c r="R208" s="7" t="s">
        <v>50</v>
      </c>
      <c r="S208" s="7" t="s">
        <v>50</v>
      </c>
      <c r="T208" s="7">
        <v>0</v>
      </c>
      <c r="U208" s="7">
        <v>0</v>
      </c>
      <c r="V208" s="7"/>
      <c r="W208" s="15"/>
      <c r="X208" s="7" t="s">
        <v>50</v>
      </c>
      <c r="Y208" s="7" t="s">
        <v>1289</v>
      </c>
      <c r="Z208" s="7">
        <v>0</v>
      </c>
      <c r="AA208" s="7">
        <v>0</v>
      </c>
      <c r="AB208" s="7">
        <v>0</v>
      </c>
      <c r="AC208" s="7">
        <v>0</v>
      </c>
      <c r="AD208" s="7">
        <v>0</v>
      </c>
      <c r="AE208" s="7">
        <v>0</v>
      </c>
      <c r="AF208" s="7">
        <v>0</v>
      </c>
      <c r="AG208" s="7">
        <v>0</v>
      </c>
      <c r="AH208" s="7">
        <v>0</v>
      </c>
      <c r="AI208" s="7">
        <v>0</v>
      </c>
      <c r="AJ208" s="7">
        <v>0</v>
      </c>
      <c r="AK208" s="7">
        <v>0</v>
      </c>
      <c r="AL208" s="7">
        <v>0</v>
      </c>
      <c r="AM208" s="7">
        <v>0</v>
      </c>
      <c r="AN208" s="247" t="s">
        <v>56</v>
      </c>
      <c r="AO208" s="7">
        <v>0</v>
      </c>
      <c r="AP208" s="7">
        <v>0</v>
      </c>
      <c r="AQ208" s="7">
        <v>0</v>
      </c>
      <c r="AR208" s="7">
        <v>0</v>
      </c>
      <c r="AS208" s="7">
        <v>0</v>
      </c>
      <c r="AT208" s="7">
        <v>0</v>
      </c>
      <c r="AU208" s="7"/>
      <c r="AV208" s="7"/>
      <c r="AW208" s="7"/>
      <c r="AX208" s="7"/>
      <c r="AY208" s="7"/>
    </row>
    <row r="209" spans="1:51" ht="75" hidden="1" x14ac:dyDescent="0.25">
      <c r="A209" s="5">
        <v>208</v>
      </c>
      <c r="B209" s="90">
        <v>0</v>
      </c>
      <c r="C209" s="63" t="s">
        <v>1331</v>
      </c>
      <c r="D209" t="s">
        <v>1332</v>
      </c>
      <c r="E209" s="2" t="s">
        <v>1333</v>
      </c>
      <c r="F209" s="7"/>
      <c r="G209" s="7"/>
      <c r="H209" s="7"/>
      <c r="I209" s="7"/>
      <c r="J209" s="7"/>
      <c r="K209" s="46" t="s">
        <v>1334</v>
      </c>
      <c r="L209" s="8">
        <v>45425</v>
      </c>
      <c r="M209" s="7">
        <f>40+30+30+30</f>
        <v>130</v>
      </c>
      <c r="N209" s="9">
        <f t="shared" si="13"/>
        <v>45554</v>
      </c>
      <c r="O209" s="10">
        <f t="shared" ca="1" si="14"/>
        <v>-649</v>
      </c>
      <c r="P209" s="10"/>
      <c r="Q209" s="10"/>
      <c r="R209" s="7" t="s">
        <v>50</v>
      </c>
      <c r="S209" s="7" t="s">
        <v>50</v>
      </c>
      <c r="T209" s="7">
        <v>0</v>
      </c>
      <c r="U209" s="7"/>
      <c r="V209" s="7"/>
      <c r="W209" s="15"/>
      <c r="X209" s="7" t="s">
        <v>50</v>
      </c>
      <c r="Y209" s="7" t="s">
        <v>50</v>
      </c>
      <c r="Z209" s="67"/>
      <c r="AA209" s="7">
        <v>0</v>
      </c>
      <c r="AB209" s="7" t="s">
        <v>50</v>
      </c>
      <c r="AC209" s="7">
        <v>0</v>
      </c>
      <c r="AD209" s="7">
        <v>0</v>
      </c>
      <c r="AE209" s="7" t="s">
        <v>50</v>
      </c>
      <c r="AF209" s="7" t="s">
        <v>50</v>
      </c>
      <c r="AG209" s="7">
        <v>0</v>
      </c>
      <c r="AH209" s="67" t="s">
        <v>56</v>
      </c>
      <c r="AI209" s="7">
        <v>0</v>
      </c>
      <c r="AJ209" s="7">
        <v>0</v>
      </c>
      <c r="AK209" s="7">
        <v>0</v>
      </c>
      <c r="AL209" s="7">
        <v>0</v>
      </c>
      <c r="AM209" s="7">
        <v>0</v>
      </c>
      <c r="AN209" s="7">
        <v>0</v>
      </c>
      <c r="AO209" s="7">
        <v>0</v>
      </c>
      <c r="AP209" s="7">
        <v>0</v>
      </c>
      <c r="AQ209" s="7">
        <v>0</v>
      </c>
      <c r="AR209" s="7">
        <v>0</v>
      </c>
      <c r="AS209" s="7">
        <v>0</v>
      </c>
      <c r="AT209" s="7">
        <v>0</v>
      </c>
      <c r="AU209" s="7" t="s">
        <v>56</v>
      </c>
      <c r="AV209" s="7" t="s">
        <v>50</v>
      </c>
      <c r="AW209" s="7" t="s">
        <v>50</v>
      </c>
      <c r="AX209" s="7"/>
      <c r="AY209" s="7"/>
    </row>
    <row r="210" spans="1:51" ht="45" hidden="1" x14ac:dyDescent="0.25">
      <c r="A210" s="5">
        <v>209</v>
      </c>
      <c r="B210" s="126">
        <v>0</v>
      </c>
      <c r="C210" s="361" t="s">
        <v>1335</v>
      </c>
      <c r="D210" s="361" t="s">
        <v>1336</v>
      </c>
      <c r="E210" s="100" t="s">
        <v>1337</v>
      </c>
      <c r="F210" s="45"/>
      <c r="G210" s="45"/>
      <c r="H210" s="45"/>
      <c r="I210" s="45"/>
      <c r="J210" s="45"/>
      <c r="K210" s="46" t="s">
        <v>1338</v>
      </c>
      <c r="L210" s="8">
        <v>45425</v>
      </c>
      <c r="M210" s="7">
        <f>40+30+30+30</f>
        <v>130</v>
      </c>
      <c r="N210" s="9">
        <f t="shared" si="13"/>
        <v>45554</v>
      </c>
      <c r="O210" s="10">
        <f t="shared" ca="1" si="14"/>
        <v>-649</v>
      </c>
      <c r="P210" s="10"/>
      <c r="Q210" s="10">
        <v>0</v>
      </c>
      <c r="R210" s="7" t="s">
        <v>50</v>
      </c>
      <c r="S210" s="7" t="s">
        <v>50</v>
      </c>
      <c r="T210" s="7">
        <v>0</v>
      </c>
      <c r="U210" s="7">
        <v>0</v>
      </c>
      <c r="V210" s="7"/>
      <c r="W210" s="15"/>
      <c r="X210" s="7" t="s">
        <v>50</v>
      </c>
      <c r="Y210" s="7" t="s">
        <v>50</v>
      </c>
      <c r="Z210" s="7" t="s">
        <v>50</v>
      </c>
      <c r="AA210" s="7" t="s">
        <v>50</v>
      </c>
      <c r="AB210" s="7" t="s">
        <v>50</v>
      </c>
      <c r="AC210" s="7">
        <v>0</v>
      </c>
      <c r="AD210" s="7">
        <v>0</v>
      </c>
      <c r="AE210" s="7" t="s">
        <v>50</v>
      </c>
      <c r="AF210" s="7" t="s">
        <v>50</v>
      </c>
      <c r="AG210" s="7">
        <v>0</v>
      </c>
      <c r="AH210" s="67" t="s">
        <v>50</v>
      </c>
      <c r="AI210" s="7">
        <v>0</v>
      </c>
      <c r="AJ210" s="7">
        <v>0</v>
      </c>
      <c r="AK210" s="7">
        <v>0</v>
      </c>
      <c r="AL210" s="7">
        <v>0</v>
      </c>
      <c r="AM210" s="7">
        <v>0</v>
      </c>
      <c r="AN210" s="7">
        <v>0</v>
      </c>
      <c r="AO210" s="7">
        <v>0</v>
      </c>
      <c r="AP210" s="7">
        <v>0</v>
      </c>
      <c r="AQ210" s="7">
        <v>0</v>
      </c>
      <c r="AR210" s="7">
        <v>0</v>
      </c>
      <c r="AS210" s="7">
        <v>0</v>
      </c>
      <c r="AT210" s="7">
        <v>0</v>
      </c>
      <c r="AU210" s="7"/>
      <c r="AV210" s="7"/>
      <c r="AW210" s="7"/>
      <c r="AX210" s="7"/>
      <c r="AY210" s="7"/>
    </row>
    <row r="211" spans="1:51" ht="150" hidden="1" x14ac:dyDescent="0.25">
      <c r="A211" s="5">
        <v>210</v>
      </c>
      <c r="B211" s="90">
        <v>0</v>
      </c>
      <c r="C211" s="363" t="s">
        <v>1339</v>
      </c>
      <c r="D211" s="363" t="s">
        <v>1340</v>
      </c>
      <c r="E211" s="302" t="s">
        <v>1329</v>
      </c>
      <c r="F211" s="7"/>
      <c r="G211" s="7"/>
      <c r="H211" s="7"/>
      <c r="I211" s="7"/>
      <c r="J211" s="7"/>
      <c r="K211" s="46" t="s">
        <v>1341</v>
      </c>
      <c r="L211" s="8">
        <v>45426</v>
      </c>
      <c r="M211" s="7">
        <f>70+30+30</f>
        <v>130</v>
      </c>
      <c r="N211" s="9">
        <f t="shared" si="13"/>
        <v>45555</v>
      </c>
      <c r="O211" s="10">
        <f t="shared" ca="1" si="14"/>
        <v>-648</v>
      </c>
      <c r="P211" s="10"/>
      <c r="Q211" s="10"/>
      <c r="R211" s="7" t="s">
        <v>50</v>
      </c>
      <c r="S211" s="7" t="s">
        <v>50</v>
      </c>
      <c r="T211" s="7"/>
      <c r="U211" s="7"/>
      <c r="V211" s="7"/>
      <c r="W211" s="15"/>
      <c r="X211" s="7" t="s">
        <v>50</v>
      </c>
      <c r="Y211" s="7" t="s">
        <v>50</v>
      </c>
      <c r="Z211" s="7" t="s">
        <v>50</v>
      </c>
      <c r="AA211" s="7" t="s">
        <v>1342</v>
      </c>
      <c r="AB211" s="7" t="s">
        <v>50</v>
      </c>
      <c r="AC211" s="7"/>
      <c r="AD211" s="7"/>
      <c r="AE211" s="7" t="s">
        <v>50</v>
      </c>
      <c r="AF211" s="7" t="s">
        <v>50</v>
      </c>
      <c r="AG211" s="7"/>
      <c r="AH211" s="67" t="s">
        <v>50</v>
      </c>
      <c r="AI211" s="7"/>
      <c r="AJ211" s="7"/>
      <c r="AK211" s="7"/>
      <c r="AL211" s="7"/>
      <c r="AM211" s="7"/>
      <c r="AN211" s="7"/>
      <c r="AO211" s="7"/>
      <c r="AP211" s="7"/>
      <c r="AQ211" s="7"/>
      <c r="AR211" s="7"/>
      <c r="AS211" s="7"/>
      <c r="AT211" s="7"/>
      <c r="AU211" s="7" t="s">
        <v>56</v>
      </c>
      <c r="AV211" s="7" t="s">
        <v>50</v>
      </c>
      <c r="AW211" s="7" t="s">
        <v>50</v>
      </c>
      <c r="AX211" s="7"/>
      <c r="AY211" s="7"/>
    </row>
    <row r="212" spans="1:51" ht="60" hidden="1" x14ac:dyDescent="0.25">
      <c r="A212" s="5">
        <v>211</v>
      </c>
      <c r="B212" s="90">
        <v>0</v>
      </c>
      <c r="C212" s="63" t="s">
        <v>1343</v>
      </c>
      <c r="D212" s="7" t="s">
        <v>1344</v>
      </c>
      <c r="E212" s="7" t="s">
        <v>515</v>
      </c>
      <c r="F212" s="7"/>
      <c r="G212" s="7"/>
      <c r="H212" s="7"/>
      <c r="I212" s="7"/>
      <c r="J212" s="7"/>
      <c r="K212" s="46" t="s">
        <v>1345</v>
      </c>
      <c r="L212" s="8">
        <v>45427</v>
      </c>
      <c r="M212" s="7">
        <f>70+30+30</f>
        <v>130</v>
      </c>
      <c r="N212" s="9">
        <f t="shared" si="13"/>
        <v>45556</v>
      </c>
      <c r="O212" s="10">
        <f t="shared" ca="1" si="14"/>
        <v>-647</v>
      </c>
      <c r="P212" s="10"/>
      <c r="Q212" s="10"/>
      <c r="R212" s="47" t="s">
        <v>50</v>
      </c>
      <c r="S212" s="47" t="s">
        <v>50</v>
      </c>
      <c r="T212" s="7">
        <v>0</v>
      </c>
      <c r="U212" s="7">
        <v>0</v>
      </c>
      <c r="V212" s="7"/>
      <c r="W212" s="15"/>
      <c r="X212" s="7" t="s">
        <v>50</v>
      </c>
      <c r="Y212" s="7" t="s">
        <v>50</v>
      </c>
      <c r="Z212" s="7" t="s">
        <v>50</v>
      </c>
      <c r="AA212" s="7">
        <v>0</v>
      </c>
      <c r="AB212" s="47" t="s">
        <v>50</v>
      </c>
      <c r="AC212" s="7">
        <v>0</v>
      </c>
      <c r="AD212" s="7">
        <v>0</v>
      </c>
      <c r="AE212" s="7" t="s">
        <v>50</v>
      </c>
      <c r="AF212" s="7" t="s">
        <v>50</v>
      </c>
      <c r="AG212" s="7">
        <v>0</v>
      </c>
      <c r="AH212" s="67" t="s">
        <v>56</v>
      </c>
      <c r="AI212" s="7">
        <v>0</v>
      </c>
      <c r="AJ212" s="7" t="s">
        <v>50</v>
      </c>
      <c r="AK212" s="7">
        <v>0</v>
      </c>
      <c r="AL212" s="7">
        <v>0</v>
      </c>
      <c r="AM212" s="7">
        <v>0</v>
      </c>
      <c r="AN212" s="7">
        <v>0</v>
      </c>
      <c r="AO212" s="7">
        <v>0</v>
      </c>
      <c r="AP212" s="7">
        <v>0</v>
      </c>
      <c r="AQ212" s="7">
        <v>0</v>
      </c>
      <c r="AR212" s="7">
        <v>0</v>
      </c>
      <c r="AS212" s="7">
        <v>0</v>
      </c>
      <c r="AT212" s="7">
        <v>0</v>
      </c>
      <c r="AU212" s="7" t="s">
        <v>56</v>
      </c>
      <c r="AV212" s="7" t="s">
        <v>50</v>
      </c>
      <c r="AW212" s="7" t="s">
        <v>50</v>
      </c>
      <c r="AX212" s="7"/>
      <c r="AY212" s="7"/>
    </row>
    <row r="213" spans="1:51" ht="135" hidden="1" x14ac:dyDescent="0.25">
      <c r="A213" s="5">
        <v>212</v>
      </c>
      <c r="B213" s="126">
        <v>0</v>
      </c>
      <c r="C213" s="45" t="s">
        <v>1346</v>
      </c>
      <c r="D213" s="45"/>
      <c r="E213" s="100" t="s">
        <v>1347</v>
      </c>
      <c r="F213" s="45"/>
      <c r="G213" s="45"/>
      <c r="H213" s="45"/>
      <c r="I213" s="45"/>
      <c r="J213" s="45"/>
      <c r="K213" s="46" t="s">
        <v>1348</v>
      </c>
      <c r="L213" s="8">
        <v>45427</v>
      </c>
      <c r="M213" s="7">
        <f>40+30+30+30</f>
        <v>130</v>
      </c>
      <c r="N213" s="9">
        <f>IF(OR(ISBLANK(L213),ISBLANK(M213)),"",L213+M213-1)</f>
        <v>45556</v>
      </c>
      <c r="O213" s="10">
        <f ca="1">IF(OR(ISBLANK(L213),ISBLANK(M213)),"",N213-TODAY())</f>
        <v>-647</v>
      </c>
      <c r="P213" s="10"/>
      <c r="Q213" s="10" t="s">
        <v>50</v>
      </c>
      <c r="R213" s="7" t="s">
        <v>50</v>
      </c>
      <c r="S213" s="7" t="s">
        <v>50</v>
      </c>
      <c r="T213" s="7">
        <v>0</v>
      </c>
      <c r="U213" s="7">
        <v>0</v>
      </c>
      <c r="W213" s="7"/>
      <c r="X213" s="49" t="s">
        <v>50</v>
      </c>
      <c r="Y213" s="7" t="s">
        <v>50</v>
      </c>
      <c r="Z213" s="7" t="s">
        <v>50</v>
      </c>
      <c r="AA213" s="67" t="s">
        <v>50</v>
      </c>
      <c r="AB213" s="49" t="s">
        <v>50</v>
      </c>
      <c r="AC213" s="7">
        <v>0</v>
      </c>
      <c r="AD213" s="7">
        <v>0</v>
      </c>
      <c r="AE213" s="7" t="s">
        <v>50</v>
      </c>
      <c r="AF213" s="7" t="s">
        <v>50</v>
      </c>
      <c r="AG213" s="7">
        <v>0</v>
      </c>
      <c r="AH213" s="67" t="s">
        <v>50</v>
      </c>
      <c r="AI213" s="7">
        <v>0</v>
      </c>
      <c r="AJ213" s="7">
        <v>0</v>
      </c>
      <c r="AK213" s="7">
        <v>0</v>
      </c>
      <c r="AL213" s="7">
        <v>0</v>
      </c>
      <c r="AM213" s="7">
        <v>0</v>
      </c>
      <c r="AN213" s="247" t="s">
        <v>50</v>
      </c>
      <c r="AO213" s="7">
        <v>0</v>
      </c>
      <c r="AP213" s="7">
        <v>0</v>
      </c>
      <c r="AQ213" s="7">
        <v>0</v>
      </c>
      <c r="AR213" s="7">
        <v>0</v>
      </c>
      <c r="AS213" s="7">
        <v>0</v>
      </c>
      <c r="AT213" s="7">
        <v>0</v>
      </c>
      <c r="AU213" s="7"/>
      <c r="AV213" s="7"/>
      <c r="AW213" s="7"/>
      <c r="AX213" s="7"/>
      <c r="AY213" s="7"/>
    </row>
    <row r="214" spans="1:51" ht="75" hidden="1" x14ac:dyDescent="0.25">
      <c r="A214" s="5">
        <v>213</v>
      </c>
      <c r="B214" s="90">
        <v>0</v>
      </c>
      <c r="C214" s="71" t="s">
        <v>1349</v>
      </c>
      <c r="D214" s="7" t="s">
        <v>1350</v>
      </c>
      <c r="E214" s="282" t="s">
        <v>1351</v>
      </c>
      <c r="F214" s="7"/>
      <c r="G214" s="7"/>
      <c r="H214" s="7"/>
      <c r="I214" s="7"/>
      <c r="J214" s="7"/>
      <c r="K214" s="46" t="s">
        <v>1352</v>
      </c>
      <c r="L214" s="8">
        <v>45428</v>
      </c>
      <c r="M214" s="7">
        <f>40+30+30+30+30</f>
        <v>160</v>
      </c>
      <c r="N214" s="9">
        <f t="shared" si="13"/>
        <v>45587</v>
      </c>
      <c r="O214" s="10">
        <f t="shared" ca="1" si="14"/>
        <v>-616</v>
      </c>
      <c r="P214" s="10"/>
      <c r="Q214" s="10" t="s">
        <v>50</v>
      </c>
      <c r="R214" s="7" t="s">
        <v>50</v>
      </c>
      <c r="S214" s="7" t="s">
        <v>50</v>
      </c>
      <c r="T214" s="7">
        <v>0</v>
      </c>
      <c r="U214" s="7">
        <v>0</v>
      </c>
      <c r="V214" s="7"/>
      <c r="W214" s="15"/>
      <c r="X214" s="7" t="s">
        <v>50</v>
      </c>
      <c r="Y214" s="7" t="s">
        <v>50</v>
      </c>
      <c r="Z214" s="7" t="s">
        <v>50</v>
      </c>
      <c r="AA214" s="7" t="s">
        <v>50</v>
      </c>
      <c r="AB214" s="7" t="s">
        <v>50</v>
      </c>
      <c r="AC214" s="7">
        <v>0</v>
      </c>
      <c r="AD214" s="7">
        <v>0</v>
      </c>
      <c r="AE214" s="7" t="s">
        <v>50</v>
      </c>
      <c r="AF214" s="7" t="s">
        <v>50</v>
      </c>
      <c r="AG214" s="7">
        <v>0</v>
      </c>
      <c r="AH214" s="67" t="s">
        <v>50</v>
      </c>
      <c r="AI214" s="7">
        <v>0</v>
      </c>
      <c r="AJ214" s="7" t="s">
        <v>50</v>
      </c>
      <c r="AK214" s="7">
        <v>0</v>
      </c>
      <c r="AL214" s="7">
        <v>0</v>
      </c>
      <c r="AM214" s="7">
        <v>0</v>
      </c>
      <c r="AN214" s="7">
        <v>0</v>
      </c>
      <c r="AO214" s="7">
        <v>0</v>
      </c>
      <c r="AP214" s="7">
        <v>0</v>
      </c>
      <c r="AQ214" s="7">
        <v>0</v>
      </c>
      <c r="AR214" s="7">
        <v>0</v>
      </c>
      <c r="AS214" s="7">
        <v>0</v>
      </c>
      <c r="AT214" s="7">
        <v>0</v>
      </c>
      <c r="AU214" s="7" t="s">
        <v>56</v>
      </c>
      <c r="AV214" s="7" t="s">
        <v>50</v>
      </c>
      <c r="AW214" s="7" t="s">
        <v>50</v>
      </c>
      <c r="AX214" s="7"/>
      <c r="AY214" s="7"/>
    </row>
    <row r="215" spans="1:51" ht="165" hidden="1" x14ac:dyDescent="0.25">
      <c r="A215" s="5">
        <v>214</v>
      </c>
      <c r="B215" s="90">
        <v>0</v>
      </c>
      <c r="C215" s="7" t="s">
        <v>1353</v>
      </c>
      <c r="D215" s="7" t="s">
        <v>1354</v>
      </c>
      <c r="E215" s="10" t="s">
        <v>91</v>
      </c>
      <c r="F215" s="7"/>
      <c r="G215" s="7"/>
      <c r="H215" s="7"/>
      <c r="I215" s="7"/>
      <c r="J215" s="7"/>
      <c r="K215" s="124" t="s">
        <v>1355</v>
      </c>
      <c r="L215" s="8">
        <v>45429</v>
      </c>
      <c r="M215" s="7">
        <v>261</v>
      </c>
      <c r="N215" s="9">
        <f t="shared" si="13"/>
        <v>45689</v>
      </c>
      <c r="O215" s="10">
        <f t="shared" ca="1" si="14"/>
        <v>-514</v>
      </c>
      <c r="P215" s="10"/>
      <c r="Q215" s="10"/>
      <c r="R215" s="7" t="s">
        <v>50</v>
      </c>
      <c r="S215" s="7" t="s">
        <v>50</v>
      </c>
      <c r="T215" s="7">
        <v>0</v>
      </c>
      <c r="U215" s="7">
        <v>0</v>
      </c>
      <c r="V215" s="7"/>
      <c r="W215" s="15"/>
      <c r="X215" s="49"/>
      <c r="Y215" s="7" t="s">
        <v>50</v>
      </c>
      <c r="Z215" s="7" t="s">
        <v>50</v>
      </c>
      <c r="AA215" s="7">
        <v>0</v>
      </c>
      <c r="AB215" s="67" t="s">
        <v>50</v>
      </c>
      <c r="AC215" s="7">
        <v>0</v>
      </c>
      <c r="AD215" s="7">
        <v>0</v>
      </c>
      <c r="AE215" s="7" t="s">
        <v>50</v>
      </c>
      <c r="AF215" s="7" t="s">
        <v>50</v>
      </c>
      <c r="AG215" s="7">
        <v>0</v>
      </c>
      <c r="AH215" s="67" t="s">
        <v>50</v>
      </c>
      <c r="AI215" s="7">
        <v>0</v>
      </c>
      <c r="AJ215" s="7">
        <v>0</v>
      </c>
      <c r="AK215" s="67" t="s">
        <v>50</v>
      </c>
      <c r="AL215" s="7">
        <v>0</v>
      </c>
      <c r="AM215" s="7">
        <v>0</v>
      </c>
      <c r="AN215" s="7">
        <v>0</v>
      </c>
      <c r="AO215" s="7">
        <v>0</v>
      </c>
      <c r="AP215" s="7">
        <v>0</v>
      </c>
      <c r="AQ215" s="7">
        <v>0</v>
      </c>
      <c r="AR215" s="7">
        <v>0</v>
      </c>
      <c r="AS215" s="7">
        <v>0</v>
      </c>
      <c r="AT215" s="7">
        <v>0</v>
      </c>
      <c r="AU215" s="7"/>
      <c r="AV215" s="7"/>
      <c r="AW215" s="7"/>
      <c r="AX215" s="7"/>
      <c r="AY215" s="7"/>
    </row>
    <row r="216" spans="1:51" s="53" customFormat="1" hidden="1" x14ac:dyDescent="0.25">
      <c r="A216" s="50">
        <v>215</v>
      </c>
      <c r="B216" s="126">
        <v>0</v>
      </c>
      <c r="C216" s="45" t="s">
        <v>1356</v>
      </c>
      <c r="D216" s="379" t="s">
        <v>1357</v>
      </c>
      <c r="E216" s="379" t="s">
        <v>236</v>
      </c>
      <c r="F216" s="45"/>
      <c r="G216" s="45"/>
      <c r="H216" s="45"/>
      <c r="I216" s="45"/>
      <c r="J216" s="45"/>
      <c r="K216" s="302"/>
      <c r="L216" s="51">
        <v>45432</v>
      </c>
      <c r="M216" s="45">
        <v>281</v>
      </c>
      <c r="N216" s="52">
        <f t="shared" si="13"/>
        <v>45712</v>
      </c>
      <c r="O216" s="46">
        <f t="shared" ca="1" si="14"/>
        <v>-491</v>
      </c>
      <c r="P216" s="46"/>
      <c r="Q216" s="46" t="s">
        <v>50</v>
      </c>
      <c r="R216" s="45" t="s">
        <v>50</v>
      </c>
      <c r="S216" s="45" t="s">
        <v>50</v>
      </c>
      <c r="T216" s="45">
        <v>0</v>
      </c>
      <c r="U216" s="45">
        <v>0</v>
      </c>
      <c r="V216" s="45"/>
      <c r="W216" s="56"/>
      <c r="X216" s="45" t="s">
        <v>50</v>
      </c>
      <c r="Y216" s="45" t="s">
        <v>50</v>
      </c>
      <c r="Z216" s="45" t="s">
        <v>50</v>
      </c>
      <c r="AA216" s="45">
        <v>0</v>
      </c>
      <c r="AB216" s="45" t="s">
        <v>50</v>
      </c>
      <c r="AC216" s="45">
        <v>0</v>
      </c>
      <c r="AD216" s="45">
        <v>0</v>
      </c>
      <c r="AE216" s="45" t="s">
        <v>50</v>
      </c>
      <c r="AF216" s="45" t="s">
        <v>50</v>
      </c>
      <c r="AG216" s="45">
        <v>0</v>
      </c>
      <c r="AH216" s="45" t="s">
        <v>50</v>
      </c>
      <c r="AI216" s="45">
        <v>0</v>
      </c>
      <c r="AJ216" s="45" t="s">
        <v>50</v>
      </c>
      <c r="AK216" s="45">
        <v>0</v>
      </c>
      <c r="AL216" s="45">
        <v>0</v>
      </c>
      <c r="AM216" s="45">
        <v>0</v>
      </c>
      <c r="AN216" s="45">
        <v>0</v>
      </c>
      <c r="AO216" s="45">
        <v>0</v>
      </c>
      <c r="AP216" s="45">
        <v>0</v>
      </c>
      <c r="AQ216" s="45">
        <v>0</v>
      </c>
      <c r="AR216" s="45">
        <v>0</v>
      </c>
      <c r="AS216" s="45">
        <v>0</v>
      </c>
      <c r="AT216" s="45">
        <v>0</v>
      </c>
      <c r="AU216" s="45"/>
      <c r="AV216" s="45" t="s">
        <v>50</v>
      </c>
      <c r="AW216" s="45"/>
      <c r="AX216" s="45"/>
      <c r="AY216" s="45"/>
    </row>
    <row r="217" spans="1:51" ht="75" hidden="1" x14ac:dyDescent="0.25">
      <c r="A217" s="5">
        <v>216</v>
      </c>
      <c r="B217" s="126">
        <v>0</v>
      </c>
      <c r="C217" s="45" t="s">
        <v>1358</v>
      </c>
      <c r="D217" s="45" t="s">
        <v>1359</v>
      </c>
      <c r="E217" s="46" t="s">
        <v>1360</v>
      </c>
      <c r="F217" s="45"/>
      <c r="G217" s="45"/>
      <c r="H217" s="45"/>
      <c r="I217" s="45"/>
      <c r="J217" s="45"/>
      <c r="K217" s="46" t="s">
        <v>1361</v>
      </c>
      <c r="L217" s="8">
        <v>45434</v>
      </c>
      <c r="M217" s="7">
        <f>60+30+30+30</f>
        <v>150</v>
      </c>
      <c r="N217" s="9">
        <f t="shared" si="13"/>
        <v>45583</v>
      </c>
      <c r="O217" s="10">
        <f t="shared" ca="1" si="14"/>
        <v>-620</v>
      </c>
      <c r="P217" s="10"/>
      <c r="Q217" s="10">
        <v>0</v>
      </c>
      <c r="R217" s="7" t="s">
        <v>50</v>
      </c>
      <c r="S217" s="7" t="s">
        <v>50</v>
      </c>
      <c r="T217" s="7">
        <v>0</v>
      </c>
      <c r="U217" s="7">
        <v>0</v>
      </c>
      <c r="V217" s="7"/>
      <c r="W217" s="15"/>
      <c r="X217" s="7" t="s">
        <v>50</v>
      </c>
      <c r="Y217" s="7" t="s">
        <v>50</v>
      </c>
      <c r="Z217" s="7" t="s">
        <v>50</v>
      </c>
      <c r="AA217" s="67" t="s">
        <v>50</v>
      </c>
      <c r="AB217" s="7" t="s">
        <v>50</v>
      </c>
      <c r="AC217" s="7">
        <v>0</v>
      </c>
      <c r="AD217" s="7">
        <v>0</v>
      </c>
      <c r="AE217" s="7" t="s">
        <v>50</v>
      </c>
      <c r="AF217" s="7" t="s">
        <v>50</v>
      </c>
      <c r="AG217" s="7">
        <v>0</v>
      </c>
      <c r="AH217" s="67" t="s">
        <v>50</v>
      </c>
      <c r="AI217" s="7">
        <v>0</v>
      </c>
      <c r="AJ217" s="7" t="s">
        <v>50</v>
      </c>
      <c r="AK217" s="7">
        <v>0</v>
      </c>
      <c r="AL217" s="7">
        <v>0</v>
      </c>
      <c r="AM217" s="7">
        <v>0</v>
      </c>
      <c r="AN217" s="7" t="s">
        <v>50</v>
      </c>
      <c r="AO217" s="7">
        <v>0</v>
      </c>
      <c r="AP217" s="7">
        <v>0</v>
      </c>
      <c r="AQ217" s="7">
        <v>0</v>
      </c>
      <c r="AR217" s="7">
        <v>0</v>
      </c>
      <c r="AS217" s="7">
        <v>0</v>
      </c>
      <c r="AT217" s="7">
        <v>0</v>
      </c>
      <c r="AU217" s="7"/>
      <c r="AV217" s="7"/>
      <c r="AW217" s="7"/>
      <c r="AX217" s="7"/>
      <c r="AY217" s="7"/>
    </row>
    <row r="218" spans="1:51" s="53" customFormat="1" ht="90" hidden="1" x14ac:dyDescent="0.25">
      <c r="A218" s="5">
        <v>217</v>
      </c>
      <c r="B218" s="126">
        <v>0</v>
      </c>
      <c r="C218" s="45" t="s">
        <v>1362</v>
      </c>
      <c r="D218" s="45" t="s">
        <v>1363</v>
      </c>
      <c r="E218" s="337" t="s">
        <v>1364</v>
      </c>
      <c r="F218" s="45"/>
      <c r="G218" s="45"/>
      <c r="H218" s="45"/>
      <c r="I218" s="45"/>
      <c r="J218" s="45"/>
      <c r="K218" s="46" t="s">
        <v>1365</v>
      </c>
      <c r="L218" s="51">
        <v>45434</v>
      </c>
      <c r="M218" s="45">
        <v>230</v>
      </c>
      <c r="N218" s="52">
        <f t="shared" si="13"/>
        <v>45663</v>
      </c>
      <c r="O218" s="46">
        <f t="shared" ca="1" si="14"/>
        <v>-540</v>
      </c>
      <c r="P218" s="46"/>
      <c r="Q218" s="46"/>
      <c r="R218" s="45" t="s">
        <v>515</v>
      </c>
      <c r="S218" s="45" t="s">
        <v>515</v>
      </c>
      <c r="T218" s="45"/>
      <c r="U218" s="45"/>
      <c r="V218" s="45"/>
      <c r="W218" s="56"/>
      <c r="X218" s="45" t="s">
        <v>50</v>
      </c>
      <c r="Y218" s="45" t="s">
        <v>50</v>
      </c>
      <c r="Z218" s="45" t="s">
        <v>50</v>
      </c>
      <c r="AA218" s="45">
        <v>0</v>
      </c>
      <c r="AB218" s="45" t="s">
        <v>50</v>
      </c>
      <c r="AC218" s="45">
        <v>0</v>
      </c>
      <c r="AD218" s="45">
        <v>0</v>
      </c>
      <c r="AE218" s="45" t="s">
        <v>50</v>
      </c>
      <c r="AF218" s="45" t="s">
        <v>50</v>
      </c>
      <c r="AG218" s="45">
        <v>0</v>
      </c>
      <c r="AH218" s="45" t="s">
        <v>50</v>
      </c>
      <c r="AI218" s="45">
        <v>0</v>
      </c>
      <c r="AJ218" s="45" t="s">
        <v>50</v>
      </c>
      <c r="AK218" s="45">
        <v>0</v>
      </c>
      <c r="AL218" s="45">
        <v>0</v>
      </c>
      <c r="AM218" s="45">
        <v>0</v>
      </c>
      <c r="AN218" s="45" t="s">
        <v>50</v>
      </c>
      <c r="AO218" s="45"/>
      <c r="AP218" s="45"/>
      <c r="AQ218" s="45"/>
      <c r="AR218" s="45"/>
      <c r="AS218" s="45"/>
      <c r="AT218" s="45"/>
      <c r="AU218" s="45"/>
      <c r="AV218" s="45"/>
      <c r="AW218" s="45"/>
      <c r="AX218" s="45"/>
      <c r="AY218" s="45"/>
    </row>
    <row r="219" spans="1:51" s="53" customFormat="1" ht="75" hidden="1" x14ac:dyDescent="0.25">
      <c r="A219" s="50">
        <v>218</v>
      </c>
      <c r="B219" s="126">
        <v>0</v>
      </c>
      <c r="C219" s="45" t="s">
        <v>1366</v>
      </c>
      <c r="D219" s="45" t="s">
        <v>1367</v>
      </c>
      <c r="E219" s="336" t="s">
        <v>515</v>
      </c>
      <c r="F219" s="7"/>
      <c r="G219" s="7"/>
      <c r="H219" s="7"/>
      <c r="I219" s="7"/>
      <c r="J219" s="7"/>
      <c r="K219" s="100" t="s">
        <v>1368</v>
      </c>
      <c r="L219" s="51">
        <v>45435</v>
      </c>
      <c r="M219" s="45">
        <v>360</v>
      </c>
      <c r="N219" s="52">
        <f t="shared" si="13"/>
        <v>45794</v>
      </c>
      <c r="O219" s="100">
        <f t="shared" ca="1" si="14"/>
        <v>-409</v>
      </c>
      <c r="P219" s="451">
        <v>45771</v>
      </c>
      <c r="Q219" s="46"/>
      <c r="R219" s="45"/>
      <c r="S219" s="45"/>
      <c r="U219" s="45"/>
      <c r="V219" s="45"/>
      <c r="W219" s="56"/>
      <c r="X219" s="45" t="s">
        <v>50</v>
      </c>
      <c r="Y219" s="45" t="s">
        <v>50</v>
      </c>
      <c r="Z219" s="45"/>
      <c r="AA219" s="45"/>
      <c r="AB219" s="45" t="s">
        <v>50</v>
      </c>
      <c r="AC219" s="45"/>
      <c r="AD219" s="45"/>
      <c r="AE219" s="45" t="s">
        <v>50</v>
      </c>
      <c r="AF219" s="45" t="s">
        <v>50</v>
      </c>
      <c r="AG219" s="45"/>
      <c r="AH219" s="45"/>
      <c r="AI219" s="45"/>
      <c r="AJ219" s="45"/>
      <c r="AK219" s="45">
        <v>1</v>
      </c>
      <c r="AL219" s="45"/>
      <c r="AM219" s="45">
        <v>0</v>
      </c>
      <c r="AN219" s="45" t="s">
        <v>50</v>
      </c>
      <c r="AO219" s="45"/>
      <c r="AP219" s="45"/>
      <c r="AQ219" s="45"/>
      <c r="AR219" s="45"/>
      <c r="AS219" s="45"/>
      <c r="AT219" s="45"/>
      <c r="AU219" s="45"/>
      <c r="AV219" s="45"/>
      <c r="AW219" s="45"/>
      <c r="AX219" s="7"/>
      <c r="AY219" s="45"/>
    </row>
    <row r="220" spans="1:51" s="53" customFormat="1" hidden="1" x14ac:dyDescent="0.25">
      <c r="A220" s="5">
        <v>219</v>
      </c>
      <c r="B220" s="126">
        <v>0</v>
      </c>
      <c r="C220" s="45" t="s">
        <v>1369</v>
      </c>
      <c r="D220" s="45"/>
      <c r="E220" s="351"/>
      <c r="F220" s="45"/>
      <c r="G220" s="45"/>
      <c r="H220" s="45"/>
      <c r="I220" s="45"/>
      <c r="J220" s="45"/>
      <c r="K220" s="349"/>
      <c r="L220" s="51">
        <v>45435</v>
      </c>
      <c r="M220" s="45">
        <f>60+30+30</f>
        <v>120</v>
      </c>
      <c r="N220" s="52">
        <f t="shared" si="13"/>
        <v>45554</v>
      </c>
      <c r="O220" s="46">
        <f t="shared" ca="1" si="14"/>
        <v>-649</v>
      </c>
      <c r="P220" s="46"/>
      <c r="Q220" s="46" t="s">
        <v>50</v>
      </c>
      <c r="R220" s="45" t="s">
        <v>50</v>
      </c>
      <c r="S220" s="45" t="s">
        <v>50</v>
      </c>
      <c r="T220" s="45">
        <v>0</v>
      </c>
      <c r="U220" s="45">
        <v>0</v>
      </c>
      <c r="V220" s="45"/>
      <c r="W220" s="56"/>
      <c r="X220" s="45" t="s">
        <v>50</v>
      </c>
      <c r="Y220" s="45" t="s">
        <v>1370</v>
      </c>
      <c r="Z220" s="45" t="s">
        <v>50</v>
      </c>
      <c r="AA220" s="45" t="s">
        <v>1371</v>
      </c>
      <c r="AB220" s="45" t="s">
        <v>50</v>
      </c>
      <c r="AC220" s="45">
        <v>0</v>
      </c>
      <c r="AD220" s="45">
        <v>0</v>
      </c>
      <c r="AE220" s="45" t="s">
        <v>50</v>
      </c>
      <c r="AF220" s="45" t="s">
        <v>50</v>
      </c>
      <c r="AG220" s="45">
        <v>0</v>
      </c>
      <c r="AH220" s="45">
        <v>0</v>
      </c>
      <c r="AI220" s="45">
        <v>0</v>
      </c>
      <c r="AJ220" s="45" t="s">
        <v>50</v>
      </c>
      <c r="AK220" s="45" t="s">
        <v>1371</v>
      </c>
      <c r="AL220" s="45">
        <v>0</v>
      </c>
      <c r="AM220" s="45">
        <v>0</v>
      </c>
      <c r="AN220" s="45" t="s">
        <v>50</v>
      </c>
      <c r="AO220" s="45">
        <v>0</v>
      </c>
      <c r="AP220" s="45">
        <v>0</v>
      </c>
      <c r="AQ220" s="45">
        <v>0</v>
      </c>
      <c r="AR220" s="45">
        <v>0</v>
      </c>
      <c r="AS220" s="45">
        <v>0</v>
      </c>
      <c r="AT220" s="45">
        <v>0</v>
      </c>
      <c r="AU220" s="45">
        <v>0</v>
      </c>
      <c r="AV220" s="45"/>
      <c r="AW220" s="45"/>
      <c r="AX220" s="45"/>
      <c r="AY220" s="45"/>
    </row>
    <row r="221" spans="1:51" s="53" customFormat="1" ht="120" hidden="1" x14ac:dyDescent="0.25">
      <c r="A221" s="50">
        <v>220</v>
      </c>
      <c r="B221" s="126">
        <v>0</v>
      </c>
      <c r="C221" s="45" t="s">
        <v>1372</v>
      </c>
      <c r="D221" s="45" t="s">
        <v>1373</v>
      </c>
      <c r="E221" s="337" t="s">
        <v>515</v>
      </c>
      <c r="F221" s="45"/>
      <c r="G221" s="45"/>
      <c r="H221" s="45"/>
      <c r="I221" s="45"/>
      <c r="J221" s="45"/>
      <c r="K221" s="46" t="s">
        <v>1374</v>
      </c>
      <c r="L221" s="51">
        <v>45442</v>
      </c>
      <c r="M221" s="45">
        <v>271</v>
      </c>
      <c r="N221" s="52">
        <f t="shared" si="13"/>
        <v>45712</v>
      </c>
      <c r="O221" s="46">
        <f t="shared" ca="1" si="14"/>
        <v>-491</v>
      </c>
      <c r="P221" s="46"/>
      <c r="Q221" s="46"/>
      <c r="R221" s="45" t="s">
        <v>515</v>
      </c>
      <c r="S221" s="45" t="s">
        <v>515</v>
      </c>
      <c r="T221" s="45"/>
      <c r="U221" s="45"/>
      <c r="V221" s="56"/>
      <c r="W221" s="371"/>
      <c r="X221" s="45" t="s">
        <v>50</v>
      </c>
      <c r="Y221" s="45" t="s">
        <v>50</v>
      </c>
      <c r="Z221" s="45" t="s">
        <v>50</v>
      </c>
      <c r="AA221" s="45" t="s">
        <v>1375</v>
      </c>
      <c r="AB221" s="45" t="s">
        <v>50</v>
      </c>
      <c r="AC221" s="45">
        <v>0</v>
      </c>
      <c r="AD221" s="45">
        <v>0</v>
      </c>
      <c r="AE221" s="45" t="s">
        <v>50</v>
      </c>
      <c r="AF221" s="45" t="s">
        <v>50</v>
      </c>
      <c r="AG221" s="45">
        <v>0</v>
      </c>
      <c r="AH221" s="45" t="s">
        <v>50</v>
      </c>
      <c r="AI221" s="45">
        <v>0</v>
      </c>
      <c r="AJ221" s="45" t="s">
        <v>50</v>
      </c>
      <c r="AK221" s="45">
        <v>1</v>
      </c>
      <c r="AL221" s="45">
        <v>0</v>
      </c>
      <c r="AM221" s="45">
        <v>0</v>
      </c>
      <c r="AN221" s="45" t="s">
        <v>50</v>
      </c>
      <c r="AO221" s="45">
        <v>0</v>
      </c>
      <c r="AP221" s="45">
        <v>0</v>
      </c>
      <c r="AQ221" s="45">
        <v>0</v>
      </c>
      <c r="AR221" s="45">
        <v>0</v>
      </c>
      <c r="AS221" s="45">
        <v>0</v>
      </c>
      <c r="AT221" s="45">
        <v>0</v>
      </c>
      <c r="AU221" s="45"/>
      <c r="AV221" s="45"/>
      <c r="AW221" s="45"/>
      <c r="AX221" s="45"/>
      <c r="AY221" s="45"/>
    </row>
    <row r="222" spans="1:51" s="53" customFormat="1" ht="120" hidden="1" x14ac:dyDescent="0.25">
      <c r="A222" s="50">
        <v>221</v>
      </c>
      <c r="B222" s="126">
        <v>0</v>
      </c>
      <c r="C222" s="45" t="s">
        <v>1376</v>
      </c>
      <c r="D222" s="45" t="s">
        <v>1377</v>
      </c>
      <c r="E222" s="337" t="s">
        <v>515</v>
      </c>
      <c r="F222" s="45"/>
      <c r="G222" s="45"/>
      <c r="H222" s="45"/>
      <c r="I222" s="45"/>
      <c r="J222" s="45"/>
      <c r="K222" s="46" t="s">
        <v>1378</v>
      </c>
      <c r="L222" s="51">
        <v>45442</v>
      </c>
      <c r="M222" s="45">
        <v>271</v>
      </c>
      <c r="N222" s="52">
        <f t="shared" si="13"/>
        <v>45712</v>
      </c>
      <c r="O222" s="46">
        <f t="shared" ca="1" si="14"/>
        <v>-491</v>
      </c>
      <c r="P222" s="46"/>
      <c r="Q222" s="46" t="s">
        <v>50</v>
      </c>
      <c r="R222" s="45" t="s">
        <v>50</v>
      </c>
      <c r="S222" s="45" t="s">
        <v>50</v>
      </c>
      <c r="T222" s="45"/>
      <c r="U222" s="45">
        <v>0</v>
      </c>
      <c r="V222" s="45"/>
      <c r="W222" s="56"/>
      <c r="X222" s="45" t="s">
        <v>50</v>
      </c>
      <c r="Y222" s="45" t="s">
        <v>50</v>
      </c>
      <c r="Z222" s="45" t="s">
        <v>50</v>
      </c>
      <c r="AA222" s="45" t="s">
        <v>50</v>
      </c>
      <c r="AB222" s="45" t="s">
        <v>50</v>
      </c>
      <c r="AC222" s="45">
        <v>0</v>
      </c>
      <c r="AD222" s="45">
        <v>0</v>
      </c>
      <c r="AE222" s="45" t="s">
        <v>50</v>
      </c>
      <c r="AF222" s="45" t="s">
        <v>50</v>
      </c>
      <c r="AG222" s="45">
        <v>0</v>
      </c>
      <c r="AH222" s="45" t="s">
        <v>50</v>
      </c>
      <c r="AI222" s="45">
        <v>0</v>
      </c>
      <c r="AJ222" s="45" t="s">
        <v>50</v>
      </c>
      <c r="AK222" s="45">
        <v>1</v>
      </c>
      <c r="AL222" s="45">
        <v>0</v>
      </c>
      <c r="AM222" s="45">
        <v>0</v>
      </c>
      <c r="AN222" s="45" t="s">
        <v>50</v>
      </c>
      <c r="AO222" s="45">
        <v>0</v>
      </c>
      <c r="AP222" s="45">
        <v>0</v>
      </c>
      <c r="AQ222" s="45">
        <v>0</v>
      </c>
      <c r="AR222" s="45">
        <v>0</v>
      </c>
      <c r="AS222" s="45">
        <v>0</v>
      </c>
      <c r="AT222" s="45">
        <v>0</v>
      </c>
      <c r="AU222" s="45"/>
      <c r="AV222" s="45"/>
      <c r="AW222" s="45"/>
      <c r="AX222" s="45"/>
      <c r="AY222" s="45"/>
    </row>
    <row r="223" spans="1:51" s="106" customFormat="1" ht="45" hidden="1" x14ac:dyDescent="0.25">
      <c r="A223" s="5">
        <v>222</v>
      </c>
      <c r="B223" s="152">
        <v>0</v>
      </c>
      <c r="C223" s="47" t="s">
        <v>1379</v>
      </c>
      <c r="D223" s="47"/>
      <c r="E223" s="60" t="s">
        <v>1214</v>
      </c>
      <c r="F223" s="47"/>
      <c r="G223" s="47"/>
      <c r="H223" s="47"/>
      <c r="I223" s="47"/>
      <c r="J223" s="47"/>
      <c r="K223" s="60" t="s">
        <v>1380</v>
      </c>
      <c r="L223" s="94">
        <v>45442</v>
      </c>
      <c r="M223" s="47">
        <f>40+30+30</f>
        <v>100</v>
      </c>
      <c r="N223" s="104">
        <f t="shared" si="13"/>
        <v>45541</v>
      </c>
      <c r="O223" s="60">
        <f t="shared" ca="1" si="14"/>
        <v>-662</v>
      </c>
      <c r="P223" s="60"/>
      <c r="Q223" s="60"/>
      <c r="R223" s="47"/>
      <c r="S223" s="47"/>
      <c r="T223" s="47"/>
      <c r="U223" s="47"/>
      <c r="V223" s="47"/>
      <c r="W223" s="105"/>
      <c r="X223" s="47"/>
      <c r="Y223" s="47" t="s">
        <v>50</v>
      </c>
      <c r="Z223" s="47"/>
      <c r="AA223" s="47"/>
      <c r="AB223" s="47"/>
      <c r="AC223" s="47"/>
      <c r="AD223" s="47"/>
      <c r="AE223" s="47"/>
      <c r="AF223" s="47"/>
      <c r="AG223" s="47"/>
      <c r="AH223" s="47"/>
      <c r="AI223" s="47"/>
      <c r="AJ223" s="47"/>
      <c r="AK223" s="47"/>
      <c r="AL223" s="47"/>
      <c r="AM223" s="47"/>
      <c r="AN223" s="47"/>
      <c r="AO223" s="47"/>
      <c r="AP223" s="47"/>
      <c r="AQ223" s="47"/>
      <c r="AR223" s="47"/>
      <c r="AS223" s="47"/>
      <c r="AT223" s="47"/>
      <c r="AU223" s="47"/>
      <c r="AV223" s="47"/>
      <c r="AW223" s="47"/>
      <c r="AX223" s="47"/>
      <c r="AY223" s="47"/>
    </row>
    <row r="224" spans="1:51" s="53" customFormat="1" ht="135" hidden="1" x14ac:dyDescent="0.25">
      <c r="A224" s="50">
        <v>223</v>
      </c>
      <c r="B224" s="126">
        <v>0</v>
      </c>
      <c r="C224" s="45" t="s">
        <v>1381</v>
      </c>
      <c r="D224" s="45" t="s">
        <v>1382</v>
      </c>
      <c r="E224" s="337" t="s">
        <v>515</v>
      </c>
      <c r="F224" s="45"/>
      <c r="G224" s="45"/>
      <c r="H224" s="45"/>
      <c r="I224" s="45"/>
      <c r="J224" s="45"/>
      <c r="K224" s="46" t="s">
        <v>1383</v>
      </c>
      <c r="L224" s="51">
        <v>45442</v>
      </c>
      <c r="M224" s="45">
        <v>281</v>
      </c>
      <c r="N224" s="52">
        <f t="shared" si="13"/>
        <v>45722</v>
      </c>
      <c r="O224" s="46">
        <f t="shared" ca="1" si="14"/>
        <v>-481</v>
      </c>
      <c r="P224" s="46"/>
      <c r="Q224" s="46"/>
      <c r="R224" s="45" t="s">
        <v>50</v>
      </c>
      <c r="S224" s="45" t="s">
        <v>50</v>
      </c>
      <c r="T224" s="45">
        <v>0</v>
      </c>
      <c r="U224" s="45">
        <v>0</v>
      </c>
      <c r="V224" s="45"/>
      <c r="W224" s="56"/>
      <c r="X224" s="45" t="s">
        <v>50</v>
      </c>
      <c r="Y224" s="45" t="s">
        <v>50</v>
      </c>
      <c r="Z224" s="45" t="s">
        <v>50</v>
      </c>
      <c r="AA224" s="45"/>
      <c r="AB224" s="45" t="s">
        <v>50</v>
      </c>
      <c r="AC224" s="45">
        <v>0</v>
      </c>
      <c r="AD224" s="45">
        <v>0</v>
      </c>
      <c r="AE224" s="45" t="s">
        <v>50</v>
      </c>
      <c r="AF224" s="45" t="s">
        <v>50</v>
      </c>
      <c r="AG224" s="45">
        <v>0</v>
      </c>
      <c r="AH224" s="45" t="s">
        <v>50</v>
      </c>
      <c r="AI224" s="45">
        <v>0</v>
      </c>
      <c r="AJ224" s="45" t="s">
        <v>50</v>
      </c>
      <c r="AK224" s="45" t="s">
        <v>1384</v>
      </c>
      <c r="AL224" s="45">
        <v>0</v>
      </c>
      <c r="AM224" s="45">
        <v>0</v>
      </c>
      <c r="AN224" s="45">
        <v>0</v>
      </c>
      <c r="AO224" s="45">
        <v>0</v>
      </c>
      <c r="AP224" s="45">
        <v>0</v>
      </c>
      <c r="AQ224" s="45">
        <v>0</v>
      </c>
      <c r="AR224" s="45">
        <v>0</v>
      </c>
      <c r="AS224" s="45">
        <v>0</v>
      </c>
      <c r="AT224" s="45">
        <v>0</v>
      </c>
      <c r="AU224" s="45"/>
      <c r="AV224" s="45"/>
      <c r="AW224" s="45"/>
      <c r="AX224" s="45"/>
      <c r="AY224" s="45"/>
    </row>
    <row r="225" spans="1:51" s="53" customFormat="1" ht="105" hidden="1" x14ac:dyDescent="0.25">
      <c r="A225" s="5">
        <v>224</v>
      </c>
      <c r="B225" s="335">
        <v>0</v>
      </c>
      <c r="C225" s="45" t="s">
        <v>1385</v>
      </c>
      <c r="D225" s="45" t="s">
        <v>1386</v>
      </c>
      <c r="E225" s="46" t="s">
        <v>515</v>
      </c>
      <c r="F225" s="45"/>
      <c r="G225" s="45"/>
      <c r="H225" s="45"/>
      <c r="I225" s="45"/>
      <c r="J225" s="45"/>
      <c r="K225" s="46" t="s">
        <v>1387</v>
      </c>
      <c r="L225" s="51">
        <v>45446</v>
      </c>
      <c r="M225" s="45">
        <v>190</v>
      </c>
      <c r="N225" s="52">
        <f t="shared" si="13"/>
        <v>45635</v>
      </c>
      <c r="O225" s="46">
        <f t="shared" ca="1" si="14"/>
        <v>-568</v>
      </c>
      <c r="P225" s="46"/>
      <c r="Q225" s="46"/>
      <c r="R225" s="45" t="s">
        <v>515</v>
      </c>
      <c r="S225" s="45" t="s">
        <v>515</v>
      </c>
      <c r="T225" s="45"/>
      <c r="U225" s="45"/>
      <c r="V225" s="45"/>
      <c r="W225" s="56"/>
      <c r="X225" s="45" t="s">
        <v>50</v>
      </c>
      <c r="Y225" s="45" t="s">
        <v>50</v>
      </c>
      <c r="Z225" s="45" t="s">
        <v>50</v>
      </c>
      <c r="AA225" s="45"/>
      <c r="AB225" s="45" t="s">
        <v>50</v>
      </c>
      <c r="AC225" s="45"/>
      <c r="AD225" s="45"/>
      <c r="AE225" s="45" t="s">
        <v>50</v>
      </c>
      <c r="AF225" s="45" t="s">
        <v>50</v>
      </c>
      <c r="AG225" s="45"/>
      <c r="AH225" s="45" t="s">
        <v>50</v>
      </c>
      <c r="AI225" s="45"/>
      <c r="AJ225" s="45" t="s">
        <v>50</v>
      </c>
      <c r="AK225" s="45"/>
      <c r="AL225" s="45"/>
      <c r="AM225" s="45"/>
      <c r="AN225" s="45" t="s">
        <v>50</v>
      </c>
      <c r="AO225" s="45"/>
      <c r="AP225" s="45"/>
      <c r="AQ225" s="45"/>
      <c r="AR225" s="45"/>
      <c r="AS225" s="45"/>
      <c r="AT225" s="45"/>
      <c r="AU225" s="45" t="s">
        <v>56</v>
      </c>
      <c r="AV225" s="45" t="s">
        <v>50</v>
      </c>
      <c r="AW225" s="45" t="s">
        <v>50</v>
      </c>
      <c r="AX225" s="45"/>
      <c r="AY225" s="45"/>
    </row>
    <row r="226" spans="1:51" s="53" customFormat="1" ht="90" hidden="1" x14ac:dyDescent="0.25">
      <c r="A226" s="50">
        <v>225</v>
      </c>
      <c r="B226" s="335">
        <v>0</v>
      </c>
      <c r="C226" s="45" t="s">
        <v>1388</v>
      </c>
      <c r="D226" s="379" t="s">
        <v>1389</v>
      </c>
      <c r="E226" s="506" t="s">
        <v>1364</v>
      </c>
      <c r="F226" s="45"/>
      <c r="G226" s="45"/>
      <c r="H226" s="45"/>
      <c r="I226" s="45"/>
      <c r="J226" s="45"/>
      <c r="K226" s="100" t="s">
        <v>1390</v>
      </c>
      <c r="L226" s="51">
        <v>45492</v>
      </c>
      <c r="M226" s="45">
        <v>540</v>
      </c>
      <c r="N226" s="52">
        <f t="shared" si="13"/>
        <v>46031</v>
      </c>
      <c r="O226" s="46">
        <f t="shared" ca="1" si="14"/>
        <v>-172</v>
      </c>
      <c r="P226" s="46"/>
      <c r="Q226" s="46" t="s">
        <v>50</v>
      </c>
      <c r="R226" s="45" t="s">
        <v>50</v>
      </c>
      <c r="S226" s="45" t="s">
        <v>50</v>
      </c>
      <c r="T226" s="45">
        <v>0</v>
      </c>
      <c r="U226" s="45">
        <v>0</v>
      </c>
      <c r="W226" s="45"/>
      <c r="X226" s="45" t="s">
        <v>50</v>
      </c>
      <c r="Y226" s="45" t="s">
        <v>50</v>
      </c>
      <c r="Z226" s="45"/>
      <c r="AA226" s="45">
        <v>0</v>
      </c>
      <c r="AB226" s="45" t="s">
        <v>50</v>
      </c>
      <c r="AC226" s="45">
        <v>0</v>
      </c>
      <c r="AD226" s="45">
        <v>0</v>
      </c>
      <c r="AE226" s="45" t="s">
        <v>50</v>
      </c>
      <c r="AF226" s="45" t="s">
        <v>50</v>
      </c>
      <c r="AG226" s="45">
        <v>0</v>
      </c>
      <c r="AH226" s="45" t="s">
        <v>50</v>
      </c>
      <c r="AI226" s="45">
        <v>0</v>
      </c>
      <c r="AJ226" s="45" t="s">
        <v>56</v>
      </c>
      <c r="AK226" s="45" t="s">
        <v>1391</v>
      </c>
      <c r="AL226" s="45">
        <v>0</v>
      </c>
      <c r="AM226" s="45">
        <v>0</v>
      </c>
      <c r="AN226" s="45" t="s">
        <v>50</v>
      </c>
      <c r="AO226" s="45">
        <v>0</v>
      </c>
      <c r="AP226" s="45">
        <v>0</v>
      </c>
      <c r="AQ226" s="45">
        <v>0</v>
      </c>
      <c r="AR226" s="45">
        <v>0</v>
      </c>
      <c r="AS226" s="45">
        <v>0</v>
      </c>
      <c r="AT226" s="45">
        <v>0</v>
      </c>
      <c r="AU226" s="45"/>
      <c r="AV226" s="45"/>
      <c r="AW226" s="45"/>
      <c r="AX226" s="45"/>
      <c r="AY226" s="45"/>
    </row>
    <row r="227" spans="1:51" s="53" customFormat="1" ht="30" hidden="1" x14ac:dyDescent="0.25">
      <c r="A227" s="5">
        <v>226</v>
      </c>
      <c r="B227" s="335">
        <v>0</v>
      </c>
      <c r="C227" s="45" t="s">
        <v>1392</v>
      </c>
      <c r="D227" s="45"/>
      <c r="E227" s="355"/>
      <c r="F227" s="45"/>
      <c r="G227" s="45"/>
      <c r="H227" s="45"/>
      <c r="I227" s="45"/>
      <c r="J227" s="45"/>
      <c r="K227" s="356" t="s">
        <v>1393</v>
      </c>
      <c r="L227" s="51">
        <v>45455</v>
      </c>
      <c r="M227" s="45">
        <f>40+30+30</f>
        <v>100</v>
      </c>
      <c r="N227" s="52">
        <f t="shared" si="13"/>
        <v>45554</v>
      </c>
      <c r="O227" s="46">
        <f t="shared" ca="1" si="14"/>
        <v>-649</v>
      </c>
      <c r="P227" s="46"/>
      <c r="Q227" s="46" t="s">
        <v>50</v>
      </c>
      <c r="R227" s="45" t="s">
        <v>50</v>
      </c>
      <c r="S227" s="45" t="s">
        <v>50</v>
      </c>
      <c r="T227" s="45">
        <v>0</v>
      </c>
      <c r="U227" s="45">
        <v>0</v>
      </c>
      <c r="V227" s="45"/>
      <c r="W227" s="56"/>
      <c r="X227" s="45" t="s">
        <v>50</v>
      </c>
      <c r="Y227" s="45" t="s">
        <v>1289</v>
      </c>
      <c r="Z227" s="45" t="s">
        <v>50</v>
      </c>
      <c r="AA227" s="45">
        <v>0</v>
      </c>
      <c r="AB227" s="45" t="s">
        <v>56</v>
      </c>
      <c r="AC227" s="45">
        <v>0</v>
      </c>
      <c r="AD227" s="45">
        <v>0</v>
      </c>
      <c r="AE227" s="45">
        <v>0</v>
      </c>
      <c r="AF227" s="45" t="s">
        <v>50</v>
      </c>
      <c r="AG227" s="45">
        <v>0</v>
      </c>
      <c r="AH227" s="45">
        <v>0</v>
      </c>
      <c r="AI227" s="45">
        <v>0</v>
      </c>
      <c r="AJ227" s="45">
        <v>0</v>
      </c>
      <c r="AK227" s="45">
        <v>0</v>
      </c>
      <c r="AL227" s="45">
        <v>0</v>
      </c>
      <c r="AM227" s="45">
        <v>0</v>
      </c>
      <c r="AN227" s="45">
        <v>0</v>
      </c>
      <c r="AO227" s="45">
        <v>0</v>
      </c>
      <c r="AP227" s="45">
        <v>0</v>
      </c>
      <c r="AQ227" s="45">
        <v>0</v>
      </c>
      <c r="AR227" s="45">
        <v>0</v>
      </c>
      <c r="AS227" s="45">
        <v>0</v>
      </c>
      <c r="AT227" s="45">
        <v>0</v>
      </c>
      <c r="AU227" s="45">
        <v>0</v>
      </c>
      <c r="AV227" s="45"/>
      <c r="AW227" s="45"/>
      <c r="AX227" s="45"/>
      <c r="AY227" s="45"/>
    </row>
    <row r="228" spans="1:51" s="106" customFormat="1" hidden="1" x14ac:dyDescent="0.25">
      <c r="A228" s="5">
        <v>227</v>
      </c>
      <c r="B228" s="360">
        <v>0</v>
      </c>
      <c r="C228" s="47" t="s">
        <v>1394</v>
      </c>
      <c r="D228" s="47" t="s">
        <v>1395</v>
      </c>
      <c r="E228" s="372" t="s">
        <v>1214</v>
      </c>
      <c r="F228" s="47"/>
      <c r="G228" s="47"/>
      <c r="H228" s="47"/>
      <c r="I228" s="47"/>
      <c r="J228" s="47"/>
      <c r="K228" s="60" t="s">
        <v>1214</v>
      </c>
      <c r="L228" s="94">
        <v>45455</v>
      </c>
      <c r="M228" s="47">
        <v>160</v>
      </c>
      <c r="N228" s="104">
        <f t="shared" si="13"/>
        <v>45614</v>
      </c>
      <c r="O228" s="145">
        <f t="shared" ca="1" si="14"/>
        <v>-589</v>
      </c>
      <c r="P228" s="145"/>
      <c r="Q228" s="60"/>
      <c r="R228" s="47"/>
      <c r="S228" s="47"/>
      <c r="T228" s="47"/>
      <c r="U228" s="47"/>
      <c r="V228" s="47"/>
      <c r="W228" s="105"/>
      <c r="X228" s="47"/>
      <c r="Y228" s="47"/>
      <c r="Z228" s="47"/>
      <c r="AA228" s="47"/>
      <c r="AB228" s="47"/>
      <c r="AC228" s="47"/>
      <c r="AD228" s="47"/>
      <c r="AE228" s="47"/>
      <c r="AF228" s="47"/>
      <c r="AG228" s="47"/>
      <c r="AH228" s="47"/>
      <c r="AI228" s="47"/>
      <c r="AJ228" s="47"/>
      <c r="AK228" s="47"/>
      <c r="AL228" s="47"/>
      <c r="AM228" s="47"/>
      <c r="AN228" s="47"/>
      <c r="AO228" s="47"/>
      <c r="AP228" s="47"/>
      <c r="AQ228" s="47"/>
      <c r="AR228" s="47"/>
      <c r="AS228" s="47"/>
      <c r="AT228" s="47"/>
      <c r="AU228" s="47"/>
      <c r="AV228" s="47"/>
      <c r="AW228" s="47"/>
      <c r="AX228" s="47"/>
      <c r="AY228" s="47"/>
    </row>
    <row r="229" spans="1:51" ht="60" hidden="1" x14ac:dyDescent="0.25">
      <c r="A229" s="5">
        <v>228</v>
      </c>
      <c r="B229" s="294">
        <v>0</v>
      </c>
      <c r="C229" s="63" t="s">
        <v>1396</v>
      </c>
      <c r="D229" s="7" t="s">
        <v>1397</v>
      </c>
      <c r="E229" s="7" t="s">
        <v>515</v>
      </c>
      <c r="F229" s="67"/>
      <c r="G229" s="67"/>
      <c r="H229" s="67"/>
      <c r="I229" s="67"/>
      <c r="J229" s="67"/>
      <c r="K229" s="46" t="s">
        <v>1398</v>
      </c>
      <c r="L229" s="8">
        <v>45456</v>
      </c>
      <c r="M229" s="7">
        <v>160</v>
      </c>
      <c r="N229" s="9">
        <f t="shared" si="13"/>
        <v>45615</v>
      </c>
      <c r="O229" s="10">
        <f t="shared" ca="1" si="14"/>
        <v>-588</v>
      </c>
      <c r="P229" s="10"/>
      <c r="Q229" s="10"/>
      <c r="R229" s="45" t="s">
        <v>515</v>
      </c>
      <c r="S229" s="45" t="s">
        <v>515</v>
      </c>
      <c r="T229" s="7"/>
      <c r="U229" s="7"/>
      <c r="V229" s="7"/>
      <c r="W229" s="15"/>
      <c r="X229" s="7" t="s">
        <v>50</v>
      </c>
      <c r="Y229" s="7" t="s">
        <v>50</v>
      </c>
      <c r="Z229" s="7" t="s">
        <v>50</v>
      </c>
      <c r="AA229" s="7">
        <v>0</v>
      </c>
      <c r="AB229" s="7" t="s">
        <v>50</v>
      </c>
      <c r="AC229" s="7">
        <v>0</v>
      </c>
      <c r="AD229" s="7">
        <v>0</v>
      </c>
      <c r="AE229" s="7" t="s">
        <v>50</v>
      </c>
      <c r="AF229" s="7" t="s">
        <v>50</v>
      </c>
      <c r="AG229" s="7">
        <v>0</v>
      </c>
      <c r="AH229" s="7" t="s">
        <v>50</v>
      </c>
      <c r="AI229" s="7">
        <v>0</v>
      </c>
      <c r="AJ229" s="7" t="s">
        <v>50</v>
      </c>
      <c r="AK229" s="7"/>
      <c r="AL229" s="7"/>
      <c r="AM229" s="7"/>
      <c r="AN229" s="7">
        <v>0</v>
      </c>
      <c r="AO229" s="7"/>
      <c r="AP229" s="7"/>
      <c r="AQ229" s="7"/>
      <c r="AR229" s="7"/>
      <c r="AS229" s="7"/>
      <c r="AT229" s="7"/>
      <c r="AU229" s="7" t="s">
        <v>56</v>
      </c>
      <c r="AV229" s="7" t="s">
        <v>50</v>
      </c>
      <c r="AW229" s="7" t="s">
        <v>50</v>
      </c>
      <c r="AX229" s="7"/>
      <c r="AY229" s="7"/>
    </row>
    <row r="230" spans="1:51" ht="60" hidden="1" x14ac:dyDescent="0.25">
      <c r="A230" s="5">
        <v>229</v>
      </c>
      <c r="B230" s="335">
        <v>0</v>
      </c>
      <c r="C230" s="45" t="s">
        <v>1399</v>
      </c>
      <c r="D230" s="45" t="s">
        <v>1400</v>
      </c>
      <c r="E230" s="46" t="s">
        <v>1401</v>
      </c>
      <c r="F230" s="45"/>
      <c r="G230" s="45"/>
      <c r="H230" s="45"/>
      <c r="I230" s="45"/>
      <c r="J230" s="45"/>
      <c r="K230" s="46" t="s">
        <v>1402</v>
      </c>
      <c r="L230" s="8">
        <v>45456</v>
      </c>
      <c r="M230" s="7">
        <v>130</v>
      </c>
      <c r="N230" s="9">
        <f t="shared" si="13"/>
        <v>45585</v>
      </c>
      <c r="O230" s="10">
        <f t="shared" ca="1" si="14"/>
        <v>-618</v>
      </c>
      <c r="P230" s="10"/>
      <c r="Q230" s="10" t="s">
        <v>50</v>
      </c>
      <c r="R230" s="45" t="s">
        <v>515</v>
      </c>
      <c r="S230" s="45" t="s">
        <v>515</v>
      </c>
      <c r="T230" s="7"/>
      <c r="U230" s="7"/>
      <c r="V230" s="7"/>
      <c r="W230" s="15"/>
      <c r="X230" s="67" t="s">
        <v>50</v>
      </c>
      <c r="Y230" s="7" t="s">
        <v>50</v>
      </c>
      <c r="Z230" s="67" t="s">
        <v>50</v>
      </c>
      <c r="AA230" s="7">
        <v>0</v>
      </c>
      <c r="AB230" s="7" t="s">
        <v>50</v>
      </c>
      <c r="AC230" s="7">
        <v>0</v>
      </c>
      <c r="AD230" s="7">
        <v>0</v>
      </c>
      <c r="AE230" s="7" t="s">
        <v>50</v>
      </c>
      <c r="AF230" s="7" t="s">
        <v>50</v>
      </c>
      <c r="AG230" s="7">
        <v>0</v>
      </c>
      <c r="AH230" s="67" t="s">
        <v>50</v>
      </c>
      <c r="AI230" s="7">
        <v>0</v>
      </c>
      <c r="AJ230" s="7" t="s">
        <v>50</v>
      </c>
      <c r="AK230" s="7">
        <v>0</v>
      </c>
      <c r="AL230" s="7">
        <v>0</v>
      </c>
      <c r="AM230" s="7">
        <v>0</v>
      </c>
      <c r="AN230" s="7">
        <v>0</v>
      </c>
      <c r="AO230" s="7">
        <v>0</v>
      </c>
      <c r="AP230" s="7">
        <v>0</v>
      </c>
      <c r="AQ230" s="7">
        <v>0</v>
      </c>
      <c r="AR230" s="7">
        <v>0</v>
      </c>
      <c r="AS230" s="7">
        <v>0</v>
      </c>
      <c r="AT230" s="7">
        <v>0</v>
      </c>
      <c r="AU230" s="7"/>
      <c r="AV230" s="7"/>
      <c r="AW230" s="7"/>
      <c r="AX230" s="7"/>
      <c r="AY230" s="7"/>
    </row>
    <row r="231" spans="1:51" s="106" customFormat="1" hidden="1" x14ac:dyDescent="0.25">
      <c r="A231" s="5">
        <v>230</v>
      </c>
      <c r="B231" s="360">
        <v>0</v>
      </c>
      <c r="C231" s="47" t="s">
        <v>1403</v>
      </c>
      <c r="D231" s="47"/>
      <c r="E231" s="47"/>
      <c r="F231" s="47"/>
      <c r="G231" s="47"/>
      <c r="H231" s="47"/>
      <c r="I231" s="47"/>
      <c r="J231" s="47"/>
      <c r="K231" s="60" t="s">
        <v>161</v>
      </c>
      <c r="L231" s="94">
        <v>45460</v>
      </c>
      <c r="M231" s="47">
        <f>40+30+30</f>
        <v>100</v>
      </c>
      <c r="N231" s="104">
        <f t="shared" si="13"/>
        <v>45559</v>
      </c>
      <c r="O231" s="60">
        <f t="shared" ca="1" si="14"/>
        <v>-644</v>
      </c>
      <c r="P231" s="60"/>
      <c r="Q231" s="60"/>
      <c r="R231" s="47" t="s">
        <v>515</v>
      </c>
      <c r="S231" s="47" t="s">
        <v>515</v>
      </c>
      <c r="T231" s="47"/>
      <c r="U231" s="47"/>
      <c r="V231" s="47"/>
      <c r="W231" s="105"/>
      <c r="X231" s="47"/>
      <c r="Y231" s="47" t="s">
        <v>50</v>
      </c>
      <c r="Z231" s="47"/>
      <c r="AA231" s="47"/>
      <c r="AB231" s="47"/>
      <c r="AC231" s="47"/>
      <c r="AD231" s="47"/>
      <c r="AE231" s="47"/>
      <c r="AF231" s="47"/>
      <c r="AG231" s="47"/>
      <c r="AH231" s="47"/>
      <c r="AI231" s="47"/>
      <c r="AJ231" s="47"/>
      <c r="AK231" s="47"/>
      <c r="AL231" s="47"/>
      <c r="AM231" s="47"/>
      <c r="AN231" s="47"/>
      <c r="AO231" s="47"/>
      <c r="AP231" s="47"/>
      <c r="AQ231" s="47"/>
      <c r="AR231" s="47"/>
      <c r="AS231" s="47"/>
      <c r="AT231" s="47"/>
      <c r="AU231" s="47"/>
      <c r="AV231" s="47"/>
      <c r="AW231" s="47"/>
      <c r="AX231" s="47"/>
      <c r="AY231" s="47"/>
    </row>
    <row r="232" spans="1:51" s="53" customFormat="1" ht="60" hidden="1" x14ac:dyDescent="0.25">
      <c r="A232" s="50">
        <v>231</v>
      </c>
      <c r="B232" s="335">
        <v>0</v>
      </c>
      <c r="C232" s="45" t="s">
        <v>1404</v>
      </c>
      <c r="D232" s="45" t="s">
        <v>1405</v>
      </c>
      <c r="E232" s="45" t="s">
        <v>117</v>
      </c>
      <c r="F232" s="45"/>
      <c r="G232" s="45"/>
      <c r="H232" s="45"/>
      <c r="I232" s="45"/>
      <c r="J232" s="45"/>
      <c r="K232" s="46" t="s">
        <v>1406</v>
      </c>
      <c r="L232" s="51">
        <v>45460</v>
      </c>
      <c r="M232" s="45">
        <v>247</v>
      </c>
      <c r="N232" s="52">
        <f t="shared" si="13"/>
        <v>45706</v>
      </c>
      <c r="O232" s="46">
        <f t="shared" ca="1" si="14"/>
        <v>-497</v>
      </c>
      <c r="P232" s="46"/>
      <c r="Q232" s="46"/>
      <c r="R232" s="45" t="s">
        <v>1235</v>
      </c>
      <c r="S232" s="45" t="s">
        <v>1235</v>
      </c>
      <c r="T232" s="45"/>
      <c r="U232" s="45"/>
      <c r="V232" s="45"/>
      <c r="W232" s="56"/>
      <c r="X232" s="45" t="s">
        <v>56</v>
      </c>
      <c r="Y232" s="45" t="s">
        <v>50</v>
      </c>
      <c r="Z232" s="45" t="s">
        <v>50</v>
      </c>
      <c r="AA232" s="45">
        <v>0</v>
      </c>
      <c r="AB232" s="45" t="s">
        <v>50</v>
      </c>
      <c r="AC232" s="45">
        <v>0</v>
      </c>
      <c r="AD232" s="45">
        <v>0</v>
      </c>
      <c r="AE232" s="45" t="s">
        <v>50</v>
      </c>
      <c r="AF232" s="45" t="s">
        <v>50</v>
      </c>
      <c r="AG232" s="45"/>
      <c r="AH232" s="45" t="s">
        <v>50</v>
      </c>
      <c r="AI232" s="45">
        <v>0</v>
      </c>
      <c r="AJ232" s="45" t="s">
        <v>50</v>
      </c>
      <c r="AK232" s="45"/>
      <c r="AL232" s="45">
        <v>0</v>
      </c>
      <c r="AM232" s="45">
        <v>0</v>
      </c>
      <c r="AN232" s="45">
        <v>0</v>
      </c>
      <c r="AO232" s="45">
        <v>0</v>
      </c>
      <c r="AP232" s="45">
        <v>0</v>
      </c>
      <c r="AQ232" s="45">
        <v>0</v>
      </c>
      <c r="AR232" s="45">
        <v>0</v>
      </c>
      <c r="AS232" s="45">
        <v>0</v>
      </c>
      <c r="AT232" s="45">
        <v>0</v>
      </c>
      <c r="AU232" s="45"/>
      <c r="AV232" s="45"/>
      <c r="AW232" s="45"/>
      <c r="AX232" s="45"/>
      <c r="AY232" s="45"/>
    </row>
    <row r="233" spans="1:51" hidden="1" x14ac:dyDescent="0.25">
      <c r="A233" s="5">
        <v>232</v>
      </c>
      <c r="B233" s="294">
        <v>0</v>
      </c>
      <c r="C233" s="63" t="s">
        <v>1407</v>
      </c>
      <c r="D233" s="7" t="s">
        <v>1408</v>
      </c>
      <c r="E233" s="45" t="s">
        <v>515</v>
      </c>
      <c r="F233" s="7"/>
      <c r="G233" s="7"/>
      <c r="H233" s="7"/>
      <c r="I233" s="7"/>
      <c r="J233" s="7"/>
      <c r="K233" s="45"/>
      <c r="L233" s="51">
        <v>45462</v>
      </c>
      <c r="M233" s="7">
        <v>221</v>
      </c>
      <c r="N233" s="9">
        <f t="shared" si="13"/>
        <v>45682</v>
      </c>
      <c r="O233" s="10">
        <f t="shared" ca="1" si="14"/>
        <v>-521</v>
      </c>
      <c r="P233" s="10"/>
      <c r="Q233" s="10"/>
      <c r="R233" s="45" t="s">
        <v>515</v>
      </c>
      <c r="S233" s="45" t="s">
        <v>515</v>
      </c>
      <c r="T233" s="7"/>
      <c r="U233" s="7"/>
      <c r="V233" s="7"/>
      <c r="W233" s="15"/>
      <c r="X233" s="7"/>
      <c r="Y233" s="7" t="s">
        <v>50</v>
      </c>
      <c r="Z233" s="7" t="s">
        <v>50</v>
      </c>
      <c r="AA233" s="7">
        <v>0</v>
      </c>
      <c r="AB233" s="7" t="s">
        <v>50</v>
      </c>
      <c r="AC233" s="7">
        <v>0</v>
      </c>
      <c r="AD233" s="7">
        <v>0</v>
      </c>
      <c r="AE233" s="7" t="s">
        <v>50</v>
      </c>
      <c r="AF233" s="7" t="s">
        <v>50</v>
      </c>
      <c r="AG233" s="7">
        <v>0</v>
      </c>
      <c r="AH233" s="67" t="s">
        <v>56</v>
      </c>
      <c r="AI233" s="7">
        <v>0</v>
      </c>
      <c r="AJ233" s="7">
        <v>0</v>
      </c>
      <c r="AK233" s="7">
        <v>0</v>
      </c>
      <c r="AL233" s="7">
        <v>0</v>
      </c>
      <c r="AM233" s="7">
        <v>0</v>
      </c>
      <c r="AN233" s="7">
        <v>0</v>
      </c>
      <c r="AO233" s="7">
        <v>0</v>
      </c>
      <c r="AP233" s="7">
        <v>0</v>
      </c>
      <c r="AQ233" s="7">
        <v>0</v>
      </c>
      <c r="AR233" s="7">
        <v>0</v>
      </c>
      <c r="AS233" s="7">
        <v>0</v>
      </c>
      <c r="AT233" s="7">
        <v>0</v>
      </c>
      <c r="AU233" s="7" t="s">
        <v>56</v>
      </c>
      <c r="AV233" s="7" t="s">
        <v>50</v>
      </c>
      <c r="AW233" s="7" t="s">
        <v>50</v>
      </c>
      <c r="AX233" s="7"/>
      <c r="AY233" s="7"/>
    </row>
    <row r="234" spans="1:51" s="106" customFormat="1" hidden="1" x14ac:dyDescent="0.25">
      <c r="A234" s="5">
        <v>233</v>
      </c>
      <c r="B234" s="360">
        <v>0</v>
      </c>
      <c r="C234" s="47" t="s">
        <v>1409</v>
      </c>
      <c r="D234" s="47" t="s">
        <v>1410</v>
      </c>
      <c r="E234" s="60" t="s">
        <v>1214</v>
      </c>
      <c r="F234" s="47"/>
      <c r="G234" s="47"/>
      <c r="H234" s="47"/>
      <c r="I234" s="47"/>
      <c r="J234" s="47"/>
      <c r="K234" s="60" t="s">
        <v>1212</v>
      </c>
      <c r="L234" s="94">
        <v>45468</v>
      </c>
      <c r="M234" s="47">
        <f>38+30+30</f>
        <v>98</v>
      </c>
      <c r="N234" s="104">
        <f t="shared" si="13"/>
        <v>45565</v>
      </c>
      <c r="O234" s="60">
        <f t="shared" ca="1" si="14"/>
        <v>-638</v>
      </c>
      <c r="P234" s="60"/>
      <c r="Q234" s="60"/>
      <c r="R234" s="47"/>
      <c r="S234" s="47"/>
      <c r="T234" s="47"/>
      <c r="U234" s="47"/>
      <c r="V234" s="47"/>
      <c r="W234" s="105"/>
      <c r="X234" s="47"/>
      <c r="Y234" s="47"/>
      <c r="Z234" s="47"/>
      <c r="AA234" s="47"/>
      <c r="AB234" s="47"/>
      <c r="AC234" s="47"/>
      <c r="AD234" s="47"/>
      <c r="AE234" s="47"/>
      <c r="AF234" s="47"/>
      <c r="AG234" s="47"/>
      <c r="AH234" s="47"/>
      <c r="AI234" s="47"/>
      <c r="AJ234" s="47"/>
      <c r="AK234" s="47"/>
      <c r="AL234" s="47"/>
      <c r="AM234" s="47"/>
      <c r="AN234" s="47"/>
      <c r="AO234" s="47"/>
      <c r="AP234" s="47"/>
      <c r="AQ234" s="47"/>
      <c r="AR234" s="47"/>
      <c r="AS234" s="47"/>
      <c r="AT234" s="47"/>
      <c r="AU234" s="47"/>
      <c r="AV234" s="47"/>
      <c r="AW234" s="47"/>
      <c r="AX234" s="47"/>
      <c r="AY234" s="47"/>
    </row>
    <row r="235" spans="1:51" s="53" customFormat="1" ht="60" hidden="1" x14ac:dyDescent="0.25">
      <c r="A235" s="50">
        <v>234</v>
      </c>
      <c r="B235" s="335">
        <v>0</v>
      </c>
      <c r="C235" s="45" t="s">
        <v>1411</v>
      </c>
      <c r="D235" s="379" t="s">
        <v>1412</v>
      </c>
      <c r="E235" s="453" t="s">
        <v>236</v>
      </c>
      <c r="F235" s="45"/>
      <c r="G235" s="45"/>
      <c r="H235" s="45"/>
      <c r="I235" s="45"/>
      <c r="J235" s="45"/>
      <c r="K235" s="46" t="s">
        <v>1413</v>
      </c>
      <c r="L235" s="51">
        <v>45469</v>
      </c>
      <c r="M235" s="45">
        <v>281</v>
      </c>
      <c r="N235" s="52">
        <f t="shared" si="13"/>
        <v>45749</v>
      </c>
      <c r="O235" s="46">
        <f t="shared" ca="1" si="14"/>
        <v>-454</v>
      </c>
      <c r="P235" s="451">
        <v>45733</v>
      </c>
      <c r="Q235" s="46">
        <v>0</v>
      </c>
      <c r="R235" s="45" t="s">
        <v>50</v>
      </c>
      <c r="S235" s="45" t="s">
        <v>50</v>
      </c>
      <c r="T235" s="45">
        <v>0</v>
      </c>
      <c r="U235" s="45">
        <v>0</v>
      </c>
      <c r="V235" s="45" t="s">
        <v>50</v>
      </c>
      <c r="W235" s="45" t="s">
        <v>50</v>
      </c>
      <c r="X235" s="45" t="s">
        <v>50</v>
      </c>
      <c r="Y235" s="45" t="s">
        <v>50</v>
      </c>
      <c r="Z235" s="45">
        <v>0</v>
      </c>
      <c r="AA235" s="45" t="s">
        <v>50</v>
      </c>
      <c r="AB235" s="45" t="s">
        <v>50</v>
      </c>
      <c r="AC235" s="45">
        <v>0</v>
      </c>
      <c r="AD235" s="45">
        <v>0</v>
      </c>
      <c r="AE235" s="45" t="s">
        <v>50</v>
      </c>
      <c r="AF235" s="45" t="s">
        <v>50</v>
      </c>
      <c r="AG235" s="45">
        <v>0</v>
      </c>
      <c r="AH235" s="45" t="s">
        <v>56</v>
      </c>
      <c r="AI235" s="45">
        <v>0</v>
      </c>
      <c r="AJ235" s="45" t="s">
        <v>50</v>
      </c>
      <c r="AK235" s="45">
        <v>0</v>
      </c>
      <c r="AL235" s="45">
        <v>0</v>
      </c>
      <c r="AM235" s="45">
        <v>0</v>
      </c>
      <c r="AN235" s="45">
        <v>0</v>
      </c>
      <c r="AO235" s="45">
        <v>0</v>
      </c>
      <c r="AP235" s="45">
        <v>0</v>
      </c>
      <c r="AQ235" s="45">
        <v>0</v>
      </c>
      <c r="AR235" s="45">
        <v>0</v>
      </c>
      <c r="AS235" s="45">
        <v>0</v>
      </c>
      <c r="AT235" s="45">
        <v>0</v>
      </c>
      <c r="AU235" s="45"/>
      <c r="AV235" s="45"/>
      <c r="AW235" s="45"/>
      <c r="AX235" s="45"/>
      <c r="AY235" s="45"/>
    </row>
    <row r="236" spans="1:51" ht="30" hidden="1" x14ac:dyDescent="0.25">
      <c r="A236" s="5">
        <v>235</v>
      </c>
      <c r="B236" s="294">
        <v>0</v>
      </c>
      <c r="C236" s="63" t="s">
        <v>1414</v>
      </c>
      <c r="D236" s="7" t="s">
        <v>1415</v>
      </c>
      <c r="E236" s="7" t="s">
        <v>515</v>
      </c>
      <c r="F236" s="67"/>
      <c r="G236" s="67"/>
      <c r="H236" s="67"/>
      <c r="I236" s="67"/>
      <c r="J236" s="67"/>
      <c r="K236" s="46" t="s">
        <v>1416</v>
      </c>
      <c r="L236" s="8">
        <v>45469</v>
      </c>
      <c r="M236" s="7">
        <v>160</v>
      </c>
      <c r="N236" s="9">
        <f t="shared" si="13"/>
        <v>45628</v>
      </c>
      <c r="O236" s="10">
        <f t="shared" ca="1" si="14"/>
        <v>-575</v>
      </c>
      <c r="P236" s="10"/>
      <c r="Q236" s="10"/>
      <c r="R236" s="45" t="s">
        <v>515</v>
      </c>
      <c r="S236" s="45" t="s">
        <v>515</v>
      </c>
      <c r="T236" s="7"/>
      <c r="U236" s="7"/>
      <c r="V236" s="7"/>
      <c r="W236" s="15"/>
      <c r="X236" s="7" t="s">
        <v>50</v>
      </c>
      <c r="Y236" s="7" t="s">
        <v>50</v>
      </c>
      <c r="Z236" s="7" t="s">
        <v>50</v>
      </c>
      <c r="AA236" s="7">
        <v>0</v>
      </c>
      <c r="AB236" s="7" t="s">
        <v>50</v>
      </c>
      <c r="AC236" s="7">
        <v>0</v>
      </c>
      <c r="AD236" s="7">
        <v>0</v>
      </c>
      <c r="AE236" s="7" t="s">
        <v>50</v>
      </c>
      <c r="AF236" s="7" t="s">
        <v>50</v>
      </c>
      <c r="AG236" s="7">
        <v>0</v>
      </c>
      <c r="AH236" s="7">
        <v>0</v>
      </c>
      <c r="AI236" s="7">
        <v>0</v>
      </c>
      <c r="AJ236" s="7" t="s">
        <v>50</v>
      </c>
      <c r="AK236" s="7">
        <v>0</v>
      </c>
      <c r="AL236" s="7">
        <v>0</v>
      </c>
      <c r="AM236" s="7">
        <v>0</v>
      </c>
      <c r="AN236" s="7" t="s">
        <v>50</v>
      </c>
      <c r="AO236" s="7"/>
      <c r="AP236" s="7"/>
      <c r="AQ236" s="7"/>
      <c r="AR236" s="7"/>
      <c r="AS236" s="7"/>
      <c r="AT236" s="7"/>
      <c r="AU236" s="7" t="s">
        <v>56</v>
      </c>
      <c r="AV236" s="7" t="s">
        <v>50</v>
      </c>
      <c r="AW236" s="7" t="s">
        <v>50</v>
      </c>
      <c r="AX236" s="7"/>
      <c r="AY236" s="7"/>
    </row>
    <row r="237" spans="1:51" s="53" customFormat="1" ht="120" hidden="1" x14ac:dyDescent="0.25">
      <c r="A237" s="50">
        <v>236</v>
      </c>
      <c r="B237" s="335">
        <v>0</v>
      </c>
      <c r="C237" s="45" t="s">
        <v>1417</v>
      </c>
      <c r="D237" s="45" t="s">
        <v>1418</v>
      </c>
      <c r="E237" s="45" t="s">
        <v>515</v>
      </c>
      <c r="F237" s="45"/>
      <c r="G237" s="45"/>
      <c r="H237" s="45"/>
      <c r="I237" s="45"/>
      <c r="J237" s="45"/>
      <c r="K237" s="46" t="s">
        <v>1419</v>
      </c>
      <c r="L237" s="51">
        <v>45471</v>
      </c>
      <c r="M237" s="45">
        <v>251</v>
      </c>
      <c r="N237" s="52">
        <f t="shared" si="13"/>
        <v>45721</v>
      </c>
      <c r="O237" s="46">
        <f t="shared" ca="1" si="14"/>
        <v>-482</v>
      </c>
      <c r="P237" s="46"/>
      <c r="Q237" s="46"/>
      <c r="R237" s="45" t="s">
        <v>515</v>
      </c>
      <c r="S237" s="45" t="s">
        <v>515</v>
      </c>
      <c r="T237" s="45"/>
      <c r="U237" s="45"/>
      <c r="V237" s="45"/>
      <c r="W237" s="56"/>
      <c r="X237" s="45" t="s">
        <v>56</v>
      </c>
      <c r="Y237" s="45" t="s">
        <v>50</v>
      </c>
      <c r="Z237" s="45" t="s">
        <v>50</v>
      </c>
      <c r="AA237" s="45"/>
      <c r="AB237" s="45" t="s">
        <v>50</v>
      </c>
      <c r="AC237" s="45"/>
      <c r="AD237" s="45"/>
      <c r="AE237" s="45" t="s">
        <v>50</v>
      </c>
      <c r="AF237" s="45" t="s">
        <v>50</v>
      </c>
      <c r="AG237" s="45"/>
      <c r="AH237" s="45" t="s">
        <v>56</v>
      </c>
      <c r="AI237" s="45"/>
      <c r="AJ237" s="45" t="s">
        <v>50</v>
      </c>
      <c r="AK237" s="45"/>
      <c r="AL237" s="45"/>
      <c r="AM237" s="45"/>
      <c r="AN237" s="45"/>
      <c r="AO237" s="45"/>
      <c r="AP237" s="45"/>
      <c r="AQ237" s="45"/>
      <c r="AR237" s="45"/>
      <c r="AS237" s="45"/>
      <c r="AT237" s="45"/>
      <c r="AU237" s="45"/>
      <c r="AV237" s="45"/>
      <c r="AW237" s="45"/>
      <c r="AX237" s="45"/>
      <c r="AY237" s="45"/>
    </row>
    <row r="238" spans="1:51" ht="45" hidden="1" x14ac:dyDescent="0.25">
      <c r="A238" s="5">
        <v>237</v>
      </c>
      <c r="B238" s="335">
        <v>0</v>
      </c>
      <c r="C238" s="45" t="s">
        <v>1420</v>
      </c>
      <c r="D238" s="45" t="s">
        <v>1421</v>
      </c>
      <c r="E238" s="46" t="s">
        <v>1422</v>
      </c>
      <c r="F238" s="45"/>
      <c r="G238" s="45"/>
      <c r="H238" s="45"/>
      <c r="I238" s="45"/>
      <c r="J238" s="45"/>
      <c r="K238" s="46" t="s">
        <v>1423</v>
      </c>
      <c r="L238" s="8">
        <v>45474</v>
      </c>
      <c r="M238" s="7">
        <f>40+30+30</f>
        <v>100</v>
      </c>
      <c r="N238" s="9">
        <f t="shared" si="13"/>
        <v>45573</v>
      </c>
      <c r="O238" s="10">
        <f t="shared" ca="1" si="14"/>
        <v>-630</v>
      </c>
      <c r="P238" s="10"/>
      <c r="Q238" s="10">
        <v>0</v>
      </c>
      <c r="R238" s="7" t="s">
        <v>50</v>
      </c>
      <c r="S238" s="7" t="s">
        <v>50</v>
      </c>
      <c r="T238" s="7">
        <v>0</v>
      </c>
      <c r="U238" s="7">
        <v>0</v>
      </c>
      <c r="V238" s="7"/>
      <c r="W238" s="15"/>
      <c r="X238" s="7" t="s">
        <v>50</v>
      </c>
      <c r="Y238" s="7" t="s">
        <v>50</v>
      </c>
      <c r="Z238" s="7" t="s">
        <v>50</v>
      </c>
      <c r="AA238" s="7">
        <v>0</v>
      </c>
      <c r="AB238" s="7" t="s">
        <v>50</v>
      </c>
      <c r="AC238" s="7">
        <v>0</v>
      </c>
      <c r="AD238" s="7">
        <v>0</v>
      </c>
      <c r="AE238" s="7" t="s">
        <v>50</v>
      </c>
      <c r="AF238" s="7" t="s">
        <v>50</v>
      </c>
      <c r="AG238" s="7">
        <v>0</v>
      </c>
      <c r="AH238" s="67" t="s">
        <v>50</v>
      </c>
      <c r="AI238" s="7">
        <v>0</v>
      </c>
      <c r="AJ238" s="7">
        <v>0</v>
      </c>
      <c r="AK238" s="7">
        <v>0</v>
      </c>
      <c r="AL238" s="7">
        <v>0</v>
      </c>
      <c r="AM238" s="7">
        <v>0</v>
      </c>
      <c r="AN238" s="7">
        <v>0</v>
      </c>
      <c r="AO238" s="7">
        <v>0</v>
      </c>
      <c r="AP238" s="7">
        <v>0</v>
      </c>
      <c r="AQ238" s="7">
        <v>0</v>
      </c>
      <c r="AR238" s="7">
        <v>0</v>
      </c>
      <c r="AS238" s="7">
        <v>0</v>
      </c>
      <c r="AT238" s="7">
        <v>0</v>
      </c>
      <c r="AU238" s="7"/>
      <c r="AV238" s="7"/>
      <c r="AW238" s="7"/>
      <c r="AX238" s="7"/>
      <c r="AY238" s="7"/>
    </row>
    <row r="239" spans="1:51" ht="30" hidden="1" x14ac:dyDescent="0.25">
      <c r="A239" s="5">
        <v>238</v>
      </c>
      <c r="B239" s="335">
        <v>0</v>
      </c>
      <c r="C239" s="45" t="s">
        <v>1424</v>
      </c>
      <c r="D239" s="45" t="s">
        <v>1425</v>
      </c>
      <c r="E239" s="45"/>
      <c r="F239" s="45"/>
      <c r="G239" s="45"/>
      <c r="H239" s="45"/>
      <c r="I239" s="45"/>
      <c r="J239" s="45"/>
      <c r="K239" s="46" t="s">
        <v>1426</v>
      </c>
      <c r="L239" s="8">
        <v>45475</v>
      </c>
      <c r="M239" s="7">
        <f>40+30+30</f>
        <v>100</v>
      </c>
      <c r="N239" s="9">
        <f t="shared" si="13"/>
        <v>45574</v>
      </c>
      <c r="O239" s="92">
        <f t="shared" ca="1" si="14"/>
        <v>-629</v>
      </c>
      <c r="P239" s="92"/>
      <c r="Q239" s="10"/>
      <c r="R239" s="45" t="s">
        <v>515</v>
      </c>
      <c r="S239" s="45" t="s">
        <v>515</v>
      </c>
      <c r="T239" s="7">
        <v>0</v>
      </c>
      <c r="U239" s="7">
        <v>0</v>
      </c>
      <c r="V239" s="7"/>
      <c r="W239" s="15"/>
      <c r="X239" s="45" t="s">
        <v>50</v>
      </c>
      <c r="Y239" s="7">
        <v>0</v>
      </c>
      <c r="Z239" s="7" t="s">
        <v>50</v>
      </c>
      <c r="AA239" s="7">
        <v>0</v>
      </c>
      <c r="AB239" s="7" t="s">
        <v>50</v>
      </c>
      <c r="AC239" s="7">
        <v>0</v>
      </c>
      <c r="AD239" s="7">
        <v>0</v>
      </c>
      <c r="AE239" s="7" t="s">
        <v>50</v>
      </c>
      <c r="AF239" s="7" t="s">
        <v>50</v>
      </c>
      <c r="AG239" s="7">
        <v>0</v>
      </c>
      <c r="AH239" s="67" t="s">
        <v>56</v>
      </c>
      <c r="AI239" s="7">
        <v>0</v>
      </c>
      <c r="AJ239" s="7" t="s">
        <v>50</v>
      </c>
      <c r="AK239" s="7">
        <v>0</v>
      </c>
      <c r="AL239" s="7">
        <v>0</v>
      </c>
      <c r="AM239" s="7">
        <v>0</v>
      </c>
      <c r="AN239" s="7">
        <v>0</v>
      </c>
      <c r="AO239" s="7">
        <v>0</v>
      </c>
      <c r="AP239" s="7">
        <v>0</v>
      </c>
      <c r="AQ239" s="7">
        <v>0</v>
      </c>
      <c r="AR239" s="7">
        <v>0</v>
      </c>
      <c r="AS239" s="7">
        <v>0</v>
      </c>
      <c r="AT239" s="7">
        <v>0</v>
      </c>
      <c r="AU239" s="7"/>
      <c r="AV239" s="7"/>
      <c r="AW239" s="7"/>
      <c r="AX239" s="7"/>
      <c r="AY239" s="7"/>
    </row>
    <row r="240" spans="1:51" s="53" customFormat="1" ht="45" hidden="1" x14ac:dyDescent="0.25">
      <c r="A240" s="5">
        <v>239</v>
      </c>
      <c r="B240" s="335">
        <v>0</v>
      </c>
      <c r="C240" s="45" t="s">
        <v>1427</v>
      </c>
      <c r="D240" s="45" t="s">
        <v>1428</v>
      </c>
      <c r="E240" s="46" t="s">
        <v>515</v>
      </c>
      <c r="F240" s="45"/>
      <c r="G240" s="45"/>
      <c r="H240" s="45"/>
      <c r="I240" s="45"/>
      <c r="J240" s="45"/>
      <c r="K240" s="46" t="s">
        <v>1429</v>
      </c>
      <c r="L240" s="51">
        <v>45477</v>
      </c>
      <c r="M240" s="45">
        <v>130</v>
      </c>
      <c r="N240" s="52">
        <f t="shared" si="13"/>
        <v>45606</v>
      </c>
      <c r="O240" s="46">
        <f t="shared" ca="1" si="14"/>
        <v>-597</v>
      </c>
      <c r="P240" s="46"/>
      <c r="Q240" s="46"/>
      <c r="R240" s="45" t="s">
        <v>50</v>
      </c>
      <c r="S240" s="45" t="s">
        <v>50</v>
      </c>
      <c r="T240" s="45">
        <v>0</v>
      </c>
      <c r="U240" s="45">
        <v>0</v>
      </c>
      <c r="V240" s="45"/>
      <c r="W240" s="56"/>
      <c r="X240" s="45" t="s">
        <v>50</v>
      </c>
      <c r="Y240" s="45" t="s">
        <v>50</v>
      </c>
      <c r="Z240" s="45" t="s">
        <v>50</v>
      </c>
      <c r="AA240" s="45" t="s">
        <v>50</v>
      </c>
      <c r="AB240" s="45" t="s">
        <v>50</v>
      </c>
      <c r="AC240" s="45">
        <v>0</v>
      </c>
      <c r="AD240" s="45">
        <v>0</v>
      </c>
      <c r="AE240" s="45" t="s">
        <v>50</v>
      </c>
      <c r="AF240" s="45" t="s">
        <v>50</v>
      </c>
      <c r="AG240" s="45">
        <v>0</v>
      </c>
      <c r="AH240" s="45" t="s">
        <v>56</v>
      </c>
      <c r="AI240" s="45">
        <v>0</v>
      </c>
      <c r="AJ240" s="45" t="s">
        <v>50</v>
      </c>
      <c r="AK240" s="45">
        <v>0</v>
      </c>
      <c r="AL240" s="45">
        <v>0</v>
      </c>
      <c r="AM240" s="45">
        <v>0</v>
      </c>
      <c r="AN240" s="45">
        <v>0</v>
      </c>
      <c r="AO240" s="45">
        <v>0</v>
      </c>
      <c r="AP240" s="45">
        <v>0</v>
      </c>
      <c r="AQ240" s="45">
        <v>0</v>
      </c>
      <c r="AR240" s="45">
        <v>0</v>
      </c>
      <c r="AS240" s="45">
        <v>0</v>
      </c>
      <c r="AT240" s="45">
        <v>0</v>
      </c>
      <c r="AU240" s="45"/>
      <c r="AV240" s="45"/>
      <c r="AW240" s="45"/>
      <c r="AX240" s="45"/>
      <c r="AY240" s="45"/>
    </row>
    <row r="241" spans="1:51" ht="75" hidden="1" x14ac:dyDescent="0.25">
      <c r="A241" s="5">
        <v>240</v>
      </c>
      <c r="B241" s="335">
        <v>0</v>
      </c>
      <c r="C241" s="45" t="s">
        <v>1430</v>
      </c>
      <c r="D241" s="45" t="s">
        <v>1431</v>
      </c>
      <c r="E241" s="46" t="s">
        <v>515</v>
      </c>
      <c r="F241" s="45"/>
      <c r="G241" s="45"/>
      <c r="H241" s="45"/>
      <c r="I241" s="45"/>
      <c r="J241" s="45"/>
      <c r="K241" s="100" t="s">
        <v>1432</v>
      </c>
      <c r="L241" s="8">
        <v>45482</v>
      </c>
      <c r="M241" s="7">
        <f t="shared" ref="M241" si="15">40+30</f>
        <v>70</v>
      </c>
      <c r="N241" s="9">
        <f t="shared" ref="N241:N244" si="16">IF(OR(ISBLANK(L241),ISBLANK(M241)),"",L241+M241-1)</f>
        <v>45551</v>
      </c>
      <c r="O241" s="250">
        <f t="shared" ref="O241:O244" ca="1" si="17">IF(OR(ISBLANK(L241),ISBLANK(M241)),"",N241-TODAY())</f>
        <v>-652</v>
      </c>
      <c r="P241" s="250"/>
      <c r="Q241" s="10"/>
      <c r="R241" s="45" t="s">
        <v>515</v>
      </c>
      <c r="S241" s="45" t="s">
        <v>515</v>
      </c>
      <c r="T241" s="7"/>
      <c r="U241" s="7"/>
      <c r="V241" s="7"/>
      <c r="W241" s="15"/>
      <c r="X241" s="7"/>
      <c r="Y241" s="7"/>
      <c r="Z241" s="7" t="s">
        <v>50</v>
      </c>
      <c r="AA241" s="7">
        <v>0</v>
      </c>
      <c r="AB241" s="7" t="s">
        <v>50</v>
      </c>
      <c r="AC241" s="7">
        <v>0</v>
      </c>
      <c r="AD241" s="7">
        <v>0</v>
      </c>
      <c r="AE241" s="7">
        <v>0</v>
      </c>
      <c r="AF241" s="7">
        <v>0</v>
      </c>
      <c r="AG241" s="7">
        <v>0</v>
      </c>
      <c r="AH241" s="7">
        <v>0</v>
      </c>
      <c r="AI241" s="7">
        <v>0</v>
      </c>
      <c r="AJ241" s="7">
        <v>0</v>
      </c>
      <c r="AK241" s="7">
        <v>0</v>
      </c>
      <c r="AL241" s="7">
        <v>0</v>
      </c>
      <c r="AM241" s="7"/>
      <c r="AN241" s="7">
        <v>0</v>
      </c>
      <c r="AO241" s="7">
        <v>0</v>
      </c>
      <c r="AP241" s="7">
        <v>0</v>
      </c>
      <c r="AQ241" s="7">
        <v>0</v>
      </c>
      <c r="AR241" s="7">
        <v>0</v>
      </c>
      <c r="AS241" s="7">
        <v>0</v>
      </c>
      <c r="AT241" s="7">
        <v>0</v>
      </c>
      <c r="AU241" s="7"/>
      <c r="AV241" s="7"/>
      <c r="AW241" s="7"/>
      <c r="AX241" s="7"/>
      <c r="AY241" s="7"/>
    </row>
    <row r="242" spans="1:51" s="53" customFormat="1" ht="60" hidden="1" x14ac:dyDescent="0.25">
      <c r="A242" s="50">
        <v>241</v>
      </c>
      <c r="B242" s="335">
        <v>0</v>
      </c>
      <c r="C242" s="45" t="s">
        <v>1433</v>
      </c>
      <c r="D242" s="45" t="s">
        <v>1434</v>
      </c>
      <c r="E242" s="46" t="s">
        <v>515</v>
      </c>
      <c r="F242" s="45"/>
      <c r="G242" s="45"/>
      <c r="H242" s="45"/>
      <c r="I242" s="45"/>
      <c r="J242" s="45"/>
      <c r="K242" s="46" t="s">
        <v>1435</v>
      </c>
      <c r="L242" s="51">
        <v>45482</v>
      </c>
      <c r="M242" s="45">
        <f t="shared" ref="M242:M248" si="18">40+30</f>
        <v>70</v>
      </c>
      <c r="N242" s="52">
        <f t="shared" si="16"/>
        <v>45551</v>
      </c>
      <c r="O242" s="46">
        <f t="shared" ca="1" si="17"/>
        <v>-652</v>
      </c>
      <c r="P242" s="451">
        <v>45747</v>
      </c>
      <c r="Q242" s="46"/>
      <c r="R242" s="45" t="s">
        <v>515</v>
      </c>
      <c r="S242" s="45" t="s">
        <v>515</v>
      </c>
      <c r="T242" s="45"/>
      <c r="U242" s="45"/>
      <c r="V242" s="45"/>
      <c r="W242" s="371"/>
      <c r="X242" s="56"/>
      <c r="Y242" s="45"/>
      <c r="Z242" s="45" t="s">
        <v>50</v>
      </c>
      <c r="AA242" s="45"/>
      <c r="AB242" s="45" t="s">
        <v>50</v>
      </c>
      <c r="AC242" s="45">
        <v>0</v>
      </c>
      <c r="AD242" s="45">
        <v>0</v>
      </c>
      <c r="AE242" s="45" t="s">
        <v>50</v>
      </c>
      <c r="AF242" s="45" t="s">
        <v>50</v>
      </c>
      <c r="AG242" s="45">
        <v>0</v>
      </c>
      <c r="AH242" s="45" t="s">
        <v>50</v>
      </c>
      <c r="AI242" s="45">
        <v>0</v>
      </c>
      <c r="AJ242" s="45">
        <v>0</v>
      </c>
      <c r="AK242" s="45"/>
      <c r="AL242" s="45">
        <v>0</v>
      </c>
      <c r="AM242" s="45">
        <v>0</v>
      </c>
      <c r="AN242" s="45">
        <v>0</v>
      </c>
      <c r="AO242" s="45">
        <v>0</v>
      </c>
      <c r="AP242" s="45">
        <v>0</v>
      </c>
      <c r="AQ242" s="45">
        <v>0</v>
      </c>
      <c r="AR242" s="45">
        <v>0</v>
      </c>
      <c r="AS242" s="45">
        <v>0</v>
      </c>
      <c r="AT242" s="45">
        <v>0</v>
      </c>
      <c r="AU242" s="45"/>
      <c r="AV242" s="45"/>
      <c r="AW242" s="45"/>
      <c r="AX242" s="45"/>
      <c r="AY242" s="45"/>
    </row>
    <row r="243" spans="1:51" s="106" customFormat="1" ht="45" hidden="1" x14ac:dyDescent="0.25">
      <c r="A243" s="5">
        <v>242</v>
      </c>
      <c r="B243" s="360">
        <v>0</v>
      </c>
      <c r="C243" s="47" t="s">
        <v>1436</v>
      </c>
      <c r="D243" s="47" t="s">
        <v>1437</v>
      </c>
      <c r="E243" s="60" t="s">
        <v>1214</v>
      </c>
      <c r="F243" s="67"/>
      <c r="G243" s="67"/>
      <c r="H243" s="67"/>
      <c r="I243" s="67"/>
      <c r="J243" s="67"/>
      <c r="K243" s="60" t="s">
        <v>1438</v>
      </c>
      <c r="L243" s="94">
        <v>45482</v>
      </c>
      <c r="M243" s="47">
        <f t="shared" si="18"/>
        <v>70</v>
      </c>
      <c r="N243" s="104">
        <f t="shared" si="16"/>
        <v>45551</v>
      </c>
      <c r="O243" s="60">
        <f t="shared" ca="1" si="17"/>
        <v>-652</v>
      </c>
      <c r="P243" s="462">
        <v>45777</v>
      </c>
      <c r="Q243" s="60"/>
      <c r="R243" s="47" t="s">
        <v>515</v>
      </c>
      <c r="S243" s="47" t="s">
        <v>515</v>
      </c>
      <c r="T243" s="47"/>
      <c r="U243" s="47"/>
      <c r="V243" s="47"/>
      <c r="W243" s="105"/>
      <c r="X243" s="47"/>
      <c r="Y243" s="47" t="s">
        <v>50</v>
      </c>
      <c r="Z243" s="47"/>
      <c r="AA243" s="47"/>
      <c r="AB243" s="47" t="s">
        <v>50</v>
      </c>
      <c r="AC243" s="47"/>
      <c r="AD243" s="47"/>
      <c r="AE243" s="47" t="s">
        <v>50</v>
      </c>
      <c r="AF243" s="47" t="s">
        <v>50</v>
      </c>
      <c r="AG243" s="47"/>
      <c r="AH243" s="47" t="s">
        <v>56</v>
      </c>
      <c r="AI243" s="47"/>
      <c r="AJ243" s="47" t="s">
        <v>50</v>
      </c>
      <c r="AK243" s="47"/>
      <c r="AL243" s="47"/>
      <c r="AM243" s="47"/>
      <c r="AN243" s="47" t="s">
        <v>50</v>
      </c>
      <c r="AO243" s="47"/>
      <c r="AP243" s="47"/>
      <c r="AQ243" s="47"/>
      <c r="AR243" s="47"/>
      <c r="AS243" s="47"/>
      <c r="AT243" s="47"/>
      <c r="AU243" s="47"/>
      <c r="AV243" s="47"/>
      <c r="AW243" s="47"/>
      <c r="AX243" s="7"/>
      <c r="AY243" s="47"/>
    </row>
    <row r="244" spans="1:51" hidden="1" x14ac:dyDescent="0.25">
      <c r="A244" s="5">
        <v>243</v>
      </c>
      <c r="B244" s="294">
        <v>0</v>
      </c>
      <c r="C244" s="7" t="s">
        <v>1439</v>
      </c>
      <c r="D244" s="7"/>
      <c r="E244" s="10" t="s">
        <v>515</v>
      </c>
      <c r="F244" s="67"/>
      <c r="G244" s="67"/>
      <c r="H244" s="67"/>
      <c r="I244" s="67"/>
      <c r="J244" s="67"/>
      <c r="K244" s="60" t="s">
        <v>161</v>
      </c>
      <c r="L244" s="8">
        <v>45482</v>
      </c>
      <c r="M244" s="7">
        <f t="shared" si="18"/>
        <v>70</v>
      </c>
      <c r="N244" s="9">
        <f t="shared" si="16"/>
        <v>45551</v>
      </c>
      <c r="O244" s="10">
        <f t="shared" ca="1" si="17"/>
        <v>-652</v>
      </c>
      <c r="P244" s="10"/>
      <c r="Q244" s="10" t="s">
        <v>50</v>
      </c>
      <c r="R244" s="7" t="s">
        <v>515</v>
      </c>
      <c r="S244" s="45" t="s">
        <v>515</v>
      </c>
      <c r="T244" s="7"/>
      <c r="U244" s="7"/>
      <c r="V244" s="7"/>
      <c r="W244" s="15"/>
      <c r="X244" s="7"/>
      <c r="Y244" s="7"/>
      <c r="Z244" s="7"/>
      <c r="AA244" s="7"/>
      <c r="AB244" s="7"/>
      <c r="AC244" s="7"/>
      <c r="AD244" s="7"/>
      <c r="AE244" s="7"/>
      <c r="AF244" s="7"/>
      <c r="AG244" s="7"/>
      <c r="AH244" s="7"/>
      <c r="AI244" s="7"/>
      <c r="AJ244" s="7"/>
      <c r="AK244" s="7"/>
      <c r="AL244" s="7"/>
      <c r="AM244" s="7"/>
      <c r="AN244" s="7"/>
      <c r="AO244" s="7"/>
      <c r="AP244" s="7"/>
      <c r="AQ244" s="7"/>
      <c r="AR244" s="7"/>
      <c r="AS244" s="7"/>
      <c r="AT244" s="7"/>
      <c r="AU244" s="7"/>
      <c r="AV244" s="7"/>
      <c r="AW244" s="7"/>
      <c r="AX244" s="7"/>
      <c r="AY244" s="7"/>
    </row>
    <row r="245" spans="1:51" ht="120" hidden="1" x14ac:dyDescent="0.25">
      <c r="A245" s="5">
        <v>244</v>
      </c>
      <c r="B245" s="294">
        <v>0</v>
      </c>
      <c r="C245" s="63" t="s">
        <v>1440</v>
      </c>
      <c r="D245" s="7" t="s">
        <v>1441</v>
      </c>
      <c r="E245" s="10" t="s">
        <v>515</v>
      </c>
      <c r="F245" s="67"/>
      <c r="G245" s="67"/>
      <c r="H245" s="67"/>
      <c r="I245" s="67"/>
      <c r="J245" s="67"/>
      <c r="K245" s="46" t="s">
        <v>1442</v>
      </c>
      <c r="L245" s="8">
        <v>45483</v>
      </c>
      <c r="M245" s="7">
        <f>130+30</f>
        <v>160</v>
      </c>
      <c r="N245" s="9">
        <f t="shared" ref="N245:N256" si="19">IF(OR(ISBLANK(L245),ISBLANK(M245)),"",L245+M245-1)</f>
        <v>45642</v>
      </c>
      <c r="O245" s="10">
        <f t="shared" ref="O245:O256" ca="1" si="20">IF(OR(ISBLANK(L245),ISBLANK(M245)),"",N245-TODAY())</f>
        <v>-561</v>
      </c>
      <c r="P245" s="10"/>
      <c r="Q245" s="10">
        <v>0</v>
      </c>
      <c r="R245" s="45" t="s">
        <v>515</v>
      </c>
      <c r="S245" s="45" t="s">
        <v>515</v>
      </c>
      <c r="T245" s="7">
        <v>0</v>
      </c>
      <c r="U245" s="45" t="s">
        <v>50</v>
      </c>
      <c r="V245" s="7"/>
      <c r="W245" s="15"/>
      <c r="X245" s="47" t="s">
        <v>50</v>
      </c>
      <c r="Y245" s="7" t="s">
        <v>50</v>
      </c>
      <c r="Z245" s="7" t="s">
        <v>50</v>
      </c>
      <c r="AA245" s="7">
        <v>0</v>
      </c>
      <c r="AB245" s="47" t="s">
        <v>50</v>
      </c>
      <c r="AC245" s="7">
        <v>0</v>
      </c>
      <c r="AD245" s="7">
        <v>0</v>
      </c>
      <c r="AE245" s="7" t="s">
        <v>50</v>
      </c>
      <c r="AF245" s="7" t="s">
        <v>50</v>
      </c>
      <c r="AG245" s="7">
        <v>0</v>
      </c>
      <c r="AH245" s="7" t="s">
        <v>50</v>
      </c>
      <c r="AI245" s="7">
        <v>0</v>
      </c>
      <c r="AJ245" s="7">
        <v>0</v>
      </c>
      <c r="AK245" s="7">
        <v>0</v>
      </c>
      <c r="AL245" s="7">
        <v>0</v>
      </c>
      <c r="AM245" s="7">
        <v>0</v>
      </c>
      <c r="AN245" s="7">
        <v>0</v>
      </c>
      <c r="AO245" s="7">
        <v>0</v>
      </c>
      <c r="AP245" s="7">
        <v>0</v>
      </c>
      <c r="AQ245" s="7">
        <v>0</v>
      </c>
      <c r="AR245" s="7">
        <v>0</v>
      </c>
      <c r="AS245" s="7">
        <v>0</v>
      </c>
      <c r="AT245" s="7">
        <v>0</v>
      </c>
      <c r="AU245" s="7" t="s">
        <v>56</v>
      </c>
      <c r="AV245" s="7" t="s">
        <v>50</v>
      </c>
      <c r="AW245" s="7" t="s">
        <v>50</v>
      </c>
      <c r="AX245" s="7"/>
      <c r="AY245" s="7"/>
    </row>
    <row r="246" spans="1:51" s="53" customFormat="1" ht="45" hidden="1" x14ac:dyDescent="0.25">
      <c r="A246" s="5">
        <v>245</v>
      </c>
      <c r="B246" s="335">
        <v>0</v>
      </c>
      <c r="C246" s="45" t="s">
        <v>1443</v>
      </c>
      <c r="D246" s="45" t="s">
        <v>1444</v>
      </c>
      <c r="E246" s="46" t="s">
        <v>515</v>
      </c>
      <c r="F246" s="45"/>
      <c r="G246" s="45"/>
      <c r="H246" s="45"/>
      <c r="I246" s="45"/>
      <c r="J246" s="45"/>
      <c r="K246" s="46" t="s">
        <v>1445</v>
      </c>
      <c r="L246" s="51">
        <v>45489</v>
      </c>
      <c r="M246" s="45">
        <v>130</v>
      </c>
      <c r="N246" s="52">
        <f t="shared" si="19"/>
        <v>45618</v>
      </c>
      <c r="O246" s="46">
        <f t="shared" ca="1" si="20"/>
        <v>-585</v>
      </c>
      <c r="P246" s="46"/>
      <c r="Q246" s="46"/>
      <c r="R246" s="45" t="s">
        <v>515</v>
      </c>
      <c r="S246" s="45" t="s">
        <v>515</v>
      </c>
      <c r="T246" s="45"/>
      <c r="U246" s="45"/>
      <c r="V246" s="45"/>
      <c r="W246" s="56"/>
      <c r="X246" s="45" t="s">
        <v>50</v>
      </c>
      <c r="Y246" s="45" t="s">
        <v>50</v>
      </c>
      <c r="Z246" s="45" t="s">
        <v>50</v>
      </c>
      <c r="AA246" s="45">
        <v>0</v>
      </c>
      <c r="AB246" s="45" t="s">
        <v>50</v>
      </c>
      <c r="AC246" s="45">
        <v>0</v>
      </c>
      <c r="AD246" s="45">
        <v>0</v>
      </c>
      <c r="AE246" s="45" t="s">
        <v>50</v>
      </c>
      <c r="AF246" s="45" t="s">
        <v>50</v>
      </c>
      <c r="AG246" s="45">
        <v>0</v>
      </c>
      <c r="AH246" s="45" t="s">
        <v>56</v>
      </c>
      <c r="AI246" s="45">
        <v>0</v>
      </c>
      <c r="AJ246" s="45">
        <v>0</v>
      </c>
      <c r="AK246" s="45">
        <v>0</v>
      </c>
      <c r="AL246" s="45">
        <v>0</v>
      </c>
      <c r="AM246" s="45">
        <v>0</v>
      </c>
      <c r="AN246" s="45" t="s">
        <v>50</v>
      </c>
      <c r="AO246" s="45"/>
      <c r="AP246" s="45"/>
      <c r="AQ246" s="45"/>
      <c r="AR246" s="45"/>
      <c r="AS246" s="45"/>
      <c r="AT246" s="45"/>
      <c r="AU246" s="45"/>
      <c r="AV246" s="45"/>
      <c r="AW246" s="45"/>
      <c r="AX246" s="45"/>
      <c r="AY246" s="45"/>
    </row>
    <row r="247" spans="1:51" hidden="1" x14ac:dyDescent="0.25">
      <c r="A247" s="5">
        <v>246</v>
      </c>
      <c r="B247" s="294">
        <v>0</v>
      </c>
      <c r="C247" s="63" t="s">
        <v>1446</v>
      </c>
      <c r="D247" s="377" t="s">
        <v>1447</v>
      </c>
      <c r="E247" s="437" t="s">
        <v>1214</v>
      </c>
      <c r="F247" s="67"/>
      <c r="G247" s="67"/>
      <c r="H247" s="67"/>
      <c r="I247" s="67"/>
      <c r="J247" s="67"/>
      <c r="K247" s="67" t="s">
        <v>1448</v>
      </c>
      <c r="L247" s="8">
        <v>45489</v>
      </c>
      <c r="M247" s="7">
        <f t="shared" si="18"/>
        <v>70</v>
      </c>
      <c r="N247" s="9">
        <f t="shared" si="19"/>
        <v>45558</v>
      </c>
      <c r="O247" s="60">
        <f t="shared" ca="1" si="20"/>
        <v>-645</v>
      </c>
      <c r="P247" s="60"/>
      <c r="Q247" s="10" t="s">
        <v>50</v>
      </c>
      <c r="R247" s="7" t="s">
        <v>50</v>
      </c>
      <c r="S247" s="7" t="s">
        <v>50</v>
      </c>
      <c r="T247" s="7" t="s">
        <v>50</v>
      </c>
      <c r="U247" s="7">
        <v>0</v>
      </c>
      <c r="V247" s="7" t="s">
        <v>50</v>
      </c>
      <c r="W247" s="15" t="s">
        <v>50</v>
      </c>
      <c r="X247" s="7" t="s">
        <v>50</v>
      </c>
      <c r="Y247" s="7" t="s">
        <v>50</v>
      </c>
      <c r="Z247" s="7">
        <v>0</v>
      </c>
      <c r="AA247" s="7" t="s">
        <v>56</v>
      </c>
      <c r="AB247" s="7" t="s">
        <v>50</v>
      </c>
      <c r="AC247" s="7">
        <v>0</v>
      </c>
      <c r="AD247" s="7">
        <v>0</v>
      </c>
      <c r="AE247" s="7" t="s">
        <v>50</v>
      </c>
      <c r="AF247" s="7" t="s">
        <v>50</v>
      </c>
      <c r="AG247" s="7">
        <v>0</v>
      </c>
      <c r="AH247" s="67" t="s">
        <v>50</v>
      </c>
      <c r="AI247" s="7">
        <v>0</v>
      </c>
      <c r="AJ247" s="7" t="s">
        <v>50</v>
      </c>
      <c r="AK247" s="67" t="s">
        <v>1449</v>
      </c>
      <c r="AL247" s="7">
        <v>0</v>
      </c>
      <c r="AM247" s="7">
        <v>0</v>
      </c>
      <c r="AN247" s="7" t="s">
        <v>50</v>
      </c>
      <c r="AO247" s="7">
        <v>0</v>
      </c>
      <c r="AP247" s="7">
        <v>0</v>
      </c>
      <c r="AQ247" s="7">
        <v>0</v>
      </c>
      <c r="AR247" s="7">
        <v>0</v>
      </c>
      <c r="AS247" s="7">
        <v>0</v>
      </c>
      <c r="AT247" s="7">
        <v>0</v>
      </c>
      <c r="AU247" s="7"/>
      <c r="AV247" s="7"/>
      <c r="AW247" s="7"/>
      <c r="AX247" s="7"/>
      <c r="AY247" s="7"/>
    </row>
    <row r="248" spans="1:51" s="106" customFormat="1" hidden="1" x14ac:dyDescent="0.25">
      <c r="A248" s="5">
        <v>247</v>
      </c>
      <c r="B248" s="360">
        <v>0</v>
      </c>
      <c r="C248" s="47" t="s">
        <v>1450</v>
      </c>
      <c r="D248" s="47" t="s">
        <v>1451</v>
      </c>
      <c r="E248" s="60" t="s">
        <v>1214</v>
      </c>
      <c r="F248" s="47"/>
      <c r="G248" s="47"/>
      <c r="H248" s="47"/>
      <c r="I248" s="47"/>
      <c r="J248" s="47"/>
      <c r="K248" s="47"/>
      <c r="L248" s="94">
        <v>45489</v>
      </c>
      <c r="M248" s="47">
        <f t="shared" si="18"/>
        <v>70</v>
      </c>
      <c r="N248" s="104">
        <f t="shared" si="19"/>
        <v>45558</v>
      </c>
      <c r="O248" s="60">
        <f t="shared" ca="1" si="20"/>
        <v>-645</v>
      </c>
      <c r="P248" s="60"/>
      <c r="Q248" s="60"/>
      <c r="R248" s="47" t="s">
        <v>515</v>
      </c>
      <c r="S248" s="47" t="s">
        <v>515</v>
      </c>
      <c r="T248" s="47"/>
      <c r="U248" s="47"/>
      <c r="V248" s="47"/>
      <c r="W248" s="105"/>
      <c r="X248" s="47"/>
      <c r="Y248" s="47"/>
      <c r="Z248" s="47"/>
      <c r="AA248" s="47"/>
      <c r="AB248" s="47"/>
      <c r="AC248" s="47"/>
      <c r="AD248" s="47"/>
      <c r="AE248" s="47"/>
      <c r="AF248" s="47"/>
      <c r="AG248" s="47"/>
      <c r="AH248" s="47"/>
      <c r="AI248" s="47"/>
      <c r="AJ248" s="47"/>
      <c r="AK248" s="47"/>
      <c r="AL248" s="47"/>
      <c r="AM248" s="47"/>
      <c r="AN248" s="47"/>
      <c r="AO248" s="47"/>
      <c r="AP248" s="47"/>
      <c r="AQ248" s="47"/>
      <c r="AR248" s="47"/>
      <c r="AS248" s="47"/>
      <c r="AT248" s="47"/>
      <c r="AU248" s="47"/>
      <c r="AV248" s="47"/>
      <c r="AW248" s="47"/>
      <c r="AX248" s="47"/>
      <c r="AY248" s="47"/>
    </row>
    <row r="249" spans="1:51" s="53" customFormat="1" ht="90" hidden="1" x14ac:dyDescent="0.25">
      <c r="A249" s="5">
        <v>248</v>
      </c>
      <c r="B249" s="335">
        <v>0</v>
      </c>
      <c r="C249" s="45" t="s">
        <v>1452</v>
      </c>
      <c r="D249" s="45" t="s">
        <v>1453</v>
      </c>
      <c r="E249" s="46" t="s">
        <v>515</v>
      </c>
      <c r="F249" s="45"/>
      <c r="G249" s="45"/>
      <c r="H249" s="45"/>
      <c r="I249" s="45"/>
      <c r="J249" s="45"/>
      <c r="K249" s="46" t="s">
        <v>1454</v>
      </c>
      <c r="L249" s="51">
        <v>45490</v>
      </c>
      <c r="M249" s="45">
        <v>130</v>
      </c>
      <c r="N249" s="52">
        <f t="shared" si="19"/>
        <v>45619</v>
      </c>
      <c r="O249" s="46">
        <f t="shared" ca="1" si="20"/>
        <v>-584</v>
      </c>
      <c r="P249" s="46"/>
      <c r="Q249" s="46"/>
      <c r="R249" s="45" t="s">
        <v>515</v>
      </c>
      <c r="S249" s="45" t="s">
        <v>515</v>
      </c>
      <c r="T249" s="45"/>
      <c r="U249" s="45"/>
      <c r="V249" s="56"/>
      <c r="W249" s="371"/>
      <c r="X249" s="45" t="s">
        <v>50</v>
      </c>
      <c r="Y249" s="45" t="s">
        <v>50</v>
      </c>
      <c r="Z249" s="45" t="s">
        <v>50</v>
      </c>
      <c r="AA249" s="45">
        <v>0</v>
      </c>
      <c r="AB249" s="45" t="s">
        <v>50</v>
      </c>
      <c r="AC249" s="45">
        <v>0</v>
      </c>
      <c r="AD249" s="45">
        <v>0</v>
      </c>
      <c r="AE249" s="45" t="s">
        <v>50</v>
      </c>
      <c r="AF249" s="45" t="s">
        <v>50</v>
      </c>
      <c r="AG249" s="45">
        <v>0</v>
      </c>
      <c r="AH249" s="45" t="s">
        <v>50</v>
      </c>
      <c r="AI249" s="45">
        <v>0</v>
      </c>
      <c r="AJ249" s="45" t="s">
        <v>50</v>
      </c>
      <c r="AK249" s="45">
        <v>0</v>
      </c>
      <c r="AL249" s="45">
        <v>0</v>
      </c>
      <c r="AM249" s="45">
        <v>0</v>
      </c>
      <c r="AN249" s="45">
        <v>0</v>
      </c>
      <c r="AO249" s="45">
        <v>0</v>
      </c>
      <c r="AP249" s="45">
        <v>0</v>
      </c>
      <c r="AQ249" s="45">
        <v>0</v>
      </c>
      <c r="AR249" s="45">
        <v>0</v>
      </c>
      <c r="AS249" s="45">
        <v>0</v>
      </c>
      <c r="AT249" s="45">
        <v>0</v>
      </c>
      <c r="AU249" s="45" t="s">
        <v>56</v>
      </c>
      <c r="AV249" s="45" t="s">
        <v>50</v>
      </c>
      <c r="AW249" s="45" t="s">
        <v>50</v>
      </c>
      <c r="AX249" s="45"/>
      <c r="AY249" s="45"/>
    </row>
    <row r="250" spans="1:51" s="53" customFormat="1" ht="60" hidden="1" x14ac:dyDescent="0.25">
      <c r="A250" s="5">
        <v>249</v>
      </c>
      <c r="B250" s="335">
        <v>0</v>
      </c>
      <c r="C250" s="45" t="s">
        <v>1455</v>
      </c>
      <c r="D250" s="45" t="s">
        <v>1456</v>
      </c>
      <c r="E250" s="46" t="s">
        <v>515</v>
      </c>
      <c r="F250" s="45"/>
      <c r="G250" s="45"/>
      <c r="H250" s="45"/>
      <c r="I250" s="45"/>
      <c r="J250" s="45"/>
      <c r="K250" s="46" t="s">
        <v>1457</v>
      </c>
      <c r="L250" s="51">
        <v>45490</v>
      </c>
      <c r="M250" s="45">
        <v>130</v>
      </c>
      <c r="N250" s="52">
        <f t="shared" si="19"/>
        <v>45619</v>
      </c>
      <c r="O250" s="46">
        <f t="shared" ca="1" si="20"/>
        <v>-584</v>
      </c>
      <c r="P250" s="46"/>
      <c r="Q250" s="46"/>
      <c r="R250" s="45"/>
      <c r="S250" s="45"/>
      <c r="T250" s="45"/>
      <c r="U250" s="45"/>
      <c r="V250" s="45"/>
      <c r="W250" s="56"/>
      <c r="X250" s="45"/>
      <c r="Y250" s="45" t="s">
        <v>50</v>
      </c>
      <c r="Z250" s="45" t="s">
        <v>50</v>
      </c>
      <c r="AA250" s="45">
        <v>0</v>
      </c>
      <c r="AB250" s="45" t="s">
        <v>50</v>
      </c>
      <c r="AC250" s="45">
        <v>0</v>
      </c>
      <c r="AD250" s="45">
        <v>0</v>
      </c>
      <c r="AE250" s="45">
        <v>0</v>
      </c>
      <c r="AF250" s="45" t="s">
        <v>50</v>
      </c>
      <c r="AG250" s="45">
        <v>0</v>
      </c>
      <c r="AH250" s="45" t="s">
        <v>50</v>
      </c>
      <c r="AI250" s="45" t="s">
        <v>50</v>
      </c>
      <c r="AJ250" s="45">
        <v>0</v>
      </c>
      <c r="AK250" s="45">
        <v>0</v>
      </c>
      <c r="AL250" s="45">
        <v>0</v>
      </c>
      <c r="AM250" s="45">
        <v>0</v>
      </c>
      <c r="AN250" s="45">
        <v>0</v>
      </c>
      <c r="AO250" s="45">
        <v>0</v>
      </c>
      <c r="AP250" s="45">
        <v>0</v>
      </c>
      <c r="AQ250" s="45">
        <v>0</v>
      </c>
      <c r="AR250" s="45">
        <v>0</v>
      </c>
      <c r="AS250" s="45">
        <v>0</v>
      </c>
      <c r="AT250" s="45">
        <v>0</v>
      </c>
      <c r="AU250" s="45"/>
      <c r="AV250" s="45"/>
      <c r="AW250" s="45"/>
      <c r="AX250" s="45"/>
      <c r="AY250" s="45"/>
    </row>
    <row r="251" spans="1:51" s="53" customFormat="1" ht="105" hidden="1" x14ac:dyDescent="0.25">
      <c r="A251" s="5">
        <v>250</v>
      </c>
      <c r="B251" s="335">
        <v>0</v>
      </c>
      <c r="C251" s="45" t="s">
        <v>1458</v>
      </c>
      <c r="D251" s="45" t="s">
        <v>1459</v>
      </c>
      <c r="E251" s="46" t="s">
        <v>515</v>
      </c>
      <c r="F251" s="45"/>
      <c r="G251" s="45"/>
      <c r="H251" s="45"/>
      <c r="I251" s="45"/>
      <c r="J251" s="45"/>
      <c r="K251" s="46" t="s">
        <v>1460</v>
      </c>
      <c r="L251" s="51">
        <v>45490</v>
      </c>
      <c r="M251" s="45">
        <v>160</v>
      </c>
      <c r="N251" s="52">
        <f t="shared" si="19"/>
        <v>45649</v>
      </c>
      <c r="O251" s="46">
        <f t="shared" ca="1" si="20"/>
        <v>-554</v>
      </c>
      <c r="P251" s="46"/>
      <c r="Q251" s="46"/>
      <c r="R251" s="45" t="s">
        <v>515</v>
      </c>
      <c r="S251" s="45" t="s">
        <v>515</v>
      </c>
      <c r="T251" s="45"/>
      <c r="U251" s="45"/>
      <c r="V251" s="45"/>
      <c r="W251" s="56"/>
      <c r="X251" s="45"/>
      <c r="Y251" s="45" t="s">
        <v>50</v>
      </c>
      <c r="Z251" s="45" t="s">
        <v>50</v>
      </c>
      <c r="AA251" s="45">
        <v>0</v>
      </c>
      <c r="AB251" s="45" t="s">
        <v>50</v>
      </c>
      <c r="AC251" s="45">
        <v>0</v>
      </c>
      <c r="AD251" s="45">
        <v>0</v>
      </c>
      <c r="AE251" s="45" t="s">
        <v>50</v>
      </c>
      <c r="AF251" s="45" t="s">
        <v>50</v>
      </c>
      <c r="AG251" s="45">
        <v>0</v>
      </c>
      <c r="AH251" s="45" t="s">
        <v>50</v>
      </c>
      <c r="AI251" s="45">
        <v>0</v>
      </c>
      <c r="AJ251" s="45" t="s">
        <v>50</v>
      </c>
      <c r="AK251" s="45">
        <v>0</v>
      </c>
      <c r="AL251" s="45">
        <v>0</v>
      </c>
      <c r="AM251" s="45">
        <v>0</v>
      </c>
      <c r="AN251" s="45">
        <v>0</v>
      </c>
      <c r="AO251" s="45">
        <v>0</v>
      </c>
      <c r="AP251" s="45">
        <v>0</v>
      </c>
      <c r="AQ251" s="45">
        <v>0</v>
      </c>
      <c r="AR251" s="45">
        <v>0</v>
      </c>
      <c r="AS251" s="45">
        <v>0</v>
      </c>
      <c r="AT251" s="45">
        <v>0</v>
      </c>
      <c r="AU251" s="45" t="s">
        <v>56</v>
      </c>
      <c r="AV251" s="45" t="s">
        <v>50</v>
      </c>
      <c r="AW251" s="45" t="s">
        <v>50</v>
      </c>
      <c r="AX251" s="45"/>
      <c r="AY251" s="45"/>
    </row>
    <row r="252" spans="1:51" ht="90.75" customHeight="1" x14ac:dyDescent="0.25">
      <c r="A252" s="5">
        <v>251</v>
      </c>
      <c r="B252" s="294" t="s">
        <v>1461</v>
      </c>
      <c r="C252" s="63" t="s">
        <v>1462</v>
      </c>
      <c r="D252" s="7" t="s">
        <v>1463</v>
      </c>
      <c r="E252" s="10" t="s">
        <v>117</v>
      </c>
      <c r="F252" s="67"/>
      <c r="G252" s="67"/>
      <c r="H252" s="67"/>
      <c r="I252" s="67"/>
      <c r="J252" s="67"/>
      <c r="K252" s="124" t="s">
        <v>1464</v>
      </c>
      <c r="L252" s="8">
        <v>45492</v>
      </c>
      <c r="M252" s="7">
        <v>730</v>
      </c>
      <c r="N252" s="9">
        <f t="shared" si="19"/>
        <v>46221</v>
      </c>
      <c r="O252" s="92">
        <f t="shared" ca="1" si="20"/>
        <v>18</v>
      </c>
      <c r="P252" s="293"/>
      <c r="Q252" s="10"/>
      <c r="R252" s="45" t="s">
        <v>515</v>
      </c>
      <c r="S252" s="45" t="s">
        <v>515</v>
      </c>
      <c r="T252" s="7"/>
      <c r="V252" s="7"/>
      <c r="W252" s="15"/>
      <c r="X252" s="7" t="s">
        <v>50</v>
      </c>
      <c r="Y252" s="7">
        <v>0</v>
      </c>
      <c r="Z252" s="7" t="s">
        <v>50</v>
      </c>
      <c r="AA252" s="7">
        <v>0</v>
      </c>
      <c r="AB252" s="7" t="s">
        <v>50</v>
      </c>
      <c r="AC252" s="7">
        <v>0</v>
      </c>
      <c r="AD252" s="7">
        <v>0</v>
      </c>
      <c r="AE252" s="7">
        <v>0</v>
      </c>
      <c r="AF252" s="7" t="s">
        <v>50</v>
      </c>
      <c r="AG252" s="7">
        <v>0</v>
      </c>
      <c r="AH252" s="67"/>
      <c r="AI252" s="7">
        <v>0</v>
      </c>
      <c r="AJ252" s="7">
        <v>0</v>
      </c>
      <c r="AK252" s="67" t="s">
        <v>1384</v>
      </c>
      <c r="AL252" s="7">
        <v>0</v>
      </c>
      <c r="AM252" s="7">
        <v>0</v>
      </c>
      <c r="AN252" s="7" t="s">
        <v>50</v>
      </c>
      <c r="AO252" s="7">
        <v>0</v>
      </c>
      <c r="AP252" s="7">
        <v>0</v>
      </c>
      <c r="AQ252" s="7">
        <v>0</v>
      </c>
      <c r="AR252" s="7">
        <v>0</v>
      </c>
      <c r="AS252" s="7">
        <v>0</v>
      </c>
      <c r="AT252" s="7">
        <v>0</v>
      </c>
      <c r="AU252" s="7"/>
      <c r="AV252" s="7"/>
      <c r="AW252" s="7"/>
      <c r="AX252" s="7"/>
      <c r="AY252" s="7"/>
    </row>
    <row r="253" spans="1:51" hidden="1" x14ac:dyDescent="0.25">
      <c r="A253" s="5">
        <v>252</v>
      </c>
      <c r="B253" s="294">
        <v>0</v>
      </c>
      <c r="C253" s="7" t="s">
        <v>1465</v>
      </c>
      <c r="D253" s="7"/>
      <c r="E253" s="7"/>
      <c r="F253" s="67"/>
      <c r="G253" s="67"/>
      <c r="H253" s="67"/>
      <c r="I253" s="67"/>
      <c r="J253" s="67"/>
      <c r="K253" s="7" t="s">
        <v>161</v>
      </c>
      <c r="L253" s="8">
        <v>45495</v>
      </c>
      <c r="M253" s="7">
        <v>40</v>
      </c>
      <c r="N253" s="9">
        <f t="shared" si="19"/>
        <v>45534</v>
      </c>
      <c r="O253" s="250">
        <f t="shared" ca="1" si="20"/>
        <v>-669</v>
      </c>
      <c r="P253" s="250"/>
      <c r="Q253" s="10"/>
      <c r="R253" s="7"/>
      <c r="S253" s="7"/>
      <c r="T253" s="7"/>
      <c r="U253" s="7"/>
      <c r="V253" s="7"/>
      <c r="W253" s="15"/>
      <c r="X253" s="7"/>
      <c r="Y253" s="7"/>
      <c r="Z253" s="7"/>
      <c r="AA253" s="7"/>
      <c r="AB253" s="7"/>
      <c r="AC253" s="7"/>
      <c r="AD253" s="7"/>
      <c r="AE253" s="7"/>
      <c r="AF253" s="7"/>
      <c r="AG253" s="7"/>
      <c r="AH253" s="7"/>
      <c r="AI253" s="7"/>
      <c r="AJ253" s="7"/>
      <c r="AK253" s="7"/>
      <c r="AL253" s="7"/>
      <c r="AM253" s="7"/>
      <c r="AN253" s="7"/>
      <c r="AO253" s="7"/>
      <c r="AP253" s="7"/>
      <c r="AQ253" s="7"/>
      <c r="AR253" s="7"/>
      <c r="AT253" s="7"/>
      <c r="AU253" s="7"/>
      <c r="AV253" s="7"/>
      <c r="AW253" s="7"/>
      <c r="AX253" s="7"/>
      <c r="AY253" s="7"/>
    </row>
    <row r="254" spans="1:51" s="53" customFormat="1" hidden="1" x14ac:dyDescent="0.25">
      <c r="A254" s="50">
        <v>253</v>
      </c>
      <c r="B254" s="335">
        <v>0</v>
      </c>
      <c r="C254" s="45" t="s">
        <v>1466</v>
      </c>
      <c r="D254" s="45" t="s">
        <v>1467</v>
      </c>
      <c r="E254" s="45" t="s">
        <v>515</v>
      </c>
      <c r="F254" s="45"/>
      <c r="G254" s="45"/>
      <c r="H254" s="45"/>
      <c r="I254" s="45"/>
      <c r="J254" s="45"/>
      <c r="K254" s="45"/>
      <c r="L254" s="51">
        <v>45495</v>
      </c>
      <c r="M254" s="45">
        <v>460</v>
      </c>
      <c r="N254" s="52">
        <f t="shared" si="19"/>
        <v>45954</v>
      </c>
      <c r="O254" s="46">
        <f t="shared" ca="1" si="20"/>
        <v>-249</v>
      </c>
      <c r="P254" s="451"/>
      <c r="Q254" s="46"/>
      <c r="R254" s="45" t="s">
        <v>515</v>
      </c>
      <c r="S254" s="45" t="s">
        <v>515</v>
      </c>
      <c r="T254" s="45"/>
      <c r="U254" s="45"/>
      <c r="V254" s="45"/>
      <c r="W254" s="56"/>
      <c r="X254" s="45" t="s">
        <v>56</v>
      </c>
      <c r="Y254" s="45" t="s">
        <v>50</v>
      </c>
      <c r="Z254" s="45" t="s">
        <v>50</v>
      </c>
      <c r="AA254" s="45">
        <v>0</v>
      </c>
      <c r="AB254" s="45" t="s">
        <v>50</v>
      </c>
      <c r="AC254" s="45">
        <v>0</v>
      </c>
      <c r="AD254" s="45">
        <v>0</v>
      </c>
      <c r="AE254" s="45" t="s">
        <v>50</v>
      </c>
      <c r="AF254" s="45" t="s">
        <v>50</v>
      </c>
      <c r="AG254" s="45"/>
      <c r="AH254" s="45" t="s">
        <v>50</v>
      </c>
      <c r="AI254" s="45">
        <v>0</v>
      </c>
      <c r="AJ254" s="45" t="s">
        <v>50</v>
      </c>
      <c r="AK254" s="45" t="s">
        <v>1449</v>
      </c>
      <c r="AL254" s="45">
        <v>0</v>
      </c>
      <c r="AM254" s="45">
        <v>0</v>
      </c>
      <c r="AN254" s="45">
        <v>0</v>
      </c>
      <c r="AO254" s="45">
        <v>0</v>
      </c>
      <c r="AP254" s="45">
        <v>0</v>
      </c>
      <c r="AQ254" s="45">
        <v>0</v>
      </c>
      <c r="AR254" s="45">
        <v>0</v>
      </c>
      <c r="AS254" s="45">
        <v>0</v>
      </c>
      <c r="AT254" s="45">
        <v>0</v>
      </c>
      <c r="AU254" s="45"/>
      <c r="AV254" s="45"/>
      <c r="AW254" s="45"/>
      <c r="AX254" s="45"/>
      <c r="AY254" s="45"/>
    </row>
    <row r="255" spans="1:51" s="53" customFormat="1" hidden="1" x14ac:dyDescent="0.25">
      <c r="A255" s="50">
        <v>254</v>
      </c>
      <c r="B255" s="335">
        <v>0</v>
      </c>
      <c r="C255" s="45" t="s">
        <v>1468</v>
      </c>
      <c r="D255" s="379" t="s">
        <v>1469</v>
      </c>
      <c r="E255" s="379" t="s">
        <v>236</v>
      </c>
      <c r="F255" s="45"/>
      <c r="G255" s="45"/>
      <c r="H255" s="45"/>
      <c r="I255" s="45"/>
      <c r="J255" s="45"/>
      <c r="K255" s="45"/>
      <c r="L255" s="51">
        <v>45496</v>
      </c>
      <c r="M255" s="45">
        <v>310</v>
      </c>
      <c r="N255" s="52">
        <f t="shared" si="19"/>
        <v>45805</v>
      </c>
      <c r="O255" s="46">
        <f t="shared" ca="1" si="20"/>
        <v>-398</v>
      </c>
      <c r="P255" s="451">
        <v>45796</v>
      </c>
      <c r="Q255" s="46" t="s">
        <v>50</v>
      </c>
      <c r="R255" s="45" t="s">
        <v>50</v>
      </c>
      <c r="S255" s="45" t="s">
        <v>50</v>
      </c>
      <c r="T255" s="45" t="s">
        <v>50</v>
      </c>
      <c r="U255" s="45">
        <v>0</v>
      </c>
      <c r="V255" s="56" t="s">
        <v>50</v>
      </c>
      <c r="W255" s="56" t="s">
        <v>50</v>
      </c>
      <c r="X255" s="45" t="s">
        <v>50</v>
      </c>
      <c r="Y255" s="45" t="s">
        <v>50</v>
      </c>
      <c r="Z255" s="45">
        <v>0</v>
      </c>
      <c r="AA255" s="45">
        <v>0</v>
      </c>
      <c r="AB255" s="45" t="s">
        <v>50</v>
      </c>
      <c r="AC255" s="45">
        <v>0</v>
      </c>
      <c r="AD255" s="45">
        <v>0</v>
      </c>
      <c r="AE255" s="45" t="s">
        <v>50</v>
      </c>
      <c r="AF255" s="45" t="s">
        <v>50</v>
      </c>
      <c r="AG255" s="45">
        <v>0</v>
      </c>
      <c r="AH255" s="45" t="s">
        <v>50</v>
      </c>
      <c r="AI255" s="45">
        <v>0</v>
      </c>
      <c r="AJ255" s="45" t="s">
        <v>56</v>
      </c>
      <c r="AK255" s="45" t="s">
        <v>1449</v>
      </c>
      <c r="AL255" s="45">
        <v>0</v>
      </c>
      <c r="AM255" s="45">
        <v>0</v>
      </c>
      <c r="AN255" s="45">
        <v>0</v>
      </c>
      <c r="AO255" s="45">
        <v>0</v>
      </c>
      <c r="AP255" s="45">
        <v>0</v>
      </c>
      <c r="AQ255" s="45">
        <v>0</v>
      </c>
      <c r="AR255" s="45">
        <v>0</v>
      </c>
      <c r="AS255" s="45">
        <v>0</v>
      </c>
      <c r="AT255" s="45">
        <v>0</v>
      </c>
      <c r="AU255" s="45"/>
      <c r="AV255" s="45"/>
      <c r="AW255" s="45"/>
      <c r="AX255" s="45"/>
      <c r="AY255" s="45"/>
    </row>
    <row r="256" spans="1:51" ht="60" hidden="1" x14ac:dyDescent="0.25">
      <c r="A256" s="5">
        <v>255</v>
      </c>
      <c r="B256" s="294">
        <v>0</v>
      </c>
      <c r="C256" s="63" t="s">
        <v>1470</v>
      </c>
      <c r="D256" s="7" t="s">
        <v>1471</v>
      </c>
      <c r="E256" s="7" t="s">
        <v>1235</v>
      </c>
      <c r="F256" s="67"/>
      <c r="G256" s="67"/>
      <c r="H256" s="67"/>
      <c r="I256" s="67"/>
      <c r="J256" s="67"/>
      <c r="K256" s="46" t="s">
        <v>1472</v>
      </c>
      <c r="L256" s="8">
        <v>45496</v>
      </c>
      <c r="M256" s="7">
        <v>40</v>
      </c>
      <c r="N256" s="9">
        <f t="shared" si="19"/>
        <v>45535</v>
      </c>
      <c r="O256" s="250">
        <f t="shared" ca="1" si="20"/>
        <v>-668</v>
      </c>
      <c r="P256" s="250"/>
      <c r="Q256" s="10"/>
      <c r="R256" s="7"/>
      <c r="S256" s="7"/>
      <c r="T256" s="7"/>
      <c r="U256" s="7"/>
      <c r="V256" s="7"/>
      <c r="W256" s="15"/>
      <c r="X256" s="7"/>
      <c r="Y256" s="7" t="s">
        <v>50</v>
      </c>
      <c r="Z256" s="7" t="s">
        <v>50</v>
      </c>
      <c r="AA256" s="7"/>
      <c r="AB256" s="7"/>
      <c r="AC256" s="7"/>
      <c r="AD256" s="7"/>
      <c r="AE256" s="7"/>
      <c r="AF256" s="7" t="s">
        <v>56</v>
      </c>
      <c r="AG256" s="7"/>
      <c r="AH256" s="7"/>
      <c r="AI256" s="7"/>
      <c r="AJ256" s="7"/>
      <c r="AK256" s="7"/>
      <c r="AL256" s="7"/>
      <c r="AM256" s="7"/>
      <c r="AN256" s="7"/>
      <c r="AO256" s="7"/>
      <c r="AP256" s="7"/>
      <c r="AQ256" s="7"/>
      <c r="AR256" s="7"/>
      <c r="AS256" s="7"/>
      <c r="AT256" s="7"/>
      <c r="AU256" s="7" t="s">
        <v>56</v>
      </c>
      <c r="AV256" s="7" t="s">
        <v>50</v>
      </c>
      <c r="AW256" s="7" t="s">
        <v>50</v>
      </c>
      <c r="AX256" s="7"/>
      <c r="AY256" s="7"/>
    </row>
    <row r="257" spans="1:51" hidden="1" x14ac:dyDescent="0.25">
      <c r="A257" s="5">
        <v>256</v>
      </c>
      <c r="B257" s="294">
        <v>0</v>
      </c>
      <c r="C257" s="47" t="s">
        <v>1473</v>
      </c>
      <c r="D257" s="47" t="s">
        <v>1474</v>
      </c>
      <c r="E257" s="47" t="s">
        <v>117</v>
      </c>
      <c r="F257" s="67"/>
      <c r="G257" s="67"/>
      <c r="H257" s="67"/>
      <c r="I257" s="67"/>
      <c r="J257" s="67"/>
      <c r="K257" s="60" t="s">
        <v>1214</v>
      </c>
      <c r="L257" s="8">
        <v>45497</v>
      </c>
      <c r="M257" s="7">
        <f>40+30</f>
        <v>70</v>
      </c>
      <c r="N257" s="9">
        <f t="shared" ref="N257:N268" si="21">IF(OR(ISBLANK(L257),ISBLANK(M257)),"",L257+M257-1)</f>
        <v>45566</v>
      </c>
      <c r="O257" s="10">
        <f t="shared" ref="O257:O268" ca="1" si="22">IF(OR(ISBLANK(L257),ISBLANK(M257)),"",N257-TODAY())</f>
        <v>-637</v>
      </c>
      <c r="P257" s="10"/>
      <c r="Q257" s="10"/>
      <c r="R257" s="7"/>
      <c r="S257" s="7"/>
      <c r="T257" s="7"/>
      <c r="U257" s="7"/>
      <c r="V257" s="7"/>
      <c r="W257" s="15"/>
      <c r="X257" s="7"/>
      <c r="Y257" s="7"/>
      <c r="Z257" s="7"/>
      <c r="AA257" s="7"/>
      <c r="AB257" s="7"/>
      <c r="AC257" s="7"/>
      <c r="AD257" s="7"/>
      <c r="AE257" s="7"/>
      <c r="AF257" s="7"/>
      <c r="AG257" s="7"/>
      <c r="AH257" s="7"/>
      <c r="AI257" s="7"/>
      <c r="AJ257" s="7"/>
      <c r="AK257" s="7"/>
      <c r="AL257" s="7"/>
      <c r="AM257" s="7"/>
      <c r="AN257" s="7"/>
      <c r="AO257" s="7"/>
      <c r="AP257" s="7"/>
      <c r="AQ257" s="7"/>
      <c r="AR257" s="7"/>
      <c r="AS257" s="7"/>
      <c r="AT257" s="7"/>
      <c r="AU257" s="7"/>
      <c r="AV257" s="7"/>
      <c r="AW257" s="7"/>
      <c r="AX257" s="7"/>
      <c r="AY257" s="7"/>
    </row>
    <row r="258" spans="1:51" s="53" customFormat="1" hidden="1" x14ac:dyDescent="0.25">
      <c r="A258" s="5">
        <v>257</v>
      </c>
      <c r="B258" s="335">
        <v>0</v>
      </c>
      <c r="C258" s="45" t="s">
        <v>1475</v>
      </c>
      <c r="D258" s="45" t="s">
        <v>1476</v>
      </c>
      <c r="E258" s="45" t="s">
        <v>515</v>
      </c>
      <c r="F258" s="45"/>
      <c r="G258" s="45"/>
      <c r="H258" s="45"/>
      <c r="I258" s="45"/>
      <c r="J258" s="45"/>
      <c r="K258" s="45"/>
      <c r="L258" s="51">
        <v>45497</v>
      </c>
      <c r="M258" s="45">
        <v>130</v>
      </c>
      <c r="N258" s="52">
        <f t="shared" si="21"/>
        <v>45626</v>
      </c>
      <c r="O258" s="46">
        <f t="shared" ca="1" si="22"/>
        <v>-577</v>
      </c>
      <c r="P258" s="46"/>
      <c r="Q258" s="46"/>
      <c r="R258" s="45" t="s">
        <v>50</v>
      </c>
      <c r="S258" s="45" t="s">
        <v>50</v>
      </c>
      <c r="T258" s="45"/>
      <c r="U258" s="45">
        <v>3</v>
      </c>
      <c r="V258" s="45"/>
      <c r="W258" s="56"/>
      <c r="Y258" s="45">
        <v>0</v>
      </c>
      <c r="Z258" s="45" t="s">
        <v>50</v>
      </c>
      <c r="AA258" s="45">
        <v>0</v>
      </c>
      <c r="AB258" s="45" t="s">
        <v>50</v>
      </c>
      <c r="AC258" s="45">
        <v>0</v>
      </c>
      <c r="AD258" s="45">
        <v>0</v>
      </c>
      <c r="AE258" s="45" t="s">
        <v>50</v>
      </c>
      <c r="AF258" s="45" t="s">
        <v>50</v>
      </c>
      <c r="AG258" s="45">
        <v>0</v>
      </c>
      <c r="AH258" s="45" t="s">
        <v>50</v>
      </c>
      <c r="AI258" s="45">
        <v>0</v>
      </c>
      <c r="AJ258" s="45">
        <v>0</v>
      </c>
      <c r="AK258" s="45">
        <v>0</v>
      </c>
      <c r="AL258" s="45">
        <v>0</v>
      </c>
      <c r="AM258" s="45">
        <v>0</v>
      </c>
      <c r="AN258" s="45">
        <v>0</v>
      </c>
      <c r="AO258" s="45">
        <v>0</v>
      </c>
      <c r="AP258" s="45">
        <v>0</v>
      </c>
      <c r="AQ258" s="45">
        <v>0</v>
      </c>
      <c r="AR258" s="45">
        <v>0</v>
      </c>
      <c r="AS258" s="45">
        <v>0</v>
      </c>
      <c r="AT258" s="45">
        <v>0</v>
      </c>
      <c r="AU258" s="45"/>
      <c r="AV258" s="45"/>
      <c r="AW258" s="45"/>
      <c r="AX258" s="45"/>
      <c r="AY258" s="45"/>
    </row>
    <row r="259" spans="1:51" hidden="1" x14ac:dyDescent="0.25">
      <c r="A259" s="5">
        <v>258</v>
      </c>
      <c r="B259" s="332">
        <v>0</v>
      </c>
      <c r="C259" s="63" t="s">
        <v>1477</v>
      </c>
      <c r="D259" s="7" t="s">
        <v>1478</v>
      </c>
      <c r="E259" s="7" t="s">
        <v>1198</v>
      </c>
      <c r="F259" s="7"/>
      <c r="G259" s="7"/>
      <c r="H259" s="7"/>
      <c r="I259" s="7"/>
      <c r="J259" s="7"/>
      <c r="K259" s="45"/>
      <c r="L259" s="8">
        <v>45503</v>
      </c>
      <c r="M259" s="7">
        <v>50</v>
      </c>
      <c r="N259" s="9">
        <f t="shared" si="21"/>
        <v>45552</v>
      </c>
      <c r="O259" s="124">
        <f t="shared" ca="1" si="22"/>
        <v>-651</v>
      </c>
      <c r="P259" s="124"/>
      <c r="Q259" s="10">
        <v>0</v>
      </c>
      <c r="R259" s="7" t="s">
        <v>50</v>
      </c>
      <c r="S259" s="7" t="s">
        <v>50</v>
      </c>
      <c r="T259" s="7">
        <v>0</v>
      </c>
      <c r="U259" s="7"/>
      <c r="V259" s="7"/>
      <c r="W259" s="15"/>
      <c r="X259" s="7" t="s">
        <v>50</v>
      </c>
      <c r="Y259" s="7"/>
      <c r="Z259" s="7"/>
      <c r="AA259" s="7"/>
      <c r="AB259" s="7"/>
      <c r="AC259" s="7"/>
      <c r="AD259" s="7"/>
      <c r="AE259" s="7"/>
      <c r="AF259" s="7"/>
      <c r="AG259" s="7"/>
      <c r="AH259" s="7"/>
      <c r="AI259" s="7"/>
      <c r="AJ259" s="7"/>
      <c r="AK259" s="7"/>
      <c r="AL259" s="7"/>
      <c r="AM259" s="7"/>
      <c r="AN259" s="7"/>
      <c r="AO259" s="7"/>
      <c r="AP259" s="7"/>
      <c r="AQ259" s="7"/>
      <c r="AR259" s="7"/>
      <c r="AS259" s="7"/>
      <c r="AT259" s="7"/>
      <c r="AU259" s="7" t="s">
        <v>56</v>
      </c>
      <c r="AV259" s="7" t="s">
        <v>50</v>
      </c>
      <c r="AW259" s="7" t="s">
        <v>50</v>
      </c>
      <c r="AX259" s="7"/>
      <c r="AY259" s="7"/>
    </row>
    <row r="260" spans="1:51" hidden="1" x14ac:dyDescent="0.25">
      <c r="A260" s="5">
        <v>259</v>
      </c>
      <c r="B260" s="332">
        <v>0</v>
      </c>
      <c r="C260" s="63" t="s">
        <v>1479</v>
      </c>
      <c r="D260" s="7" t="s">
        <v>1480</v>
      </c>
      <c r="E260" s="7" t="s">
        <v>321</v>
      </c>
      <c r="F260" s="7"/>
      <c r="G260" s="7"/>
      <c r="H260" s="7"/>
      <c r="I260" s="7"/>
      <c r="J260" s="7"/>
      <c r="K260" s="67"/>
      <c r="L260" s="8">
        <v>45511</v>
      </c>
      <c r="M260" s="7">
        <v>40</v>
      </c>
      <c r="N260" s="9">
        <f t="shared" si="21"/>
        <v>45550</v>
      </c>
      <c r="O260" s="60">
        <f t="shared" ca="1" si="22"/>
        <v>-653</v>
      </c>
      <c r="P260" s="60"/>
      <c r="Q260" s="10"/>
      <c r="R260" s="7"/>
      <c r="S260" s="7"/>
      <c r="T260" s="7"/>
      <c r="U260" s="7"/>
      <c r="V260" s="7"/>
      <c r="W260" s="15"/>
      <c r="X260" s="7"/>
      <c r="Y260" s="7" t="s">
        <v>50</v>
      </c>
      <c r="Z260" s="7"/>
      <c r="AA260" s="7"/>
      <c r="AB260" s="7"/>
      <c r="AC260" s="7"/>
      <c r="AD260" s="7"/>
      <c r="AE260" s="7"/>
      <c r="AF260" s="7"/>
      <c r="AG260" s="7"/>
      <c r="AH260" s="7"/>
      <c r="AI260" s="7"/>
      <c r="AJ260" s="7"/>
      <c r="AK260" s="7"/>
      <c r="AL260" s="7"/>
      <c r="AM260" s="7"/>
      <c r="AN260" s="7"/>
      <c r="AO260" s="7"/>
      <c r="AP260" s="7"/>
      <c r="AQ260" s="7"/>
      <c r="AR260" s="7"/>
      <c r="AS260" s="7"/>
      <c r="AT260" s="7"/>
      <c r="AU260" s="7" t="s">
        <v>56</v>
      </c>
      <c r="AV260" s="7" t="s">
        <v>50</v>
      </c>
      <c r="AW260" s="7" t="s">
        <v>50</v>
      </c>
      <c r="AX260" s="7"/>
      <c r="AY260" s="7"/>
    </row>
    <row r="261" spans="1:51" hidden="1" x14ac:dyDescent="0.25">
      <c r="A261" s="5">
        <v>260</v>
      </c>
      <c r="B261" s="294">
        <v>0</v>
      </c>
      <c r="C261" s="63" t="s">
        <v>1481</v>
      </c>
      <c r="D261" s="7" t="s">
        <v>1482</v>
      </c>
      <c r="E261" s="45" t="s">
        <v>321</v>
      </c>
      <c r="F261" s="45"/>
      <c r="G261" s="45"/>
      <c r="H261" s="45"/>
      <c r="I261" s="45"/>
      <c r="J261" s="45"/>
      <c r="K261" s="45"/>
      <c r="L261" s="8">
        <v>45511</v>
      </c>
      <c r="M261" s="7">
        <v>40</v>
      </c>
      <c r="N261" s="9">
        <f t="shared" si="21"/>
        <v>45550</v>
      </c>
      <c r="O261" s="60">
        <f t="shared" ca="1" si="22"/>
        <v>-653</v>
      </c>
      <c r="P261" s="60"/>
      <c r="Q261" s="10"/>
      <c r="R261" s="7"/>
      <c r="S261" s="7"/>
      <c r="T261" s="7"/>
      <c r="U261" s="7"/>
      <c r="V261" s="7"/>
      <c r="W261" s="15"/>
      <c r="X261" s="7"/>
      <c r="Y261" s="7"/>
      <c r="Z261" s="7"/>
      <c r="AA261" s="7"/>
      <c r="AB261" s="7"/>
      <c r="AC261" s="7"/>
      <c r="AD261" s="7"/>
      <c r="AE261" s="7"/>
      <c r="AF261" s="7"/>
      <c r="AG261" s="7"/>
      <c r="AH261" s="7"/>
      <c r="AI261" s="7"/>
      <c r="AJ261" s="7"/>
      <c r="AK261" s="7"/>
      <c r="AL261" s="7"/>
      <c r="AM261" s="7"/>
      <c r="AN261" s="7"/>
      <c r="AO261" s="7"/>
      <c r="AP261" s="7"/>
      <c r="AQ261" s="7"/>
      <c r="AR261" s="7"/>
      <c r="AS261" s="7"/>
      <c r="AT261" s="7"/>
      <c r="AU261" s="7" t="s">
        <v>56</v>
      </c>
      <c r="AV261" s="7" t="s">
        <v>50</v>
      </c>
      <c r="AW261" s="7" t="s">
        <v>50</v>
      </c>
      <c r="AX261" s="7"/>
      <c r="AY261" s="7"/>
    </row>
    <row r="262" spans="1:51" s="53" customFormat="1" hidden="1" x14ac:dyDescent="0.25">
      <c r="A262" s="5">
        <v>261</v>
      </c>
      <c r="B262" s="335">
        <v>0</v>
      </c>
      <c r="C262" s="107" t="s">
        <v>1483</v>
      </c>
      <c r="D262" s="379" t="s">
        <v>1484</v>
      </c>
      <c r="E262" s="379" t="s">
        <v>236</v>
      </c>
      <c r="F262" s="45"/>
      <c r="G262" s="45"/>
      <c r="H262" s="45"/>
      <c r="I262" s="45"/>
      <c r="J262" s="45"/>
      <c r="K262" s="45"/>
      <c r="L262" s="51">
        <v>45511</v>
      </c>
      <c r="M262" s="45">
        <v>40</v>
      </c>
      <c r="N262" s="52">
        <f t="shared" si="21"/>
        <v>45550</v>
      </c>
      <c r="O262" s="46">
        <f t="shared" ca="1" si="22"/>
        <v>-653</v>
      </c>
      <c r="P262" s="46"/>
      <c r="Q262" s="46"/>
      <c r="R262" s="45" t="s">
        <v>50</v>
      </c>
      <c r="S262" s="45" t="s">
        <v>50</v>
      </c>
      <c r="T262" s="45">
        <v>0</v>
      </c>
      <c r="U262" s="45">
        <v>0</v>
      </c>
      <c r="V262" s="45" t="s">
        <v>50</v>
      </c>
      <c r="W262" s="45" t="s">
        <v>50</v>
      </c>
      <c r="X262" s="45" t="s">
        <v>50</v>
      </c>
      <c r="Y262" s="45" t="s">
        <v>50</v>
      </c>
      <c r="Z262" s="45" t="s">
        <v>50</v>
      </c>
      <c r="AA262" s="45">
        <v>0</v>
      </c>
      <c r="AB262" s="45" t="s">
        <v>50</v>
      </c>
      <c r="AC262" s="45">
        <v>0</v>
      </c>
      <c r="AD262" s="45">
        <v>0</v>
      </c>
      <c r="AE262" s="45" t="s">
        <v>50</v>
      </c>
      <c r="AF262" s="45" t="s">
        <v>50</v>
      </c>
      <c r="AG262" s="45">
        <v>0</v>
      </c>
      <c r="AH262" s="45">
        <v>0</v>
      </c>
      <c r="AI262" s="45">
        <v>0</v>
      </c>
      <c r="AJ262" s="45" t="s">
        <v>50</v>
      </c>
      <c r="AK262" s="45" t="s">
        <v>1384</v>
      </c>
      <c r="AL262" s="45">
        <v>0</v>
      </c>
      <c r="AM262" s="45">
        <v>0</v>
      </c>
      <c r="AN262" s="45">
        <v>0</v>
      </c>
      <c r="AO262" s="45">
        <v>0</v>
      </c>
      <c r="AP262" s="45">
        <v>0</v>
      </c>
      <c r="AQ262" s="45">
        <v>0</v>
      </c>
      <c r="AR262" s="45">
        <v>0</v>
      </c>
      <c r="AS262" s="45">
        <v>0</v>
      </c>
      <c r="AT262" s="45">
        <v>0</v>
      </c>
      <c r="AU262" s="45" t="s">
        <v>56</v>
      </c>
      <c r="AV262" s="45" t="s">
        <v>50</v>
      </c>
      <c r="AW262" s="45" t="s">
        <v>50</v>
      </c>
      <c r="AX262" s="45"/>
      <c r="AY262" s="45"/>
    </row>
    <row r="263" spans="1:51" hidden="1" x14ac:dyDescent="0.25">
      <c r="A263" s="5">
        <v>262</v>
      </c>
      <c r="B263" s="360">
        <v>0</v>
      </c>
      <c r="C263" s="47" t="s">
        <v>1485</v>
      </c>
      <c r="D263" s="47"/>
      <c r="E263" s="60" t="s">
        <v>1214</v>
      </c>
      <c r="F263" s="7"/>
      <c r="G263" s="7"/>
      <c r="H263" s="7"/>
      <c r="I263" s="7"/>
      <c r="J263" s="7"/>
      <c r="K263" s="60" t="s">
        <v>1486</v>
      </c>
      <c r="L263" s="8">
        <v>45511</v>
      </c>
      <c r="M263" s="7">
        <v>40</v>
      </c>
      <c r="N263" s="9">
        <f t="shared" si="21"/>
        <v>45550</v>
      </c>
      <c r="O263" s="10">
        <f t="shared" ca="1" si="22"/>
        <v>-653</v>
      </c>
      <c r="P263" s="10"/>
      <c r="Q263" s="10"/>
      <c r="R263" s="7"/>
      <c r="S263" s="7"/>
      <c r="T263" s="7"/>
      <c r="U263" s="7"/>
      <c r="V263" s="7"/>
      <c r="W263" s="15"/>
      <c r="X263" s="7"/>
      <c r="Y263" s="7"/>
      <c r="Z263" s="7"/>
      <c r="AA263" s="7"/>
      <c r="AB263" s="7"/>
      <c r="AC263" s="7"/>
      <c r="AD263" s="7"/>
      <c r="AE263" s="7"/>
      <c r="AF263" s="7"/>
      <c r="AG263" s="7"/>
      <c r="AH263" s="7"/>
      <c r="AI263" s="7"/>
      <c r="AJ263" s="7"/>
      <c r="AK263" s="7"/>
      <c r="AL263" s="7"/>
      <c r="AM263" s="7"/>
      <c r="AN263" s="7"/>
      <c r="AO263" s="7"/>
      <c r="AP263" s="7"/>
      <c r="AQ263" s="7"/>
      <c r="AR263" s="7"/>
      <c r="AS263" s="7"/>
      <c r="AT263" s="7"/>
      <c r="AU263" s="7"/>
      <c r="AV263" s="7"/>
      <c r="AW263" s="7"/>
      <c r="AX263" s="7"/>
      <c r="AY263" s="7"/>
    </row>
    <row r="264" spans="1:51" hidden="1" x14ac:dyDescent="0.25">
      <c r="A264" s="5">
        <v>263</v>
      </c>
      <c r="B264" s="335">
        <v>0</v>
      </c>
      <c r="C264" s="45" t="s">
        <v>1487</v>
      </c>
      <c r="D264" s="45" t="s">
        <v>1488</v>
      </c>
      <c r="E264" s="45" t="s">
        <v>515</v>
      </c>
      <c r="F264" s="45"/>
      <c r="G264" s="45"/>
      <c r="H264" s="45"/>
      <c r="I264" s="45"/>
      <c r="J264" s="45"/>
      <c r="K264" s="46"/>
      <c r="L264" s="8">
        <v>45511</v>
      </c>
      <c r="M264" s="7">
        <v>40</v>
      </c>
      <c r="N264" s="9">
        <f t="shared" si="21"/>
        <v>45550</v>
      </c>
      <c r="O264" s="60">
        <f t="shared" ca="1" si="22"/>
        <v>-653</v>
      </c>
      <c r="P264" s="60"/>
      <c r="Q264" s="10"/>
      <c r="R264" s="7" t="s">
        <v>50</v>
      </c>
      <c r="S264" s="7" t="s">
        <v>50</v>
      </c>
      <c r="T264" s="7"/>
      <c r="U264" s="67" t="s">
        <v>50</v>
      </c>
      <c r="V264" s="7"/>
      <c r="W264" s="15"/>
      <c r="X264" s="7" t="s">
        <v>50</v>
      </c>
      <c r="Y264" s="7" t="s">
        <v>50</v>
      </c>
      <c r="Z264" s="7" t="s">
        <v>50</v>
      </c>
      <c r="AA264" s="7">
        <v>0</v>
      </c>
      <c r="AB264" s="7" t="s">
        <v>50</v>
      </c>
      <c r="AC264" s="7">
        <v>0</v>
      </c>
      <c r="AD264" s="7">
        <v>0</v>
      </c>
      <c r="AE264" s="7">
        <v>0</v>
      </c>
      <c r="AF264" s="7" t="s">
        <v>50</v>
      </c>
      <c r="AG264" s="7">
        <v>0</v>
      </c>
      <c r="AH264" s="67" t="s">
        <v>50</v>
      </c>
      <c r="AI264" s="7">
        <v>0</v>
      </c>
      <c r="AJ264" s="7">
        <v>0</v>
      </c>
      <c r="AK264" s="7">
        <v>0</v>
      </c>
      <c r="AL264" s="7">
        <v>0</v>
      </c>
      <c r="AM264" s="7">
        <v>0</v>
      </c>
      <c r="AN264" s="7">
        <v>0</v>
      </c>
      <c r="AO264" s="7">
        <v>0</v>
      </c>
      <c r="AP264" s="7">
        <v>0</v>
      </c>
      <c r="AQ264" s="7">
        <v>0</v>
      </c>
      <c r="AR264" s="7">
        <v>0</v>
      </c>
      <c r="AS264" s="7">
        <v>0</v>
      </c>
      <c r="AT264" s="7">
        <v>0</v>
      </c>
      <c r="AU264" s="7"/>
      <c r="AV264" s="7"/>
      <c r="AW264" s="7"/>
      <c r="AX264" s="7"/>
      <c r="AY264" s="7"/>
    </row>
    <row r="265" spans="1:51" s="53" customFormat="1" hidden="1" x14ac:dyDescent="0.25">
      <c r="A265" s="5">
        <v>264</v>
      </c>
      <c r="B265" s="335">
        <v>0</v>
      </c>
      <c r="C265" s="45" t="s">
        <v>1489</v>
      </c>
      <c r="D265" s="45" t="s">
        <v>1490</v>
      </c>
      <c r="E265" s="45" t="s">
        <v>117</v>
      </c>
      <c r="F265" s="45"/>
      <c r="G265" s="45"/>
      <c r="H265" s="45"/>
      <c r="I265" s="45"/>
      <c r="J265" s="45"/>
      <c r="K265" s="46"/>
      <c r="L265" s="51">
        <v>45511</v>
      </c>
      <c r="M265" s="45">
        <v>40</v>
      </c>
      <c r="N265" s="52">
        <f t="shared" si="21"/>
        <v>45550</v>
      </c>
      <c r="O265" s="46">
        <f t="shared" ca="1" si="22"/>
        <v>-653</v>
      </c>
      <c r="P265" s="46"/>
      <c r="Q265" s="46"/>
      <c r="R265" s="45" t="s">
        <v>50</v>
      </c>
      <c r="S265" s="45" t="s">
        <v>50</v>
      </c>
      <c r="T265" s="45"/>
      <c r="U265" s="45"/>
      <c r="V265" s="45"/>
      <c r="W265" s="56"/>
      <c r="X265" s="45" t="s">
        <v>50</v>
      </c>
      <c r="Y265" s="45" t="s">
        <v>50</v>
      </c>
      <c r="Z265" s="45" t="s">
        <v>50</v>
      </c>
      <c r="AA265" s="45">
        <v>0</v>
      </c>
      <c r="AB265" s="45" t="s">
        <v>50</v>
      </c>
      <c r="AC265" s="45">
        <v>0</v>
      </c>
      <c r="AD265" s="45">
        <v>0</v>
      </c>
      <c r="AE265" s="45" t="s">
        <v>50</v>
      </c>
      <c r="AF265" s="45" t="s">
        <v>50</v>
      </c>
      <c r="AG265" s="45">
        <v>0</v>
      </c>
      <c r="AH265" s="45" t="s">
        <v>50</v>
      </c>
      <c r="AI265" s="45">
        <v>0</v>
      </c>
      <c r="AJ265" s="45">
        <v>0</v>
      </c>
      <c r="AK265" s="45">
        <v>0</v>
      </c>
      <c r="AL265" s="45"/>
      <c r="AM265" s="45"/>
      <c r="AN265" s="45"/>
      <c r="AO265" s="45"/>
      <c r="AP265" s="45"/>
      <c r="AQ265" s="45"/>
      <c r="AR265" s="45"/>
      <c r="AS265" s="45"/>
      <c r="AT265" s="45"/>
      <c r="AU265" s="45"/>
      <c r="AV265" s="45"/>
      <c r="AW265" s="45"/>
      <c r="AX265" s="45"/>
      <c r="AY265" s="45"/>
    </row>
    <row r="266" spans="1:51" hidden="1" x14ac:dyDescent="0.25">
      <c r="A266" s="5">
        <v>265</v>
      </c>
      <c r="B266" s="294">
        <v>0</v>
      </c>
      <c r="C266" s="63" t="s">
        <v>1491</v>
      </c>
      <c r="D266" s="7" t="s">
        <v>1492</v>
      </c>
      <c r="E266" s="7" t="s">
        <v>1235</v>
      </c>
      <c r="F266" s="7"/>
      <c r="G266" s="7"/>
      <c r="H266" s="7"/>
      <c r="I266" s="7"/>
      <c r="J266" s="7"/>
      <c r="K266" s="67"/>
      <c r="L266" s="8">
        <v>45513</v>
      </c>
      <c r="M266" s="7">
        <v>70</v>
      </c>
      <c r="N266" s="9">
        <f t="shared" si="21"/>
        <v>45582</v>
      </c>
      <c r="O266" s="250">
        <f t="shared" ca="1" si="22"/>
        <v>-621</v>
      </c>
      <c r="P266" s="250"/>
      <c r="Q266" s="10"/>
      <c r="R266" s="7" t="s">
        <v>50</v>
      </c>
      <c r="S266" s="7" t="s">
        <v>50</v>
      </c>
      <c r="T266" s="7">
        <v>0</v>
      </c>
      <c r="U266" s="7">
        <v>0</v>
      </c>
      <c r="V266" s="7">
        <v>0</v>
      </c>
      <c r="W266" s="15"/>
      <c r="X266" s="7" t="s">
        <v>50</v>
      </c>
      <c r="Y266" s="7" t="s">
        <v>50</v>
      </c>
      <c r="Z266" s="7" t="s">
        <v>50</v>
      </c>
      <c r="AA266" s="7">
        <v>0</v>
      </c>
      <c r="AB266" s="7" t="s">
        <v>50</v>
      </c>
      <c r="AC266" s="7">
        <v>0</v>
      </c>
      <c r="AD266" s="7">
        <v>0</v>
      </c>
      <c r="AE266" s="7" t="s">
        <v>50</v>
      </c>
      <c r="AF266" s="7" t="s">
        <v>50</v>
      </c>
      <c r="AG266" s="7">
        <v>0</v>
      </c>
      <c r="AH266" s="67" t="s">
        <v>56</v>
      </c>
      <c r="AI266" s="7">
        <v>0</v>
      </c>
      <c r="AJ266" s="7">
        <v>0</v>
      </c>
      <c r="AK266" s="7">
        <v>0</v>
      </c>
      <c r="AL266" s="7">
        <v>0</v>
      </c>
      <c r="AM266" s="7">
        <v>0</v>
      </c>
      <c r="AN266" s="7" t="s">
        <v>50</v>
      </c>
      <c r="AO266" s="7">
        <v>0</v>
      </c>
      <c r="AP266" s="7">
        <v>0</v>
      </c>
      <c r="AQ266" s="7">
        <v>0</v>
      </c>
      <c r="AR266" s="7">
        <v>0</v>
      </c>
      <c r="AS266" s="7">
        <v>0</v>
      </c>
      <c r="AT266" s="7">
        <v>0</v>
      </c>
      <c r="AU266" s="7" t="s">
        <v>56</v>
      </c>
      <c r="AV266" s="7" t="s">
        <v>50</v>
      </c>
      <c r="AW266" s="7" t="s">
        <v>50</v>
      </c>
      <c r="AX266" s="7"/>
      <c r="AY266" s="7"/>
    </row>
    <row r="267" spans="1:51" hidden="1" x14ac:dyDescent="0.25">
      <c r="A267" s="5">
        <v>266</v>
      </c>
      <c r="B267" s="294">
        <v>0</v>
      </c>
      <c r="C267" s="63" t="s">
        <v>1493</v>
      </c>
      <c r="D267" s="7" t="s">
        <v>1494</v>
      </c>
      <c r="E267" s="7" t="s">
        <v>321</v>
      </c>
      <c r="F267" s="7"/>
      <c r="G267" s="7"/>
      <c r="H267" s="7"/>
      <c r="I267" s="7"/>
      <c r="J267" s="7"/>
      <c r="K267" s="45"/>
      <c r="L267" s="8">
        <v>45513</v>
      </c>
      <c r="M267" s="7">
        <f>100+30</f>
        <v>130</v>
      </c>
      <c r="N267" s="9">
        <f t="shared" si="21"/>
        <v>45642</v>
      </c>
      <c r="O267" s="10">
        <f t="shared" ca="1" si="22"/>
        <v>-561</v>
      </c>
      <c r="P267" s="10"/>
      <c r="Q267" s="10"/>
      <c r="R267" s="7"/>
      <c r="S267" s="7"/>
      <c r="T267" s="7"/>
      <c r="U267" s="7"/>
      <c r="V267" s="7"/>
      <c r="W267" s="15"/>
      <c r="X267" s="7"/>
      <c r="Y267" s="7"/>
      <c r="Z267" s="7"/>
      <c r="AA267" s="7"/>
      <c r="AB267" s="7"/>
      <c r="AC267" s="7"/>
      <c r="AD267" s="7"/>
      <c r="AE267" s="7"/>
      <c r="AF267" s="7"/>
      <c r="AG267" s="7"/>
      <c r="AH267" s="7" t="s">
        <v>56</v>
      </c>
      <c r="AI267" s="7"/>
      <c r="AJ267" s="7"/>
      <c r="AK267" s="7"/>
      <c r="AL267" s="7"/>
      <c r="AM267" s="7"/>
      <c r="AN267" s="7"/>
      <c r="AO267" s="7"/>
      <c r="AP267" s="7"/>
      <c r="AQ267" s="7"/>
      <c r="AR267" s="7"/>
      <c r="AS267" s="7"/>
      <c r="AT267" s="7"/>
      <c r="AU267" s="7" t="s">
        <v>56</v>
      </c>
      <c r="AV267" s="7" t="s">
        <v>50</v>
      </c>
      <c r="AW267" s="7" t="s">
        <v>50</v>
      </c>
      <c r="AX267" s="7"/>
      <c r="AY267" s="7"/>
    </row>
    <row r="268" spans="1:51" s="53" customFormat="1" hidden="1" x14ac:dyDescent="0.25">
      <c r="A268" s="5">
        <v>267</v>
      </c>
      <c r="B268" s="335">
        <v>0</v>
      </c>
      <c r="C268" s="45" t="s">
        <v>1495</v>
      </c>
      <c r="D268" s="45" t="s">
        <v>1496</v>
      </c>
      <c r="E268" s="45" t="s">
        <v>1235</v>
      </c>
      <c r="F268" s="45"/>
      <c r="G268" s="45"/>
      <c r="H268" s="45"/>
      <c r="I268" s="45"/>
      <c r="J268" s="45"/>
      <c r="K268" s="45"/>
      <c r="L268" s="51">
        <v>45513</v>
      </c>
      <c r="M268" s="45">
        <v>100</v>
      </c>
      <c r="N268" s="52">
        <f t="shared" si="21"/>
        <v>45612</v>
      </c>
      <c r="O268" s="46">
        <f t="shared" ca="1" si="22"/>
        <v>-591</v>
      </c>
      <c r="P268" s="46"/>
      <c r="Q268" s="46"/>
      <c r="R268" s="45" t="s">
        <v>50</v>
      </c>
      <c r="S268" s="45" t="s">
        <v>50</v>
      </c>
      <c r="T268" s="45">
        <v>0</v>
      </c>
      <c r="U268" s="45">
        <v>0</v>
      </c>
      <c r="V268" s="45">
        <v>0</v>
      </c>
      <c r="W268" s="56"/>
      <c r="X268" s="45" t="s">
        <v>50</v>
      </c>
      <c r="Y268" s="45" t="s">
        <v>50</v>
      </c>
      <c r="Z268" s="45" t="s">
        <v>50</v>
      </c>
      <c r="AA268" s="45">
        <v>0</v>
      </c>
      <c r="AB268" s="45" t="s">
        <v>50</v>
      </c>
      <c r="AC268" s="45">
        <v>0</v>
      </c>
      <c r="AD268" s="45">
        <v>0</v>
      </c>
      <c r="AE268" s="45" t="s">
        <v>50</v>
      </c>
      <c r="AF268" s="45" t="s">
        <v>50</v>
      </c>
      <c r="AG268" s="45">
        <v>0</v>
      </c>
      <c r="AH268" s="45" t="s">
        <v>56</v>
      </c>
      <c r="AI268" s="45">
        <v>0</v>
      </c>
      <c r="AJ268" s="45">
        <v>0</v>
      </c>
      <c r="AK268" s="45">
        <v>0</v>
      </c>
      <c r="AL268" s="45">
        <v>0</v>
      </c>
      <c r="AM268" s="45">
        <v>0</v>
      </c>
      <c r="AN268" s="45">
        <v>0</v>
      </c>
      <c r="AO268" s="45">
        <v>0</v>
      </c>
      <c r="AP268" s="45">
        <v>0</v>
      </c>
      <c r="AQ268" s="45">
        <v>0</v>
      </c>
      <c r="AR268" s="45">
        <v>0</v>
      </c>
      <c r="AS268" s="45">
        <v>0</v>
      </c>
      <c r="AT268" s="45">
        <v>0</v>
      </c>
      <c r="AU268" s="45"/>
      <c r="AV268" s="45"/>
      <c r="AW268" s="45"/>
      <c r="AX268" s="45"/>
      <c r="AY268" s="45"/>
    </row>
    <row r="269" spans="1:51" s="53" customFormat="1" hidden="1" x14ac:dyDescent="0.25">
      <c r="A269" s="5">
        <v>268</v>
      </c>
      <c r="B269" s="335">
        <v>0</v>
      </c>
      <c r="C269" s="45" t="s">
        <v>1497</v>
      </c>
      <c r="D269" s="45" t="s">
        <v>1498</v>
      </c>
      <c r="E269" s="45" t="s">
        <v>515</v>
      </c>
      <c r="F269" s="45"/>
      <c r="G269" s="45"/>
      <c r="H269" s="45"/>
      <c r="I269" s="45"/>
      <c r="J269" s="45"/>
      <c r="K269" s="45"/>
      <c r="L269" s="51">
        <v>45517</v>
      </c>
      <c r="M269" s="45">
        <v>100</v>
      </c>
      <c r="N269" s="52">
        <f t="shared" ref="N269:N331" si="23">IF(OR(ISBLANK(L269),ISBLANK(M269)),"",L269+M269-1)</f>
        <v>45616</v>
      </c>
      <c r="O269" s="46">
        <f t="shared" ref="O269:O331" ca="1" si="24">IF(OR(ISBLANK(L269),ISBLANK(M269)),"",N269-TODAY())</f>
        <v>-587</v>
      </c>
      <c r="P269" s="46"/>
      <c r="Q269" s="46"/>
      <c r="R269" s="45" t="s">
        <v>50</v>
      </c>
      <c r="S269" s="45" t="s">
        <v>50</v>
      </c>
      <c r="T269" s="45">
        <v>0</v>
      </c>
      <c r="U269" s="45">
        <v>0</v>
      </c>
      <c r="V269" s="45">
        <v>0</v>
      </c>
      <c r="W269" s="56"/>
      <c r="X269" s="45"/>
      <c r="Y269" s="45" t="s">
        <v>50</v>
      </c>
      <c r="Z269" s="45" t="s">
        <v>50</v>
      </c>
      <c r="AA269" s="45">
        <v>0</v>
      </c>
      <c r="AB269" s="45" t="s">
        <v>50</v>
      </c>
      <c r="AC269" s="45">
        <v>0</v>
      </c>
      <c r="AD269" s="45">
        <v>0</v>
      </c>
      <c r="AE269" s="45" t="s">
        <v>50</v>
      </c>
      <c r="AF269" s="45" t="s">
        <v>50</v>
      </c>
      <c r="AG269" s="45">
        <v>0</v>
      </c>
      <c r="AH269" s="45" t="s">
        <v>50</v>
      </c>
      <c r="AI269" s="45">
        <v>0</v>
      </c>
      <c r="AJ269" s="45" t="s">
        <v>50</v>
      </c>
      <c r="AK269" s="45">
        <v>0</v>
      </c>
      <c r="AL269" s="45">
        <v>0</v>
      </c>
      <c r="AM269" s="45">
        <v>0</v>
      </c>
      <c r="AN269" s="45" t="s">
        <v>50</v>
      </c>
      <c r="AO269" s="45">
        <v>0</v>
      </c>
      <c r="AP269" s="45">
        <v>0</v>
      </c>
      <c r="AQ269" s="45">
        <v>0</v>
      </c>
      <c r="AR269" s="45">
        <v>0</v>
      </c>
      <c r="AS269" s="45">
        <v>0</v>
      </c>
      <c r="AT269" s="45">
        <v>0</v>
      </c>
      <c r="AU269" s="45"/>
      <c r="AV269" s="45"/>
      <c r="AW269" s="45"/>
      <c r="AX269" s="45"/>
      <c r="AY269" s="45"/>
    </row>
    <row r="270" spans="1:51" hidden="1" x14ac:dyDescent="0.25">
      <c r="A270" s="5">
        <v>269</v>
      </c>
      <c r="B270" s="294">
        <v>0</v>
      </c>
      <c r="C270" s="63" t="s">
        <v>1499</v>
      </c>
      <c r="D270" s="7" t="s">
        <v>1500</v>
      </c>
      <c r="E270" s="45" t="s">
        <v>117</v>
      </c>
      <c r="F270" s="7"/>
      <c r="G270" s="7"/>
      <c r="H270" s="7"/>
      <c r="I270" s="7"/>
      <c r="J270" s="7"/>
      <c r="K270" s="46"/>
      <c r="L270" s="8">
        <v>45525</v>
      </c>
      <c r="M270" s="7">
        <v>100</v>
      </c>
      <c r="N270" s="9">
        <f>IF(OR(ISBLANK(L270),ISBLANK(M270)),"",L270+M270-1)</f>
        <v>45624</v>
      </c>
      <c r="O270" s="250">
        <f t="shared" ca="1" si="24"/>
        <v>-579</v>
      </c>
      <c r="P270" s="250"/>
      <c r="Q270" s="10"/>
      <c r="R270" s="7" t="s">
        <v>50</v>
      </c>
      <c r="S270" s="7" t="s">
        <v>50</v>
      </c>
      <c r="T270" s="7"/>
      <c r="U270" s="7"/>
      <c r="V270" s="7"/>
      <c r="W270" s="15"/>
      <c r="X270" s="7" t="s">
        <v>50</v>
      </c>
      <c r="Y270" s="7" t="s">
        <v>50</v>
      </c>
      <c r="Z270" s="247" t="s">
        <v>50</v>
      </c>
      <c r="AA270" s="7" t="s">
        <v>50</v>
      </c>
      <c r="AB270" s="7" t="s">
        <v>50</v>
      </c>
      <c r="AC270" s="7">
        <v>0</v>
      </c>
      <c r="AD270" s="7">
        <v>0</v>
      </c>
      <c r="AE270" s="7" t="s">
        <v>50</v>
      </c>
      <c r="AF270" s="7" t="s">
        <v>50</v>
      </c>
      <c r="AG270" s="7"/>
      <c r="AH270" s="7" t="s">
        <v>50</v>
      </c>
      <c r="AI270" s="7">
        <v>0</v>
      </c>
      <c r="AJ270" s="7">
        <v>0</v>
      </c>
      <c r="AK270" s="7">
        <v>0</v>
      </c>
      <c r="AL270" s="7">
        <v>0</v>
      </c>
      <c r="AM270" s="7">
        <v>0</v>
      </c>
      <c r="AN270" s="7" t="s">
        <v>50</v>
      </c>
      <c r="AO270" s="7"/>
      <c r="AP270" s="7"/>
      <c r="AQ270" s="7"/>
      <c r="AR270" s="7"/>
      <c r="AS270" s="7"/>
      <c r="AT270" s="7"/>
      <c r="AU270" s="7" t="s">
        <v>56</v>
      </c>
      <c r="AV270" s="7" t="s">
        <v>50</v>
      </c>
      <c r="AW270" s="7" t="s">
        <v>50</v>
      </c>
      <c r="AX270" s="7"/>
      <c r="AY270" s="7"/>
    </row>
    <row r="271" spans="1:51" s="53" customFormat="1" hidden="1" x14ac:dyDescent="0.25">
      <c r="A271" s="50">
        <v>270</v>
      </c>
      <c r="B271" s="335">
        <v>0</v>
      </c>
      <c r="C271" s="45" t="s">
        <v>1501</v>
      </c>
      <c r="D271" s="45" t="s">
        <v>1502</v>
      </c>
      <c r="E271" s="45" t="s">
        <v>117</v>
      </c>
      <c r="F271" s="45"/>
      <c r="G271" s="45"/>
      <c r="H271" s="45"/>
      <c r="I271" s="45"/>
      <c r="J271" s="45"/>
      <c r="K271" s="46"/>
      <c r="L271" s="51">
        <v>45532</v>
      </c>
      <c r="M271" s="45">
        <v>191</v>
      </c>
      <c r="N271" s="52">
        <f>IF(OR(ISBLANK(L271),ISBLANK(M271)),"",L271+M271-1)</f>
        <v>45722</v>
      </c>
      <c r="O271" s="46">
        <f ca="1">IF(OR(ISBLANK(L271),ISBLANK(M271)),"",N271-TODAY())</f>
        <v>-481</v>
      </c>
      <c r="P271" s="46"/>
      <c r="Q271" s="46"/>
      <c r="R271" s="45" t="s">
        <v>50</v>
      </c>
      <c r="S271" s="45" t="s">
        <v>50</v>
      </c>
      <c r="T271" s="45"/>
      <c r="U271" s="45"/>
      <c r="V271" s="45"/>
      <c r="W271" s="56"/>
      <c r="X271" s="45" t="s">
        <v>50</v>
      </c>
      <c r="Y271" s="45" t="s">
        <v>50</v>
      </c>
      <c r="Z271" s="45" t="s">
        <v>50</v>
      </c>
      <c r="AA271" s="45">
        <v>0</v>
      </c>
      <c r="AB271" s="45" t="s">
        <v>50</v>
      </c>
      <c r="AC271" s="45">
        <v>0</v>
      </c>
      <c r="AD271" s="45">
        <v>0</v>
      </c>
      <c r="AE271" s="45" t="s">
        <v>50</v>
      </c>
      <c r="AF271" s="45" t="s">
        <v>50</v>
      </c>
      <c r="AG271" s="45"/>
      <c r="AH271" s="45" t="s">
        <v>56</v>
      </c>
      <c r="AI271" s="45">
        <v>0</v>
      </c>
      <c r="AJ271" s="45">
        <v>0</v>
      </c>
      <c r="AK271" s="45">
        <v>0</v>
      </c>
      <c r="AL271" s="45"/>
      <c r="AM271" s="45"/>
      <c r="AN271" s="45"/>
      <c r="AO271" s="45"/>
      <c r="AP271" s="45"/>
      <c r="AQ271" s="45"/>
      <c r="AR271" s="45"/>
      <c r="AS271" s="45"/>
      <c r="AT271" s="45"/>
      <c r="AU271" s="45"/>
      <c r="AV271" s="45"/>
      <c r="AW271" s="45"/>
      <c r="AX271" s="45"/>
      <c r="AY271" s="45"/>
    </row>
    <row r="272" spans="1:51" s="53" customFormat="1" hidden="1" x14ac:dyDescent="0.25">
      <c r="A272" s="50">
        <v>271</v>
      </c>
      <c r="B272" s="335">
        <v>0</v>
      </c>
      <c r="C272" s="45" t="s">
        <v>1503</v>
      </c>
      <c r="D272" s="45" t="s">
        <v>1504</v>
      </c>
      <c r="E272" s="45" t="s">
        <v>515</v>
      </c>
      <c r="F272" s="45"/>
      <c r="G272" s="45"/>
      <c r="H272" s="45"/>
      <c r="I272" s="45"/>
      <c r="J272" s="45"/>
      <c r="K272" s="45"/>
      <c r="L272" s="51">
        <v>45534</v>
      </c>
      <c r="M272" s="45">
        <v>400</v>
      </c>
      <c r="N272" s="52">
        <f>IF(OR(ISBLANK(L272),ISBLANK(M272)),"",L272+M272-1)</f>
        <v>45933</v>
      </c>
      <c r="O272" s="46">
        <f ca="1">IF(OR(ISBLANK(L272),ISBLANK(M272)),"",N272-TODAY())</f>
        <v>-270</v>
      </c>
      <c r="P272" s="451"/>
      <c r="Q272" s="46"/>
      <c r="R272" s="45"/>
      <c r="S272" s="45"/>
      <c r="T272" s="45"/>
      <c r="U272" s="45"/>
      <c r="V272" s="45"/>
      <c r="W272" s="56"/>
      <c r="X272" s="45" t="s">
        <v>56</v>
      </c>
      <c r="Y272" s="45" t="s">
        <v>50</v>
      </c>
      <c r="Z272" s="45" t="s">
        <v>50</v>
      </c>
      <c r="AA272" s="45" t="s">
        <v>56</v>
      </c>
      <c r="AB272" s="45" t="s">
        <v>50</v>
      </c>
      <c r="AC272" s="45">
        <v>0</v>
      </c>
      <c r="AD272" s="45">
        <v>0</v>
      </c>
      <c r="AE272" s="45" t="s">
        <v>50</v>
      </c>
      <c r="AF272" s="45" t="s">
        <v>50</v>
      </c>
      <c r="AG272" s="45"/>
      <c r="AH272" s="45">
        <v>0</v>
      </c>
      <c r="AI272" s="45">
        <v>0</v>
      </c>
      <c r="AJ272" s="45" t="s">
        <v>50</v>
      </c>
      <c r="AK272" s="45" t="s">
        <v>1449</v>
      </c>
      <c r="AL272" s="45">
        <v>0</v>
      </c>
      <c r="AM272" s="45">
        <v>0</v>
      </c>
      <c r="AN272" s="45">
        <v>0</v>
      </c>
      <c r="AO272" s="45">
        <v>0</v>
      </c>
      <c r="AP272" s="45">
        <v>0</v>
      </c>
      <c r="AQ272" s="45">
        <v>0</v>
      </c>
      <c r="AR272" s="45">
        <v>0</v>
      </c>
      <c r="AS272" s="45">
        <v>0</v>
      </c>
      <c r="AT272" s="45">
        <v>0</v>
      </c>
      <c r="AU272" s="45"/>
      <c r="AV272" s="45"/>
      <c r="AW272" s="45"/>
      <c r="AX272" s="45"/>
      <c r="AY272" s="45"/>
    </row>
    <row r="273" spans="1:51" hidden="1" x14ac:dyDescent="0.25">
      <c r="A273" s="5">
        <v>272</v>
      </c>
      <c r="B273" s="360">
        <v>0</v>
      </c>
      <c r="C273" s="47" t="s">
        <v>1505</v>
      </c>
      <c r="D273" s="47"/>
      <c r="E273" s="47"/>
      <c r="F273" s="47"/>
      <c r="G273" s="47"/>
      <c r="H273" s="47"/>
      <c r="I273" s="47"/>
      <c r="J273" s="47"/>
      <c r="K273" s="47"/>
      <c r="L273" s="8">
        <v>45534</v>
      </c>
      <c r="M273" s="7">
        <v>40</v>
      </c>
      <c r="N273" s="9">
        <f t="shared" si="23"/>
        <v>45573</v>
      </c>
      <c r="O273" s="10">
        <f t="shared" ca="1" si="24"/>
        <v>-630</v>
      </c>
      <c r="P273" s="10"/>
      <c r="Q273" s="10"/>
      <c r="R273" s="7"/>
      <c r="S273" s="7"/>
      <c r="T273" s="7"/>
      <c r="U273" s="7"/>
      <c r="V273" s="7"/>
      <c r="W273" s="15"/>
      <c r="X273" s="7"/>
      <c r="Y273" s="7"/>
      <c r="Z273" s="7"/>
      <c r="AA273" s="7"/>
      <c r="AB273" s="7"/>
      <c r="AC273" s="7"/>
      <c r="AD273" s="7"/>
      <c r="AE273" s="7"/>
      <c r="AF273" s="7"/>
      <c r="AG273" s="7"/>
      <c r="AH273" s="7"/>
      <c r="AI273" s="7"/>
      <c r="AJ273" s="7"/>
      <c r="AK273" s="7"/>
      <c r="AL273" s="7"/>
      <c r="AM273" s="7"/>
      <c r="AN273" s="7"/>
      <c r="AO273" s="7"/>
      <c r="AP273" s="7"/>
      <c r="AQ273" s="7"/>
      <c r="AR273" s="7"/>
      <c r="AS273" s="7"/>
      <c r="AT273" s="7"/>
      <c r="AU273" s="7"/>
      <c r="AV273" s="7"/>
      <c r="AW273" s="7"/>
      <c r="AX273" s="7"/>
      <c r="AY273" s="7"/>
    </row>
    <row r="274" spans="1:51" s="53" customFormat="1" hidden="1" x14ac:dyDescent="0.25">
      <c r="A274" s="50">
        <v>273</v>
      </c>
      <c r="B274" s="367" t="s">
        <v>47</v>
      </c>
      <c r="C274" s="45" t="s">
        <v>1506</v>
      </c>
      <c r="D274" s="45" t="s">
        <v>1507</v>
      </c>
      <c r="E274" s="45" t="s">
        <v>515</v>
      </c>
      <c r="F274" s="45"/>
      <c r="G274" s="45"/>
      <c r="H274" s="45"/>
      <c r="I274" s="45"/>
      <c r="J274" s="45"/>
      <c r="K274" s="45"/>
      <c r="L274" s="51">
        <v>45538</v>
      </c>
      <c r="M274" s="45">
        <v>161</v>
      </c>
      <c r="N274" s="52">
        <f t="shared" si="23"/>
        <v>45698</v>
      </c>
      <c r="O274" s="46">
        <f t="shared" ca="1" si="24"/>
        <v>-505</v>
      </c>
      <c r="P274" s="46"/>
      <c r="Q274" s="46"/>
      <c r="R274" s="45"/>
      <c r="S274" s="45"/>
      <c r="T274" s="45"/>
      <c r="U274" s="45"/>
      <c r="V274" s="45"/>
      <c r="W274" s="56"/>
      <c r="X274" s="45"/>
      <c r="Y274" s="45"/>
      <c r="Z274" s="45" t="s">
        <v>50</v>
      </c>
      <c r="AA274" s="45">
        <v>0</v>
      </c>
      <c r="AB274" s="45" t="s">
        <v>50</v>
      </c>
      <c r="AC274" s="45">
        <v>0</v>
      </c>
      <c r="AD274" s="45">
        <v>0</v>
      </c>
      <c r="AE274" s="45" t="s">
        <v>50</v>
      </c>
      <c r="AF274" s="45" t="s">
        <v>50</v>
      </c>
      <c r="AG274" s="45">
        <v>0</v>
      </c>
      <c r="AH274" s="45"/>
      <c r="AI274" s="45">
        <v>0</v>
      </c>
      <c r="AJ274" s="45" t="s">
        <v>50</v>
      </c>
      <c r="AK274" s="45">
        <v>0</v>
      </c>
      <c r="AL274" s="45"/>
      <c r="AM274" s="45"/>
      <c r="AN274" s="45"/>
      <c r="AO274" s="45"/>
      <c r="AP274" s="45"/>
      <c r="AQ274" s="45"/>
      <c r="AR274" s="45"/>
      <c r="AS274" s="45"/>
      <c r="AT274" s="45"/>
      <c r="AU274" s="45"/>
      <c r="AV274" s="45"/>
      <c r="AW274" s="45"/>
      <c r="AX274" s="45"/>
      <c r="AY274" s="45"/>
    </row>
    <row r="275" spans="1:51" s="53" customFormat="1" hidden="1" x14ac:dyDescent="0.25">
      <c r="A275" s="50">
        <v>274</v>
      </c>
      <c r="B275" s="367" t="s">
        <v>47</v>
      </c>
      <c r="C275" s="45" t="s">
        <v>1508</v>
      </c>
      <c r="D275" s="45" t="s">
        <v>1509</v>
      </c>
      <c r="E275" s="46" t="s">
        <v>515</v>
      </c>
      <c r="F275" s="45"/>
      <c r="G275" s="45"/>
      <c r="H275" s="45"/>
      <c r="I275" s="45"/>
      <c r="J275" s="45"/>
      <c r="K275" s="45"/>
      <c r="L275" s="51">
        <v>45538</v>
      </c>
      <c r="M275" s="45">
        <v>280</v>
      </c>
      <c r="N275" s="52">
        <f t="shared" si="23"/>
        <v>45817</v>
      </c>
      <c r="O275" s="46">
        <f t="shared" ca="1" si="24"/>
        <v>-386</v>
      </c>
      <c r="P275" s="451">
        <v>45799</v>
      </c>
      <c r="Q275" s="46"/>
      <c r="R275" s="45"/>
      <c r="S275" s="45"/>
      <c r="T275" s="45"/>
      <c r="U275" s="45"/>
      <c r="V275" s="45"/>
      <c r="W275" s="56"/>
      <c r="X275" s="45"/>
      <c r="Y275" s="45"/>
      <c r="Z275" s="45"/>
      <c r="AA275" s="45"/>
      <c r="AB275" s="45"/>
      <c r="AC275" s="45"/>
      <c r="AD275" s="45"/>
      <c r="AE275" s="45"/>
      <c r="AF275" s="45"/>
      <c r="AG275" s="45"/>
      <c r="AH275" s="45"/>
      <c r="AI275" s="45"/>
      <c r="AJ275" s="45"/>
      <c r="AK275" s="45"/>
      <c r="AL275" s="45"/>
      <c r="AM275" s="45"/>
      <c r="AN275" s="45"/>
      <c r="AO275" s="45"/>
      <c r="AP275" s="45"/>
      <c r="AQ275" s="45"/>
      <c r="AR275" s="45"/>
      <c r="AS275" s="45"/>
      <c r="AT275" s="45"/>
      <c r="AU275" s="45"/>
      <c r="AV275" s="45"/>
      <c r="AW275" s="45"/>
      <c r="AX275" s="45"/>
      <c r="AY275" s="45"/>
    </row>
    <row r="276" spans="1:51" s="106" customFormat="1" hidden="1" x14ac:dyDescent="0.25">
      <c r="A276" s="5">
        <v>275</v>
      </c>
      <c r="B276" s="330" t="s">
        <v>47</v>
      </c>
      <c r="C276" s="47" t="s">
        <v>1510</v>
      </c>
      <c r="D276" s="47" t="s">
        <v>1511</v>
      </c>
      <c r="E276" s="60" t="s">
        <v>515</v>
      </c>
      <c r="F276" s="47"/>
      <c r="G276" s="47"/>
      <c r="H276" s="47"/>
      <c r="I276" s="47"/>
      <c r="J276" s="47"/>
      <c r="K276" s="47" t="s">
        <v>161</v>
      </c>
      <c r="L276" s="94">
        <v>45539</v>
      </c>
      <c r="M276" s="47">
        <v>100</v>
      </c>
      <c r="N276" s="104">
        <f t="shared" si="23"/>
        <v>45638</v>
      </c>
      <c r="O276" s="60">
        <f t="shared" ca="1" si="24"/>
        <v>-565</v>
      </c>
      <c r="P276" s="60"/>
      <c r="Q276" s="60"/>
      <c r="R276" s="47"/>
      <c r="S276" s="47"/>
      <c r="T276" s="47"/>
      <c r="U276" s="47"/>
      <c r="V276" s="47"/>
      <c r="W276" s="105"/>
      <c r="X276" s="47"/>
      <c r="Y276" s="47"/>
      <c r="Z276" s="47"/>
      <c r="AA276" s="47"/>
      <c r="AB276" s="47"/>
      <c r="AC276" s="47"/>
      <c r="AD276" s="47"/>
      <c r="AE276" s="47"/>
      <c r="AF276" s="47"/>
      <c r="AG276" s="47"/>
      <c r="AH276" s="47"/>
      <c r="AI276" s="47"/>
      <c r="AJ276" s="47"/>
      <c r="AK276" s="47"/>
      <c r="AL276" s="47"/>
      <c r="AM276" s="47"/>
      <c r="AN276" s="47"/>
      <c r="AO276" s="47"/>
      <c r="AP276" s="47"/>
      <c r="AQ276" s="47"/>
      <c r="AR276" s="47"/>
      <c r="AS276" s="47"/>
      <c r="AT276" s="47"/>
      <c r="AU276" s="47"/>
      <c r="AV276" s="47"/>
      <c r="AW276" s="47"/>
      <c r="AX276" s="47"/>
      <c r="AY276" s="47"/>
    </row>
    <row r="277" spans="1:51" s="106" customFormat="1" hidden="1" x14ac:dyDescent="0.25">
      <c r="A277" s="5">
        <v>276</v>
      </c>
      <c r="B277" s="330" t="s">
        <v>47</v>
      </c>
      <c r="C277" s="47" t="s">
        <v>1512</v>
      </c>
      <c r="D277" s="47" t="s">
        <v>1513</v>
      </c>
      <c r="E277" s="47" t="s">
        <v>236</v>
      </c>
      <c r="F277" s="47"/>
      <c r="G277" s="47"/>
      <c r="H277" s="47"/>
      <c r="I277" s="47"/>
      <c r="J277" s="47"/>
      <c r="K277" s="47" t="s">
        <v>161</v>
      </c>
      <c r="L277" s="94">
        <v>45539</v>
      </c>
      <c r="M277" s="47">
        <v>100</v>
      </c>
      <c r="N277" s="104">
        <f t="shared" si="23"/>
        <v>45638</v>
      </c>
      <c r="O277" s="60">
        <f t="shared" ca="1" si="24"/>
        <v>-565</v>
      </c>
      <c r="P277" s="60"/>
      <c r="Q277" s="60"/>
      <c r="R277" s="47"/>
      <c r="S277" s="47"/>
      <c r="T277" s="47"/>
      <c r="U277" s="47"/>
      <c r="V277" s="47"/>
      <c r="W277" s="105"/>
      <c r="X277" s="47"/>
      <c r="Y277" s="47" t="s">
        <v>50</v>
      </c>
      <c r="Z277" s="47"/>
      <c r="AA277" s="47"/>
      <c r="AB277" s="47"/>
      <c r="AC277" s="47"/>
      <c r="AD277" s="47"/>
      <c r="AE277" s="47"/>
      <c r="AF277" s="47"/>
      <c r="AG277" s="47"/>
      <c r="AH277" s="47"/>
      <c r="AI277" s="47"/>
      <c r="AJ277" s="47"/>
      <c r="AK277" s="47"/>
      <c r="AL277" s="47"/>
      <c r="AM277" s="47"/>
      <c r="AN277" s="47"/>
      <c r="AO277" s="47"/>
      <c r="AP277" s="47"/>
      <c r="AQ277" s="47"/>
      <c r="AR277" s="47"/>
      <c r="AS277" s="47"/>
      <c r="AT277" s="47"/>
      <c r="AU277" s="47"/>
      <c r="AV277" s="47"/>
      <c r="AW277" s="47"/>
      <c r="AX277" s="47"/>
      <c r="AY277" s="47"/>
    </row>
    <row r="278" spans="1:51" hidden="1" x14ac:dyDescent="0.25">
      <c r="A278" s="5">
        <v>277</v>
      </c>
      <c r="B278" s="323" t="s">
        <v>47</v>
      </c>
      <c r="C278" s="45" t="s">
        <v>1514</v>
      </c>
      <c r="D278" s="45" t="s">
        <v>1515</v>
      </c>
      <c r="E278" s="46" t="s">
        <v>515</v>
      </c>
      <c r="F278" s="7"/>
      <c r="G278" s="7"/>
      <c r="H278" s="7"/>
      <c r="I278" s="7"/>
      <c r="J278" s="7"/>
      <c r="K278" s="45"/>
      <c r="L278" s="8">
        <v>45539</v>
      </c>
      <c r="M278" s="7">
        <v>161</v>
      </c>
      <c r="N278" s="9">
        <f t="shared" si="23"/>
        <v>45699</v>
      </c>
      <c r="O278" s="10">
        <f t="shared" ca="1" si="24"/>
        <v>-504</v>
      </c>
      <c r="P278" s="10"/>
      <c r="Q278" s="10"/>
      <c r="R278" s="7" t="s">
        <v>50</v>
      </c>
      <c r="S278" s="7" t="s">
        <v>50</v>
      </c>
      <c r="T278" s="7"/>
      <c r="U278" s="7"/>
      <c r="V278" s="7"/>
      <c r="W278" s="15"/>
      <c r="X278" s="7"/>
      <c r="Y278" s="7"/>
      <c r="Z278" s="7" t="s">
        <v>50</v>
      </c>
      <c r="AA278" s="7">
        <v>0</v>
      </c>
      <c r="AB278" s="7" t="s">
        <v>50</v>
      </c>
      <c r="AC278" s="7">
        <v>0</v>
      </c>
      <c r="AD278" s="7">
        <v>0</v>
      </c>
      <c r="AE278" s="7" t="s">
        <v>50</v>
      </c>
      <c r="AF278" s="7" t="s">
        <v>50</v>
      </c>
      <c r="AG278" s="7">
        <v>0</v>
      </c>
      <c r="AH278" s="67" t="s">
        <v>50</v>
      </c>
      <c r="AI278" s="7">
        <v>0</v>
      </c>
      <c r="AJ278" s="7" t="s">
        <v>50</v>
      </c>
      <c r="AK278" s="7">
        <v>0</v>
      </c>
      <c r="AL278" s="7">
        <v>0</v>
      </c>
      <c r="AM278" s="7">
        <v>0</v>
      </c>
      <c r="AN278" s="67" t="s">
        <v>50</v>
      </c>
      <c r="AO278" s="7">
        <v>0</v>
      </c>
      <c r="AP278" s="7">
        <v>0</v>
      </c>
      <c r="AQ278" s="7">
        <v>0</v>
      </c>
      <c r="AR278" s="7">
        <v>0</v>
      </c>
      <c r="AS278" s="7">
        <v>0</v>
      </c>
      <c r="AT278" s="7">
        <v>0</v>
      </c>
      <c r="AU278" s="7" t="s">
        <v>56</v>
      </c>
      <c r="AV278" s="7" t="s">
        <v>50</v>
      </c>
      <c r="AW278" s="7" t="s">
        <v>50</v>
      </c>
      <c r="AX278" s="7"/>
      <c r="AY278" s="7"/>
    </row>
    <row r="279" spans="1:51" s="106" customFormat="1" hidden="1" x14ac:dyDescent="0.25">
      <c r="A279" s="5">
        <v>278</v>
      </c>
      <c r="B279" s="330" t="s">
        <v>47</v>
      </c>
      <c r="C279" s="106" t="s">
        <v>1516</v>
      </c>
      <c r="D279" s="465" t="s">
        <v>1517</v>
      </c>
      <c r="E279" s="372" t="s">
        <v>1214</v>
      </c>
      <c r="F279" s="7"/>
      <c r="G279" s="7"/>
      <c r="H279" s="7"/>
      <c r="I279" s="7"/>
      <c r="J279" s="7"/>
      <c r="K279" s="47"/>
      <c r="L279" s="94">
        <v>45539</v>
      </c>
      <c r="M279" s="47">
        <v>191</v>
      </c>
      <c r="N279" s="104">
        <f t="shared" si="23"/>
        <v>45729</v>
      </c>
      <c r="O279" s="60">
        <f t="shared" ca="1" si="24"/>
        <v>-474</v>
      </c>
      <c r="P279" s="60"/>
      <c r="Q279" s="60"/>
      <c r="R279" s="47" t="s">
        <v>50</v>
      </c>
      <c r="S279" s="47" t="s">
        <v>50</v>
      </c>
      <c r="T279" s="47">
        <v>0</v>
      </c>
      <c r="U279" s="47" t="s">
        <v>50</v>
      </c>
      <c r="V279" s="47" t="s">
        <v>50</v>
      </c>
      <c r="W279" s="105" t="s">
        <v>50</v>
      </c>
      <c r="X279" s="47" t="s">
        <v>50</v>
      </c>
      <c r="Y279" s="47" t="s">
        <v>50</v>
      </c>
      <c r="Z279" s="47">
        <v>0</v>
      </c>
      <c r="AA279" s="47">
        <v>0</v>
      </c>
      <c r="AB279" s="47" t="s">
        <v>50</v>
      </c>
      <c r="AC279" s="47">
        <v>0</v>
      </c>
      <c r="AD279" s="47">
        <v>0</v>
      </c>
      <c r="AE279" s="47" t="s">
        <v>50</v>
      </c>
      <c r="AF279" s="47" t="s">
        <v>50</v>
      </c>
      <c r="AG279" s="47">
        <v>0</v>
      </c>
      <c r="AH279" s="47" t="s">
        <v>50</v>
      </c>
      <c r="AI279" s="47">
        <v>0</v>
      </c>
      <c r="AJ279" s="47" t="s">
        <v>50</v>
      </c>
      <c r="AK279" s="47" t="s">
        <v>1384</v>
      </c>
      <c r="AL279" s="47">
        <v>0</v>
      </c>
      <c r="AM279" s="47">
        <v>0</v>
      </c>
      <c r="AN279" s="47" t="s">
        <v>50</v>
      </c>
      <c r="AO279" s="47">
        <v>0</v>
      </c>
      <c r="AP279" s="47">
        <v>0</v>
      </c>
      <c r="AQ279" s="47">
        <v>0</v>
      </c>
      <c r="AR279" s="47">
        <v>0</v>
      </c>
      <c r="AS279" s="47">
        <v>0</v>
      </c>
      <c r="AT279" s="47">
        <v>0</v>
      </c>
      <c r="AU279" s="47"/>
      <c r="AV279" s="47"/>
      <c r="AW279" s="47"/>
      <c r="AX279" s="7"/>
      <c r="AY279" s="47"/>
    </row>
    <row r="280" spans="1:51" s="53" customFormat="1" hidden="1" x14ac:dyDescent="0.25">
      <c r="A280" s="5">
        <v>279</v>
      </c>
      <c r="B280" s="367" t="s">
        <v>47</v>
      </c>
      <c r="C280" s="107" t="s">
        <v>1518</v>
      </c>
      <c r="D280" s="379" t="s">
        <v>1519</v>
      </c>
      <c r="E280" s="379" t="s">
        <v>236</v>
      </c>
      <c r="F280" s="45"/>
      <c r="G280" s="45"/>
      <c r="H280" s="45"/>
      <c r="I280" s="45"/>
      <c r="J280" s="45"/>
      <c r="K280" s="45"/>
      <c r="L280" s="51">
        <v>45541</v>
      </c>
      <c r="M280" s="45">
        <v>161</v>
      </c>
      <c r="N280" s="52">
        <f t="shared" si="23"/>
        <v>45701</v>
      </c>
      <c r="O280" s="46">
        <f t="shared" ca="1" si="24"/>
        <v>-502</v>
      </c>
      <c r="P280" s="46"/>
      <c r="Q280" s="46"/>
      <c r="R280" s="45" t="s">
        <v>50</v>
      </c>
      <c r="S280" s="45" t="s">
        <v>50</v>
      </c>
      <c r="T280" s="45" t="s">
        <v>50</v>
      </c>
      <c r="U280" s="45" t="s">
        <v>50</v>
      </c>
      <c r="V280" s="45" t="s">
        <v>50</v>
      </c>
      <c r="W280" s="56" t="s">
        <v>50</v>
      </c>
      <c r="X280" s="45" t="s">
        <v>50</v>
      </c>
      <c r="Y280" s="45" t="s">
        <v>50</v>
      </c>
      <c r="Z280" s="45">
        <v>0</v>
      </c>
      <c r="AA280" s="45">
        <v>0</v>
      </c>
      <c r="AB280" s="45" t="s">
        <v>50</v>
      </c>
      <c r="AC280" s="45">
        <v>0</v>
      </c>
      <c r="AD280" s="45">
        <v>0</v>
      </c>
      <c r="AE280" s="45" t="s">
        <v>50</v>
      </c>
      <c r="AF280" s="45" t="s">
        <v>50</v>
      </c>
      <c r="AG280" s="45">
        <v>0</v>
      </c>
      <c r="AH280" s="45" t="s">
        <v>50</v>
      </c>
      <c r="AI280" s="45">
        <v>0</v>
      </c>
      <c r="AJ280" s="45" t="s">
        <v>50</v>
      </c>
      <c r="AK280" s="45">
        <v>0</v>
      </c>
      <c r="AL280" s="45">
        <v>0</v>
      </c>
      <c r="AM280" s="45">
        <v>0</v>
      </c>
      <c r="AN280" s="45" t="s">
        <v>50</v>
      </c>
      <c r="AO280" s="45">
        <v>0</v>
      </c>
      <c r="AP280" s="45">
        <v>0</v>
      </c>
      <c r="AQ280" s="45">
        <v>0</v>
      </c>
      <c r="AR280" s="45">
        <v>0</v>
      </c>
      <c r="AS280" s="45">
        <v>0</v>
      </c>
      <c r="AT280" s="45">
        <v>0</v>
      </c>
      <c r="AU280" s="45"/>
      <c r="AV280" s="45"/>
      <c r="AW280" s="45"/>
      <c r="AX280" s="45"/>
      <c r="AY280" s="45"/>
    </row>
    <row r="281" spans="1:51" x14ac:dyDescent="0.25">
      <c r="A281" s="5">
        <v>280</v>
      </c>
      <c r="B281" s="323" t="s">
        <v>1520</v>
      </c>
      <c r="C281" s="45" t="s">
        <v>1521</v>
      </c>
      <c r="D281" s="7" t="s">
        <v>1522</v>
      </c>
      <c r="E281" s="10" t="s">
        <v>515</v>
      </c>
      <c r="F281" s="7"/>
      <c r="G281" s="7"/>
      <c r="H281" s="7"/>
      <c r="I281" s="7"/>
      <c r="J281" s="7"/>
      <c r="K281" s="88"/>
      <c r="L281" s="8">
        <v>45544</v>
      </c>
      <c r="M281" s="7">
        <v>670</v>
      </c>
      <c r="N281" s="9">
        <f t="shared" si="23"/>
        <v>46213</v>
      </c>
      <c r="O281" s="10">
        <f t="shared" ca="1" si="24"/>
        <v>10</v>
      </c>
      <c r="P281" s="10"/>
      <c r="Q281" s="10"/>
      <c r="R281" s="7" t="s">
        <v>50</v>
      </c>
      <c r="S281" s="7" t="s">
        <v>50</v>
      </c>
      <c r="T281" s="7">
        <v>0</v>
      </c>
      <c r="U281" s="7">
        <v>0</v>
      </c>
      <c r="V281" s="7">
        <v>0</v>
      </c>
      <c r="W281" s="15"/>
      <c r="X281" s="7" t="s">
        <v>50</v>
      </c>
      <c r="Y281" s="7" t="s">
        <v>50</v>
      </c>
      <c r="Z281" s="7" t="s">
        <v>50</v>
      </c>
      <c r="AA281" s="7">
        <v>0</v>
      </c>
      <c r="AB281" s="7" t="s">
        <v>50</v>
      </c>
      <c r="AC281" s="7">
        <v>0</v>
      </c>
      <c r="AD281" s="7">
        <v>0</v>
      </c>
      <c r="AE281" s="7" t="s">
        <v>50</v>
      </c>
      <c r="AF281" s="7" t="s">
        <v>50</v>
      </c>
      <c r="AG281" s="7">
        <v>0</v>
      </c>
      <c r="AH281" s="7">
        <v>0</v>
      </c>
      <c r="AI281" s="7">
        <v>0</v>
      </c>
      <c r="AJ281" s="7">
        <v>0</v>
      </c>
      <c r="AK281" s="67" t="s">
        <v>1293</v>
      </c>
      <c r="AL281" s="7">
        <v>0</v>
      </c>
      <c r="AM281" s="7">
        <v>0</v>
      </c>
      <c r="AN281" s="67" t="s">
        <v>50</v>
      </c>
      <c r="AO281" s="7">
        <v>0</v>
      </c>
      <c r="AP281" s="7">
        <v>0</v>
      </c>
      <c r="AQ281" s="7">
        <v>0</v>
      </c>
      <c r="AR281" s="7">
        <v>0</v>
      </c>
      <c r="AS281" s="7">
        <v>0</v>
      </c>
      <c r="AT281" s="7">
        <v>0</v>
      </c>
      <c r="AU281" s="7"/>
      <c r="AV281" s="7"/>
      <c r="AW281" s="7"/>
      <c r="AX281" s="7"/>
      <c r="AY281" s="7"/>
    </row>
    <row r="282" spans="1:51" s="106" customFormat="1" hidden="1" x14ac:dyDescent="0.25">
      <c r="A282" s="5">
        <v>281</v>
      </c>
      <c r="B282" s="330" t="s">
        <v>47</v>
      </c>
      <c r="C282" s="47" t="s">
        <v>1523</v>
      </c>
      <c r="D282" s="47"/>
      <c r="E282" s="47"/>
      <c r="F282" s="47"/>
      <c r="G282" s="47"/>
      <c r="H282" s="47"/>
      <c r="I282" s="47"/>
      <c r="J282" s="47"/>
      <c r="K282" s="47" t="s">
        <v>1214</v>
      </c>
      <c r="L282" s="94">
        <v>45545</v>
      </c>
      <c r="M282" s="47">
        <v>40</v>
      </c>
      <c r="N282" s="104">
        <f t="shared" si="23"/>
        <v>45584</v>
      </c>
      <c r="O282" s="60">
        <f t="shared" ca="1" si="24"/>
        <v>-619</v>
      </c>
      <c r="P282" s="60"/>
      <c r="Q282" s="60"/>
      <c r="R282" s="47"/>
      <c r="S282" s="47"/>
      <c r="T282" s="47"/>
      <c r="U282" s="47"/>
      <c r="V282" s="47"/>
      <c r="W282" s="105"/>
      <c r="X282" s="47"/>
      <c r="Y282" s="47"/>
      <c r="Z282" s="47"/>
      <c r="AA282" s="47"/>
      <c r="AB282" s="47"/>
      <c r="AC282" s="47"/>
      <c r="AD282" s="47"/>
      <c r="AE282" s="47"/>
      <c r="AF282" s="47"/>
      <c r="AG282" s="47"/>
      <c r="AH282" s="47"/>
      <c r="AI282" s="47"/>
      <c r="AJ282" s="47"/>
      <c r="AK282" s="47"/>
      <c r="AL282" s="47"/>
      <c r="AM282" s="47"/>
      <c r="AN282" s="47"/>
      <c r="AO282" s="47"/>
      <c r="AP282" s="47"/>
      <c r="AQ282" s="47"/>
      <c r="AR282" s="47"/>
      <c r="AS282" s="47"/>
      <c r="AT282" s="47"/>
      <c r="AU282" s="47"/>
      <c r="AV282" s="47"/>
      <c r="AW282" s="47"/>
      <c r="AX282" s="47"/>
      <c r="AY282" s="47"/>
    </row>
    <row r="283" spans="1:51" hidden="1" x14ac:dyDescent="0.25">
      <c r="A283" s="5">
        <v>282</v>
      </c>
      <c r="B283" s="367" t="s">
        <v>47</v>
      </c>
      <c r="C283" s="45" t="s">
        <v>1524</v>
      </c>
      <c r="D283" s="45" t="s">
        <v>1525</v>
      </c>
      <c r="E283" s="45" t="s">
        <v>258</v>
      </c>
      <c r="F283" s="45"/>
      <c r="G283" s="45"/>
      <c r="H283" s="45"/>
      <c r="I283" s="45"/>
      <c r="J283" s="45"/>
      <c r="K283" s="45" t="s">
        <v>1526</v>
      </c>
      <c r="L283" s="8">
        <v>45548</v>
      </c>
      <c r="M283" s="7">
        <v>40</v>
      </c>
      <c r="N283" s="9">
        <f t="shared" si="23"/>
        <v>45587</v>
      </c>
      <c r="O283" s="10">
        <f t="shared" ca="1" si="24"/>
        <v>-616</v>
      </c>
      <c r="P283" s="10"/>
      <c r="Q283" s="10"/>
      <c r="R283" s="7" t="s">
        <v>50</v>
      </c>
      <c r="S283" s="7" t="s">
        <v>50</v>
      </c>
      <c r="T283" s="7"/>
      <c r="U283" s="7"/>
      <c r="V283" s="7"/>
      <c r="W283" s="15"/>
      <c r="X283" s="7"/>
      <c r="Y283" s="7"/>
      <c r="Z283" s="7"/>
      <c r="AA283" s="7"/>
      <c r="AB283" s="7"/>
      <c r="AC283" s="7"/>
      <c r="AD283" s="7"/>
      <c r="AE283" s="7"/>
      <c r="AF283" s="7"/>
      <c r="AG283" s="7"/>
      <c r="AH283" s="7"/>
      <c r="AI283" s="7"/>
      <c r="AJ283" s="7"/>
      <c r="AK283" s="7"/>
      <c r="AL283" s="7"/>
      <c r="AM283" s="7"/>
      <c r="AN283" s="7"/>
      <c r="AO283" s="7"/>
      <c r="AP283" s="7"/>
      <c r="AQ283" s="7"/>
      <c r="AR283" s="7"/>
      <c r="AS283" s="7"/>
      <c r="AT283" s="7"/>
      <c r="AU283" s="7"/>
      <c r="AV283" s="7"/>
      <c r="AW283" s="7"/>
      <c r="AX283" s="7"/>
      <c r="AY283" s="7"/>
    </row>
    <row r="284" spans="1:51" s="106" customFormat="1" hidden="1" x14ac:dyDescent="0.25">
      <c r="A284" s="5">
        <v>283</v>
      </c>
      <c r="B284" s="330" t="s">
        <v>47</v>
      </c>
      <c r="C284" s="47" t="s">
        <v>1527</v>
      </c>
      <c r="D284" s="47" t="s">
        <v>1528</v>
      </c>
      <c r="E284" s="47" t="s">
        <v>1214</v>
      </c>
      <c r="F284" s="47"/>
      <c r="G284" s="47"/>
      <c r="H284" s="47"/>
      <c r="I284" s="47"/>
      <c r="J284" s="47"/>
      <c r="K284" s="47"/>
      <c r="L284" s="94">
        <v>45552</v>
      </c>
      <c r="M284" s="47">
        <v>40</v>
      </c>
      <c r="N284" s="104">
        <f t="shared" si="23"/>
        <v>45591</v>
      </c>
      <c r="O284" s="60">
        <f t="shared" ca="1" si="24"/>
        <v>-612</v>
      </c>
      <c r="P284" s="60"/>
      <c r="Q284" s="60"/>
      <c r="R284" s="47"/>
      <c r="S284" s="47"/>
      <c r="T284" s="47"/>
      <c r="U284" s="47"/>
      <c r="V284" s="47"/>
      <c r="W284" s="105"/>
      <c r="X284" s="47"/>
      <c r="Y284" s="47"/>
      <c r="Z284" s="47"/>
      <c r="AA284" s="47"/>
      <c r="AB284" s="47"/>
      <c r="AC284" s="47"/>
      <c r="AD284" s="47"/>
      <c r="AE284" s="47"/>
      <c r="AF284" s="47"/>
      <c r="AG284" s="47"/>
      <c r="AH284" s="47"/>
      <c r="AI284" s="47"/>
      <c r="AJ284" s="47"/>
      <c r="AK284" s="47"/>
      <c r="AL284" s="47"/>
      <c r="AM284" s="47"/>
      <c r="AN284" s="47"/>
      <c r="AO284" s="47"/>
      <c r="AP284" s="47"/>
      <c r="AQ284" s="47"/>
      <c r="AR284" s="47"/>
      <c r="AS284" s="47"/>
      <c r="AT284" s="47"/>
      <c r="AU284" s="47"/>
      <c r="AV284" s="47"/>
      <c r="AW284" s="47"/>
      <c r="AX284" s="47"/>
      <c r="AY284" s="47"/>
    </row>
    <row r="285" spans="1:51" hidden="1" x14ac:dyDescent="0.25">
      <c r="A285" s="5">
        <v>284</v>
      </c>
      <c r="B285" s="367" t="s">
        <v>47</v>
      </c>
      <c r="C285" s="45" t="s">
        <v>1529</v>
      </c>
      <c r="D285" s="45" t="s">
        <v>1530</v>
      </c>
      <c r="E285" s="45" t="s">
        <v>1235</v>
      </c>
      <c r="F285" s="7"/>
      <c r="G285" s="7"/>
      <c r="H285" s="7"/>
      <c r="I285" s="7"/>
      <c r="J285" s="7"/>
      <c r="K285" s="45"/>
      <c r="L285" s="8">
        <v>45554</v>
      </c>
      <c r="M285" s="7">
        <v>100</v>
      </c>
      <c r="N285" s="9">
        <f t="shared" si="23"/>
        <v>45653</v>
      </c>
      <c r="O285" s="10">
        <f t="shared" ca="1" si="24"/>
        <v>-550</v>
      </c>
      <c r="P285" s="10"/>
      <c r="Q285" s="10"/>
      <c r="R285" s="7"/>
      <c r="S285" s="7"/>
      <c r="T285" s="7"/>
      <c r="U285" s="7"/>
      <c r="V285" s="7"/>
      <c r="W285" s="15"/>
      <c r="X285" s="7"/>
      <c r="Y285" s="7" t="s">
        <v>50</v>
      </c>
      <c r="Z285" s="7" t="s">
        <v>50</v>
      </c>
      <c r="AA285" s="7">
        <v>0</v>
      </c>
      <c r="AB285" s="7" t="s">
        <v>50</v>
      </c>
      <c r="AC285" s="7">
        <v>0</v>
      </c>
      <c r="AD285" s="7">
        <v>0</v>
      </c>
      <c r="AE285" s="7" t="s">
        <v>50</v>
      </c>
      <c r="AF285" s="7" t="s">
        <v>50</v>
      </c>
      <c r="AG285" s="7">
        <v>0</v>
      </c>
      <c r="AH285" s="67" t="s">
        <v>50</v>
      </c>
      <c r="AI285" s="7">
        <v>0</v>
      </c>
      <c r="AJ285" s="7">
        <v>0</v>
      </c>
      <c r="AK285" s="7"/>
      <c r="AL285" s="7"/>
      <c r="AM285" s="7"/>
      <c r="AN285" s="7"/>
      <c r="AO285" s="7"/>
      <c r="AP285" s="7"/>
      <c r="AQ285" s="7"/>
      <c r="AR285" s="7"/>
      <c r="AS285" s="7"/>
      <c r="AT285" s="7"/>
      <c r="AU285" s="7"/>
      <c r="AV285" s="7"/>
      <c r="AW285" s="7"/>
      <c r="AX285" s="7"/>
      <c r="AY285" s="7"/>
    </row>
    <row r="286" spans="1:51" hidden="1" x14ac:dyDescent="0.25">
      <c r="A286" s="5">
        <v>285</v>
      </c>
      <c r="B286" s="367" t="s">
        <v>47</v>
      </c>
      <c r="C286" s="45" t="s">
        <v>1531</v>
      </c>
      <c r="D286" s="45" t="s">
        <v>1532</v>
      </c>
      <c r="E286" s="45" t="s">
        <v>258</v>
      </c>
      <c r="F286" s="45"/>
      <c r="G286" s="45"/>
      <c r="H286" s="45"/>
      <c r="I286" s="45"/>
      <c r="J286" s="45"/>
      <c r="K286" s="45"/>
      <c r="L286" s="8">
        <v>45554</v>
      </c>
      <c r="M286" s="7">
        <v>100</v>
      </c>
      <c r="N286" s="9">
        <f t="shared" si="23"/>
        <v>45653</v>
      </c>
      <c r="O286" s="10">
        <f t="shared" ca="1" si="24"/>
        <v>-550</v>
      </c>
      <c r="P286" s="10"/>
      <c r="Q286" s="10"/>
      <c r="R286" s="7" t="s">
        <v>50</v>
      </c>
      <c r="S286" s="7" t="s">
        <v>50</v>
      </c>
      <c r="T286" s="7"/>
      <c r="U286" s="7"/>
      <c r="V286" s="7"/>
      <c r="W286" s="15"/>
      <c r="X286" s="7"/>
      <c r="Y286" s="7"/>
      <c r="Z286" s="7" t="s">
        <v>50</v>
      </c>
      <c r="AA286" s="7">
        <v>0</v>
      </c>
      <c r="AB286" s="7" t="s">
        <v>50</v>
      </c>
      <c r="AC286" s="7">
        <v>0</v>
      </c>
      <c r="AD286" s="7">
        <v>0</v>
      </c>
      <c r="AE286" s="7" t="s">
        <v>50</v>
      </c>
      <c r="AF286" s="7" t="s">
        <v>50</v>
      </c>
      <c r="AG286" s="7">
        <v>0</v>
      </c>
      <c r="AH286" s="7" t="s">
        <v>50</v>
      </c>
      <c r="AI286" s="7">
        <v>0</v>
      </c>
      <c r="AJ286" s="7">
        <v>0</v>
      </c>
      <c r="AK286" s="7">
        <v>0</v>
      </c>
      <c r="AL286" s="7">
        <v>0</v>
      </c>
      <c r="AM286" s="7">
        <v>0</v>
      </c>
      <c r="AN286" s="7"/>
      <c r="AO286" s="7"/>
      <c r="AP286" s="7"/>
      <c r="AQ286" s="7"/>
      <c r="AR286" s="7"/>
      <c r="AS286" s="7"/>
      <c r="AT286" s="7"/>
      <c r="AU286" s="7"/>
      <c r="AV286" s="7"/>
      <c r="AW286" s="7"/>
      <c r="AX286" s="7"/>
      <c r="AY286" s="7"/>
    </row>
    <row r="287" spans="1:51" s="53" customFormat="1" hidden="1" x14ac:dyDescent="0.25">
      <c r="A287" s="50">
        <v>286</v>
      </c>
      <c r="B287" s="367" t="s">
        <v>47</v>
      </c>
      <c r="C287" s="45" t="s">
        <v>1533</v>
      </c>
      <c r="D287" s="379" t="s">
        <v>1534</v>
      </c>
      <c r="E287" s="379" t="s">
        <v>236</v>
      </c>
      <c r="F287" s="45"/>
      <c r="G287" s="45"/>
      <c r="H287" s="45"/>
      <c r="I287" s="45"/>
      <c r="J287" s="45"/>
      <c r="K287" s="45"/>
      <c r="L287" s="51">
        <v>45559</v>
      </c>
      <c r="M287" s="45">
        <v>191</v>
      </c>
      <c r="N287" s="52">
        <f t="shared" si="23"/>
        <v>45749</v>
      </c>
      <c r="O287" s="46">
        <f t="shared" ca="1" si="24"/>
        <v>-454</v>
      </c>
      <c r="P287" s="46"/>
      <c r="Q287" s="46" t="s">
        <v>50</v>
      </c>
      <c r="R287" s="45" t="s">
        <v>50</v>
      </c>
      <c r="S287" s="45" t="s">
        <v>50</v>
      </c>
      <c r="T287" s="45" t="s">
        <v>50</v>
      </c>
      <c r="U287" s="45" t="s">
        <v>50</v>
      </c>
      <c r="V287" s="45" t="s">
        <v>50</v>
      </c>
      <c r="W287" s="56" t="s">
        <v>50</v>
      </c>
      <c r="X287" s="45" t="s">
        <v>50</v>
      </c>
      <c r="Y287" s="45" t="s">
        <v>50</v>
      </c>
      <c r="Z287" s="45" t="s">
        <v>50</v>
      </c>
      <c r="AA287" s="45">
        <v>0</v>
      </c>
      <c r="AB287" s="45" t="s">
        <v>50</v>
      </c>
      <c r="AC287" s="45">
        <v>0</v>
      </c>
      <c r="AD287" s="45">
        <v>0</v>
      </c>
      <c r="AE287" s="45" t="s">
        <v>50</v>
      </c>
      <c r="AF287" s="45" t="s">
        <v>50</v>
      </c>
      <c r="AG287" s="45">
        <v>0</v>
      </c>
      <c r="AH287" s="45" t="s">
        <v>50</v>
      </c>
      <c r="AI287" s="45">
        <v>0</v>
      </c>
      <c r="AJ287" s="45" t="s">
        <v>50</v>
      </c>
      <c r="AK287" s="45" t="s">
        <v>1384</v>
      </c>
      <c r="AL287" s="45">
        <v>0</v>
      </c>
      <c r="AM287" s="45">
        <v>0</v>
      </c>
      <c r="AN287" s="45" t="s">
        <v>50</v>
      </c>
      <c r="AO287" s="45">
        <v>0</v>
      </c>
      <c r="AP287" s="45">
        <v>0</v>
      </c>
      <c r="AQ287" s="45">
        <v>0</v>
      </c>
      <c r="AR287" s="45">
        <v>0</v>
      </c>
      <c r="AS287" s="45">
        <v>0</v>
      </c>
      <c r="AT287" s="45">
        <v>0</v>
      </c>
      <c r="AU287" s="45"/>
      <c r="AV287" s="45"/>
      <c r="AW287" s="45"/>
      <c r="AX287" s="45"/>
      <c r="AY287" s="45"/>
    </row>
    <row r="288" spans="1:51" s="53" customFormat="1" hidden="1" x14ac:dyDescent="0.25">
      <c r="A288" s="50">
        <v>287</v>
      </c>
      <c r="B288" s="367" t="s">
        <v>47</v>
      </c>
      <c r="C288" s="45" t="s">
        <v>1201</v>
      </c>
      <c r="D288" s="45" t="s">
        <v>1535</v>
      </c>
      <c r="E288" s="45" t="s">
        <v>515</v>
      </c>
      <c r="F288" s="45"/>
      <c r="G288" s="45"/>
      <c r="H288" s="45"/>
      <c r="I288" s="45"/>
      <c r="J288" s="45"/>
      <c r="K288" s="45"/>
      <c r="L288" s="51">
        <v>45559</v>
      </c>
      <c r="M288" s="45">
        <v>161</v>
      </c>
      <c r="N288" s="52">
        <f t="shared" si="23"/>
        <v>45719</v>
      </c>
      <c r="O288" s="46">
        <f t="shared" ca="1" si="24"/>
        <v>-484</v>
      </c>
      <c r="P288" s="46"/>
      <c r="Q288" s="46"/>
      <c r="R288" s="45"/>
      <c r="S288" s="45"/>
      <c r="T288" s="45"/>
      <c r="U288" s="45"/>
      <c r="V288" s="45"/>
      <c r="W288" s="56"/>
      <c r="X288" s="45"/>
      <c r="Y288" s="45" t="s">
        <v>50</v>
      </c>
      <c r="Z288" s="45" t="s">
        <v>50</v>
      </c>
      <c r="AA288" s="45">
        <v>0</v>
      </c>
      <c r="AB288" s="45" t="s">
        <v>50</v>
      </c>
      <c r="AC288" s="45">
        <v>0</v>
      </c>
      <c r="AD288" s="45">
        <v>0</v>
      </c>
      <c r="AE288" s="45" t="s">
        <v>50</v>
      </c>
      <c r="AF288" s="45" t="s">
        <v>50</v>
      </c>
      <c r="AG288" s="45">
        <v>0</v>
      </c>
      <c r="AH288" s="45" t="s">
        <v>50</v>
      </c>
      <c r="AI288" s="45">
        <v>0</v>
      </c>
      <c r="AJ288" s="45" t="s">
        <v>50</v>
      </c>
      <c r="AK288" s="45">
        <v>0</v>
      </c>
      <c r="AL288" s="45">
        <v>0</v>
      </c>
      <c r="AM288" s="45">
        <v>0</v>
      </c>
      <c r="AN288" s="45" t="s">
        <v>50</v>
      </c>
      <c r="AO288" s="45">
        <v>0</v>
      </c>
      <c r="AP288" s="45">
        <v>0</v>
      </c>
      <c r="AQ288" s="45">
        <v>0</v>
      </c>
      <c r="AR288" s="45">
        <v>0</v>
      </c>
      <c r="AS288" s="45">
        <v>0</v>
      </c>
      <c r="AT288" s="45">
        <v>0</v>
      </c>
      <c r="AU288" s="45"/>
      <c r="AV288" s="45"/>
      <c r="AW288" s="45"/>
      <c r="AX288" s="45"/>
      <c r="AY288" s="45"/>
    </row>
    <row r="289" spans="1:51" s="53" customFormat="1" hidden="1" x14ac:dyDescent="0.25">
      <c r="A289" s="50">
        <v>288</v>
      </c>
      <c r="B289" s="367" t="s">
        <v>47</v>
      </c>
      <c r="C289" s="45" t="s">
        <v>1536</v>
      </c>
      <c r="D289" s="45" t="s">
        <v>1537</v>
      </c>
      <c r="E289" s="45" t="s">
        <v>515</v>
      </c>
      <c r="F289" s="45"/>
      <c r="G289" s="45"/>
      <c r="H289" s="45"/>
      <c r="I289" s="45"/>
      <c r="J289" s="45"/>
      <c r="L289" s="51">
        <v>45559</v>
      </c>
      <c r="M289" s="45">
        <v>191</v>
      </c>
      <c r="N289" s="52">
        <f t="shared" si="23"/>
        <v>45749</v>
      </c>
      <c r="O289" s="46">
        <f t="shared" ca="1" si="24"/>
        <v>-454</v>
      </c>
      <c r="P289" s="451">
        <v>45744</v>
      </c>
      <c r="Q289" s="46"/>
      <c r="R289" s="45" t="s">
        <v>50</v>
      </c>
      <c r="S289" s="45" t="s">
        <v>50</v>
      </c>
      <c r="T289" s="45"/>
      <c r="U289" s="45"/>
      <c r="V289" s="45"/>
      <c r="W289" s="56"/>
      <c r="X289" s="45" t="s">
        <v>50</v>
      </c>
      <c r="Y289" s="45" t="s">
        <v>50</v>
      </c>
      <c r="Z289" s="45" t="s">
        <v>50</v>
      </c>
      <c r="AA289" s="45">
        <v>0</v>
      </c>
      <c r="AB289" s="45" t="s">
        <v>50</v>
      </c>
      <c r="AC289" s="45">
        <v>0</v>
      </c>
      <c r="AD289" s="45">
        <v>0</v>
      </c>
      <c r="AE289" s="45" t="s">
        <v>50</v>
      </c>
      <c r="AF289" s="45" t="s">
        <v>50</v>
      </c>
      <c r="AG289" s="45">
        <v>0</v>
      </c>
      <c r="AH289" s="45" t="s">
        <v>56</v>
      </c>
      <c r="AI289" s="45">
        <v>0</v>
      </c>
      <c r="AJ289" s="45">
        <v>0</v>
      </c>
      <c r="AK289" s="45">
        <v>0</v>
      </c>
      <c r="AL289" s="45">
        <v>0</v>
      </c>
      <c r="AM289" s="45">
        <v>0</v>
      </c>
      <c r="AN289" s="45">
        <v>0</v>
      </c>
      <c r="AO289" s="45">
        <v>0</v>
      </c>
      <c r="AP289" s="45">
        <v>0</v>
      </c>
      <c r="AQ289" s="45">
        <v>0</v>
      </c>
      <c r="AR289" s="45">
        <v>0</v>
      </c>
      <c r="AS289" s="45">
        <v>0</v>
      </c>
      <c r="AT289" s="45">
        <v>0</v>
      </c>
      <c r="AU289" s="45"/>
      <c r="AV289" s="45"/>
      <c r="AW289" s="45"/>
      <c r="AX289" s="45"/>
      <c r="AY289" s="45"/>
    </row>
    <row r="290" spans="1:51" s="53" customFormat="1" hidden="1" x14ac:dyDescent="0.25">
      <c r="A290" s="5">
        <v>289</v>
      </c>
      <c r="B290" s="367" t="s">
        <v>47</v>
      </c>
      <c r="C290" s="45" t="s">
        <v>1538</v>
      </c>
      <c r="D290" s="45" t="s">
        <v>1539</v>
      </c>
      <c r="E290" s="45" t="s">
        <v>1235</v>
      </c>
      <c r="F290" s="45"/>
      <c r="G290" s="45"/>
      <c r="H290" s="45"/>
      <c r="I290" s="45"/>
      <c r="J290" s="45"/>
      <c r="K290" s="45"/>
      <c r="L290" s="51">
        <v>45565</v>
      </c>
      <c r="M290" s="45">
        <v>70</v>
      </c>
      <c r="N290" s="52">
        <f t="shared" si="23"/>
        <v>45634</v>
      </c>
      <c r="O290" s="46">
        <f t="shared" ca="1" si="24"/>
        <v>-569</v>
      </c>
      <c r="P290" s="46"/>
      <c r="Q290" s="46"/>
      <c r="R290" s="45" t="s">
        <v>50</v>
      </c>
      <c r="S290" s="45" t="s">
        <v>50</v>
      </c>
      <c r="T290" s="45">
        <v>0</v>
      </c>
      <c r="U290" s="45">
        <v>0</v>
      </c>
      <c r="V290" s="45">
        <v>0</v>
      </c>
      <c r="W290" s="56"/>
      <c r="X290" s="45" t="s">
        <v>50</v>
      </c>
      <c r="Y290" s="45" t="s">
        <v>50</v>
      </c>
      <c r="Z290" s="45" t="s">
        <v>50</v>
      </c>
      <c r="AA290" s="45">
        <v>0</v>
      </c>
      <c r="AB290" s="45" t="s">
        <v>50</v>
      </c>
      <c r="AC290" s="45">
        <v>0</v>
      </c>
      <c r="AD290" s="45">
        <v>0</v>
      </c>
      <c r="AE290" s="45" t="s">
        <v>50</v>
      </c>
      <c r="AF290" s="45" t="s">
        <v>50</v>
      </c>
      <c r="AG290" s="45">
        <v>0</v>
      </c>
      <c r="AH290" s="45" t="s">
        <v>50</v>
      </c>
      <c r="AI290" s="45">
        <v>0</v>
      </c>
      <c r="AJ290" s="45">
        <v>0</v>
      </c>
      <c r="AK290" s="45">
        <v>0</v>
      </c>
      <c r="AL290" s="45">
        <v>0</v>
      </c>
      <c r="AM290" s="45">
        <v>0</v>
      </c>
      <c r="AN290" s="45" t="s">
        <v>50</v>
      </c>
      <c r="AO290" s="45">
        <v>0</v>
      </c>
      <c r="AP290" s="45">
        <v>0</v>
      </c>
      <c r="AQ290" s="45">
        <v>0</v>
      </c>
      <c r="AR290" s="45">
        <v>0</v>
      </c>
      <c r="AS290" s="45">
        <v>0</v>
      </c>
      <c r="AT290" s="45">
        <v>0</v>
      </c>
      <c r="AU290" s="45"/>
      <c r="AV290" s="45"/>
      <c r="AW290" s="45"/>
      <c r="AX290" s="45"/>
      <c r="AY290" s="45"/>
    </row>
    <row r="291" spans="1:51" hidden="1" x14ac:dyDescent="0.25">
      <c r="A291" s="5">
        <v>290</v>
      </c>
      <c r="B291" s="323" t="s">
        <v>47</v>
      </c>
      <c r="C291" s="63" t="s">
        <v>1540</v>
      </c>
      <c r="D291" s="377" t="s">
        <v>1541</v>
      </c>
      <c r="E291" s="378" t="s">
        <v>236</v>
      </c>
      <c r="F291" s="7"/>
      <c r="G291" s="7"/>
      <c r="H291" s="7"/>
      <c r="I291" s="7"/>
      <c r="J291" s="7"/>
      <c r="K291" s="45"/>
      <c r="L291" s="8">
        <v>45565</v>
      </c>
      <c r="M291" s="7">
        <v>131</v>
      </c>
      <c r="N291" s="9">
        <f>IF(OR(ISBLANK(L291),ISBLANK(M291)),"",L291+M291-1)</f>
        <v>45695</v>
      </c>
      <c r="O291" s="46">
        <f ca="1">IF(OR(ISBLANK(L291),ISBLANK(M291)),"",N291-TODAY())</f>
        <v>-508</v>
      </c>
      <c r="P291" s="46"/>
      <c r="Q291" s="10" t="s">
        <v>50</v>
      </c>
      <c r="R291" s="7" t="s">
        <v>50</v>
      </c>
      <c r="S291" s="7" t="s">
        <v>50</v>
      </c>
      <c r="T291" s="7">
        <v>0</v>
      </c>
      <c r="U291" s="7">
        <v>0</v>
      </c>
      <c r="V291" s="7" t="s">
        <v>50</v>
      </c>
      <c r="W291" s="15" t="s">
        <v>50</v>
      </c>
      <c r="X291" s="7" t="s">
        <v>50</v>
      </c>
      <c r="Y291" s="7" t="s">
        <v>50</v>
      </c>
      <c r="Z291" s="7" t="s">
        <v>50</v>
      </c>
      <c r="AA291" s="7">
        <v>0</v>
      </c>
      <c r="AB291" s="7" t="s">
        <v>50</v>
      </c>
      <c r="AC291" s="7">
        <v>0</v>
      </c>
      <c r="AD291" s="7">
        <v>0</v>
      </c>
      <c r="AE291" s="7" t="s">
        <v>50</v>
      </c>
      <c r="AF291" s="7" t="s">
        <v>50</v>
      </c>
      <c r="AG291" s="7">
        <v>0</v>
      </c>
      <c r="AH291" s="67" t="s">
        <v>50</v>
      </c>
      <c r="AI291" s="7">
        <v>0</v>
      </c>
      <c r="AJ291" s="7" t="s">
        <v>50</v>
      </c>
      <c r="AK291" s="7">
        <v>0</v>
      </c>
      <c r="AL291" s="7">
        <v>0</v>
      </c>
      <c r="AM291" s="7">
        <v>0</v>
      </c>
      <c r="AN291" s="7" t="s">
        <v>50</v>
      </c>
      <c r="AO291" s="7">
        <v>0</v>
      </c>
      <c r="AP291" s="7">
        <v>0</v>
      </c>
      <c r="AQ291" s="7">
        <v>0</v>
      </c>
      <c r="AR291" s="7">
        <v>0</v>
      </c>
      <c r="AS291" s="7">
        <v>0</v>
      </c>
      <c r="AT291" s="7">
        <v>0</v>
      </c>
      <c r="AU291" s="7" t="s">
        <v>56</v>
      </c>
      <c r="AV291" s="7" t="s">
        <v>50</v>
      </c>
      <c r="AW291" s="7" t="s">
        <v>50</v>
      </c>
      <c r="AX291" s="7"/>
      <c r="AY291" s="7"/>
    </row>
    <row r="292" spans="1:51" s="53" customFormat="1" hidden="1" x14ac:dyDescent="0.25">
      <c r="A292" s="50">
        <v>291</v>
      </c>
      <c r="B292" s="367" t="s">
        <v>47</v>
      </c>
      <c r="C292" s="45" t="s">
        <v>1542</v>
      </c>
      <c r="D292" s="45" t="s">
        <v>1543</v>
      </c>
      <c r="E292" s="46" t="s">
        <v>515</v>
      </c>
      <c r="F292" s="7"/>
      <c r="G292" s="7"/>
      <c r="H292" s="7"/>
      <c r="I292" s="7"/>
      <c r="J292" s="7"/>
      <c r="K292" s="45"/>
      <c r="L292" s="51">
        <v>45569</v>
      </c>
      <c r="M292" s="45">
        <v>190</v>
      </c>
      <c r="N292" s="52">
        <f t="shared" si="23"/>
        <v>45758</v>
      </c>
      <c r="O292" s="46">
        <f t="shared" ca="1" si="24"/>
        <v>-445</v>
      </c>
      <c r="P292" s="451">
        <v>45777</v>
      </c>
      <c r="Q292" s="46"/>
      <c r="R292" s="45" t="s">
        <v>50</v>
      </c>
      <c r="S292" s="45" t="s">
        <v>50</v>
      </c>
      <c r="T292" s="45">
        <v>0</v>
      </c>
      <c r="U292" s="45">
        <v>0</v>
      </c>
      <c r="V292" s="45"/>
      <c r="W292" s="56"/>
      <c r="X292" s="45" t="s">
        <v>50</v>
      </c>
      <c r="Y292" s="45" t="s">
        <v>50</v>
      </c>
      <c r="Z292" s="45" t="s">
        <v>50</v>
      </c>
      <c r="AA292" s="45">
        <v>0</v>
      </c>
      <c r="AB292" s="45" t="s">
        <v>50</v>
      </c>
      <c r="AC292" s="45">
        <v>0</v>
      </c>
      <c r="AD292" s="45">
        <v>0</v>
      </c>
      <c r="AE292" s="45" t="s">
        <v>50</v>
      </c>
      <c r="AF292" s="45" t="s">
        <v>50</v>
      </c>
      <c r="AG292" s="45">
        <v>0</v>
      </c>
      <c r="AH292" s="45">
        <v>0</v>
      </c>
      <c r="AI292" s="45">
        <v>0</v>
      </c>
      <c r="AJ292" s="45">
        <v>0</v>
      </c>
      <c r="AK292" s="45">
        <v>0</v>
      </c>
      <c r="AL292" s="45">
        <v>0</v>
      </c>
      <c r="AM292" s="45">
        <v>0</v>
      </c>
      <c r="AN292" s="45" t="s">
        <v>50</v>
      </c>
      <c r="AO292" s="45">
        <v>0</v>
      </c>
      <c r="AP292" s="45">
        <v>0</v>
      </c>
      <c r="AQ292" s="45">
        <v>0</v>
      </c>
      <c r="AR292" s="45">
        <v>0</v>
      </c>
      <c r="AS292" s="45">
        <v>0</v>
      </c>
      <c r="AT292" s="45">
        <v>0</v>
      </c>
      <c r="AU292" s="45"/>
      <c r="AV292" s="45"/>
      <c r="AW292" s="45"/>
      <c r="AX292" s="7"/>
      <c r="AY292" s="45"/>
    </row>
    <row r="293" spans="1:51" s="53" customFormat="1" hidden="1" x14ac:dyDescent="0.25">
      <c r="A293" s="50">
        <v>292</v>
      </c>
      <c r="B293" s="367" t="s">
        <v>47</v>
      </c>
      <c r="C293" s="45" t="s">
        <v>1544</v>
      </c>
      <c r="D293" s="45" t="s">
        <v>1545</v>
      </c>
      <c r="E293" s="45" t="s">
        <v>117</v>
      </c>
      <c r="F293" s="45"/>
      <c r="G293" s="45"/>
      <c r="H293" s="45"/>
      <c r="I293" s="45"/>
      <c r="J293" s="45"/>
      <c r="K293" s="7"/>
      <c r="L293" s="51">
        <v>45572</v>
      </c>
      <c r="M293" s="45">
        <v>310</v>
      </c>
      <c r="N293" s="52">
        <f t="shared" si="23"/>
        <v>45881</v>
      </c>
      <c r="O293" s="46">
        <f t="shared" ca="1" si="24"/>
        <v>-322</v>
      </c>
      <c r="P293" s="46"/>
      <c r="Q293" s="46"/>
      <c r="R293" s="45" t="s">
        <v>50</v>
      </c>
      <c r="S293" s="45" t="s">
        <v>50</v>
      </c>
      <c r="T293" s="45" t="s">
        <v>50</v>
      </c>
      <c r="U293" s="45">
        <v>0</v>
      </c>
      <c r="V293" s="45"/>
      <c r="W293" s="56"/>
      <c r="X293" s="45" t="s">
        <v>50</v>
      </c>
      <c r="Y293" s="45" t="s">
        <v>50</v>
      </c>
      <c r="Z293" s="45" t="s">
        <v>50</v>
      </c>
      <c r="AA293" s="45">
        <v>0</v>
      </c>
      <c r="AB293" s="45" t="s">
        <v>50</v>
      </c>
      <c r="AC293" s="45">
        <v>0</v>
      </c>
      <c r="AD293" s="45">
        <v>0</v>
      </c>
      <c r="AE293" s="45" t="s">
        <v>50</v>
      </c>
      <c r="AF293" s="45" t="s">
        <v>50</v>
      </c>
      <c r="AG293" s="45">
        <v>0</v>
      </c>
      <c r="AH293" s="45" t="s">
        <v>50</v>
      </c>
      <c r="AI293" s="45">
        <v>0</v>
      </c>
      <c r="AJ293" s="45">
        <v>0</v>
      </c>
      <c r="AK293" s="45" t="s">
        <v>1384</v>
      </c>
      <c r="AL293" s="45">
        <v>0</v>
      </c>
      <c r="AM293" s="45">
        <v>0</v>
      </c>
      <c r="AN293" s="45" t="s">
        <v>50</v>
      </c>
      <c r="AO293" s="45">
        <v>0</v>
      </c>
      <c r="AP293" s="45">
        <v>0</v>
      </c>
      <c r="AQ293" s="45">
        <v>0</v>
      </c>
      <c r="AR293" s="45">
        <v>0</v>
      </c>
      <c r="AS293" s="45">
        <v>0</v>
      </c>
      <c r="AT293" s="45">
        <v>0</v>
      </c>
      <c r="AU293" s="45"/>
      <c r="AV293" s="45"/>
      <c r="AW293" s="45"/>
      <c r="AX293" s="45"/>
      <c r="AY293" s="45"/>
    </row>
    <row r="294" spans="1:51" s="53" customFormat="1" hidden="1" x14ac:dyDescent="0.25">
      <c r="A294" s="50">
        <v>293</v>
      </c>
      <c r="B294" s="367" t="s">
        <v>47</v>
      </c>
      <c r="C294" s="45" t="s">
        <v>1546</v>
      </c>
      <c r="D294" s="379" t="s">
        <v>1547</v>
      </c>
      <c r="E294" s="379" t="s">
        <v>236</v>
      </c>
      <c r="F294" s="45"/>
      <c r="G294" s="45"/>
      <c r="H294" s="45"/>
      <c r="I294" s="45"/>
      <c r="J294" s="45"/>
      <c r="K294" s="45"/>
      <c r="L294" s="51">
        <v>45574</v>
      </c>
      <c r="M294" s="45">
        <v>310</v>
      </c>
      <c r="N294" s="52">
        <f t="shared" si="23"/>
        <v>45883</v>
      </c>
      <c r="O294" s="46">
        <f t="shared" ca="1" si="24"/>
        <v>-320</v>
      </c>
      <c r="P294" s="46"/>
      <c r="Q294" s="46"/>
      <c r="R294" s="45" t="s">
        <v>50</v>
      </c>
      <c r="S294" s="45" t="s">
        <v>50</v>
      </c>
      <c r="T294" s="45">
        <v>0</v>
      </c>
      <c r="U294" s="45"/>
      <c r="V294" s="45"/>
      <c r="W294" s="56"/>
      <c r="X294" s="45" t="s">
        <v>50</v>
      </c>
      <c r="Y294" s="45" t="s">
        <v>50</v>
      </c>
      <c r="Z294" s="45">
        <v>0</v>
      </c>
      <c r="AA294" s="45">
        <v>0</v>
      </c>
      <c r="AB294" s="45" t="s">
        <v>50</v>
      </c>
      <c r="AC294" s="45">
        <v>0</v>
      </c>
      <c r="AD294" s="45">
        <v>0</v>
      </c>
      <c r="AE294" s="45" t="s">
        <v>50</v>
      </c>
      <c r="AF294" s="45" t="s">
        <v>50</v>
      </c>
      <c r="AG294" s="45">
        <v>0</v>
      </c>
      <c r="AH294" s="45" t="s">
        <v>50</v>
      </c>
      <c r="AI294" s="45">
        <v>0</v>
      </c>
      <c r="AJ294" s="45" t="s">
        <v>50</v>
      </c>
      <c r="AK294" s="45" t="s">
        <v>1449</v>
      </c>
      <c r="AL294" s="45">
        <v>0</v>
      </c>
      <c r="AM294" s="45">
        <v>0</v>
      </c>
      <c r="AN294" s="45" t="s">
        <v>50</v>
      </c>
      <c r="AO294" s="45">
        <v>0</v>
      </c>
      <c r="AP294" s="45">
        <v>0</v>
      </c>
      <c r="AQ294" s="45">
        <v>0</v>
      </c>
      <c r="AR294" s="45">
        <v>0</v>
      </c>
      <c r="AS294" s="45">
        <v>0</v>
      </c>
      <c r="AT294" s="45">
        <v>0</v>
      </c>
      <c r="AU294" s="45"/>
      <c r="AV294" s="45"/>
      <c r="AW294" s="45"/>
      <c r="AX294" s="45"/>
      <c r="AY294" s="45"/>
    </row>
    <row r="295" spans="1:51" hidden="1" x14ac:dyDescent="0.25">
      <c r="A295" s="5">
        <v>294</v>
      </c>
      <c r="B295" s="323" t="s">
        <v>47</v>
      </c>
      <c r="C295" s="63" t="s">
        <v>1548</v>
      </c>
      <c r="D295" s="7" t="s">
        <v>1549</v>
      </c>
      <c r="E295" s="7" t="s">
        <v>515</v>
      </c>
      <c r="F295" s="7"/>
      <c r="G295" s="7"/>
      <c r="H295" s="7"/>
      <c r="I295" s="7"/>
      <c r="J295" s="7"/>
      <c r="K295" s="45"/>
      <c r="L295" s="8">
        <v>45574</v>
      </c>
      <c r="M295" s="7">
        <v>70</v>
      </c>
      <c r="N295" s="9">
        <f t="shared" si="23"/>
        <v>45643</v>
      </c>
      <c r="O295" s="10">
        <f t="shared" ca="1" si="24"/>
        <v>-560</v>
      </c>
      <c r="P295" s="10"/>
      <c r="Q295" s="10"/>
      <c r="R295" s="7" t="s">
        <v>50</v>
      </c>
      <c r="S295" s="7" t="s">
        <v>50</v>
      </c>
      <c r="T295" s="7">
        <v>0</v>
      </c>
      <c r="U295" s="7">
        <v>0</v>
      </c>
      <c r="V295" s="7"/>
      <c r="W295" s="15"/>
      <c r="X295" s="7"/>
      <c r="Y295" s="7" t="s">
        <v>50</v>
      </c>
      <c r="Z295" s="7" t="s">
        <v>50</v>
      </c>
      <c r="AA295" s="7">
        <v>0</v>
      </c>
      <c r="AB295" s="7" t="s">
        <v>50</v>
      </c>
      <c r="AC295" s="7">
        <v>0</v>
      </c>
      <c r="AD295" s="7">
        <v>0</v>
      </c>
      <c r="AE295" s="7" t="s">
        <v>50</v>
      </c>
      <c r="AF295" s="7" t="s">
        <v>50</v>
      </c>
      <c r="AG295" s="7">
        <v>0</v>
      </c>
      <c r="AH295" s="67" t="s">
        <v>50</v>
      </c>
      <c r="AI295" s="7">
        <v>0</v>
      </c>
      <c r="AJ295" s="7">
        <v>0</v>
      </c>
      <c r="AK295" s="7">
        <v>0</v>
      </c>
      <c r="AL295" s="7">
        <v>0</v>
      </c>
      <c r="AM295" s="7">
        <v>0</v>
      </c>
      <c r="AN295" s="7">
        <v>0</v>
      </c>
      <c r="AO295" s="7">
        <v>0</v>
      </c>
      <c r="AP295" s="7">
        <v>0</v>
      </c>
      <c r="AQ295" s="7">
        <v>0</v>
      </c>
      <c r="AR295" s="7">
        <v>0</v>
      </c>
      <c r="AS295" s="7">
        <v>0</v>
      </c>
      <c r="AT295" s="7">
        <v>0</v>
      </c>
      <c r="AU295" s="7" t="s">
        <v>56</v>
      </c>
      <c r="AV295" s="7" t="s">
        <v>50</v>
      </c>
      <c r="AW295" s="7" t="s">
        <v>50</v>
      </c>
      <c r="AX295" s="7"/>
      <c r="AY295" s="7"/>
    </row>
    <row r="296" spans="1:51" hidden="1" x14ac:dyDescent="0.25">
      <c r="A296" s="5">
        <v>295</v>
      </c>
      <c r="B296" s="367" t="s">
        <v>47</v>
      </c>
      <c r="C296" s="45" t="s">
        <v>1550</v>
      </c>
      <c r="D296" s="45" t="s">
        <v>1551</v>
      </c>
      <c r="E296" s="45" t="s">
        <v>515</v>
      </c>
      <c r="F296" s="45"/>
      <c r="G296" s="45"/>
      <c r="H296" s="45"/>
      <c r="I296" s="45"/>
      <c r="J296" s="45"/>
      <c r="K296" s="45"/>
      <c r="L296" s="51">
        <v>45576</v>
      </c>
      <c r="M296" s="45">
        <v>70</v>
      </c>
      <c r="N296" s="52">
        <f t="shared" si="23"/>
        <v>45645</v>
      </c>
      <c r="O296" s="46">
        <f t="shared" ca="1" si="24"/>
        <v>-558</v>
      </c>
      <c r="P296" s="46"/>
      <c r="Q296" s="10"/>
      <c r="R296" s="7" t="s">
        <v>50</v>
      </c>
      <c r="S296" s="7" t="s">
        <v>50</v>
      </c>
      <c r="T296" s="7">
        <v>0</v>
      </c>
      <c r="U296" s="67">
        <v>1</v>
      </c>
      <c r="V296" s="7"/>
      <c r="W296" s="15"/>
      <c r="X296" s="7"/>
      <c r="Y296" s="7" t="s">
        <v>50</v>
      </c>
      <c r="Z296" s="7" t="s">
        <v>50</v>
      </c>
      <c r="AA296" s="7">
        <v>0</v>
      </c>
      <c r="AB296" s="7" t="s">
        <v>50</v>
      </c>
      <c r="AC296" s="7">
        <v>0</v>
      </c>
      <c r="AD296" s="7">
        <v>0</v>
      </c>
      <c r="AE296" s="7" t="s">
        <v>50</v>
      </c>
      <c r="AF296" s="7" t="s">
        <v>50</v>
      </c>
      <c r="AG296" s="7">
        <v>0</v>
      </c>
      <c r="AH296" s="67" t="s">
        <v>50</v>
      </c>
      <c r="AI296" s="7">
        <v>0</v>
      </c>
      <c r="AJ296" s="7">
        <v>0</v>
      </c>
      <c r="AK296" s="7">
        <v>0</v>
      </c>
      <c r="AL296" s="7">
        <v>0</v>
      </c>
      <c r="AM296" s="7">
        <v>0</v>
      </c>
      <c r="AN296" s="7">
        <v>0</v>
      </c>
      <c r="AO296" s="7">
        <v>0</v>
      </c>
      <c r="AP296" s="7">
        <v>0</v>
      </c>
      <c r="AQ296" s="7">
        <v>0</v>
      </c>
      <c r="AR296" s="7">
        <v>0</v>
      </c>
      <c r="AS296" s="7">
        <v>0</v>
      </c>
      <c r="AT296" s="7">
        <v>0</v>
      </c>
      <c r="AU296" s="7"/>
      <c r="AV296" s="7"/>
      <c r="AW296" s="7"/>
      <c r="AX296" s="7"/>
      <c r="AY296" s="7"/>
    </row>
    <row r="297" spans="1:51" hidden="1" x14ac:dyDescent="0.25">
      <c r="A297" s="5">
        <v>296</v>
      </c>
      <c r="B297" s="323" t="s">
        <v>47</v>
      </c>
      <c r="C297" s="63" t="s">
        <v>1552</v>
      </c>
      <c r="D297" s="7" t="s">
        <v>1553</v>
      </c>
      <c r="E297" s="45" t="s">
        <v>515</v>
      </c>
      <c r="F297" s="45"/>
      <c r="G297" s="45"/>
      <c r="H297" s="45"/>
      <c r="I297" s="45"/>
      <c r="J297" s="45"/>
      <c r="K297" s="45"/>
      <c r="L297" s="8">
        <v>45576</v>
      </c>
      <c r="M297" s="7">
        <v>70</v>
      </c>
      <c r="N297" s="9">
        <f t="shared" si="23"/>
        <v>45645</v>
      </c>
      <c r="O297" s="10">
        <f t="shared" ca="1" si="24"/>
        <v>-558</v>
      </c>
      <c r="P297" s="10"/>
      <c r="Q297" s="10"/>
      <c r="R297" s="7" t="s">
        <v>50</v>
      </c>
      <c r="S297" s="7" t="s">
        <v>50</v>
      </c>
      <c r="T297" s="7">
        <v>0</v>
      </c>
      <c r="U297" s="7">
        <v>0</v>
      </c>
      <c r="V297" s="7"/>
      <c r="W297" s="15"/>
      <c r="Y297" s="7" t="s">
        <v>50</v>
      </c>
      <c r="Z297" s="7" t="s">
        <v>50</v>
      </c>
      <c r="AA297" s="7">
        <v>0</v>
      </c>
      <c r="AB297" s="7" t="s">
        <v>50</v>
      </c>
      <c r="AC297" s="7">
        <v>0</v>
      </c>
      <c r="AD297" s="7">
        <v>0</v>
      </c>
      <c r="AE297" s="7" t="s">
        <v>50</v>
      </c>
      <c r="AF297" s="7" t="s">
        <v>50</v>
      </c>
      <c r="AG297" s="7">
        <v>0</v>
      </c>
      <c r="AH297" s="67" t="s">
        <v>50</v>
      </c>
      <c r="AI297" s="7" t="s">
        <v>50</v>
      </c>
      <c r="AJ297" s="7">
        <v>0</v>
      </c>
      <c r="AK297" s="7">
        <v>0</v>
      </c>
      <c r="AL297" s="7">
        <v>0</v>
      </c>
      <c r="AM297" s="7">
        <v>0</v>
      </c>
      <c r="AN297" s="7">
        <v>0</v>
      </c>
      <c r="AO297" s="7">
        <v>0</v>
      </c>
      <c r="AP297" s="7">
        <v>0</v>
      </c>
      <c r="AQ297" s="7">
        <v>0</v>
      </c>
      <c r="AR297" s="7">
        <v>0</v>
      </c>
      <c r="AS297" s="7">
        <v>0</v>
      </c>
      <c r="AT297" s="7">
        <v>0</v>
      </c>
      <c r="AU297" s="7" t="s">
        <v>56</v>
      </c>
      <c r="AV297" s="7" t="s">
        <v>50</v>
      </c>
      <c r="AW297" s="7" t="s">
        <v>50</v>
      </c>
      <c r="AX297" s="7"/>
      <c r="AY297" s="7"/>
    </row>
    <row r="298" spans="1:51" s="53" customFormat="1" hidden="1" x14ac:dyDescent="0.25">
      <c r="A298" s="50">
        <v>297</v>
      </c>
      <c r="B298" s="367" t="s">
        <v>47</v>
      </c>
      <c r="C298" s="45" t="s">
        <v>1554</v>
      </c>
      <c r="D298" s="45" t="s">
        <v>1555</v>
      </c>
      <c r="E298" s="45" t="s">
        <v>515</v>
      </c>
      <c r="F298" s="45"/>
      <c r="G298" s="45"/>
      <c r="H298" s="45"/>
      <c r="I298" s="45"/>
      <c r="J298" s="45"/>
      <c r="K298" s="45"/>
      <c r="L298" s="51">
        <v>45576</v>
      </c>
      <c r="M298" s="45">
        <v>161</v>
      </c>
      <c r="N298" s="52">
        <f t="shared" si="23"/>
        <v>45736</v>
      </c>
      <c r="O298" s="46">
        <f t="shared" ca="1" si="24"/>
        <v>-467</v>
      </c>
      <c r="P298" s="46"/>
      <c r="Q298" s="46"/>
      <c r="R298" s="45" t="s">
        <v>50</v>
      </c>
      <c r="S298" s="45" t="s">
        <v>50</v>
      </c>
      <c r="T298" s="45">
        <v>0</v>
      </c>
      <c r="U298" s="45">
        <v>0</v>
      </c>
      <c r="V298" s="45"/>
      <c r="W298" s="56"/>
      <c r="X298" s="45"/>
      <c r="Y298" s="45" t="s">
        <v>50</v>
      </c>
      <c r="Z298" s="45" t="s">
        <v>50</v>
      </c>
      <c r="AA298" s="45">
        <v>0</v>
      </c>
      <c r="AB298" s="45" t="s">
        <v>50</v>
      </c>
      <c r="AC298" s="45">
        <v>0</v>
      </c>
      <c r="AD298" s="45">
        <v>0</v>
      </c>
      <c r="AE298" s="45" t="s">
        <v>50</v>
      </c>
      <c r="AF298" s="45" t="s">
        <v>50</v>
      </c>
      <c r="AG298" s="45">
        <v>0</v>
      </c>
      <c r="AH298" s="45">
        <v>0</v>
      </c>
      <c r="AI298" s="45">
        <v>0</v>
      </c>
      <c r="AJ298" s="45" t="s">
        <v>50</v>
      </c>
      <c r="AK298" s="45">
        <v>1</v>
      </c>
      <c r="AL298" s="45">
        <v>0</v>
      </c>
      <c r="AM298" s="45">
        <v>0</v>
      </c>
      <c r="AN298" s="45" t="s">
        <v>50</v>
      </c>
      <c r="AO298" s="45">
        <v>0</v>
      </c>
      <c r="AP298" s="45">
        <v>0</v>
      </c>
      <c r="AQ298" s="45">
        <v>0</v>
      </c>
      <c r="AR298" s="45">
        <v>0</v>
      </c>
      <c r="AS298" s="45">
        <v>0</v>
      </c>
      <c r="AT298" s="45">
        <v>0</v>
      </c>
      <c r="AU298" s="45"/>
      <c r="AV298" s="45"/>
      <c r="AW298" s="45"/>
      <c r="AX298" s="45"/>
      <c r="AY298" s="45"/>
    </row>
    <row r="299" spans="1:51" s="53" customFormat="1" hidden="1" x14ac:dyDescent="0.25">
      <c r="A299" s="50">
        <v>298</v>
      </c>
      <c r="B299" s="367" t="s">
        <v>47</v>
      </c>
      <c r="C299" s="45" t="s">
        <v>1556</v>
      </c>
      <c r="D299" s="379" t="s">
        <v>1231</v>
      </c>
      <c r="E299" s="453" t="s">
        <v>515</v>
      </c>
      <c r="F299" s="45"/>
      <c r="G299" s="45"/>
      <c r="H299" s="45"/>
      <c r="I299" s="45"/>
      <c r="J299" s="45"/>
      <c r="K299" s="45"/>
      <c r="L299" s="51">
        <v>45580</v>
      </c>
      <c r="M299" s="45">
        <v>490</v>
      </c>
      <c r="N299" s="52">
        <f t="shared" si="23"/>
        <v>46069</v>
      </c>
      <c r="O299" s="46">
        <f t="shared" ca="1" si="24"/>
        <v>-134</v>
      </c>
      <c r="P299" s="46"/>
      <c r="Q299" s="46"/>
      <c r="R299" s="45" t="s">
        <v>50</v>
      </c>
      <c r="S299" s="45" t="s">
        <v>50</v>
      </c>
      <c r="T299" s="45">
        <v>0</v>
      </c>
      <c r="U299" s="45">
        <v>0</v>
      </c>
      <c r="V299" s="45"/>
      <c r="W299" s="56"/>
      <c r="X299" s="45" t="s">
        <v>56</v>
      </c>
      <c r="Y299" s="45" t="s">
        <v>50</v>
      </c>
      <c r="Z299" s="45" t="s">
        <v>56</v>
      </c>
      <c r="AA299" s="45">
        <v>0</v>
      </c>
      <c r="AB299" s="45" t="s">
        <v>50</v>
      </c>
      <c r="AC299" s="45">
        <v>0</v>
      </c>
      <c r="AD299" s="45">
        <v>0</v>
      </c>
      <c r="AE299" s="45" t="s">
        <v>50</v>
      </c>
      <c r="AF299" s="45" t="s">
        <v>50</v>
      </c>
      <c r="AG299" s="45">
        <v>0</v>
      </c>
      <c r="AH299" s="45" t="s">
        <v>50</v>
      </c>
      <c r="AI299" s="45">
        <v>0</v>
      </c>
      <c r="AJ299" s="45" t="s">
        <v>50</v>
      </c>
      <c r="AK299" s="45" t="s">
        <v>1384</v>
      </c>
      <c r="AL299" s="45">
        <v>0</v>
      </c>
      <c r="AM299" s="45">
        <v>0</v>
      </c>
      <c r="AN299" s="45">
        <v>0</v>
      </c>
      <c r="AO299" s="45">
        <v>0</v>
      </c>
      <c r="AP299" s="45">
        <v>0</v>
      </c>
      <c r="AQ299" s="45">
        <v>0</v>
      </c>
      <c r="AR299" s="45">
        <v>0</v>
      </c>
      <c r="AS299" s="45">
        <v>0</v>
      </c>
      <c r="AT299" s="45">
        <v>0</v>
      </c>
      <c r="AU299" s="45"/>
      <c r="AV299" s="45"/>
      <c r="AW299" s="45"/>
      <c r="AX299" s="45"/>
      <c r="AY299" s="45"/>
    </row>
    <row r="300" spans="1:51" hidden="1" x14ac:dyDescent="0.25">
      <c r="A300" s="5">
        <v>299</v>
      </c>
      <c r="B300" s="323" t="s">
        <v>47</v>
      </c>
      <c r="C300" s="63" t="s">
        <v>1557</v>
      </c>
      <c r="D300" s="7" t="s">
        <v>1558</v>
      </c>
      <c r="E300" s="10" t="s">
        <v>1235</v>
      </c>
      <c r="F300" s="7"/>
      <c r="G300" s="7"/>
      <c r="H300" s="7"/>
      <c r="I300" s="7"/>
      <c r="J300" s="7"/>
      <c r="K300" s="45"/>
      <c r="L300" s="8">
        <v>45580</v>
      </c>
      <c r="M300" s="7">
        <v>40</v>
      </c>
      <c r="N300" s="9">
        <f t="shared" si="23"/>
        <v>45619</v>
      </c>
      <c r="O300" s="250">
        <f t="shared" ca="1" si="24"/>
        <v>-584</v>
      </c>
      <c r="P300" s="250"/>
      <c r="Q300" s="10"/>
      <c r="R300" s="7" t="s">
        <v>50</v>
      </c>
      <c r="S300" s="7" t="s">
        <v>50</v>
      </c>
      <c r="T300" s="7">
        <v>0</v>
      </c>
      <c r="U300" s="67">
        <v>1</v>
      </c>
      <c r="V300" s="7"/>
      <c r="W300" s="15"/>
      <c r="X300" s="7" t="s">
        <v>50</v>
      </c>
      <c r="Y300" s="7" t="s">
        <v>50</v>
      </c>
      <c r="Z300" s="7" t="s">
        <v>50</v>
      </c>
      <c r="AA300" s="7">
        <v>0</v>
      </c>
      <c r="AB300" s="7" t="s">
        <v>50</v>
      </c>
      <c r="AC300" s="7">
        <v>0</v>
      </c>
      <c r="AD300" s="7">
        <v>0</v>
      </c>
      <c r="AE300" s="7" t="s">
        <v>50</v>
      </c>
      <c r="AF300" s="7" t="s">
        <v>50</v>
      </c>
      <c r="AG300" s="7">
        <v>0</v>
      </c>
      <c r="AH300" s="7">
        <v>0</v>
      </c>
      <c r="AI300" s="7">
        <v>0</v>
      </c>
      <c r="AJ300" s="7">
        <v>0</v>
      </c>
      <c r="AK300" s="7">
        <v>0</v>
      </c>
      <c r="AL300" s="7">
        <v>0</v>
      </c>
      <c r="AM300" s="7">
        <v>0</v>
      </c>
      <c r="AN300" s="7">
        <v>0</v>
      </c>
      <c r="AO300" s="7">
        <v>0</v>
      </c>
      <c r="AP300" s="7">
        <v>0</v>
      </c>
      <c r="AQ300" s="7">
        <v>0</v>
      </c>
      <c r="AR300" s="7">
        <v>0</v>
      </c>
      <c r="AS300" s="7"/>
      <c r="AT300" s="7"/>
      <c r="AU300" s="7" t="s">
        <v>56</v>
      </c>
      <c r="AV300" s="7" t="s">
        <v>50</v>
      </c>
      <c r="AW300" s="7" t="s">
        <v>50</v>
      </c>
      <c r="AX300" s="7"/>
      <c r="AY300" s="7"/>
    </row>
    <row r="301" spans="1:51" s="106" customFormat="1" hidden="1" x14ac:dyDescent="0.25">
      <c r="A301" s="5">
        <v>300</v>
      </c>
      <c r="B301" s="330" t="s">
        <v>47</v>
      </c>
      <c r="C301" s="47" t="s">
        <v>1559</v>
      </c>
      <c r="D301" s="437" t="s">
        <v>1560</v>
      </c>
      <c r="E301" s="437" t="s">
        <v>1214</v>
      </c>
      <c r="F301" s="7"/>
      <c r="G301" s="7"/>
      <c r="H301" s="7"/>
      <c r="I301" s="7"/>
      <c r="J301" s="7"/>
      <c r="K301" s="47"/>
      <c r="L301" s="94">
        <v>45582</v>
      </c>
      <c r="M301" s="47">
        <v>70</v>
      </c>
      <c r="N301" s="104">
        <f t="shared" si="23"/>
        <v>45651</v>
      </c>
      <c r="O301" s="60">
        <f t="shared" ca="1" si="24"/>
        <v>-552</v>
      </c>
      <c r="P301" s="60"/>
      <c r="Q301" s="60"/>
      <c r="R301" s="47" t="s">
        <v>50</v>
      </c>
      <c r="S301" s="47" t="s">
        <v>50</v>
      </c>
      <c r="T301" s="47">
        <v>0</v>
      </c>
      <c r="U301" s="47">
        <v>0</v>
      </c>
      <c r="V301" s="47"/>
      <c r="W301" s="105"/>
      <c r="X301" s="47" t="s">
        <v>56</v>
      </c>
      <c r="Y301" s="47" t="s">
        <v>50</v>
      </c>
      <c r="Z301" s="47" t="s">
        <v>56</v>
      </c>
      <c r="AA301" s="47">
        <v>0</v>
      </c>
      <c r="AB301" s="47" t="s">
        <v>50</v>
      </c>
      <c r="AC301" s="47">
        <v>0</v>
      </c>
      <c r="AD301" s="47">
        <v>0</v>
      </c>
      <c r="AE301" s="47" t="s">
        <v>50</v>
      </c>
      <c r="AF301" s="47" t="s">
        <v>50</v>
      </c>
      <c r="AG301" s="47">
        <v>0</v>
      </c>
      <c r="AH301" s="47" t="s">
        <v>50</v>
      </c>
      <c r="AI301" s="47">
        <v>0</v>
      </c>
      <c r="AJ301" s="47" t="s">
        <v>56</v>
      </c>
      <c r="AK301" s="47">
        <v>0</v>
      </c>
      <c r="AL301" s="47">
        <v>0</v>
      </c>
      <c r="AM301" s="47">
        <v>0</v>
      </c>
      <c r="AN301" s="47" t="s">
        <v>50</v>
      </c>
      <c r="AO301" s="47">
        <v>0</v>
      </c>
      <c r="AP301" s="47">
        <v>0</v>
      </c>
      <c r="AQ301" s="47">
        <v>0</v>
      </c>
      <c r="AR301" s="47">
        <v>0</v>
      </c>
      <c r="AS301" s="47">
        <v>0</v>
      </c>
      <c r="AT301" s="47">
        <v>0</v>
      </c>
      <c r="AU301" s="47"/>
      <c r="AV301" s="47"/>
      <c r="AW301" s="47"/>
      <c r="AX301" s="7"/>
      <c r="AY301" s="47"/>
    </row>
    <row r="302" spans="1:51" s="53" customFormat="1" hidden="1" x14ac:dyDescent="0.25">
      <c r="A302" s="50">
        <v>301</v>
      </c>
      <c r="B302" s="367" t="s">
        <v>47</v>
      </c>
      <c r="C302" s="45" t="s">
        <v>1561</v>
      </c>
      <c r="D302" s="45" t="s">
        <v>1562</v>
      </c>
      <c r="E302" s="45" t="s">
        <v>515</v>
      </c>
      <c r="F302" s="45"/>
      <c r="G302" s="45"/>
      <c r="H302" s="45"/>
      <c r="I302" s="45"/>
      <c r="J302" s="45"/>
      <c r="K302" s="45"/>
      <c r="L302" s="51">
        <v>45589</v>
      </c>
      <c r="M302" s="45">
        <v>161</v>
      </c>
      <c r="N302" s="52">
        <f t="shared" si="23"/>
        <v>45749</v>
      </c>
      <c r="O302" s="46">
        <f t="shared" ca="1" si="24"/>
        <v>-454</v>
      </c>
      <c r="P302" s="451">
        <v>45747</v>
      </c>
      <c r="Q302" s="46"/>
      <c r="R302" s="45"/>
      <c r="S302" s="45"/>
      <c r="T302" s="45"/>
      <c r="U302" s="45"/>
      <c r="V302" s="45"/>
      <c r="W302" s="56"/>
      <c r="X302" s="45" t="s">
        <v>50</v>
      </c>
      <c r="Y302" s="45" t="s">
        <v>50</v>
      </c>
      <c r="Z302" s="45" t="s">
        <v>50</v>
      </c>
      <c r="AA302" s="45">
        <v>0</v>
      </c>
      <c r="AB302" s="45" t="s">
        <v>50</v>
      </c>
      <c r="AC302" s="45">
        <v>0</v>
      </c>
      <c r="AD302" s="45">
        <v>0</v>
      </c>
      <c r="AE302" s="45" t="s">
        <v>50</v>
      </c>
      <c r="AF302" s="45" t="s">
        <v>50</v>
      </c>
      <c r="AG302" s="45">
        <v>0</v>
      </c>
      <c r="AH302" s="45" t="s">
        <v>50</v>
      </c>
      <c r="AI302" s="45">
        <v>0</v>
      </c>
      <c r="AJ302" s="45" t="s">
        <v>50</v>
      </c>
      <c r="AK302" s="45">
        <v>1</v>
      </c>
      <c r="AL302" s="45">
        <v>0</v>
      </c>
      <c r="AM302" s="45">
        <v>0</v>
      </c>
      <c r="AN302" s="45">
        <v>0</v>
      </c>
      <c r="AO302" s="45">
        <v>0</v>
      </c>
      <c r="AP302" s="45">
        <v>0</v>
      </c>
      <c r="AQ302" s="45">
        <v>0</v>
      </c>
      <c r="AR302" s="45">
        <v>0</v>
      </c>
      <c r="AS302" s="45">
        <v>0</v>
      </c>
      <c r="AT302" s="45">
        <v>0</v>
      </c>
      <c r="AU302" s="45"/>
      <c r="AV302" s="45"/>
      <c r="AW302" s="45"/>
      <c r="AX302" s="45"/>
      <c r="AY302" s="45"/>
    </row>
    <row r="303" spans="1:51" hidden="1" x14ac:dyDescent="0.25">
      <c r="A303" s="5">
        <v>302</v>
      </c>
      <c r="B303" s="323" t="s">
        <v>47</v>
      </c>
      <c r="C303" s="63" t="s">
        <v>1563</v>
      </c>
      <c r="D303" s="7" t="s">
        <v>1564</v>
      </c>
      <c r="E303" s="7" t="s">
        <v>515</v>
      </c>
      <c r="F303" s="7"/>
      <c r="G303" s="7"/>
      <c r="H303" s="7"/>
      <c r="I303" s="7"/>
      <c r="J303" s="7"/>
      <c r="K303" s="45"/>
      <c r="L303" s="8">
        <v>45594</v>
      </c>
      <c r="M303" s="7">
        <v>40</v>
      </c>
      <c r="N303" s="9">
        <f t="shared" si="23"/>
        <v>45633</v>
      </c>
      <c r="O303" s="10">
        <f t="shared" ca="1" si="24"/>
        <v>-570</v>
      </c>
      <c r="P303" s="10"/>
      <c r="Q303" s="10"/>
      <c r="R303" s="7"/>
      <c r="S303" s="7"/>
      <c r="T303" s="7"/>
      <c r="U303" s="7"/>
      <c r="V303" s="7"/>
      <c r="W303" s="15"/>
      <c r="X303" s="7" t="s">
        <v>50</v>
      </c>
      <c r="Y303" s="7">
        <v>0</v>
      </c>
      <c r="Z303" s="7" t="s">
        <v>50</v>
      </c>
      <c r="AA303" s="7">
        <v>0</v>
      </c>
      <c r="AB303" s="7">
        <v>0</v>
      </c>
      <c r="AC303" s="7">
        <v>0</v>
      </c>
      <c r="AD303" s="7">
        <v>0</v>
      </c>
      <c r="AE303" s="7">
        <v>0</v>
      </c>
      <c r="AF303" s="7">
        <v>0</v>
      </c>
      <c r="AG303" s="7">
        <v>0</v>
      </c>
      <c r="AH303" s="7">
        <v>0</v>
      </c>
      <c r="AI303" s="7">
        <v>0</v>
      </c>
      <c r="AJ303" s="7">
        <v>0</v>
      </c>
      <c r="AK303" s="7">
        <v>0</v>
      </c>
      <c r="AL303" s="7">
        <v>0</v>
      </c>
      <c r="AM303" s="7">
        <v>0</v>
      </c>
      <c r="AN303" s="7">
        <v>0</v>
      </c>
      <c r="AO303" s="7">
        <v>0</v>
      </c>
      <c r="AP303" s="7">
        <v>0</v>
      </c>
      <c r="AQ303" s="7">
        <v>0</v>
      </c>
      <c r="AR303" s="7">
        <v>0</v>
      </c>
      <c r="AS303" s="7">
        <v>0</v>
      </c>
      <c r="AT303" s="7">
        <v>0</v>
      </c>
      <c r="AU303" s="7" t="s">
        <v>56</v>
      </c>
      <c r="AV303" s="7" t="s">
        <v>50</v>
      </c>
      <c r="AW303" s="7" t="s">
        <v>50</v>
      </c>
      <c r="AX303" s="7"/>
      <c r="AY303" s="7"/>
    </row>
    <row r="304" spans="1:51" s="53" customFormat="1" hidden="1" x14ac:dyDescent="0.25">
      <c r="A304" s="50">
        <v>303</v>
      </c>
      <c r="B304" s="367" t="s">
        <v>47</v>
      </c>
      <c r="C304" s="45" t="s">
        <v>1565</v>
      </c>
      <c r="D304" s="45" t="s">
        <v>1566</v>
      </c>
      <c r="E304" s="45" t="s">
        <v>515</v>
      </c>
      <c r="F304" s="45"/>
      <c r="G304" s="45"/>
      <c r="H304" s="45"/>
      <c r="I304" s="45"/>
      <c r="J304" s="45"/>
      <c r="K304" s="45"/>
      <c r="L304" s="51">
        <v>45601</v>
      </c>
      <c r="M304" s="45">
        <v>160</v>
      </c>
      <c r="N304" s="52">
        <f t="shared" si="23"/>
        <v>45760</v>
      </c>
      <c r="O304" s="46">
        <f t="shared" ca="1" si="24"/>
        <v>-443</v>
      </c>
      <c r="P304" s="451">
        <v>45744</v>
      </c>
      <c r="Q304" s="46"/>
      <c r="R304" s="45" t="s">
        <v>50</v>
      </c>
      <c r="S304" s="45" t="s">
        <v>50</v>
      </c>
      <c r="T304" s="45">
        <v>0</v>
      </c>
      <c r="U304" s="45">
        <v>0</v>
      </c>
      <c r="V304" s="45"/>
      <c r="W304" s="56"/>
      <c r="X304" s="45" t="s">
        <v>50</v>
      </c>
      <c r="Y304" s="45" t="s">
        <v>50</v>
      </c>
      <c r="Z304" s="45"/>
      <c r="AA304" s="45">
        <v>0</v>
      </c>
      <c r="AB304" s="45" t="s">
        <v>50</v>
      </c>
      <c r="AC304" s="45">
        <v>0</v>
      </c>
      <c r="AD304" s="45">
        <v>0</v>
      </c>
      <c r="AE304" s="45" t="s">
        <v>50</v>
      </c>
      <c r="AF304" s="45" t="s">
        <v>50</v>
      </c>
      <c r="AG304" s="45">
        <v>0</v>
      </c>
      <c r="AH304" s="45" t="s">
        <v>56</v>
      </c>
      <c r="AI304" s="45">
        <v>0</v>
      </c>
      <c r="AJ304" s="45" t="s">
        <v>50</v>
      </c>
      <c r="AK304" s="45">
        <v>0</v>
      </c>
      <c r="AL304" s="45">
        <v>0</v>
      </c>
      <c r="AM304" s="45">
        <v>0</v>
      </c>
      <c r="AN304" s="45">
        <v>0</v>
      </c>
      <c r="AO304" s="45">
        <v>0</v>
      </c>
      <c r="AP304" s="45">
        <v>0</v>
      </c>
      <c r="AQ304" s="45">
        <v>0</v>
      </c>
      <c r="AR304" s="45">
        <v>0</v>
      </c>
      <c r="AS304" s="45">
        <v>0</v>
      </c>
      <c r="AT304" s="45">
        <v>0</v>
      </c>
      <c r="AU304" s="45"/>
      <c r="AV304" s="45"/>
      <c r="AW304" s="45"/>
      <c r="AX304" s="45"/>
      <c r="AY304" s="45"/>
    </row>
    <row r="305" spans="1:51" s="53" customFormat="1" hidden="1" x14ac:dyDescent="0.25">
      <c r="A305" s="50">
        <v>304</v>
      </c>
      <c r="B305" s="367" t="s">
        <v>47</v>
      </c>
      <c r="C305" s="45" t="s">
        <v>1567</v>
      </c>
      <c r="D305" s="45" t="s">
        <v>1568</v>
      </c>
      <c r="E305" s="45" t="s">
        <v>515</v>
      </c>
      <c r="F305" s="45"/>
      <c r="G305" s="45"/>
      <c r="H305" s="45"/>
      <c r="I305" s="45"/>
      <c r="J305" s="45"/>
      <c r="K305" s="45"/>
      <c r="L305" s="51">
        <v>45607</v>
      </c>
      <c r="M305" s="45">
        <v>190</v>
      </c>
      <c r="N305" s="52">
        <f t="shared" si="23"/>
        <v>45796</v>
      </c>
      <c r="O305" s="46">
        <f t="shared" ca="1" si="24"/>
        <v>-407</v>
      </c>
      <c r="P305" s="451">
        <v>45792</v>
      </c>
      <c r="Q305" s="46"/>
      <c r="R305" s="45"/>
      <c r="S305" s="45"/>
      <c r="T305" s="45"/>
      <c r="U305" s="45"/>
      <c r="V305" s="45"/>
      <c r="W305" s="56"/>
      <c r="X305" s="45"/>
      <c r="Y305" s="45" t="s">
        <v>50</v>
      </c>
      <c r="Z305" s="45" t="s">
        <v>50</v>
      </c>
      <c r="AA305" s="45">
        <v>0</v>
      </c>
      <c r="AB305" s="45" t="s">
        <v>50</v>
      </c>
      <c r="AC305" s="45">
        <v>0</v>
      </c>
      <c r="AD305" s="45">
        <v>0</v>
      </c>
      <c r="AE305" s="45" t="s">
        <v>50</v>
      </c>
      <c r="AF305" s="45" t="s">
        <v>50</v>
      </c>
      <c r="AG305" s="45">
        <v>0</v>
      </c>
      <c r="AH305" s="45" t="s">
        <v>50</v>
      </c>
      <c r="AI305" s="45">
        <v>0</v>
      </c>
      <c r="AJ305" s="45" t="s">
        <v>50</v>
      </c>
      <c r="AK305" s="45">
        <v>2</v>
      </c>
      <c r="AL305" s="45">
        <v>0</v>
      </c>
      <c r="AM305" s="45">
        <v>0</v>
      </c>
      <c r="AN305" s="45">
        <v>0</v>
      </c>
      <c r="AO305" s="45">
        <v>0</v>
      </c>
      <c r="AP305" s="45">
        <v>0</v>
      </c>
      <c r="AQ305" s="45">
        <v>0</v>
      </c>
      <c r="AR305" s="45">
        <v>0</v>
      </c>
      <c r="AS305" s="45">
        <v>0</v>
      </c>
      <c r="AT305" s="45">
        <v>0</v>
      </c>
      <c r="AU305" s="45"/>
      <c r="AV305" s="45"/>
      <c r="AW305" s="45"/>
      <c r="AX305" s="45"/>
      <c r="AY305" s="45"/>
    </row>
    <row r="306" spans="1:51" x14ac:dyDescent="0.25">
      <c r="A306" s="5">
        <v>305</v>
      </c>
      <c r="B306" s="323" t="s">
        <v>1569</v>
      </c>
      <c r="C306" s="45" t="s">
        <v>1570</v>
      </c>
      <c r="D306" s="7" t="s">
        <v>1571</v>
      </c>
      <c r="E306" s="7" t="s">
        <v>515</v>
      </c>
      <c r="F306" s="7"/>
      <c r="G306" s="7"/>
      <c r="H306" s="7"/>
      <c r="I306" s="7"/>
      <c r="J306" s="7"/>
      <c r="K306" s="7"/>
      <c r="L306" s="8">
        <v>45607</v>
      </c>
      <c r="M306" s="7">
        <v>610</v>
      </c>
      <c r="N306" s="9">
        <f t="shared" si="23"/>
        <v>46216</v>
      </c>
      <c r="O306" s="92">
        <f t="shared" ca="1" si="24"/>
        <v>13</v>
      </c>
      <c r="P306" s="10"/>
      <c r="Q306" s="10"/>
      <c r="R306" s="7"/>
      <c r="S306" s="7"/>
      <c r="T306" s="7"/>
      <c r="U306" s="7"/>
      <c r="V306" s="7"/>
      <c r="W306" s="15"/>
      <c r="X306" s="7" t="s">
        <v>50</v>
      </c>
      <c r="Y306" s="7" t="s">
        <v>50</v>
      </c>
      <c r="Z306" s="7" t="s">
        <v>56</v>
      </c>
      <c r="AA306" s="7"/>
      <c r="AB306" s="7" t="s">
        <v>50</v>
      </c>
      <c r="AC306" s="7">
        <v>0</v>
      </c>
      <c r="AD306" s="7">
        <v>0</v>
      </c>
      <c r="AE306" s="7" t="s">
        <v>50</v>
      </c>
      <c r="AF306" s="7" t="s">
        <v>50</v>
      </c>
      <c r="AG306" s="7">
        <v>0</v>
      </c>
      <c r="AH306" s="7">
        <v>0</v>
      </c>
      <c r="AI306" s="7"/>
      <c r="AJ306" s="7" t="s">
        <v>50</v>
      </c>
      <c r="AK306" s="67">
        <v>1</v>
      </c>
      <c r="AL306" s="7"/>
      <c r="AM306" s="7"/>
      <c r="AN306" s="7"/>
      <c r="AO306" s="7"/>
      <c r="AP306" s="7"/>
      <c r="AQ306" s="7"/>
      <c r="AR306" s="7"/>
      <c r="AS306" s="7"/>
      <c r="AT306" s="7"/>
      <c r="AU306" s="7"/>
      <c r="AV306" s="7"/>
      <c r="AW306" s="7"/>
      <c r="AX306" s="7"/>
      <c r="AY306" s="7"/>
    </row>
    <row r="307" spans="1:51" s="53" customFormat="1" ht="15" hidden="1" customHeight="1" x14ac:dyDescent="0.25">
      <c r="A307" s="50">
        <v>306</v>
      </c>
      <c r="B307" s="367" t="s">
        <v>47</v>
      </c>
      <c r="C307" s="107" t="s">
        <v>1572</v>
      </c>
      <c r="D307" s="45" t="s">
        <v>1573</v>
      </c>
      <c r="E307" s="45" t="s">
        <v>515</v>
      </c>
      <c r="F307" s="45"/>
      <c r="G307" s="45"/>
      <c r="H307" s="45"/>
      <c r="I307" s="45"/>
      <c r="J307" s="45"/>
      <c r="K307" s="45"/>
      <c r="L307" s="51">
        <v>45607</v>
      </c>
      <c r="M307" s="45">
        <v>131</v>
      </c>
      <c r="N307" s="52">
        <f t="shared" si="23"/>
        <v>45737</v>
      </c>
      <c r="O307" s="46">
        <f t="shared" ca="1" si="24"/>
        <v>-466</v>
      </c>
      <c r="P307" s="451">
        <v>45740</v>
      </c>
      <c r="Q307" s="46"/>
      <c r="R307" s="45"/>
      <c r="S307" s="45"/>
      <c r="T307" s="45"/>
      <c r="U307" s="45"/>
      <c r="V307" s="45"/>
      <c r="W307" s="56"/>
      <c r="X307" s="45" t="s">
        <v>56</v>
      </c>
      <c r="Y307" s="45" t="s">
        <v>50</v>
      </c>
      <c r="Z307" s="45"/>
      <c r="AA307" s="45">
        <v>0</v>
      </c>
      <c r="AB307" s="45" t="s">
        <v>50</v>
      </c>
      <c r="AC307" s="45">
        <v>0</v>
      </c>
      <c r="AD307" s="45">
        <v>0</v>
      </c>
      <c r="AE307" s="45" t="s">
        <v>50</v>
      </c>
      <c r="AF307" s="45" t="s">
        <v>50</v>
      </c>
      <c r="AG307" s="45">
        <v>0</v>
      </c>
      <c r="AH307" s="45" t="s">
        <v>56</v>
      </c>
      <c r="AI307" s="45">
        <v>0</v>
      </c>
      <c r="AJ307" s="45"/>
      <c r="AK307" s="45">
        <v>0</v>
      </c>
      <c r="AL307" s="45">
        <v>0</v>
      </c>
      <c r="AM307" s="45">
        <v>0</v>
      </c>
      <c r="AN307" s="45">
        <v>0</v>
      </c>
      <c r="AO307" s="45">
        <v>0</v>
      </c>
      <c r="AP307" s="45">
        <v>0</v>
      </c>
      <c r="AQ307" s="45">
        <v>0</v>
      </c>
      <c r="AR307" s="45">
        <v>0</v>
      </c>
      <c r="AS307" s="45">
        <v>0</v>
      </c>
      <c r="AT307" s="45">
        <v>0</v>
      </c>
      <c r="AU307" s="45"/>
      <c r="AV307" s="45"/>
      <c r="AW307" s="45"/>
      <c r="AX307" s="45"/>
      <c r="AY307" s="45"/>
    </row>
    <row r="308" spans="1:51" s="106" customFormat="1" hidden="1" x14ac:dyDescent="0.25">
      <c r="A308" s="5">
        <v>307</v>
      </c>
      <c r="B308" s="330" t="s">
        <v>47</v>
      </c>
      <c r="C308" s="47" t="s">
        <v>1574</v>
      </c>
      <c r="D308" s="47" t="s">
        <v>1575</v>
      </c>
      <c r="E308" s="47"/>
      <c r="F308" s="47"/>
      <c r="G308" s="47"/>
      <c r="H308" s="47"/>
      <c r="I308" s="47"/>
      <c r="J308" s="47"/>
      <c r="K308" s="47" t="s">
        <v>161</v>
      </c>
      <c r="L308" s="94">
        <v>45608</v>
      </c>
      <c r="M308" s="47">
        <v>40</v>
      </c>
      <c r="N308" s="104">
        <f t="shared" si="23"/>
        <v>45647</v>
      </c>
      <c r="O308" s="60">
        <f t="shared" ca="1" si="24"/>
        <v>-556</v>
      </c>
      <c r="P308" s="60"/>
      <c r="Q308" s="60"/>
      <c r="R308" s="47"/>
      <c r="S308" s="47"/>
      <c r="T308" s="47"/>
      <c r="U308" s="47"/>
      <c r="V308" s="47"/>
      <c r="W308" s="105"/>
      <c r="X308" s="47"/>
      <c r="Y308" s="47"/>
      <c r="Z308" s="47"/>
      <c r="AA308" s="47"/>
      <c r="AB308" s="47"/>
      <c r="AC308" s="47"/>
      <c r="AD308" s="47"/>
      <c r="AE308" s="47"/>
      <c r="AF308" s="47"/>
      <c r="AG308" s="47"/>
      <c r="AH308" s="47"/>
      <c r="AI308" s="47"/>
      <c r="AJ308" s="47"/>
      <c r="AK308" s="47"/>
      <c r="AL308" s="47"/>
      <c r="AM308" s="47"/>
      <c r="AN308" s="47"/>
      <c r="AO308" s="47"/>
      <c r="AP308" s="47"/>
      <c r="AQ308" s="47"/>
      <c r="AR308" s="47"/>
      <c r="AS308" s="47"/>
      <c r="AT308" s="47"/>
      <c r="AU308" s="47"/>
      <c r="AV308" s="47"/>
      <c r="AW308" s="47"/>
      <c r="AX308" s="47"/>
      <c r="AY308" s="47"/>
    </row>
    <row r="309" spans="1:51" s="53" customFormat="1" hidden="1" x14ac:dyDescent="0.25">
      <c r="A309" s="5">
        <v>308</v>
      </c>
      <c r="B309" s="367" t="s">
        <v>47</v>
      </c>
      <c r="C309" s="45" t="s">
        <v>1576</v>
      </c>
      <c r="D309" s="45" t="s">
        <v>1577</v>
      </c>
      <c r="E309" s="45" t="s">
        <v>515</v>
      </c>
      <c r="F309" s="45"/>
      <c r="G309" s="45"/>
      <c r="H309" s="45"/>
      <c r="I309" s="45"/>
      <c r="J309" s="45"/>
      <c r="K309" s="45"/>
      <c r="L309" s="51">
        <v>45608</v>
      </c>
      <c r="M309" s="45">
        <v>101</v>
      </c>
      <c r="N309" s="52">
        <f t="shared" si="23"/>
        <v>45708</v>
      </c>
      <c r="O309" s="46">
        <f t="shared" ca="1" si="24"/>
        <v>-495</v>
      </c>
      <c r="P309" s="46"/>
      <c r="Q309" s="46"/>
      <c r="R309" s="45"/>
      <c r="S309" s="45"/>
      <c r="T309" s="45"/>
      <c r="U309" s="45">
        <v>1</v>
      </c>
      <c r="V309" s="45"/>
      <c r="W309" s="56"/>
      <c r="X309" s="45" t="s">
        <v>50</v>
      </c>
      <c r="Y309" s="45" t="s">
        <v>50</v>
      </c>
      <c r="Z309" s="45" t="s">
        <v>50</v>
      </c>
      <c r="AA309" s="45">
        <v>0</v>
      </c>
      <c r="AB309" s="45" t="s">
        <v>50</v>
      </c>
      <c r="AC309" s="45">
        <v>0</v>
      </c>
      <c r="AD309" s="45">
        <v>0</v>
      </c>
      <c r="AE309" s="45" t="s">
        <v>50</v>
      </c>
      <c r="AF309" s="45" t="s">
        <v>50</v>
      </c>
      <c r="AG309" s="45">
        <v>0</v>
      </c>
      <c r="AH309" s="45" t="s">
        <v>56</v>
      </c>
      <c r="AI309" s="45">
        <v>0</v>
      </c>
      <c r="AJ309" s="45">
        <v>0</v>
      </c>
      <c r="AK309" s="45">
        <v>0</v>
      </c>
      <c r="AL309" s="45">
        <v>0</v>
      </c>
      <c r="AM309" s="45">
        <v>0</v>
      </c>
      <c r="AN309" s="45">
        <v>0</v>
      </c>
      <c r="AO309" s="45">
        <v>0</v>
      </c>
      <c r="AP309" s="45">
        <v>0</v>
      </c>
      <c r="AQ309" s="45">
        <v>0</v>
      </c>
      <c r="AR309" s="45">
        <v>0</v>
      </c>
      <c r="AS309" s="45"/>
      <c r="AT309" s="45">
        <v>0</v>
      </c>
      <c r="AU309" s="45"/>
      <c r="AV309" s="45"/>
      <c r="AW309" s="45"/>
      <c r="AX309" s="45"/>
      <c r="AY309" s="45"/>
    </row>
    <row r="310" spans="1:51" s="53" customFormat="1" hidden="1" x14ac:dyDescent="0.25">
      <c r="A310" s="50">
        <v>309</v>
      </c>
      <c r="B310" s="367" t="s">
        <v>47</v>
      </c>
      <c r="C310" s="45" t="s">
        <v>1578</v>
      </c>
      <c r="D310" s="45" t="s">
        <v>1579</v>
      </c>
      <c r="E310" s="45" t="s">
        <v>515</v>
      </c>
      <c r="F310" s="45"/>
      <c r="G310" s="45"/>
      <c r="H310" s="45"/>
      <c r="I310" s="45"/>
      <c r="J310" s="45"/>
      <c r="K310" s="46"/>
      <c r="L310" s="51">
        <v>45617</v>
      </c>
      <c r="M310" s="45">
        <v>460</v>
      </c>
      <c r="N310" s="52">
        <f t="shared" si="23"/>
        <v>46076</v>
      </c>
      <c r="O310" s="46">
        <f t="shared" ca="1" si="24"/>
        <v>-127</v>
      </c>
      <c r="P310" s="46"/>
      <c r="Q310" s="46"/>
      <c r="R310" s="45"/>
      <c r="S310" s="45"/>
      <c r="T310" s="45"/>
      <c r="U310" s="45"/>
      <c r="V310" s="45"/>
      <c r="W310" s="56"/>
      <c r="X310" s="45"/>
      <c r="Y310" s="45"/>
      <c r="Z310" s="45"/>
      <c r="AA310" s="45"/>
      <c r="AB310" s="45" t="s">
        <v>50</v>
      </c>
      <c r="AC310" s="45">
        <v>0</v>
      </c>
      <c r="AD310" s="45">
        <v>0</v>
      </c>
      <c r="AE310" s="45" t="s">
        <v>50</v>
      </c>
      <c r="AF310" s="45" t="s">
        <v>50</v>
      </c>
      <c r="AG310" s="45">
        <v>0</v>
      </c>
      <c r="AH310" s="45"/>
      <c r="AI310" s="45">
        <v>0</v>
      </c>
      <c r="AJ310" s="45" t="s">
        <v>50</v>
      </c>
      <c r="AK310" s="45" t="s">
        <v>56</v>
      </c>
      <c r="AL310" s="45">
        <v>0</v>
      </c>
      <c r="AM310" s="45">
        <v>0</v>
      </c>
      <c r="AN310" s="45">
        <v>0</v>
      </c>
      <c r="AO310" s="45">
        <v>0</v>
      </c>
      <c r="AP310" s="45">
        <v>0</v>
      </c>
      <c r="AQ310" s="45">
        <v>0</v>
      </c>
      <c r="AR310" s="45">
        <v>0</v>
      </c>
      <c r="AS310" s="45">
        <v>0</v>
      </c>
      <c r="AT310" s="45" t="s">
        <v>50</v>
      </c>
      <c r="AU310" s="45"/>
      <c r="AV310" s="45"/>
      <c r="AW310" s="45"/>
      <c r="AX310" s="45"/>
      <c r="AY310" s="45"/>
    </row>
    <row r="311" spans="1:51" s="53" customFormat="1" hidden="1" x14ac:dyDescent="0.25">
      <c r="A311" s="50">
        <v>310</v>
      </c>
      <c r="B311" s="450" t="s">
        <v>47</v>
      </c>
      <c r="C311" s="45" t="s">
        <v>1580</v>
      </c>
      <c r="D311" s="45" t="s">
        <v>1581</v>
      </c>
      <c r="E311" s="45" t="s">
        <v>515</v>
      </c>
      <c r="F311" s="45"/>
      <c r="G311" s="45"/>
      <c r="H311" s="45"/>
      <c r="I311" s="45"/>
      <c r="J311" s="45"/>
      <c r="K311" s="45"/>
      <c r="L311" s="51">
        <v>45643</v>
      </c>
      <c r="M311" s="45">
        <v>101</v>
      </c>
      <c r="N311" s="52">
        <f t="shared" si="23"/>
        <v>45743</v>
      </c>
      <c r="O311" s="46">
        <f t="shared" ca="1" si="24"/>
        <v>-460</v>
      </c>
      <c r="P311" s="451">
        <v>45735</v>
      </c>
      <c r="Q311" s="46"/>
      <c r="R311" s="45"/>
      <c r="S311" s="45"/>
      <c r="T311" s="45"/>
      <c r="U311" s="45"/>
      <c r="V311" s="45"/>
      <c r="W311" s="56"/>
      <c r="X311" s="45" t="s">
        <v>50</v>
      </c>
      <c r="Y311" s="45" t="s">
        <v>50</v>
      </c>
      <c r="Z311" s="45" t="s">
        <v>50</v>
      </c>
      <c r="AA311" s="45">
        <v>0</v>
      </c>
      <c r="AB311" s="45" t="s">
        <v>50</v>
      </c>
      <c r="AC311" s="45">
        <v>0</v>
      </c>
      <c r="AD311" s="45">
        <v>0</v>
      </c>
      <c r="AE311" s="45" t="s">
        <v>50</v>
      </c>
      <c r="AF311" s="45" t="s">
        <v>50</v>
      </c>
      <c r="AG311" s="45">
        <v>0</v>
      </c>
      <c r="AH311" s="45" t="s">
        <v>50</v>
      </c>
      <c r="AI311" s="45">
        <v>0</v>
      </c>
      <c r="AJ311" s="45" t="s">
        <v>50</v>
      </c>
      <c r="AK311" s="45">
        <v>0</v>
      </c>
      <c r="AL311" s="45">
        <v>0</v>
      </c>
      <c r="AM311" s="45">
        <v>0</v>
      </c>
      <c r="AN311" s="45">
        <v>0</v>
      </c>
      <c r="AO311" s="45">
        <v>0</v>
      </c>
      <c r="AP311" s="45">
        <v>0</v>
      </c>
      <c r="AQ311" s="45">
        <v>0</v>
      </c>
      <c r="AR311" s="45">
        <v>0</v>
      </c>
      <c r="AS311" s="45">
        <v>0</v>
      </c>
      <c r="AT311" s="45">
        <v>0</v>
      </c>
      <c r="AU311" s="45"/>
      <c r="AV311" s="45"/>
      <c r="AW311" s="45"/>
      <c r="AX311" s="45"/>
      <c r="AY311" s="45"/>
    </row>
    <row r="312" spans="1:51" s="53" customFormat="1" hidden="1" x14ac:dyDescent="0.25">
      <c r="A312" s="50">
        <v>311</v>
      </c>
      <c r="B312" s="450" t="s">
        <v>47</v>
      </c>
      <c r="C312" s="45" t="s">
        <v>1582</v>
      </c>
      <c r="D312" s="45" t="s">
        <v>1583</v>
      </c>
      <c r="E312" s="45" t="s">
        <v>515</v>
      </c>
      <c r="F312" s="7"/>
      <c r="G312" s="7"/>
      <c r="H312" s="7"/>
      <c r="I312" s="7"/>
      <c r="J312" s="7"/>
      <c r="K312" s="45"/>
      <c r="L312" s="51">
        <v>45643</v>
      </c>
      <c r="M312" s="45">
        <v>140</v>
      </c>
      <c r="N312" s="52">
        <f t="shared" si="23"/>
        <v>45782</v>
      </c>
      <c r="O312" s="46">
        <f t="shared" ca="1" si="24"/>
        <v>-421</v>
      </c>
      <c r="P312" s="451">
        <v>45777</v>
      </c>
      <c r="Q312" s="46"/>
      <c r="R312" s="45"/>
      <c r="S312" s="45"/>
      <c r="T312" s="45"/>
      <c r="U312" s="45"/>
      <c r="V312" s="45"/>
      <c r="W312" s="56"/>
      <c r="X312" s="45"/>
      <c r="Y312" s="45"/>
      <c r="Z312" s="45" t="s">
        <v>50</v>
      </c>
      <c r="AA312" s="45"/>
      <c r="AB312" s="45" t="s">
        <v>50</v>
      </c>
      <c r="AC312" s="45">
        <v>0</v>
      </c>
      <c r="AD312" s="45">
        <v>0</v>
      </c>
      <c r="AE312" s="45" t="s">
        <v>50</v>
      </c>
      <c r="AF312" s="45" t="s">
        <v>50</v>
      </c>
      <c r="AG312" s="45">
        <v>0</v>
      </c>
      <c r="AH312" s="45" t="s">
        <v>56</v>
      </c>
      <c r="AI312" s="45"/>
      <c r="AJ312" s="45" t="s">
        <v>50</v>
      </c>
      <c r="AK312" s="45"/>
      <c r="AL312" s="45"/>
      <c r="AM312" s="45"/>
      <c r="AN312" s="45" t="s">
        <v>50</v>
      </c>
      <c r="AO312" s="45"/>
      <c r="AP312" s="45"/>
      <c r="AQ312" s="45"/>
      <c r="AR312" s="45"/>
      <c r="AS312" s="45"/>
      <c r="AT312" s="45"/>
      <c r="AU312" s="45"/>
      <c r="AV312" s="45"/>
      <c r="AW312" s="45"/>
      <c r="AX312" s="7"/>
      <c r="AY312" s="45"/>
    </row>
    <row r="313" spans="1:51" s="106" customFormat="1" hidden="1" x14ac:dyDescent="0.25">
      <c r="A313" s="5">
        <v>312</v>
      </c>
      <c r="B313" s="463" t="s">
        <v>47</v>
      </c>
      <c r="C313" s="47" t="s">
        <v>1584</v>
      </c>
      <c r="D313" s="47" t="s">
        <v>1585</v>
      </c>
      <c r="E313" s="47" t="s">
        <v>515</v>
      </c>
      <c r="F313" s="7"/>
      <c r="G313" s="7"/>
      <c r="H313" s="7"/>
      <c r="I313" s="7"/>
      <c r="J313" s="7"/>
      <c r="K313" s="47"/>
      <c r="L313" s="94">
        <v>45644</v>
      </c>
      <c r="M313" s="47">
        <v>40</v>
      </c>
      <c r="N313" s="104">
        <f t="shared" si="23"/>
        <v>45683</v>
      </c>
      <c r="O313" s="60">
        <f t="shared" ca="1" si="24"/>
        <v>-520</v>
      </c>
      <c r="P313" s="60"/>
      <c r="Q313" s="60"/>
      <c r="R313" s="47" t="s">
        <v>50</v>
      </c>
      <c r="S313" s="47" t="s">
        <v>50</v>
      </c>
      <c r="T313" s="47">
        <v>0</v>
      </c>
      <c r="U313" s="47">
        <v>0</v>
      </c>
      <c r="V313" s="47"/>
      <c r="W313" s="105"/>
      <c r="X313" s="47" t="s">
        <v>50</v>
      </c>
      <c r="Y313" s="47" t="s">
        <v>50</v>
      </c>
      <c r="Z313" s="47"/>
      <c r="AA313" s="47">
        <v>0</v>
      </c>
      <c r="AB313" s="47" t="s">
        <v>56</v>
      </c>
      <c r="AC313" s="47">
        <v>0</v>
      </c>
      <c r="AD313" s="47">
        <v>0</v>
      </c>
      <c r="AE313" s="47" t="s">
        <v>50</v>
      </c>
      <c r="AF313" s="47" t="s">
        <v>56</v>
      </c>
      <c r="AG313" s="47">
        <v>0</v>
      </c>
      <c r="AH313" s="47"/>
      <c r="AI313" s="47">
        <v>0</v>
      </c>
      <c r="AJ313" s="47">
        <v>0</v>
      </c>
      <c r="AK313" s="47">
        <v>0</v>
      </c>
      <c r="AL313" s="47">
        <v>0</v>
      </c>
      <c r="AM313" s="47">
        <v>0</v>
      </c>
      <c r="AN313" s="47">
        <v>0</v>
      </c>
      <c r="AO313" s="47">
        <v>0</v>
      </c>
      <c r="AP313" s="47">
        <v>0</v>
      </c>
      <c r="AQ313" s="47">
        <v>0</v>
      </c>
      <c r="AR313" s="47">
        <v>0</v>
      </c>
      <c r="AS313" s="47">
        <v>0</v>
      </c>
      <c r="AT313" s="47">
        <v>0</v>
      </c>
      <c r="AU313" s="47"/>
      <c r="AV313" s="47"/>
      <c r="AW313" s="47"/>
      <c r="AX313" s="7"/>
      <c r="AY313" s="47"/>
    </row>
    <row r="314" spans="1:51" s="106" customFormat="1" hidden="1" x14ac:dyDescent="0.25">
      <c r="A314" s="5">
        <v>313</v>
      </c>
      <c r="B314" s="463" t="s">
        <v>47</v>
      </c>
      <c r="C314" s="47" t="s">
        <v>1586</v>
      </c>
      <c r="D314" s="47" t="s">
        <v>1587</v>
      </c>
      <c r="E314" s="47" t="s">
        <v>1214</v>
      </c>
      <c r="F314" s="7"/>
      <c r="G314" s="7"/>
      <c r="H314" s="7"/>
      <c r="I314" s="7"/>
      <c r="J314" s="7"/>
      <c r="K314" s="47"/>
      <c r="L314" s="94">
        <v>45644</v>
      </c>
      <c r="M314" s="47">
        <v>71</v>
      </c>
      <c r="N314" s="104">
        <f t="shared" si="23"/>
        <v>45714</v>
      </c>
      <c r="O314" s="60">
        <f t="shared" ca="1" si="24"/>
        <v>-489</v>
      </c>
      <c r="P314" s="60"/>
      <c r="Q314" s="60"/>
      <c r="R314" s="47"/>
      <c r="S314" s="47"/>
      <c r="T314" s="47"/>
      <c r="U314" s="47"/>
      <c r="V314" s="47"/>
      <c r="W314" s="105"/>
      <c r="X314" s="47"/>
      <c r="Y314" s="47"/>
      <c r="Z314" s="47" t="s">
        <v>50</v>
      </c>
      <c r="AA314" s="47">
        <v>0</v>
      </c>
      <c r="AB314" s="47" t="s">
        <v>56</v>
      </c>
      <c r="AC314" s="47">
        <v>0</v>
      </c>
      <c r="AD314" s="47">
        <v>0</v>
      </c>
      <c r="AE314" s="47" t="s">
        <v>50</v>
      </c>
      <c r="AF314" s="47" t="s">
        <v>50</v>
      </c>
      <c r="AG314" s="47">
        <v>0</v>
      </c>
      <c r="AH314" s="47">
        <v>0</v>
      </c>
      <c r="AI314" s="47"/>
      <c r="AJ314" s="47">
        <v>0</v>
      </c>
      <c r="AK314" s="47">
        <v>1</v>
      </c>
      <c r="AL314" s="47"/>
      <c r="AM314" s="47"/>
      <c r="AN314" s="47" t="s">
        <v>56</v>
      </c>
      <c r="AO314" s="47"/>
      <c r="AP314" s="47"/>
      <c r="AQ314" s="47"/>
      <c r="AR314" s="47"/>
      <c r="AS314" s="47"/>
      <c r="AT314" s="47"/>
      <c r="AU314" s="47"/>
      <c r="AV314" s="47"/>
      <c r="AW314" s="47"/>
      <c r="AX314" s="7"/>
      <c r="AY314" s="47"/>
    </row>
    <row r="315" spans="1:51" s="106" customFormat="1" hidden="1" x14ac:dyDescent="0.25">
      <c r="A315" s="5">
        <v>314</v>
      </c>
      <c r="B315" s="463" t="s">
        <v>47</v>
      </c>
      <c r="C315" s="47" t="s">
        <v>1588</v>
      </c>
      <c r="D315" s="47" t="s">
        <v>1589</v>
      </c>
      <c r="E315" s="47" t="s">
        <v>1214</v>
      </c>
      <c r="F315" s="7"/>
      <c r="G315" s="7"/>
      <c r="H315" s="7"/>
      <c r="I315" s="7"/>
      <c r="J315" s="7"/>
      <c r="K315" s="47"/>
      <c r="L315" s="94">
        <v>45657</v>
      </c>
      <c r="M315" s="47">
        <v>130</v>
      </c>
      <c r="N315" s="104">
        <f t="shared" si="23"/>
        <v>45786</v>
      </c>
      <c r="O315" s="60">
        <f t="shared" ca="1" si="24"/>
        <v>-417</v>
      </c>
      <c r="P315" s="60"/>
      <c r="Q315" s="60"/>
      <c r="R315" s="47"/>
      <c r="S315" s="47"/>
      <c r="T315" s="47"/>
      <c r="U315" s="47"/>
      <c r="V315" s="47"/>
      <c r="W315" s="105"/>
      <c r="X315" s="47"/>
      <c r="Y315" s="47"/>
      <c r="Z315" s="47" t="s">
        <v>56</v>
      </c>
      <c r="AA315" s="47"/>
      <c r="AB315" s="47" t="s">
        <v>50</v>
      </c>
      <c r="AC315" s="47">
        <v>0</v>
      </c>
      <c r="AD315" s="47">
        <v>0</v>
      </c>
      <c r="AE315" s="47" t="s">
        <v>50</v>
      </c>
      <c r="AF315" s="47" t="s">
        <v>50</v>
      </c>
      <c r="AG315" s="47">
        <v>0</v>
      </c>
      <c r="AH315" s="47" t="s">
        <v>56</v>
      </c>
      <c r="AI315" s="47">
        <v>0</v>
      </c>
      <c r="AJ315" s="47" t="s">
        <v>50</v>
      </c>
      <c r="AK315" s="47">
        <v>1</v>
      </c>
      <c r="AL315" s="47"/>
      <c r="AM315" s="47"/>
      <c r="AN315" s="47" t="s">
        <v>50</v>
      </c>
      <c r="AO315" s="47"/>
      <c r="AP315" s="47"/>
      <c r="AQ315" s="47"/>
      <c r="AR315" s="47"/>
      <c r="AS315" s="47"/>
      <c r="AT315" s="47"/>
      <c r="AU315" s="47"/>
      <c r="AV315" s="47"/>
      <c r="AW315" s="47"/>
      <c r="AX315" s="7"/>
      <c r="AY315" s="47"/>
    </row>
    <row r="316" spans="1:51" s="106" customFormat="1" hidden="1" x14ac:dyDescent="0.25">
      <c r="A316" s="5">
        <v>315</v>
      </c>
      <c r="B316" s="463" t="s">
        <v>47</v>
      </c>
      <c r="C316" s="344" t="s">
        <v>1590</v>
      </c>
      <c r="D316" s="47" t="s">
        <v>1591</v>
      </c>
      <c r="E316" s="47" t="s">
        <v>1214</v>
      </c>
      <c r="F316" s="7"/>
      <c r="G316" s="7"/>
      <c r="H316" s="7"/>
      <c r="I316" s="7"/>
      <c r="J316" s="7"/>
      <c r="K316" s="60" t="s">
        <v>1592</v>
      </c>
      <c r="L316" s="94">
        <v>45657</v>
      </c>
      <c r="M316" s="47">
        <v>71</v>
      </c>
      <c r="N316" s="104">
        <f t="shared" si="23"/>
        <v>45727</v>
      </c>
      <c r="O316" s="60">
        <f t="shared" ca="1" si="24"/>
        <v>-476</v>
      </c>
      <c r="P316" s="462">
        <v>45747</v>
      </c>
      <c r="Q316" s="60"/>
      <c r="R316" s="47"/>
      <c r="S316" s="47"/>
      <c r="T316" s="47"/>
      <c r="U316" s="47"/>
      <c r="V316" s="47"/>
      <c r="W316" s="105"/>
      <c r="X316" s="47"/>
      <c r="Y316" s="47"/>
      <c r="Z316" s="47"/>
      <c r="AA316" s="47"/>
      <c r="AB316" s="47"/>
      <c r="AC316" s="47"/>
      <c r="AD316" s="47"/>
      <c r="AE316" s="47"/>
      <c r="AF316" s="47"/>
      <c r="AG316" s="47"/>
      <c r="AH316" s="47"/>
      <c r="AI316" s="47"/>
      <c r="AJ316" s="47"/>
      <c r="AK316" s="47"/>
      <c r="AL316" s="47"/>
      <c r="AM316" s="47"/>
      <c r="AN316" s="47"/>
      <c r="AO316" s="47"/>
      <c r="AP316" s="47"/>
      <c r="AQ316" s="47"/>
      <c r="AR316" s="47"/>
      <c r="AS316" s="47"/>
      <c r="AT316" s="47"/>
      <c r="AU316" s="47"/>
      <c r="AV316" s="47"/>
      <c r="AW316" s="47"/>
      <c r="AX316" s="7"/>
      <c r="AY316" s="47"/>
    </row>
    <row r="317" spans="1:51" s="53" customFormat="1" hidden="1" x14ac:dyDescent="0.25">
      <c r="A317" s="50">
        <v>316</v>
      </c>
      <c r="B317" s="450" t="s">
        <v>47</v>
      </c>
      <c r="C317" s="45" t="s">
        <v>1593</v>
      </c>
      <c r="D317" s="45" t="s">
        <v>1594</v>
      </c>
      <c r="E317" s="46" t="s">
        <v>515</v>
      </c>
      <c r="F317" s="45"/>
      <c r="G317" s="45"/>
      <c r="H317" s="45"/>
      <c r="I317" s="45"/>
      <c r="J317" s="45"/>
      <c r="K317" s="45"/>
      <c r="L317" s="51">
        <v>45664</v>
      </c>
      <c r="M317" s="45">
        <v>160</v>
      </c>
      <c r="N317" s="52">
        <f t="shared" si="23"/>
        <v>45823</v>
      </c>
      <c r="O317" s="46">
        <f t="shared" ca="1" si="24"/>
        <v>-380</v>
      </c>
      <c r="P317" s="451">
        <v>45808</v>
      </c>
      <c r="Q317" s="46"/>
      <c r="R317" s="45"/>
      <c r="S317" s="45"/>
      <c r="T317" s="45"/>
      <c r="U317" s="45"/>
      <c r="V317" s="45"/>
      <c r="W317" s="56"/>
      <c r="X317" s="45"/>
      <c r="Y317" s="45"/>
      <c r="Z317" s="45" t="s">
        <v>50</v>
      </c>
      <c r="AA317" s="45"/>
      <c r="AB317" s="45" t="s">
        <v>50</v>
      </c>
      <c r="AC317" s="45"/>
      <c r="AD317" s="45"/>
      <c r="AE317" s="45" t="s">
        <v>50</v>
      </c>
      <c r="AF317" s="45" t="s">
        <v>50</v>
      </c>
      <c r="AG317" s="45">
        <v>0</v>
      </c>
      <c r="AH317" s="45" t="s">
        <v>50</v>
      </c>
      <c r="AI317" s="45">
        <v>0</v>
      </c>
      <c r="AJ317" s="45">
        <v>0</v>
      </c>
      <c r="AK317" s="45">
        <v>0</v>
      </c>
      <c r="AL317" s="45">
        <v>0</v>
      </c>
      <c r="AM317" s="45">
        <v>0</v>
      </c>
      <c r="AN317" s="45" t="s">
        <v>50</v>
      </c>
      <c r="AO317" s="45">
        <v>0</v>
      </c>
      <c r="AP317" s="45">
        <v>0</v>
      </c>
      <c r="AQ317" s="45">
        <v>0</v>
      </c>
      <c r="AR317" s="45">
        <v>0</v>
      </c>
      <c r="AS317" s="45">
        <v>0</v>
      </c>
      <c r="AT317" s="45">
        <v>0</v>
      </c>
      <c r="AU317" s="45"/>
      <c r="AV317" s="45"/>
      <c r="AW317" s="45"/>
      <c r="AX317" s="45"/>
      <c r="AY317" s="45"/>
    </row>
    <row r="318" spans="1:51" hidden="1" x14ac:dyDescent="0.25">
      <c r="A318" s="5">
        <v>317</v>
      </c>
      <c r="B318" s="325" t="s">
        <v>47</v>
      </c>
      <c r="C318" s="47" t="s">
        <v>1595</v>
      </c>
      <c r="D318" s="7" t="s">
        <v>1596</v>
      </c>
      <c r="E318" s="60" t="s">
        <v>1597</v>
      </c>
      <c r="F318" s="7"/>
      <c r="G318" s="7"/>
      <c r="H318" s="7"/>
      <c r="I318" s="7"/>
      <c r="J318" s="7"/>
      <c r="K318" s="7"/>
      <c r="L318" s="8">
        <v>45664</v>
      </c>
      <c r="M318" s="7">
        <v>40</v>
      </c>
      <c r="N318" s="9">
        <f>IF(OR(ISBLANK(L318),ISBLANK(M318)),"",L318+M318-1)</f>
        <v>45703</v>
      </c>
      <c r="O318" s="10">
        <f t="shared" ca="1" si="24"/>
        <v>-500</v>
      </c>
      <c r="P318" s="10"/>
      <c r="Q318" s="10"/>
      <c r="R318" s="7"/>
      <c r="S318" s="7"/>
      <c r="T318" s="7"/>
      <c r="U318" s="7"/>
      <c r="V318" s="7"/>
      <c r="W318" s="15"/>
      <c r="X318" s="7"/>
      <c r="Y318" s="7"/>
      <c r="Z318" s="7"/>
      <c r="AA318" s="7"/>
      <c r="AB318" s="7"/>
      <c r="AC318" s="7"/>
      <c r="AD318" s="7"/>
      <c r="AE318" s="7"/>
      <c r="AF318" s="7"/>
      <c r="AG318" s="7"/>
      <c r="AH318" s="7"/>
      <c r="AI318" s="7"/>
      <c r="AJ318" s="7"/>
      <c r="AK318" s="7"/>
      <c r="AL318" s="7"/>
      <c r="AM318" s="7"/>
      <c r="AN318" s="7"/>
      <c r="AO318" s="7"/>
      <c r="AP318" s="7"/>
      <c r="AQ318" s="7"/>
      <c r="AR318" s="7"/>
      <c r="AS318" s="7"/>
      <c r="AT318" s="7"/>
      <c r="AU318" s="7"/>
      <c r="AV318" s="7"/>
      <c r="AW318" s="7"/>
      <c r="AX318" s="7"/>
      <c r="AY318" s="7"/>
    </row>
    <row r="319" spans="1:51" s="53" customFormat="1" hidden="1" x14ac:dyDescent="0.25">
      <c r="A319" s="50">
        <v>318</v>
      </c>
      <c r="B319" s="450" t="s">
        <v>47</v>
      </c>
      <c r="C319" s="45" t="s">
        <v>1598</v>
      </c>
      <c r="D319" s="45" t="s">
        <v>1599</v>
      </c>
      <c r="E319" s="46" t="s">
        <v>515</v>
      </c>
      <c r="F319" s="45"/>
      <c r="G319" s="45"/>
      <c r="H319" s="45"/>
      <c r="I319" s="45"/>
      <c r="J319" s="45"/>
      <c r="K319" s="45"/>
      <c r="L319" s="51">
        <v>45664</v>
      </c>
      <c r="M319" s="45">
        <v>71</v>
      </c>
      <c r="N319" s="52">
        <f>IF(OR(ISBLANK(L319),ISBLANK(M319)),"",L319+M319-1)</f>
        <v>45734</v>
      </c>
      <c r="O319" s="46">
        <f ca="1">IF(OR(ISBLANK(L319),ISBLANK(M319)),"",N319-TODAY())</f>
        <v>-469</v>
      </c>
      <c r="P319" s="451">
        <v>45720</v>
      </c>
      <c r="Q319" s="46"/>
      <c r="R319" s="45"/>
      <c r="S319" s="45"/>
      <c r="T319" s="45"/>
      <c r="U319" s="45">
        <v>1</v>
      </c>
      <c r="V319" s="45"/>
      <c r="W319" s="56"/>
      <c r="X319" s="45"/>
      <c r="Y319" s="45"/>
      <c r="Z319" s="45"/>
      <c r="AA319" s="45">
        <v>0</v>
      </c>
      <c r="AB319" s="45" t="s">
        <v>50</v>
      </c>
      <c r="AC319" s="45">
        <v>0</v>
      </c>
      <c r="AD319" s="45">
        <v>0</v>
      </c>
      <c r="AE319" s="45" t="s">
        <v>50</v>
      </c>
      <c r="AF319" s="45" t="s">
        <v>50</v>
      </c>
      <c r="AG319" s="45">
        <v>0</v>
      </c>
      <c r="AH319" s="45">
        <v>0</v>
      </c>
      <c r="AI319" s="45">
        <v>0</v>
      </c>
      <c r="AJ319" s="45">
        <v>0</v>
      </c>
      <c r="AK319" s="45">
        <v>0</v>
      </c>
      <c r="AL319" s="45"/>
      <c r="AM319" s="45"/>
      <c r="AN319" s="45"/>
      <c r="AO319" s="45"/>
      <c r="AP319" s="45"/>
      <c r="AQ319" s="45"/>
      <c r="AR319" s="45"/>
      <c r="AS319" s="45"/>
      <c r="AT319" s="45"/>
      <c r="AU319" s="45"/>
      <c r="AV319" s="45"/>
      <c r="AW319" s="45"/>
      <c r="AX319" s="45"/>
      <c r="AY319" s="45"/>
    </row>
    <row r="320" spans="1:51" s="106" customFormat="1" hidden="1" x14ac:dyDescent="0.25">
      <c r="A320" s="5">
        <v>319</v>
      </c>
      <c r="B320" s="463" t="s">
        <v>47</v>
      </c>
      <c r="C320" s="47" t="s">
        <v>1600</v>
      </c>
      <c r="D320" s="47" t="s">
        <v>1601</v>
      </c>
      <c r="E320" s="60" t="s">
        <v>1214</v>
      </c>
      <c r="F320" s="7"/>
      <c r="G320" s="7"/>
      <c r="H320" s="7"/>
      <c r="I320" s="7"/>
      <c r="J320" s="7"/>
      <c r="K320" s="47"/>
      <c r="L320" s="94">
        <v>45665</v>
      </c>
      <c r="M320" s="47">
        <v>71</v>
      </c>
      <c r="N320" s="104">
        <f>IF(OR(ISBLANK(L320),ISBLANK(M320)),"",L320+M320-1)</f>
        <v>45735</v>
      </c>
      <c r="O320" s="60">
        <f ca="1">IF(OR(ISBLANK(L320),ISBLANK(M320)),"",N320-TODAY())</f>
        <v>-468</v>
      </c>
      <c r="P320" s="60"/>
      <c r="Q320" s="60"/>
      <c r="R320" s="47"/>
      <c r="S320" s="47"/>
      <c r="T320" s="47"/>
      <c r="U320" s="47"/>
      <c r="V320" s="47"/>
      <c r="W320" s="105"/>
      <c r="X320" s="47"/>
      <c r="Y320" s="47"/>
      <c r="Z320" s="47"/>
      <c r="AA320" s="47">
        <v>0</v>
      </c>
      <c r="AB320" s="47" t="s">
        <v>50</v>
      </c>
      <c r="AC320" s="47">
        <v>0</v>
      </c>
      <c r="AD320" s="47">
        <v>0</v>
      </c>
      <c r="AE320" s="47" t="s">
        <v>50</v>
      </c>
      <c r="AF320" s="47" t="s">
        <v>56</v>
      </c>
      <c r="AG320" s="47">
        <v>0</v>
      </c>
      <c r="AH320" s="47"/>
      <c r="AI320" s="47">
        <v>0</v>
      </c>
      <c r="AJ320" s="47">
        <v>0</v>
      </c>
      <c r="AK320" s="47">
        <v>0</v>
      </c>
      <c r="AL320" s="47">
        <v>0</v>
      </c>
      <c r="AM320" s="47">
        <v>0</v>
      </c>
      <c r="AN320" s="47">
        <v>0</v>
      </c>
      <c r="AO320" s="47">
        <v>0</v>
      </c>
      <c r="AP320" s="47">
        <v>0</v>
      </c>
      <c r="AQ320" s="47">
        <v>0</v>
      </c>
      <c r="AR320" s="47">
        <v>0</v>
      </c>
      <c r="AS320" s="47">
        <v>0</v>
      </c>
      <c r="AT320" s="47">
        <v>0</v>
      </c>
      <c r="AU320" s="47"/>
      <c r="AV320" s="47"/>
      <c r="AW320" s="47"/>
      <c r="AX320" s="7"/>
      <c r="AY320" s="47"/>
    </row>
    <row r="321" spans="1:51" s="53" customFormat="1" hidden="1" x14ac:dyDescent="0.25">
      <c r="A321" s="50">
        <v>320</v>
      </c>
      <c r="B321" s="450" t="s">
        <v>47</v>
      </c>
      <c r="C321" s="45" t="s">
        <v>1602</v>
      </c>
      <c r="D321" s="45" t="s">
        <v>1603</v>
      </c>
      <c r="E321" s="46" t="s">
        <v>515</v>
      </c>
      <c r="F321" s="7"/>
      <c r="G321" s="7"/>
      <c r="H321" s="7"/>
      <c r="I321" s="7"/>
      <c r="J321" s="7"/>
      <c r="K321" s="45"/>
      <c r="L321" s="51">
        <v>45665</v>
      </c>
      <c r="M321" s="45">
        <v>100</v>
      </c>
      <c r="N321" s="52">
        <f>IF(OR(ISBLANK(L321),ISBLANK(M321)),"",L321+M321-1)</f>
        <v>45764</v>
      </c>
      <c r="O321" s="46">
        <f t="shared" ca="1" si="24"/>
        <v>-439</v>
      </c>
      <c r="P321" s="451">
        <v>45770</v>
      </c>
      <c r="Q321" s="46"/>
      <c r="R321" s="45"/>
      <c r="S321" s="45"/>
      <c r="T321" s="45"/>
      <c r="U321" s="45"/>
      <c r="V321" s="45"/>
      <c r="W321" s="56"/>
      <c r="X321" s="45"/>
      <c r="Y321" s="45"/>
      <c r="Z321" s="45" t="s">
        <v>50</v>
      </c>
      <c r="AA321" s="45"/>
      <c r="AB321" s="45" t="s">
        <v>50</v>
      </c>
      <c r="AC321" s="45"/>
      <c r="AD321" s="45"/>
      <c r="AE321" s="45" t="s">
        <v>50</v>
      </c>
      <c r="AF321" s="45" t="s">
        <v>50</v>
      </c>
      <c r="AG321" s="45"/>
      <c r="AH321" s="45" t="s">
        <v>50</v>
      </c>
      <c r="AI321" s="45"/>
      <c r="AJ321" s="45" t="s">
        <v>50</v>
      </c>
      <c r="AK321" s="45"/>
      <c r="AL321" s="45"/>
      <c r="AM321" s="45"/>
      <c r="AN321" s="45"/>
      <c r="AO321" s="45"/>
      <c r="AP321" s="45"/>
      <c r="AQ321" s="45"/>
      <c r="AR321" s="45"/>
      <c r="AS321" s="45"/>
      <c r="AT321" s="45"/>
      <c r="AU321" s="45"/>
      <c r="AV321" s="45"/>
      <c r="AW321" s="45"/>
      <c r="AX321" s="7"/>
      <c r="AY321" s="45"/>
    </row>
    <row r="322" spans="1:51" s="53" customFormat="1" hidden="1" x14ac:dyDescent="0.25">
      <c r="A322" s="50">
        <v>321</v>
      </c>
      <c r="B322" s="450" t="s">
        <v>47</v>
      </c>
      <c r="C322" s="45" t="s">
        <v>1604</v>
      </c>
      <c r="D322" s="45" t="s">
        <v>1605</v>
      </c>
      <c r="E322" s="46" t="s">
        <v>515</v>
      </c>
      <c r="F322" s="45"/>
      <c r="G322" s="45"/>
      <c r="H322" s="45"/>
      <c r="I322" s="45"/>
      <c r="J322" s="45"/>
      <c r="K322" s="45"/>
      <c r="L322" s="51">
        <v>45671</v>
      </c>
      <c r="M322" s="45">
        <v>70</v>
      </c>
      <c r="N322" s="52">
        <f t="shared" si="23"/>
        <v>45740</v>
      </c>
      <c r="O322" s="46">
        <f t="shared" ca="1" si="24"/>
        <v>-463</v>
      </c>
      <c r="P322" s="451">
        <v>45742</v>
      </c>
      <c r="Q322" s="46"/>
      <c r="R322" s="45"/>
      <c r="S322" s="45"/>
      <c r="T322" s="45"/>
      <c r="U322" s="45"/>
      <c r="V322" s="45"/>
      <c r="W322" s="56"/>
      <c r="X322" s="45"/>
      <c r="Y322" s="45"/>
      <c r="Z322" s="45" t="s">
        <v>50</v>
      </c>
      <c r="AA322" s="45"/>
      <c r="AB322" s="45" t="s">
        <v>50</v>
      </c>
      <c r="AC322" s="45"/>
      <c r="AD322" s="45"/>
      <c r="AE322" s="45" t="s">
        <v>50</v>
      </c>
      <c r="AF322" s="45" t="s">
        <v>50</v>
      </c>
      <c r="AG322" s="45">
        <v>0</v>
      </c>
      <c r="AH322" s="45">
        <v>0</v>
      </c>
      <c r="AI322" s="45">
        <v>0</v>
      </c>
      <c r="AJ322" s="45">
        <v>0</v>
      </c>
      <c r="AK322" s="45">
        <v>0</v>
      </c>
      <c r="AL322" s="45">
        <v>0</v>
      </c>
      <c r="AM322" s="45">
        <v>0</v>
      </c>
      <c r="AN322" s="45" t="s">
        <v>56</v>
      </c>
      <c r="AO322" s="45">
        <v>0</v>
      </c>
      <c r="AP322" s="45"/>
      <c r="AQ322" s="45"/>
      <c r="AR322" s="45"/>
      <c r="AS322" s="45"/>
      <c r="AT322" s="45"/>
      <c r="AU322" s="45"/>
      <c r="AV322" s="45"/>
      <c r="AW322" s="45"/>
      <c r="AX322" s="45"/>
      <c r="AY322" s="45"/>
    </row>
    <row r="323" spans="1:51" s="53" customFormat="1" hidden="1" x14ac:dyDescent="0.25">
      <c r="A323" s="50">
        <v>322</v>
      </c>
      <c r="B323" s="450" t="s">
        <v>47</v>
      </c>
      <c r="C323" s="45" t="s">
        <v>1606</v>
      </c>
      <c r="D323" s="45" t="s">
        <v>1607</v>
      </c>
      <c r="E323" s="46" t="s">
        <v>515</v>
      </c>
      <c r="F323" s="45"/>
      <c r="G323" s="45"/>
      <c r="H323" s="45"/>
      <c r="I323" s="45"/>
      <c r="J323" s="45"/>
      <c r="K323" s="45"/>
      <c r="L323" s="51">
        <v>45671</v>
      </c>
      <c r="M323" s="45">
        <v>220</v>
      </c>
      <c r="N323" s="52">
        <f t="shared" si="23"/>
        <v>45890</v>
      </c>
      <c r="O323" s="46">
        <f t="shared" ca="1" si="24"/>
        <v>-313</v>
      </c>
      <c r="P323" s="46"/>
      <c r="Q323" s="46"/>
      <c r="R323" s="45" t="s">
        <v>50</v>
      </c>
      <c r="S323" s="45" t="s">
        <v>50</v>
      </c>
      <c r="T323" s="45"/>
      <c r="U323" s="45"/>
      <c r="V323" s="45"/>
      <c r="W323" s="56"/>
      <c r="X323" s="45"/>
      <c r="Y323" s="45" t="s">
        <v>50</v>
      </c>
      <c r="Z323" s="45" t="s">
        <v>50</v>
      </c>
      <c r="AA323" s="45">
        <v>0</v>
      </c>
      <c r="AB323" s="45" t="s">
        <v>50</v>
      </c>
      <c r="AC323" s="45">
        <v>0</v>
      </c>
      <c r="AD323" s="45">
        <v>0</v>
      </c>
      <c r="AE323" s="45" t="s">
        <v>50</v>
      </c>
      <c r="AF323" s="45" t="s">
        <v>50</v>
      </c>
      <c r="AG323" s="45">
        <v>0</v>
      </c>
      <c r="AH323" s="45" t="s">
        <v>50</v>
      </c>
      <c r="AI323" s="45">
        <v>0</v>
      </c>
      <c r="AJ323" s="45" t="s">
        <v>50</v>
      </c>
      <c r="AK323" s="45" t="s">
        <v>50</v>
      </c>
      <c r="AL323" s="45">
        <v>0</v>
      </c>
      <c r="AM323" s="45">
        <v>0</v>
      </c>
      <c r="AN323" s="45" t="s">
        <v>50</v>
      </c>
      <c r="AO323" s="45"/>
      <c r="AP323" s="45"/>
      <c r="AQ323" s="45"/>
      <c r="AR323" s="45"/>
      <c r="AS323" s="45"/>
      <c r="AT323" s="45"/>
      <c r="AU323" s="45"/>
      <c r="AV323" s="45"/>
      <c r="AW323" s="45"/>
      <c r="AX323" s="45"/>
      <c r="AY323" s="45"/>
    </row>
    <row r="324" spans="1:51" s="106" customFormat="1" hidden="1" x14ac:dyDescent="0.25">
      <c r="A324" s="5">
        <v>323</v>
      </c>
      <c r="B324" s="463" t="s">
        <v>47</v>
      </c>
      <c r="C324" s="47" t="s">
        <v>1608</v>
      </c>
      <c r="D324" s="47" t="s">
        <v>1609</v>
      </c>
      <c r="E324" s="437" t="s">
        <v>1214</v>
      </c>
      <c r="F324" s="7"/>
      <c r="G324" s="7"/>
      <c r="H324" s="7"/>
      <c r="I324" s="7"/>
      <c r="J324" s="7"/>
      <c r="K324" s="47"/>
      <c r="L324" s="94">
        <v>45671</v>
      </c>
      <c r="M324" s="47">
        <v>71</v>
      </c>
      <c r="N324" s="104">
        <f t="shared" si="23"/>
        <v>45741</v>
      </c>
      <c r="O324" s="60">
        <f t="shared" ca="1" si="24"/>
        <v>-462</v>
      </c>
      <c r="P324" s="60"/>
      <c r="Q324" s="60"/>
      <c r="R324" s="47"/>
      <c r="S324" s="47"/>
      <c r="T324" s="47"/>
      <c r="U324" s="47"/>
      <c r="V324" s="47"/>
      <c r="W324" s="105"/>
      <c r="X324" s="47" t="s">
        <v>56</v>
      </c>
      <c r="Y324" s="47" t="s">
        <v>50</v>
      </c>
      <c r="Z324" s="47"/>
      <c r="AA324" s="47">
        <v>0</v>
      </c>
      <c r="AB324" s="47" t="s">
        <v>56</v>
      </c>
      <c r="AC324" s="47">
        <v>0</v>
      </c>
      <c r="AD324" s="47">
        <v>0</v>
      </c>
      <c r="AE324" s="47" t="s">
        <v>50</v>
      </c>
      <c r="AF324" s="47" t="s">
        <v>50</v>
      </c>
      <c r="AG324" s="47">
        <v>0</v>
      </c>
      <c r="AH324" s="47"/>
      <c r="AI324" s="47">
        <v>0</v>
      </c>
      <c r="AJ324" s="47">
        <v>0</v>
      </c>
      <c r="AK324" s="47">
        <v>0</v>
      </c>
      <c r="AL324" s="47">
        <v>0</v>
      </c>
      <c r="AM324" s="47">
        <v>0</v>
      </c>
      <c r="AN324" s="47"/>
      <c r="AO324" s="47">
        <v>0</v>
      </c>
      <c r="AP324" s="47">
        <v>0</v>
      </c>
      <c r="AQ324" s="47">
        <v>0</v>
      </c>
      <c r="AR324" s="47">
        <v>0</v>
      </c>
      <c r="AS324" s="47">
        <v>0</v>
      </c>
      <c r="AT324" s="47">
        <v>0</v>
      </c>
      <c r="AU324" s="47"/>
      <c r="AV324" s="47"/>
      <c r="AW324" s="47"/>
      <c r="AX324" s="7"/>
      <c r="AY324" s="47"/>
    </row>
    <row r="325" spans="1:51" s="106" customFormat="1" hidden="1" x14ac:dyDescent="0.25">
      <c r="A325" s="5">
        <v>324</v>
      </c>
      <c r="B325" s="464">
        <v>0</v>
      </c>
      <c r="C325" s="47" t="s">
        <v>1610</v>
      </c>
      <c r="D325" s="47" t="s">
        <v>1611</v>
      </c>
      <c r="E325" s="47"/>
      <c r="F325" s="7"/>
      <c r="G325" s="7"/>
      <c r="H325" s="7"/>
      <c r="I325" s="7"/>
      <c r="J325" s="7"/>
      <c r="K325" s="47"/>
      <c r="L325" s="94">
        <v>45671</v>
      </c>
      <c r="M325" s="47">
        <v>40</v>
      </c>
      <c r="N325" s="104">
        <f t="shared" si="23"/>
        <v>45710</v>
      </c>
      <c r="O325" s="60">
        <f t="shared" ca="1" si="24"/>
        <v>-493</v>
      </c>
      <c r="P325" s="60"/>
      <c r="Q325" s="60"/>
      <c r="R325" s="47"/>
      <c r="S325" s="47"/>
      <c r="T325" s="47"/>
      <c r="U325" s="47"/>
      <c r="V325" s="47"/>
      <c r="W325" s="105"/>
      <c r="X325" s="47"/>
      <c r="Y325" s="47"/>
      <c r="Z325" s="47"/>
      <c r="AA325" s="47"/>
      <c r="AB325" s="47"/>
      <c r="AC325" s="47"/>
      <c r="AD325" s="47"/>
      <c r="AE325" s="47"/>
      <c r="AF325" s="47"/>
      <c r="AG325" s="47"/>
      <c r="AH325" s="47"/>
      <c r="AI325" s="47"/>
      <c r="AJ325" s="47"/>
      <c r="AK325" s="47"/>
      <c r="AL325" s="47"/>
      <c r="AM325" s="47"/>
      <c r="AN325" s="47"/>
      <c r="AO325" s="47"/>
      <c r="AP325" s="47"/>
      <c r="AQ325" s="47"/>
      <c r="AR325" s="47"/>
      <c r="AS325" s="47"/>
      <c r="AT325" s="47"/>
      <c r="AU325" s="47"/>
      <c r="AV325" s="47"/>
      <c r="AW325" s="47"/>
      <c r="AX325" s="7"/>
      <c r="AY325" s="47"/>
    </row>
    <row r="326" spans="1:51" s="53" customFormat="1" hidden="1" x14ac:dyDescent="0.25">
      <c r="A326" s="50">
        <v>325</v>
      </c>
      <c r="B326" s="450" t="s">
        <v>47</v>
      </c>
      <c r="C326" s="45" t="s">
        <v>1612</v>
      </c>
      <c r="D326" s="45" t="s">
        <v>1613</v>
      </c>
      <c r="E326" s="46" t="s">
        <v>515</v>
      </c>
      <c r="F326" s="7"/>
      <c r="G326" s="7"/>
      <c r="H326" s="7"/>
      <c r="I326" s="7"/>
      <c r="J326" s="7"/>
      <c r="K326" s="45"/>
      <c r="L326" s="51">
        <v>45671</v>
      </c>
      <c r="M326" s="45">
        <v>100</v>
      </c>
      <c r="N326" s="52">
        <f t="shared" si="23"/>
        <v>45770</v>
      </c>
      <c r="O326" s="46">
        <f t="shared" ca="1" si="24"/>
        <v>-433</v>
      </c>
      <c r="P326" s="451">
        <v>45777</v>
      </c>
      <c r="Q326" s="46"/>
      <c r="R326" s="45"/>
      <c r="S326" s="45"/>
      <c r="T326" s="45"/>
      <c r="U326" s="45"/>
      <c r="V326" s="45"/>
      <c r="W326" s="56"/>
      <c r="X326" s="45"/>
      <c r="Y326" s="45"/>
      <c r="Z326" s="45" t="s">
        <v>50</v>
      </c>
      <c r="AB326" s="45" t="s">
        <v>50</v>
      </c>
      <c r="AC326" s="45"/>
      <c r="AD326" s="45"/>
      <c r="AE326" s="45" t="s">
        <v>50</v>
      </c>
      <c r="AF326" s="45" t="s">
        <v>50</v>
      </c>
      <c r="AG326" s="45"/>
      <c r="AH326" s="45" t="s">
        <v>50</v>
      </c>
      <c r="AI326" s="45"/>
      <c r="AJ326" s="45"/>
      <c r="AK326" s="45"/>
      <c r="AL326" s="45"/>
      <c r="AM326" s="45"/>
      <c r="AN326" s="45"/>
      <c r="AO326" s="45"/>
      <c r="AP326" s="45"/>
      <c r="AQ326" s="45"/>
      <c r="AR326" s="45"/>
      <c r="AS326" s="45"/>
      <c r="AT326" s="45"/>
      <c r="AU326" s="45"/>
      <c r="AV326" s="45"/>
      <c r="AW326" s="45"/>
      <c r="AX326" s="7"/>
      <c r="AY326" s="45"/>
    </row>
    <row r="327" spans="1:51" s="53" customFormat="1" hidden="1" x14ac:dyDescent="0.25">
      <c r="A327" s="50">
        <v>326</v>
      </c>
      <c r="B327" s="450" t="s">
        <v>47</v>
      </c>
      <c r="C327" s="45" t="s">
        <v>1614</v>
      </c>
      <c r="D327" s="45" t="s">
        <v>1615</v>
      </c>
      <c r="E327" s="45" t="s">
        <v>515</v>
      </c>
      <c r="F327" s="45"/>
      <c r="G327" s="45"/>
      <c r="H327" s="45"/>
      <c r="I327" s="45"/>
      <c r="J327" s="45"/>
      <c r="K327" s="45"/>
      <c r="L327" s="51">
        <v>45671</v>
      </c>
      <c r="M327" s="45">
        <v>160</v>
      </c>
      <c r="N327" s="52">
        <f t="shared" si="23"/>
        <v>45830</v>
      </c>
      <c r="O327" s="46">
        <f t="shared" ca="1" si="24"/>
        <v>-373</v>
      </c>
      <c r="P327" s="451">
        <v>45804</v>
      </c>
      <c r="R327" s="45"/>
      <c r="S327" s="45"/>
      <c r="T327" s="45"/>
      <c r="U327" s="45"/>
      <c r="V327" s="45"/>
      <c r="W327" s="56"/>
      <c r="X327" s="45"/>
      <c r="Y327" s="45"/>
      <c r="Z327" s="45" t="s">
        <v>50</v>
      </c>
      <c r="AA327" s="45"/>
      <c r="AB327" s="45" t="s">
        <v>50</v>
      </c>
      <c r="AC327" s="45"/>
      <c r="AD327" s="45"/>
      <c r="AE327" s="45" t="s">
        <v>50</v>
      </c>
      <c r="AF327" s="45" t="s">
        <v>50</v>
      </c>
      <c r="AG327" s="45"/>
      <c r="AH327" s="45" t="s">
        <v>50</v>
      </c>
      <c r="AI327" s="45"/>
      <c r="AJ327" s="45" t="s">
        <v>50</v>
      </c>
      <c r="AK327" s="45"/>
      <c r="AL327" s="45"/>
      <c r="AM327" s="45"/>
      <c r="AN327" s="45"/>
      <c r="AO327" s="45"/>
      <c r="AP327" s="45"/>
      <c r="AQ327" s="45"/>
      <c r="AR327" s="45"/>
      <c r="AS327" s="45"/>
      <c r="AT327" s="45"/>
      <c r="AU327" s="45"/>
      <c r="AV327" s="45"/>
      <c r="AW327" s="45"/>
      <c r="AX327" s="45"/>
      <c r="AY327" s="45"/>
    </row>
    <row r="328" spans="1:51" s="53" customFormat="1" hidden="1" x14ac:dyDescent="0.25">
      <c r="A328" s="50">
        <v>327</v>
      </c>
      <c r="B328" s="450" t="s">
        <v>47</v>
      </c>
      <c r="C328" s="45" t="s">
        <v>1616</v>
      </c>
      <c r="D328" s="45" t="s">
        <v>1617</v>
      </c>
      <c r="E328" s="45" t="s">
        <v>515</v>
      </c>
      <c r="F328" s="7"/>
      <c r="G328" s="7"/>
      <c r="H328" s="7"/>
      <c r="I328" s="7"/>
      <c r="J328" s="7"/>
      <c r="K328" s="45"/>
      <c r="L328" s="51">
        <v>45671</v>
      </c>
      <c r="M328" s="45">
        <v>100</v>
      </c>
      <c r="N328" s="52">
        <f t="shared" si="23"/>
        <v>45770</v>
      </c>
      <c r="O328" s="46">
        <f t="shared" ca="1" si="24"/>
        <v>-433</v>
      </c>
      <c r="P328" s="451">
        <v>45777</v>
      </c>
      <c r="Q328" s="46"/>
      <c r="R328" s="45"/>
      <c r="S328" s="45"/>
      <c r="T328" s="45"/>
      <c r="U328" s="45"/>
      <c r="V328" s="45"/>
      <c r="W328" s="56"/>
      <c r="X328" s="45"/>
      <c r="Y328" s="45"/>
      <c r="Z328" s="45" t="s">
        <v>50</v>
      </c>
      <c r="AA328" s="45"/>
      <c r="AB328" s="45" t="s">
        <v>50</v>
      </c>
      <c r="AC328" s="45"/>
      <c r="AD328" s="45"/>
      <c r="AE328" s="45" t="s">
        <v>50</v>
      </c>
      <c r="AF328" s="45" t="s">
        <v>50</v>
      </c>
      <c r="AG328" s="45"/>
      <c r="AH328" s="45" t="s">
        <v>50</v>
      </c>
      <c r="AI328" s="45"/>
      <c r="AJ328" s="45"/>
      <c r="AK328" s="45"/>
      <c r="AL328" s="45"/>
      <c r="AM328" s="45"/>
      <c r="AN328" s="45"/>
      <c r="AO328" s="45"/>
      <c r="AP328" s="45"/>
      <c r="AQ328" s="45"/>
      <c r="AR328" s="45"/>
      <c r="AS328" s="45"/>
      <c r="AT328" s="45"/>
      <c r="AU328" s="45"/>
      <c r="AV328" s="45"/>
      <c r="AW328" s="45"/>
      <c r="AX328" s="7"/>
      <c r="AY328" s="45"/>
    </row>
    <row r="329" spans="1:51" s="53" customFormat="1" hidden="1" x14ac:dyDescent="0.25">
      <c r="A329" s="50">
        <v>328</v>
      </c>
      <c r="B329" s="450" t="s">
        <v>47</v>
      </c>
      <c r="C329" s="45" t="s">
        <v>1618</v>
      </c>
      <c r="D329" s="45" t="s">
        <v>1619</v>
      </c>
      <c r="E329" s="45" t="s">
        <v>515</v>
      </c>
      <c r="F329" s="45"/>
      <c r="G329" s="45"/>
      <c r="H329" s="45"/>
      <c r="I329" s="45"/>
      <c r="J329" s="45"/>
      <c r="K329" s="45"/>
      <c r="L329" s="51">
        <v>45678</v>
      </c>
      <c r="M329" s="45">
        <v>130</v>
      </c>
      <c r="N329" s="52">
        <f t="shared" si="23"/>
        <v>45807</v>
      </c>
      <c r="O329" s="46">
        <f t="shared" ca="1" si="24"/>
        <v>-396</v>
      </c>
      <c r="P329" s="451">
        <v>45808</v>
      </c>
      <c r="Q329" s="46"/>
      <c r="R329" s="45"/>
      <c r="S329" s="45"/>
      <c r="T329" s="45">
        <v>0</v>
      </c>
      <c r="U329" s="45">
        <v>0</v>
      </c>
      <c r="V329" s="45"/>
      <c r="W329" s="56"/>
      <c r="X329" s="45"/>
      <c r="Y329" s="45" t="s">
        <v>50</v>
      </c>
      <c r="Z329" s="45" t="s">
        <v>50</v>
      </c>
      <c r="AA329" s="45">
        <v>0</v>
      </c>
      <c r="AB329" s="45" t="s">
        <v>50</v>
      </c>
      <c r="AC329" s="45">
        <v>0</v>
      </c>
      <c r="AD329" s="45">
        <v>0</v>
      </c>
      <c r="AE329" s="45" t="s">
        <v>50</v>
      </c>
      <c r="AF329" s="45" t="s">
        <v>50</v>
      </c>
      <c r="AG329" s="45">
        <v>0</v>
      </c>
      <c r="AH329" s="45" t="s">
        <v>50</v>
      </c>
      <c r="AI329" s="45">
        <v>0</v>
      </c>
      <c r="AJ329" s="45">
        <v>0</v>
      </c>
      <c r="AK329" s="45">
        <v>0</v>
      </c>
      <c r="AL329" s="45">
        <v>0</v>
      </c>
      <c r="AM329" s="45">
        <v>0</v>
      </c>
      <c r="AN329" s="45">
        <v>0</v>
      </c>
      <c r="AO329" s="45">
        <v>0</v>
      </c>
      <c r="AP329" s="45">
        <v>0</v>
      </c>
      <c r="AQ329" s="45"/>
      <c r="AR329" s="45"/>
      <c r="AS329" s="45"/>
      <c r="AT329" s="45"/>
      <c r="AU329" s="45"/>
      <c r="AV329" s="45"/>
      <c r="AW329" s="45"/>
      <c r="AX329" s="45"/>
      <c r="AY329" s="45"/>
    </row>
    <row r="330" spans="1:51" s="53" customFormat="1" hidden="1" x14ac:dyDescent="0.25">
      <c r="A330" s="5">
        <v>329</v>
      </c>
      <c r="B330" s="450" t="s">
        <v>47</v>
      </c>
      <c r="C330" s="45" t="s">
        <v>1620</v>
      </c>
      <c r="D330" s="45" t="s">
        <v>1260</v>
      </c>
      <c r="E330" s="45" t="s">
        <v>515</v>
      </c>
      <c r="F330" s="7"/>
      <c r="G330" s="7"/>
      <c r="H330" s="7"/>
      <c r="I330" s="7"/>
      <c r="J330" s="7"/>
      <c r="K330" s="45" t="s">
        <v>1621</v>
      </c>
      <c r="L330" s="45"/>
      <c r="M330" s="45"/>
      <c r="N330" s="52" t="str">
        <f t="shared" si="23"/>
        <v/>
      </c>
      <c r="O330" s="46" t="str">
        <f t="shared" ca="1" si="24"/>
        <v/>
      </c>
      <c r="P330" s="46"/>
      <c r="Q330" s="46"/>
      <c r="R330" s="45"/>
      <c r="S330" s="45"/>
      <c r="T330" s="45"/>
      <c r="U330" s="45"/>
      <c r="V330" s="45"/>
      <c r="W330" s="56"/>
      <c r="X330" s="45"/>
      <c r="Y330" s="45"/>
      <c r="Z330" s="45"/>
      <c r="AA330" s="45"/>
      <c r="AB330" s="45"/>
      <c r="AC330" s="45"/>
      <c r="AD330" s="45"/>
      <c r="AE330" s="45"/>
      <c r="AF330" s="45"/>
      <c r="AG330" s="45"/>
      <c r="AH330" s="45"/>
      <c r="AI330" s="45"/>
      <c r="AJ330" s="45"/>
      <c r="AK330" s="45"/>
      <c r="AL330" s="45"/>
      <c r="AM330" s="45"/>
      <c r="AN330" s="45"/>
      <c r="AO330" s="45"/>
      <c r="AP330" s="45"/>
      <c r="AQ330" s="45"/>
      <c r="AR330" s="45"/>
      <c r="AS330" s="45"/>
      <c r="AT330" s="45"/>
      <c r="AU330" s="45"/>
      <c r="AV330" s="45"/>
      <c r="AW330" s="45"/>
      <c r="AX330" s="7"/>
      <c r="AY330" s="45"/>
    </row>
    <row r="331" spans="1:51" s="53" customFormat="1" hidden="1" x14ac:dyDescent="0.25">
      <c r="A331" s="50">
        <v>330</v>
      </c>
      <c r="B331" s="450" t="s">
        <v>47</v>
      </c>
      <c r="C331" s="45" t="s">
        <v>1622</v>
      </c>
      <c r="D331" s="45" t="s">
        <v>1623</v>
      </c>
      <c r="E331" s="46" t="s">
        <v>117</v>
      </c>
      <c r="F331" s="45"/>
      <c r="G331" s="45"/>
      <c r="H331" s="45"/>
      <c r="I331" s="45"/>
      <c r="J331" s="45"/>
      <c r="K331" s="45"/>
      <c r="L331" s="51">
        <v>45687</v>
      </c>
      <c r="M331" s="45">
        <v>190</v>
      </c>
      <c r="N331" s="52">
        <f t="shared" si="23"/>
        <v>45876</v>
      </c>
      <c r="O331" s="46">
        <f t="shared" ca="1" si="24"/>
        <v>-327</v>
      </c>
      <c r="P331" s="46"/>
      <c r="Q331" s="46"/>
      <c r="R331" s="45"/>
      <c r="S331" s="45"/>
      <c r="T331" s="45"/>
      <c r="U331" s="45"/>
      <c r="V331" s="45"/>
      <c r="W331" s="56"/>
      <c r="X331" s="45"/>
      <c r="Y331" s="45"/>
      <c r="Z331" s="45"/>
      <c r="AA331" s="45"/>
      <c r="AB331" s="45" t="s">
        <v>50</v>
      </c>
      <c r="AC331" s="45"/>
      <c r="AD331" s="45"/>
      <c r="AE331" s="45" t="s">
        <v>50</v>
      </c>
      <c r="AF331" s="45" t="s">
        <v>50</v>
      </c>
      <c r="AG331" s="45"/>
      <c r="AH331" s="45" t="s">
        <v>50</v>
      </c>
      <c r="AI331" s="45"/>
      <c r="AJ331" s="45" t="s">
        <v>50</v>
      </c>
      <c r="AK331" s="45" t="s">
        <v>1293</v>
      </c>
      <c r="AL331" s="45"/>
      <c r="AM331" s="45"/>
      <c r="AN331" s="45" t="s">
        <v>50</v>
      </c>
      <c r="AO331" s="45"/>
      <c r="AP331" s="45"/>
      <c r="AQ331" s="45"/>
      <c r="AR331" s="45"/>
      <c r="AS331" s="45"/>
      <c r="AT331" s="45"/>
      <c r="AU331" s="45"/>
      <c r="AV331" s="45"/>
      <c r="AW331" s="45"/>
      <c r="AX331" s="45"/>
      <c r="AY331" s="45"/>
    </row>
    <row r="332" spans="1:51" s="53" customFormat="1" hidden="1" x14ac:dyDescent="0.25">
      <c r="A332" s="50">
        <v>331</v>
      </c>
      <c r="B332" s="450" t="s">
        <v>47</v>
      </c>
      <c r="C332" s="45" t="s">
        <v>1624</v>
      </c>
      <c r="D332" s="45" t="s">
        <v>1625</v>
      </c>
      <c r="E332" s="46" t="s">
        <v>117</v>
      </c>
      <c r="F332" s="45" t="s">
        <v>1626</v>
      </c>
      <c r="G332" s="45"/>
      <c r="H332" s="45"/>
      <c r="I332" s="45"/>
      <c r="J332" s="45"/>
      <c r="K332" s="45"/>
      <c r="L332" s="51">
        <v>45687</v>
      </c>
      <c r="M332" s="45">
        <v>160</v>
      </c>
      <c r="N332" s="52">
        <f>IF(OR(ISBLANK(L332),ISBLANK(M332)),"",L332+M332-1)</f>
        <v>45846</v>
      </c>
      <c r="O332" s="46">
        <f ca="1">IF(OR(ISBLANK(L332),ISBLANK(M332)),"",N332-TODAY())</f>
        <v>-357</v>
      </c>
      <c r="P332" s="451"/>
      <c r="Q332" s="46"/>
      <c r="R332" s="45"/>
      <c r="S332" s="45"/>
      <c r="T332" s="45"/>
      <c r="U332" s="45"/>
      <c r="V332" s="45"/>
      <c r="W332" s="56"/>
      <c r="X332" s="45" t="s">
        <v>50</v>
      </c>
      <c r="Y332" s="45" t="s">
        <v>50</v>
      </c>
      <c r="Z332" s="45"/>
      <c r="AA332" s="45"/>
      <c r="AB332" s="45" t="s">
        <v>50</v>
      </c>
      <c r="AC332" s="45"/>
      <c r="AD332" s="45"/>
      <c r="AE332" s="45" t="s">
        <v>50</v>
      </c>
      <c r="AF332" s="45" t="s">
        <v>50</v>
      </c>
      <c r="AG332" s="45" t="s">
        <v>50</v>
      </c>
      <c r="AH332" s="45" t="s">
        <v>50</v>
      </c>
      <c r="AI332" s="45" t="s">
        <v>56</v>
      </c>
      <c r="AJ332" s="45">
        <v>0</v>
      </c>
      <c r="AK332" s="45" t="s">
        <v>50</v>
      </c>
      <c r="AL332" s="45">
        <v>0</v>
      </c>
      <c r="AM332" s="45">
        <v>0</v>
      </c>
      <c r="AN332" s="45">
        <v>0</v>
      </c>
      <c r="AO332" s="45">
        <v>0</v>
      </c>
      <c r="AP332" s="45">
        <v>0</v>
      </c>
      <c r="AQ332" s="45">
        <v>0</v>
      </c>
      <c r="AR332" s="45">
        <v>0</v>
      </c>
      <c r="AS332" s="45">
        <v>0</v>
      </c>
      <c r="AT332" s="45">
        <v>0</v>
      </c>
      <c r="AU332" s="45"/>
      <c r="AV332" s="45"/>
      <c r="AW332" s="45"/>
      <c r="AX332" s="45"/>
      <c r="AY332" s="45"/>
    </row>
    <row r="333" spans="1:51" s="53" customFormat="1" hidden="1" x14ac:dyDescent="0.25">
      <c r="A333" s="50">
        <v>332</v>
      </c>
      <c r="B333" s="450" t="s">
        <v>47</v>
      </c>
      <c r="C333" s="45" t="s">
        <v>1627</v>
      </c>
      <c r="D333" s="45" t="s">
        <v>1628</v>
      </c>
      <c r="E333" s="46" t="s">
        <v>515</v>
      </c>
      <c r="F333" s="45"/>
      <c r="G333" s="45"/>
      <c r="H333" s="45"/>
      <c r="I333" s="45"/>
      <c r="J333" s="45"/>
      <c r="K333" s="45"/>
      <c r="L333" s="51">
        <v>45687</v>
      </c>
      <c r="M333" s="45">
        <v>130</v>
      </c>
      <c r="N333" s="52">
        <f>IF(OR(ISBLANK(L333),ISBLANK(M333)),"",L333+M333-1)</f>
        <v>45816</v>
      </c>
      <c r="O333" s="46">
        <f ca="1">IF(OR(ISBLANK(L333),ISBLANK(M333)),"",N333-TODAY())</f>
        <v>-387</v>
      </c>
      <c r="P333" s="451">
        <v>45799</v>
      </c>
      <c r="Q333" s="46"/>
      <c r="R333" s="45"/>
      <c r="S333" s="45"/>
      <c r="T333" s="45"/>
      <c r="U333" s="45"/>
      <c r="V333" s="45"/>
      <c r="W333" s="56"/>
      <c r="X333" s="45"/>
      <c r="Y333" s="45"/>
      <c r="Z333" s="45" t="s">
        <v>50</v>
      </c>
      <c r="AA333" s="45"/>
      <c r="AB333" s="45" t="s">
        <v>50</v>
      </c>
      <c r="AC333" s="45"/>
      <c r="AD333" s="45"/>
      <c r="AE333" s="45" t="s">
        <v>50</v>
      </c>
      <c r="AF333" s="45" t="s">
        <v>50</v>
      </c>
      <c r="AG333" s="45"/>
      <c r="AH333" s="45" t="s">
        <v>50</v>
      </c>
      <c r="AI333" s="45"/>
      <c r="AJ333" s="45" t="s">
        <v>50</v>
      </c>
      <c r="AK333" s="45">
        <v>0</v>
      </c>
      <c r="AL333" s="45"/>
      <c r="AM333" s="45"/>
      <c r="AN333" s="45"/>
      <c r="AO333" s="45"/>
      <c r="AP333" s="45"/>
      <c r="AQ333" s="45"/>
      <c r="AR333" s="45"/>
      <c r="AS333" s="45"/>
      <c r="AT333" s="45"/>
      <c r="AU333" s="45"/>
      <c r="AV333" s="45"/>
      <c r="AW333" s="45"/>
      <c r="AX333" s="45"/>
      <c r="AY333" s="45"/>
    </row>
    <row r="334" spans="1:51" s="53" customFormat="1" hidden="1" x14ac:dyDescent="0.25">
      <c r="A334" s="50">
        <v>333</v>
      </c>
      <c r="B334" s="450" t="s">
        <v>47</v>
      </c>
      <c r="C334" s="45" t="s">
        <v>1629</v>
      </c>
      <c r="D334" s="45" t="s">
        <v>1630</v>
      </c>
      <c r="E334" s="46" t="s">
        <v>515</v>
      </c>
      <c r="F334" s="45"/>
      <c r="G334" s="45"/>
      <c r="H334" s="45"/>
      <c r="I334" s="45"/>
      <c r="J334" s="45"/>
      <c r="K334" s="45"/>
      <c r="L334" s="51">
        <v>45687</v>
      </c>
      <c r="M334" s="45">
        <v>70</v>
      </c>
      <c r="N334" s="52">
        <f>IF(OR(ISBLANK(L334),ISBLANK(M334)),"",L334+M334-1)</f>
        <v>45756</v>
      </c>
      <c r="O334" s="46">
        <f ca="1">IF(OR(ISBLANK(L334),ISBLANK(M334)),"",N334-TODAY())</f>
        <v>-447</v>
      </c>
      <c r="P334" s="451">
        <v>45744</v>
      </c>
      <c r="Q334" s="46"/>
      <c r="R334" s="45" t="s">
        <v>50</v>
      </c>
      <c r="S334" s="45" t="s">
        <v>50</v>
      </c>
      <c r="T334" s="45">
        <v>0</v>
      </c>
      <c r="U334" s="45"/>
      <c r="V334" s="45"/>
      <c r="W334" s="56"/>
      <c r="X334" s="45"/>
      <c r="Y334" s="45" t="s">
        <v>50</v>
      </c>
      <c r="Z334" s="45" t="s">
        <v>50</v>
      </c>
      <c r="AA334" s="45">
        <v>0</v>
      </c>
      <c r="AB334" s="45" t="s">
        <v>50</v>
      </c>
      <c r="AC334" s="45">
        <v>0</v>
      </c>
      <c r="AD334" s="45">
        <v>0</v>
      </c>
      <c r="AE334" s="45" t="s">
        <v>50</v>
      </c>
      <c r="AF334" s="45" t="s">
        <v>50</v>
      </c>
      <c r="AG334" s="45">
        <v>0</v>
      </c>
      <c r="AH334" s="45">
        <v>0</v>
      </c>
      <c r="AI334" s="45">
        <v>0</v>
      </c>
      <c r="AJ334" s="45">
        <v>0</v>
      </c>
      <c r="AK334" s="45">
        <v>0</v>
      </c>
      <c r="AL334" s="45">
        <v>0</v>
      </c>
      <c r="AM334" s="45">
        <v>0</v>
      </c>
      <c r="AN334" s="45">
        <v>0</v>
      </c>
      <c r="AO334" s="45">
        <v>0</v>
      </c>
      <c r="AP334" s="45">
        <v>0</v>
      </c>
      <c r="AQ334" s="45">
        <v>0</v>
      </c>
      <c r="AR334" s="45">
        <v>0</v>
      </c>
      <c r="AS334" s="45"/>
      <c r="AT334" s="45"/>
      <c r="AU334" s="45"/>
      <c r="AV334" s="45"/>
      <c r="AW334" s="45"/>
      <c r="AX334" s="45"/>
      <c r="AY334" s="45"/>
    </row>
    <row r="335" spans="1:51" s="106" customFormat="1" hidden="1" x14ac:dyDescent="0.25">
      <c r="A335" s="5">
        <v>334</v>
      </c>
      <c r="B335" s="463" t="s">
        <v>47</v>
      </c>
      <c r="C335" s="47" t="s">
        <v>1631</v>
      </c>
      <c r="D335" s="47" t="s">
        <v>1632</v>
      </c>
      <c r="E335" s="60" t="s">
        <v>1214</v>
      </c>
      <c r="F335" s="7"/>
      <c r="G335" s="7"/>
      <c r="H335" s="7"/>
      <c r="I335" s="7"/>
      <c r="J335" s="7"/>
      <c r="K335" s="47"/>
      <c r="L335" s="94">
        <v>45693</v>
      </c>
      <c r="M335" s="47">
        <v>70</v>
      </c>
      <c r="N335" s="104">
        <f t="shared" ref="N335:N389" si="25">IF(OR(ISBLANK(L335),ISBLANK(M335)),"",L335+M335-1)</f>
        <v>45762</v>
      </c>
      <c r="O335" s="60">
        <f t="shared" ref="O335:O389" ca="1" si="26">IF(OR(ISBLANK(L335),ISBLANK(M335)),"",N335-TODAY())</f>
        <v>-441</v>
      </c>
      <c r="P335" s="60"/>
      <c r="Q335" s="60"/>
      <c r="R335" s="47" t="s">
        <v>50</v>
      </c>
      <c r="S335" s="47" t="s">
        <v>50</v>
      </c>
      <c r="T335" s="47">
        <v>0</v>
      </c>
      <c r="U335" s="47">
        <v>0</v>
      </c>
      <c r="V335" s="47"/>
      <c r="W335" s="105"/>
      <c r="X335" s="47"/>
      <c r="Y335" s="47" t="s">
        <v>50</v>
      </c>
      <c r="Z335" s="47" t="s">
        <v>50</v>
      </c>
      <c r="AA335" s="47">
        <v>0</v>
      </c>
      <c r="AB335" s="47" t="s">
        <v>50</v>
      </c>
      <c r="AC335" s="47">
        <v>0</v>
      </c>
      <c r="AD335" s="47">
        <v>0</v>
      </c>
      <c r="AE335" s="47" t="s">
        <v>50</v>
      </c>
      <c r="AF335" s="47" t="s">
        <v>50</v>
      </c>
      <c r="AG335" s="47">
        <v>0</v>
      </c>
      <c r="AH335" s="47" t="s">
        <v>56</v>
      </c>
      <c r="AI335" s="47">
        <v>0</v>
      </c>
      <c r="AJ335" s="47">
        <v>0</v>
      </c>
      <c r="AK335" s="47">
        <v>0</v>
      </c>
      <c r="AL335" s="47">
        <v>0</v>
      </c>
      <c r="AM335" s="47">
        <v>0</v>
      </c>
      <c r="AN335" s="47">
        <v>0</v>
      </c>
      <c r="AO335" s="47">
        <v>0</v>
      </c>
      <c r="AP335" s="47">
        <v>0</v>
      </c>
      <c r="AQ335" s="47">
        <v>0</v>
      </c>
      <c r="AR335" s="47">
        <v>0</v>
      </c>
      <c r="AS335" s="47"/>
      <c r="AT335" s="47"/>
      <c r="AU335" s="47"/>
      <c r="AV335" s="47"/>
      <c r="AW335" s="47"/>
      <c r="AX335" s="7"/>
      <c r="AY335" s="47"/>
    </row>
    <row r="336" spans="1:51" s="106" customFormat="1" hidden="1" x14ac:dyDescent="0.25">
      <c r="A336" s="5">
        <v>335</v>
      </c>
      <c r="B336" s="463" t="s">
        <v>47</v>
      </c>
      <c r="C336" s="47" t="s">
        <v>1633</v>
      </c>
      <c r="D336" s="47" t="s">
        <v>1634</v>
      </c>
      <c r="E336" s="60" t="s">
        <v>515</v>
      </c>
      <c r="F336" s="7"/>
      <c r="G336" s="7"/>
      <c r="H336" s="7"/>
      <c r="I336" s="7"/>
      <c r="J336" s="7"/>
      <c r="K336" s="47"/>
      <c r="L336" s="94">
        <v>45693</v>
      </c>
      <c r="M336" s="47">
        <v>70</v>
      </c>
      <c r="N336" s="104">
        <f t="shared" si="25"/>
        <v>45762</v>
      </c>
      <c r="O336" s="60">
        <f t="shared" ca="1" si="26"/>
        <v>-441</v>
      </c>
      <c r="P336" s="60"/>
      <c r="Q336" s="60"/>
      <c r="R336" s="47"/>
      <c r="S336" s="47"/>
      <c r="T336" s="47"/>
      <c r="U336" s="47"/>
      <c r="V336" s="47"/>
      <c r="W336" s="105"/>
      <c r="X336" s="47"/>
      <c r="Y336" s="47"/>
      <c r="Z336" s="47"/>
      <c r="AA336" s="47"/>
      <c r="AB336" s="47" t="s">
        <v>50</v>
      </c>
      <c r="AC336" s="47"/>
      <c r="AD336" s="47"/>
      <c r="AE336" s="47"/>
      <c r="AF336" s="47"/>
      <c r="AG336" s="47"/>
      <c r="AH336" s="47"/>
      <c r="AI336" s="47"/>
      <c r="AJ336" s="47"/>
      <c r="AK336" s="47"/>
      <c r="AL336" s="47"/>
      <c r="AM336" s="47"/>
      <c r="AN336" s="47"/>
      <c r="AO336" s="47"/>
      <c r="AP336" s="47"/>
      <c r="AQ336" s="47"/>
      <c r="AR336" s="47"/>
      <c r="AS336" s="47"/>
      <c r="AT336" s="47"/>
      <c r="AU336" s="47"/>
      <c r="AV336" s="47"/>
      <c r="AW336" s="47"/>
      <c r="AX336" s="7"/>
      <c r="AY336" s="47"/>
    </row>
    <row r="337" spans="1:51" s="53" customFormat="1" hidden="1" x14ac:dyDescent="0.25">
      <c r="A337" s="50">
        <v>336</v>
      </c>
      <c r="B337" s="450" t="s">
        <v>47</v>
      </c>
      <c r="C337" s="45" t="s">
        <v>1635</v>
      </c>
      <c r="D337" s="45" t="s">
        <v>1246</v>
      </c>
      <c r="E337" s="45" t="s">
        <v>117</v>
      </c>
      <c r="F337" s="45"/>
      <c r="G337" s="45"/>
      <c r="H337" s="45"/>
      <c r="I337" s="45"/>
      <c r="J337" s="45"/>
      <c r="K337" s="45"/>
      <c r="L337" s="51">
        <v>45700</v>
      </c>
      <c r="M337" s="45">
        <v>280</v>
      </c>
      <c r="N337" s="52">
        <f t="shared" si="25"/>
        <v>45979</v>
      </c>
      <c r="O337" s="46">
        <f t="shared" ca="1" si="26"/>
        <v>-224</v>
      </c>
      <c r="P337" s="46"/>
      <c r="Q337" s="46"/>
      <c r="R337" s="45" t="s">
        <v>50</v>
      </c>
      <c r="S337" s="45" t="s">
        <v>50</v>
      </c>
      <c r="T337" s="45"/>
      <c r="U337" s="45"/>
      <c r="V337" s="45"/>
      <c r="W337" s="56"/>
      <c r="X337" s="45" t="s">
        <v>50</v>
      </c>
      <c r="Y337" s="45" t="s">
        <v>50</v>
      </c>
      <c r="Z337" s="45"/>
      <c r="AA337" s="45" t="s">
        <v>50</v>
      </c>
      <c r="AB337" s="45" t="s">
        <v>50</v>
      </c>
      <c r="AC337" s="45">
        <v>0</v>
      </c>
      <c r="AD337" s="45">
        <v>0</v>
      </c>
      <c r="AE337" s="45" t="s">
        <v>50</v>
      </c>
      <c r="AF337" s="45" t="s">
        <v>50</v>
      </c>
      <c r="AG337" s="45">
        <v>0</v>
      </c>
      <c r="AH337" s="45" t="s">
        <v>50</v>
      </c>
      <c r="AI337" s="45">
        <v>0</v>
      </c>
      <c r="AJ337" s="45" t="s">
        <v>50</v>
      </c>
      <c r="AK337" s="45" t="s">
        <v>1384</v>
      </c>
      <c r="AL337" s="45"/>
      <c r="AM337" s="45"/>
      <c r="AN337" s="45" t="s">
        <v>50</v>
      </c>
      <c r="AO337" s="45"/>
      <c r="AP337" s="45"/>
      <c r="AQ337" s="45"/>
      <c r="AR337" s="45"/>
      <c r="AS337" s="45"/>
      <c r="AT337" s="45"/>
      <c r="AU337" s="45"/>
      <c r="AV337" s="45"/>
      <c r="AW337" s="45"/>
      <c r="AX337" s="45"/>
      <c r="AY337" s="45"/>
    </row>
    <row r="338" spans="1:51" s="106" customFormat="1" hidden="1" x14ac:dyDescent="0.25">
      <c r="A338" s="5">
        <v>337</v>
      </c>
      <c r="B338" s="463" t="s">
        <v>47</v>
      </c>
      <c r="C338" s="47" t="s">
        <v>1636</v>
      </c>
      <c r="D338" s="47" t="s">
        <v>1637</v>
      </c>
      <c r="E338" s="60" t="s">
        <v>1214</v>
      </c>
      <c r="F338" s="7"/>
      <c r="G338" s="7"/>
      <c r="H338" s="7"/>
      <c r="I338" s="7"/>
      <c r="J338" s="7"/>
      <c r="K338" s="47"/>
      <c r="L338" s="94">
        <v>45701</v>
      </c>
      <c r="M338" s="47">
        <v>70</v>
      </c>
      <c r="N338" s="104">
        <f t="shared" si="25"/>
        <v>45770</v>
      </c>
      <c r="O338" s="60">
        <f t="shared" ca="1" si="26"/>
        <v>-433</v>
      </c>
      <c r="P338" s="60"/>
      <c r="Q338" s="60"/>
      <c r="R338" s="47" t="s">
        <v>50</v>
      </c>
      <c r="S338" s="47" t="s">
        <v>50</v>
      </c>
      <c r="T338" s="47"/>
      <c r="U338" s="47"/>
      <c r="V338" s="47"/>
      <c r="W338" s="105"/>
      <c r="X338" s="47"/>
      <c r="Y338" s="47" t="s">
        <v>50</v>
      </c>
      <c r="Z338" s="47"/>
      <c r="AA338" s="47">
        <v>0</v>
      </c>
      <c r="AB338" s="47" t="s">
        <v>56</v>
      </c>
      <c r="AC338" s="47">
        <v>0</v>
      </c>
      <c r="AD338" s="47">
        <v>0</v>
      </c>
      <c r="AE338" s="47" t="s">
        <v>56</v>
      </c>
      <c r="AF338" s="47" t="s">
        <v>56</v>
      </c>
      <c r="AG338" s="47">
        <v>0</v>
      </c>
      <c r="AH338" s="47"/>
      <c r="AI338" s="47">
        <v>0</v>
      </c>
      <c r="AJ338" s="47">
        <v>0</v>
      </c>
      <c r="AK338" s="47"/>
      <c r="AL338" s="47"/>
      <c r="AM338" s="47"/>
      <c r="AN338" s="47"/>
      <c r="AO338" s="47"/>
      <c r="AP338" s="47"/>
      <c r="AQ338" s="47"/>
      <c r="AR338" s="47"/>
      <c r="AS338" s="47"/>
      <c r="AT338" s="47"/>
      <c r="AU338" s="47"/>
      <c r="AV338" s="47"/>
      <c r="AW338" s="47"/>
      <c r="AX338" s="7"/>
      <c r="AY338" s="47"/>
    </row>
    <row r="339" spans="1:51" s="53" customFormat="1" hidden="1" x14ac:dyDescent="0.25">
      <c r="A339" s="50">
        <v>338</v>
      </c>
      <c r="B339" s="450" t="s">
        <v>47</v>
      </c>
      <c r="C339" s="45" t="s">
        <v>1638</v>
      </c>
      <c r="D339" s="45" t="s">
        <v>1639</v>
      </c>
      <c r="E339" s="46" t="s">
        <v>515</v>
      </c>
      <c r="F339" s="45"/>
      <c r="G339" s="45"/>
      <c r="H339" s="45"/>
      <c r="I339" s="45"/>
      <c r="J339" s="45"/>
      <c r="K339" s="45"/>
      <c r="L339" s="51">
        <v>45712</v>
      </c>
      <c r="M339" s="45">
        <v>100</v>
      </c>
      <c r="N339" s="52">
        <f t="shared" si="25"/>
        <v>45811</v>
      </c>
      <c r="O339" s="46">
        <f t="shared" ca="1" si="26"/>
        <v>-392</v>
      </c>
      <c r="P339" s="451">
        <v>45799</v>
      </c>
      <c r="Q339" s="46"/>
      <c r="R339" s="45"/>
      <c r="S339" s="45"/>
      <c r="T339" s="45"/>
      <c r="U339" s="45"/>
      <c r="V339" s="45"/>
      <c r="W339" s="56"/>
      <c r="X339" s="45"/>
      <c r="Y339" s="45"/>
      <c r="Z339" s="45"/>
      <c r="AA339" s="45"/>
      <c r="AB339" s="45" t="s">
        <v>50</v>
      </c>
      <c r="AC339" s="45"/>
      <c r="AD339" s="45"/>
      <c r="AE339" s="45" t="s">
        <v>50</v>
      </c>
      <c r="AF339" s="45" t="s">
        <v>50</v>
      </c>
      <c r="AG339" s="45"/>
      <c r="AH339" s="45" t="s">
        <v>50</v>
      </c>
      <c r="AI339" s="45"/>
      <c r="AJ339" s="45">
        <v>0</v>
      </c>
      <c r="AK339" s="45">
        <v>0</v>
      </c>
      <c r="AL339" s="45"/>
      <c r="AM339" s="45"/>
      <c r="AN339" s="45">
        <v>0</v>
      </c>
      <c r="AO339" s="45"/>
      <c r="AP339" s="45"/>
      <c r="AQ339" s="45"/>
      <c r="AR339" s="45"/>
      <c r="AS339" s="45"/>
      <c r="AT339" s="45"/>
      <c r="AU339" s="45"/>
      <c r="AV339" s="45"/>
      <c r="AW339" s="45"/>
      <c r="AX339" s="45"/>
      <c r="AY339" s="45"/>
    </row>
    <row r="340" spans="1:51" s="106" customFormat="1" hidden="1" x14ac:dyDescent="0.25">
      <c r="A340" s="5">
        <v>339</v>
      </c>
      <c r="B340" s="463" t="s">
        <v>47</v>
      </c>
      <c r="C340" s="47" t="s">
        <v>1640</v>
      </c>
      <c r="D340" s="47" t="s">
        <v>1641</v>
      </c>
      <c r="E340" s="60" t="s">
        <v>515</v>
      </c>
      <c r="F340" s="7"/>
      <c r="G340" s="7"/>
      <c r="H340" s="7"/>
      <c r="I340" s="7"/>
      <c r="J340" s="7"/>
      <c r="K340" s="47"/>
      <c r="L340" s="94">
        <v>45712</v>
      </c>
      <c r="M340" s="47">
        <v>70</v>
      </c>
      <c r="N340" s="104">
        <f t="shared" si="25"/>
        <v>45781</v>
      </c>
      <c r="O340" s="60">
        <f t="shared" ca="1" si="26"/>
        <v>-422</v>
      </c>
      <c r="P340" s="60"/>
      <c r="Q340" s="60"/>
      <c r="R340" s="47"/>
      <c r="S340" s="47"/>
      <c r="T340" s="47"/>
      <c r="U340" s="47"/>
      <c r="V340" s="47"/>
      <c r="W340" s="105"/>
      <c r="X340" s="47"/>
      <c r="Y340" s="47"/>
      <c r="Z340" s="47"/>
      <c r="AA340" s="47"/>
      <c r="AB340" s="47"/>
      <c r="AC340" s="47"/>
      <c r="AD340" s="47"/>
      <c r="AE340" s="47"/>
      <c r="AF340" s="47"/>
      <c r="AG340" s="47"/>
      <c r="AH340" s="47"/>
      <c r="AI340" s="47"/>
      <c r="AJ340" s="47"/>
      <c r="AK340" s="47"/>
      <c r="AL340" s="47"/>
      <c r="AM340" s="47"/>
      <c r="AN340" s="47"/>
      <c r="AO340" s="47"/>
      <c r="AP340" s="47"/>
      <c r="AQ340" s="47"/>
      <c r="AR340" s="47"/>
      <c r="AS340" s="47"/>
      <c r="AT340" s="47"/>
      <c r="AU340" s="47"/>
      <c r="AV340" s="47"/>
      <c r="AW340" s="47"/>
      <c r="AX340" s="7"/>
      <c r="AY340" s="47"/>
    </row>
    <row r="341" spans="1:51" s="53" customFormat="1" hidden="1" x14ac:dyDescent="0.25">
      <c r="A341" s="50">
        <v>340</v>
      </c>
      <c r="B341" s="450" t="s">
        <v>47</v>
      </c>
      <c r="C341" s="45" t="s">
        <v>1642</v>
      </c>
      <c r="D341" s="45" t="s">
        <v>1643</v>
      </c>
      <c r="E341" s="46" t="s">
        <v>515</v>
      </c>
      <c r="F341" s="7"/>
      <c r="G341" s="7"/>
      <c r="H341" s="7"/>
      <c r="I341" s="7"/>
      <c r="J341" s="7"/>
      <c r="K341" s="45"/>
      <c r="L341" s="51">
        <v>45712</v>
      </c>
      <c r="M341" s="45">
        <v>70</v>
      </c>
      <c r="N341" s="52">
        <f t="shared" si="25"/>
        <v>45781</v>
      </c>
      <c r="O341" s="46">
        <f t="shared" ca="1" si="26"/>
        <v>-422</v>
      </c>
      <c r="P341" s="451">
        <v>45771</v>
      </c>
      <c r="Q341" s="46"/>
      <c r="R341" s="45"/>
      <c r="S341" s="45"/>
      <c r="T341" s="45"/>
      <c r="U341" s="45"/>
      <c r="V341" s="45"/>
      <c r="W341" s="56"/>
      <c r="X341" s="45"/>
      <c r="Y341" s="45"/>
      <c r="Z341" s="45" t="s">
        <v>50</v>
      </c>
      <c r="AA341" s="45"/>
      <c r="AB341" s="45" t="s">
        <v>50</v>
      </c>
      <c r="AC341" s="45"/>
      <c r="AD341" s="45"/>
      <c r="AE341" s="45" t="s">
        <v>50</v>
      </c>
      <c r="AF341" s="45" t="s">
        <v>50</v>
      </c>
      <c r="AG341" s="45"/>
      <c r="AH341" s="45">
        <v>0</v>
      </c>
      <c r="AI341" s="45"/>
      <c r="AJ341" s="45">
        <v>0</v>
      </c>
      <c r="AK341" s="45"/>
      <c r="AL341" s="45"/>
      <c r="AM341" s="45"/>
      <c r="AN341" s="45" t="s">
        <v>50</v>
      </c>
      <c r="AO341" s="45"/>
      <c r="AP341" s="45"/>
      <c r="AQ341" s="45"/>
      <c r="AR341" s="45"/>
      <c r="AS341" s="45"/>
      <c r="AT341" s="45"/>
      <c r="AU341" s="45"/>
      <c r="AV341" s="45"/>
      <c r="AW341" s="45"/>
      <c r="AX341" s="7"/>
      <c r="AY341" s="45"/>
    </row>
    <row r="342" spans="1:51" s="53" customFormat="1" hidden="1" x14ac:dyDescent="0.25">
      <c r="A342" s="50">
        <v>341</v>
      </c>
      <c r="B342" s="450" t="s">
        <v>47</v>
      </c>
      <c r="C342" s="45" t="s">
        <v>1644</v>
      </c>
      <c r="D342" s="45" t="s">
        <v>1645</v>
      </c>
      <c r="E342" s="46" t="s">
        <v>515</v>
      </c>
      <c r="F342" s="7"/>
      <c r="G342" s="7"/>
      <c r="H342" s="7"/>
      <c r="I342" s="7"/>
      <c r="J342" s="7"/>
      <c r="K342" s="45"/>
      <c r="L342" s="51">
        <v>45712</v>
      </c>
      <c r="M342" s="45">
        <v>70</v>
      </c>
      <c r="N342" s="52">
        <f t="shared" si="25"/>
        <v>45781</v>
      </c>
      <c r="O342" s="46">
        <f t="shared" ca="1" si="26"/>
        <v>-422</v>
      </c>
      <c r="P342" s="451">
        <v>45772</v>
      </c>
      <c r="Q342" s="46"/>
      <c r="R342" s="45" t="s">
        <v>50</v>
      </c>
      <c r="S342" s="45" t="s">
        <v>50</v>
      </c>
      <c r="T342" s="45"/>
      <c r="U342" s="45"/>
      <c r="V342" s="45"/>
      <c r="W342" s="56"/>
      <c r="X342" s="45" t="s">
        <v>50</v>
      </c>
      <c r="Y342" s="45" t="s">
        <v>50</v>
      </c>
      <c r="Z342" s="45" t="s">
        <v>50</v>
      </c>
      <c r="AA342" s="45">
        <v>0</v>
      </c>
      <c r="AB342" s="45" t="s">
        <v>50</v>
      </c>
      <c r="AC342" s="45">
        <v>0</v>
      </c>
      <c r="AD342" s="45">
        <v>0</v>
      </c>
      <c r="AE342" s="45" t="s">
        <v>50</v>
      </c>
      <c r="AF342" s="45" t="s">
        <v>50</v>
      </c>
      <c r="AG342" s="45">
        <v>0</v>
      </c>
      <c r="AH342" s="45" t="s">
        <v>56</v>
      </c>
      <c r="AI342" s="45"/>
      <c r="AJ342" s="45"/>
      <c r="AK342" s="45"/>
      <c r="AL342" s="45"/>
      <c r="AM342" s="45"/>
      <c r="AN342" s="45" t="s">
        <v>50</v>
      </c>
      <c r="AO342" s="45"/>
      <c r="AP342" s="45"/>
      <c r="AQ342" s="45"/>
      <c r="AR342" s="45"/>
      <c r="AS342" s="45"/>
      <c r="AT342" s="45"/>
      <c r="AU342" s="45"/>
      <c r="AV342" s="45"/>
      <c r="AW342" s="45"/>
      <c r="AX342" s="7"/>
      <c r="AY342" s="45"/>
    </row>
    <row r="343" spans="1:51" s="53" customFormat="1" hidden="1" x14ac:dyDescent="0.25">
      <c r="A343" s="50">
        <v>342</v>
      </c>
      <c r="B343" s="450" t="s">
        <v>47</v>
      </c>
      <c r="C343" s="45" t="s">
        <v>1646</v>
      </c>
      <c r="D343" s="45" t="s">
        <v>1647</v>
      </c>
      <c r="E343" s="45" t="s">
        <v>515</v>
      </c>
      <c r="F343" s="45"/>
      <c r="G343" s="45"/>
      <c r="H343" s="45"/>
      <c r="I343" s="45"/>
      <c r="J343" s="45"/>
      <c r="K343" s="45"/>
      <c r="L343" s="51">
        <v>45721</v>
      </c>
      <c r="M343" s="45">
        <v>100</v>
      </c>
      <c r="N343" s="52">
        <f t="shared" si="25"/>
        <v>45820</v>
      </c>
      <c r="O343" s="46">
        <f t="shared" ca="1" si="26"/>
        <v>-383</v>
      </c>
      <c r="P343" s="451">
        <v>45808</v>
      </c>
      <c r="Q343" s="46"/>
      <c r="R343" s="45" t="s">
        <v>50</v>
      </c>
      <c r="S343" s="45" t="s">
        <v>50</v>
      </c>
      <c r="T343" s="45">
        <v>0</v>
      </c>
      <c r="U343" s="45">
        <v>1</v>
      </c>
      <c r="V343" s="45"/>
      <c r="W343" s="56"/>
      <c r="X343" s="45" t="s">
        <v>50</v>
      </c>
      <c r="Y343" s="45" t="s">
        <v>50</v>
      </c>
      <c r="Z343" s="45" t="s">
        <v>50</v>
      </c>
      <c r="AA343" s="45">
        <v>0</v>
      </c>
      <c r="AB343" s="45" t="s">
        <v>50</v>
      </c>
      <c r="AC343" s="45">
        <v>0</v>
      </c>
      <c r="AD343" s="45">
        <v>0</v>
      </c>
      <c r="AE343" s="45" t="s">
        <v>50</v>
      </c>
      <c r="AF343" s="45" t="s">
        <v>50</v>
      </c>
      <c r="AG343" s="45">
        <v>0</v>
      </c>
      <c r="AH343" s="45" t="s">
        <v>50</v>
      </c>
      <c r="AI343" s="45">
        <v>0</v>
      </c>
      <c r="AJ343" s="45" t="s">
        <v>50</v>
      </c>
      <c r="AK343" s="45">
        <v>0</v>
      </c>
      <c r="AL343" s="45">
        <v>0</v>
      </c>
      <c r="AM343" s="45">
        <v>0</v>
      </c>
      <c r="AN343" s="45">
        <v>0</v>
      </c>
      <c r="AO343" s="45">
        <v>0</v>
      </c>
      <c r="AP343" s="45">
        <v>0</v>
      </c>
      <c r="AQ343" s="45">
        <v>0</v>
      </c>
      <c r="AR343" s="45">
        <v>0</v>
      </c>
      <c r="AS343" s="45">
        <v>0</v>
      </c>
      <c r="AT343" s="45">
        <v>0</v>
      </c>
      <c r="AU343" s="45"/>
      <c r="AV343" s="45"/>
      <c r="AW343" s="45"/>
      <c r="AX343" s="45"/>
      <c r="AY343" s="45"/>
    </row>
    <row r="344" spans="1:51" s="106" customFormat="1" hidden="1" x14ac:dyDescent="0.25">
      <c r="A344" s="5">
        <v>343</v>
      </c>
      <c r="B344" s="463" t="s">
        <v>47</v>
      </c>
      <c r="C344" s="47" t="s">
        <v>1648</v>
      </c>
      <c r="D344" s="47" t="s">
        <v>1649</v>
      </c>
      <c r="E344" s="47" t="s">
        <v>1214</v>
      </c>
      <c r="F344" s="7"/>
      <c r="G344" s="7"/>
      <c r="H344" s="7"/>
      <c r="I344" s="7"/>
      <c r="J344" s="7"/>
      <c r="K344" s="47"/>
      <c r="L344" s="94">
        <v>45726</v>
      </c>
      <c r="M344" s="47">
        <v>40</v>
      </c>
      <c r="N344" s="104">
        <f t="shared" si="25"/>
        <v>45765</v>
      </c>
      <c r="O344" s="60">
        <f t="shared" ca="1" si="26"/>
        <v>-438</v>
      </c>
      <c r="P344" s="60"/>
      <c r="Q344" s="60"/>
      <c r="R344" s="47"/>
      <c r="S344" s="47"/>
      <c r="T344" s="47"/>
      <c r="U344" s="47"/>
      <c r="V344" s="47"/>
      <c r="W344" s="105"/>
      <c r="X344" s="47"/>
      <c r="Y344" s="47"/>
      <c r="Z344" s="47"/>
      <c r="AA344" s="47"/>
      <c r="AB344" s="47"/>
      <c r="AC344" s="47"/>
      <c r="AD344" s="47"/>
      <c r="AE344" s="47"/>
      <c r="AF344" s="47"/>
      <c r="AG344" s="47"/>
      <c r="AH344" s="47"/>
      <c r="AI344" s="47"/>
      <c r="AJ344" s="47"/>
      <c r="AK344" s="47"/>
      <c r="AL344" s="47"/>
      <c r="AM344" s="47"/>
      <c r="AN344" s="47"/>
      <c r="AO344" s="47"/>
      <c r="AP344" s="47"/>
      <c r="AQ344" s="47"/>
      <c r="AR344" s="47"/>
      <c r="AS344" s="47"/>
      <c r="AT344" s="47"/>
      <c r="AU344" s="47"/>
      <c r="AV344" s="47"/>
      <c r="AW344" s="47"/>
      <c r="AX344" s="7"/>
      <c r="AY344" s="47"/>
    </row>
    <row r="345" spans="1:51" hidden="1" x14ac:dyDescent="0.25">
      <c r="A345" s="5">
        <v>344</v>
      </c>
      <c r="B345" s="325" t="s">
        <v>47</v>
      </c>
      <c r="C345" s="45" t="s">
        <v>1650</v>
      </c>
      <c r="D345" s="7" t="s">
        <v>1651</v>
      </c>
      <c r="E345" s="47" t="s">
        <v>1214</v>
      </c>
      <c r="F345" s="7"/>
      <c r="G345" s="7"/>
      <c r="H345" s="7"/>
      <c r="I345" s="7"/>
      <c r="J345" s="7"/>
      <c r="K345" s="7"/>
      <c r="L345" s="8">
        <v>45726</v>
      </c>
      <c r="M345" s="7">
        <v>220</v>
      </c>
      <c r="N345" s="9">
        <f t="shared" si="25"/>
        <v>45945</v>
      </c>
      <c r="O345" s="10">
        <f t="shared" ca="1" si="26"/>
        <v>-258</v>
      </c>
      <c r="P345" s="10"/>
      <c r="Q345" s="10"/>
      <c r="R345" s="7" t="s">
        <v>50</v>
      </c>
      <c r="S345" s="7" t="s">
        <v>50</v>
      </c>
      <c r="T345" s="7"/>
      <c r="U345" s="7"/>
      <c r="V345" s="7"/>
      <c r="W345" s="15"/>
      <c r="X345" s="7" t="s">
        <v>50</v>
      </c>
      <c r="Y345" s="7" t="s">
        <v>50</v>
      </c>
      <c r="Z345" s="67" t="s">
        <v>56</v>
      </c>
      <c r="AA345" s="7"/>
      <c r="AB345" s="7" t="s">
        <v>50</v>
      </c>
      <c r="AC345" s="7"/>
      <c r="AD345" s="7"/>
      <c r="AE345" s="7" t="s">
        <v>50</v>
      </c>
      <c r="AF345" s="7" t="s">
        <v>50</v>
      </c>
      <c r="AG345" s="7"/>
      <c r="AH345" s="67"/>
      <c r="AI345" s="7"/>
      <c r="AJ345" s="7" t="s">
        <v>50</v>
      </c>
      <c r="AK345" s="67" t="s">
        <v>1449</v>
      </c>
      <c r="AL345" s="7"/>
      <c r="AM345" s="7"/>
      <c r="AN345" s="67" t="s">
        <v>50</v>
      </c>
      <c r="AO345" s="7"/>
      <c r="AP345" s="7"/>
      <c r="AQ345" s="7"/>
      <c r="AR345" s="7"/>
      <c r="AS345" s="7"/>
      <c r="AT345" s="7"/>
      <c r="AU345" s="7"/>
      <c r="AV345" s="7"/>
      <c r="AW345" s="7"/>
      <c r="AX345" s="7"/>
      <c r="AY345" s="7"/>
    </row>
    <row r="346" spans="1:51" s="53" customFormat="1" hidden="1" x14ac:dyDescent="0.25">
      <c r="A346" s="50">
        <v>345</v>
      </c>
      <c r="B346" s="450" t="s">
        <v>47</v>
      </c>
      <c r="C346" s="45" t="s">
        <v>1652</v>
      </c>
      <c r="D346" s="45" t="s">
        <v>1653</v>
      </c>
      <c r="E346" s="45" t="s">
        <v>515</v>
      </c>
      <c r="F346" s="45"/>
      <c r="G346" s="45"/>
      <c r="H346" s="45"/>
      <c r="I346" s="45"/>
      <c r="J346" s="45"/>
      <c r="K346" s="45"/>
      <c r="L346" s="51">
        <v>45729</v>
      </c>
      <c r="M346" s="45">
        <v>190</v>
      </c>
      <c r="N346" s="52">
        <f t="shared" si="25"/>
        <v>45918</v>
      </c>
      <c r="O346" s="46">
        <f t="shared" ca="1" si="26"/>
        <v>-285</v>
      </c>
      <c r="P346" s="46"/>
      <c r="Q346" s="46"/>
      <c r="R346" s="45"/>
      <c r="S346" s="45"/>
      <c r="T346" s="45"/>
      <c r="U346" s="45"/>
      <c r="V346" s="45"/>
      <c r="W346" s="56"/>
      <c r="X346" s="45">
        <v>0</v>
      </c>
      <c r="Y346" s="45" t="s">
        <v>50</v>
      </c>
      <c r="Z346" s="45"/>
      <c r="AA346" s="45">
        <v>2</v>
      </c>
      <c r="AB346" s="45" t="s">
        <v>50</v>
      </c>
      <c r="AC346" s="45">
        <v>0</v>
      </c>
      <c r="AD346" s="45">
        <v>0</v>
      </c>
      <c r="AE346" s="45" t="s">
        <v>56</v>
      </c>
      <c r="AF346" s="45" t="s">
        <v>56</v>
      </c>
      <c r="AG346" s="45">
        <v>0</v>
      </c>
      <c r="AH346" s="45">
        <v>0</v>
      </c>
      <c r="AI346" s="45">
        <v>0</v>
      </c>
      <c r="AJ346" s="45">
        <v>0</v>
      </c>
      <c r="AK346" s="45">
        <v>0</v>
      </c>
      <c r="AL346" s="45">
        <v>0</v>
      </c>
      <c r="AM346" s="45">
        <v>0</v>
      </c>
      <c r="AN346" s="45">
        <v>0</v>
      </c>
      <c r="AO346" s="45"/>
      <c r="AP346" s="45"/>
      <c r="AQ346" s="45"/>
      <c r="AR346" s="45"/>
      <c r="AS346" s="45"/>
      <c r="AT346" s="45"/>
      <c r="AU346" s="45"/>
      <c r="AV346" s="45"/>
      <c r="AW346" s="45"/>
      <c r="AX346" s="45"/>
      <c r="AY346" s="45"/>
    </row>
    <row r="347" spans="1:51" s="106" customFormat="1" hidden="1" x14ac:dyDescent="0.25">
      <c r="A347" s="5">
        <v>346</v>
      </c>
      <c r="B347" s="463" t="s">
        <v>47</v>
      </c>
      <c r="C347" s="47" t="s">
        <v>1654</v>
      </c>
      <c r="D347" s="47" t="s">
        <v>1655</v>
      </c>
      <c r="E347" s="47" t="s">
        <v>1214</v>
      </c>
      <c r="F347" s="7"/>
      <c r="G347" s="7"/>
      <c r="H347" s="7"/>
      <c r="I347" s="7"/>
      <c r="J347" s="7"/>
      <c r="K347" s="47"/>
      <c r="L347" s="94">
        <v>45729</v>
      </c>
      <c r="M347" s="47">
        <v>40</v>
      </c>
      <c r="N347" s="104">
        <f t="shared" si="25"/>
        <v>45768</v>
      </c>
      <c r="O347" s="60">
        <f t="shared" ca="1" si="26"/>
        <v>-435</v>
      </c>
      <c r="P347" s="60"/>
      <c r="Q347" s="60"/>
      <c r="R347" s="47"/>
      <c r="S347" s="47"/>
      <c r="T347" s="47"/>
      <c r="U347" s="47"/>
      <c r="V347" s="47"/>
      <c r="W347" s="105"/>
      <c r="X347" s="47"/>
      <c r="Y347" s="47"/>
      <c r="Z347" s="47"/>
      <c r="AA347" s="47"/>
      <c r="AB347" s="47"/>
      <c r="AC347" s="47"/>
      <c r="AD347" s="47"/>
      <c r="AE347" s="47"/>
      <c r="AF347" s="47"/>
      <c r="AG347" s="47"/>
      <c r="AH347" s="47"/>
      <c r="AI347" s="47"/>
      <c r="AJ347" s="47"/>
      <c r="AK347" s="47"/>
      <c r="AL347" s="47"/>
      <c r="AM347" s="47"/>
      <c r="AN347" s="47"/>
      <c r="AO347" s="47"/>
      <c r="AP347" s="47"/>
      <c r="AQ347" s="47"/>
      <c r="AR347" s="47"/>
      <c r="AS347" s="47"/>
      <c r="AT347" s="47"/>
      <c r="AU347" s="47"/>
      <c r="AV347" s="47"/>
      <c r="AW347" s="47"/>
      <c r="AX347" s="7"/>
      <c r="AY347" s="47"/>
    </row>
    <row r="348" spans="1:51" s="53" customFormat="1" hidden="1" x14ac:dyDescent="0.25">
      <c r="A348" s="50">
        <v>347</v>
      </c>
      <c r="B348" s="450" t="s">
        <v>47</v>
      </c>
      <c r="C348" s="46" t="s">
        <v>1656</v>
      </c>
      <c r="D348" s="45" t="s">
        <v>1657</v>
      </c>
      <c r="E348" s="45" t="s">
        <v>515</v>
      </c>
      <c r="F348" s="45"/>
      <c r="G348" s="45"/>
      <c r="H348" s="45"/>
      <c r="I348" s="45"/>
      <c r="J348" s="45"/>
      <c r="K348" s="45"/>
      <c r="L348" s="51">
        <v>45740</v>
      </c>
      <c r="M348" s="45">
        <v>70</v>
      </c>
      <c r="N348" s="52">
        <f t="shared" si="25"/>
        <v>45809</v>
      </c>
      <c r="O348" s="46">
        <f t="shared" ca="1" si="26"/>
        <v>-394</v>
      </c>
      <c r="P348" s="451">
        <v>45800</v>
      </c>
      <c r="Q348" s="46"/>
      <c r="R348" s="45" t="s">
        <v>50</v>
      </c>
      <c r="S348" s="45" t="s">
        <v>50</v>
      </c>
      <c r="T348" s="45">
        <v>0</v>
      </c>
      <c r="U348" s="45">
        <v>0</v>
      </c>
      <c r="V348" s="45"/>
      <c r="W348" s="56"/>
      <c r="X348" s="45" t="s">
        <v>50</v>
      </c>
      <c r="Y348" s="45" t="s">
        <v>50</v>
      </c>
      <c r="Z348" s="45" t="s">
        <v>50</v>
      </c>
      <c r="AA348" s="45">
        <v>0</v>
      </c>
      <c r="AB348" s="45" t="s">
        <v>50</v>
      </c>
      <c r="AC348" s="45">
        <v>0</v>
      </c>
      <c r="AD348" s="45">
        <v>0</v>
      </c>
      <c r="AE348" s="45" t="s">
        <v>50</v>
      </c>
      <c r="AF348" s="45" t="s">
        <v>50</v>
      </c>
      <c r="AG348" s="45">
        <v>0</v>
      </c>
      <c r="AH348" s="45" t="s">
        <v>56</v>
      </c>
      <c r="AI348" s="45">
        <v>0</v>
      </c>
      <c r="AJ348" s="45">
        <v>0</v>
      </c>
      <c r="AK348" s="45">
        <v>0</v>
      </c>
      <c r="AL348" s="45">
        <v>0</v>
      </c>
      <c r="AM348" s="45">
        <v>0</v>
      </c>
      <c r="AN348" s="45">
        <v>0</v>
      </c>
      <c r="AO348" s="45">
        <v>0</v>
      </c>
      <c r="AP348" s="45">
        <v>0</v>
      </c>
      <c r="AQ348" s="45">
        <v>0</v>
      </c>
      <c r="AR348" s="45">
        <v>0</v>
      </c>
      <c r="AS348" s="45">
        <v>0</v>
      </c>
      <c r="AT348" s="45">
        <v>0</v>
      </c>
      <c r="AU348" s="45"/>
      <c r="AV348" s="45"/>
      <c r="AW348" s="45"/>
      <c r="AX348" s="45"/>
      <c r="AY348" s="45"/>
    </row>
    <row r="349" spans="1:51" s="53" customFormat="1" ht="30" hidden="1" x14ac:dyDescent="0.25">
      <c r="A349" s="50">
        <v>348</v>
      </c>
      <c r="B349" s="450" t="s">
        <v>47</v>
      </c>
      <c r="C349" s="45" t="s">
        <v>1658</v>
      </c>
      <c r="D349" s="45" t="s">
        <v>1659</v>
      </c>
      <c r="E349" s="46" t="s">
        <v>1364</v>
      </c>
      <c r="F349" s="45"/>
      <c r="G349" s="45"/>
      <c r="H349" s="45"/>
      <c r="I349" s="45"/>
      <c r="J349" s="45"/>
      <c r="K349" s="45"/>
      <c r="L349" s="51">
        <v>45740</v>
      </c>
      <c r="M349" s="45">
        <v>70</v>
      </c>
      <c r="N349" s="52">
        <f t="shared" si="25"/>
        <v>45809</v>
      </c>
      <c r="O349" s="46">
        <f t="shared" ca="1" si="26"/>
        <v>-394</v>
      </c>
      <c r="P349" s="451">
        <v>45783</v>
      </c>
      <c r="Q349" s="46"/>
      <c r="R349" s="45" t="s">
        <v>50</v>
      </c>
      <c r="S349" s="45" t="s">
        <v>50</v>
      </c>
      <c r="T349" s="45">
        <v>0</v>
      </c>
      <c r="U349" s="45">
        <v>0</v>
      </c>
      <c r="V349" s="45"/>
      <c r="W349" s="56"/>
      <c r="X349" s="45" t="s">
        <v>50</v>
      </c>
      <c r="Y349" s="45" t="s">
        <v>50</v>
      </c>
      <c r="Z349" s="45" t="s">
        <v>50</v>
      </c>
      <c r="AA349" s="45" t="s">
        <v>50</v>
      </c>
      <c r="AB349" s="45" t="s">
        <v>50</v>
      </c>
      <c r="AC349" s="45"/>
      <c r="AD349" s="45"/>
      <c r="AE349" s="45" t="s">
        <v>50</v>
      </c>
      <c r="AF349" s="45" t="s">
        <v>50</v>
      </c>
      <c r="AG349" s="45"/>
      <c r="AH349" s="45" t="s">
        <v>56</v>
      </c>
      <c r="AI349" s="45"/>
      <c r="AJ349" s="45" t="s">
        <v>50</v>
      </c>
      <c r="AK349" s="45"/>
      <c r="AL349" s="45"/>
      <c r="AM349" s="45"/>
      <c r="AN349" s="45"/>
      <c r="AO349" s="45"/>
      <c r="AP349" s="45"/>
      <c r="AQ349" s="45"/>
      <c r="AR349" s="45"/>
      <c r="AS349" s="45"/>
      <c r="AT349" s="45"/>
      <c r="AU349" s="45"/>
      <c r="AV349" s="45"/>
      <c r="AW349" s="45"/>
      <c r="AX349" s="45"/>
      <c r="AY349" s="45"/>
    </row>
    <row r="350" spans="1:51" s="53" customFormat="1" hidden="1" x14ac:dyDescent="0.25">
      <c r="A350" s="50">
        <v>349</v>
      </c>
      <c r="B350" s="450" t="s">
        <v>47</v>
      </c>
      <c r="C350" s="45" t="s">
        <v>1660</v>
      </c>
      <c r="D350" s="45" t="s">
        <v>1661</v>
      </c>
      <c r="E350" s="45" t="s">
        <v>117</v>
      </c>
      <c r="F350" s="45"/>
      <c r="G350" s="45"/>
      <c r="H350" s="45"/>
      <c r="I350" s="45"/>
      <c r="J350" s="45"/>
      <c r="K350" s="45"/>
      <c r="L350" s="51">
        <v>45740</v>
      </c>
      <c r="M350" s="45">
        <v>70</v>
      </c>
      <c r="N350" s="52">
        <f t="shared" si="25"/>
        <v>45809</v>
      </c>
      <c r="O350" s="46">
        <f t="shared" ca="1" si="26"/>
        <v>-394</v>
      </c>
      <c r="P350" s="451">
        <v>45810</v>
      </c>
      <c r="Q350" s="46"/>
      <c r="R350" s="45" t="s">
        <v>50</v>
      </c>
      <c r="S350" s="45" t="s">
        <v>50</v>
      </c>
      <c r="T350" s="45"/>
      <c r="U350" s="45"/>
      <c r="V350" s="45"/>
      <c r="W350" s="56"/>
      <c r="X350" s="45" t="s">
        <v>50</v>
      </c>
      <c r="Y350" s="45" t="s">
        <v>50</v>
      </c>
      <c r="Z350" s="45" t="s">
        <v>50</v>
      </c>
      <c r="AA350" s="45">
        <v>0</v>
      </c>
      <c r="AB350" s="45" t="s">
        <v>56</v>
      </c>
      <c r="AC350" s="45">
        <v>0</v>
      </c>
      <c r="AD350" s="45">
        <v>0</v>
      </c>
      <c r="AE350" s="45" t="s">
        <v>50</v>
      </c>
      <c r="AF350" s="45" t="s">
        <v>50</v>
      </c>
      <c r="AG350" s="45">
        <v>0</v>
      </c>
      <c r="AH350" s="45" t="s">
        <v>56</v>
      </c>
      <c r="AI350" s="45">
        <v>0</v>
      </c>
      <c r="AJ350" s="45">
        <v>0</v>
      </c>
      <c r="AK350" s="45">
        <v>0</v>
      </c>
      <c r="AL350" s="45">
        <v>0</v>
      </c>
      <c r="AM350" s="45">
        <v>0</v>
      </c>
      <c r="AN350" s="45">
        <v>0</v>
      </c>
      <c r="AO350" s="45">
        <v>0</v>
      </c>
      <c r="AP350" s="45">
        <v>0</v>
      </c>
      <c r="AQ350" s="45">
        <v>0</v>
      </c>
      <c r="AR350" s="45">
        <v>0</v>
      </c>
      <c r="AS350" s="45">
        <v>0</v>
      </c>
      <c r="AT350" s="45">
        <v>0</v>
      </c>
      <c r="AU350" s="45"/>
      <c r="AV350" s="45"/>
      <c r="AW350" s="45"/>
      <c r="AX350" s="45"/>
      <c r="AY350" s="45"/>
    </row>
    <row r="351" spans="1:51" s="53" customFormat="1" hidden="1" x14ac:dyDescent="0.25">
      <c r="A351" s="457">
        <v>350</v>
      </c>
      <c r="B351" s="450" t="s">
        <v>47</v>
      </c>
      <c r="C351" s="45" t="s">
        <v>1662</v>
      </c>
      <c r="D351" s="45" t="s">
        <v>1663</v>
      </c>
      <c r="E351" s="45" t="s">
        <v>117</v>
      </c>
      <c r="F351" s="45"/>
      <c r="G351" s="45"/>
      <c r="H351" s="45"/>
      <c r="I351" s="45"/>
      <c r="J351" s="45"/>
      <c r="K351" s="45"/>
      <c r="L351" s="51">
        <v>45741</v>
      </c>
      <c r="M351" s="45">
        <v>70</v>
      </c>
      <c r="N351" s="52">
        <f t="shared" si="25"/>
        <v>45810</v>
      </c>
      <c r="O351" s="46">
        <f t="shared" ca="1" si="26"/>
        <v>-393</v>
      </c>
      <c r="P351" s="451">
        <v>45799</v>
      </c>
      <c r="Q351" s="46"/>
      <c r="R351" s="45" t="s">
        <v>50</v>
      </c>
      <c r="S351" s="45" t="s">
        <v>50</v>
      </c>
      <c r="T351" s="45"/>
      <c r="U351" s="45"/>
      <c r="V351" s="45"/>
      <c r="W351" s="56"/>
      <c r="X351" s="45" t="s">
        <v>50</v>
      </c>
      <c r="Y351" s="45" t="s">
        <v>50</v>
      </c>
      <c r="Z351" s="45" t="s">
        <v>50</v>
      </c>
      <c r="AA351" s="45">
        <v>0</v>
      </c>
      <c r="AB351" s="45" t="s">
        <v>50</v>
      </c>
      <c r="AC351" s="45">
        <v>0</v>
      </c>
      <c r="AD351" s="45">
        <v>0</v>
      </c>
      <c r="AE351" s="45" t="s">
        <v>50</v>
      </c>
      <c r="AF351" s="45" t="s">
        <v>50</v>
      </c>
      <c r="AG351" s="45">
        <v>0</v>
      </c>
      <c r="AH351" s="45" t="s">
        <v>50</v>
      </c>
      <c r="AI351" s="45">
        <v>0</v>
      </c>
      <c r="AJ351" s="45">
        <v>0</v>
      </c>
      <c r="AK351" s="45">
        <v>0</v>
      </c>
      <c r="AL351" s="45">
        <v>0</v>
      </c>
      <c r="AM351" s="45">
        <v>0</v>
      </c>
      <c r="AN351" s="45">
        <v>0</v>
      </c>
      <c r="AO351" s="45">
        <v>0</v>
      </c>
      <c r="AP351" s="45">
        <v>0</v>
      </c>
      <c r="AQ351" s="45">
        <v>0</v>
      </c>
      <c r="AR351" s="45">
        <v>0</v>
      </c>
      <c r="AS351" s="45">
        <v>0</v>
      </c>
      <c r="AT351" s="45">
        <v>0</v>
      </c>
      <c r="AU351" s="45"/>
      <c r="AV351" s="45"/>
      <c r="AW351" s="45"/>
      <c r="AX351" s="45"/>
      <c r="AY351" s="45"/>
    </row>
    <row r="352" spans="1:51" s="53" customFormat="1" hidden="1" x14ac:dyDescent="0.25">
      <c r="A352" s="457">
        <v>351</v>
      </c>
      <c r="B352" s="450" t="s">
        <v>47</v>
      </c>
      <c r="C352" s="45" t="s">
        <v>1664</v>
      </c>
      <c r="D352" s="45" t="s">
        <v>1665</v>
      </c>
      <c r="E352" s="45" t="s">
        <v>515</v>
      </c>
      <c r="F352" s="45"/>
      <c r="G352" s="45"/>
      <c r="H352" s="45"/>
      <c r="I352" s="45"/>
      <c r="J352" s="45"/>
      <c r="K352" s="45"/>
      <c r="L352" s="51">
        <v>45749</v>
      </c>
      <c r="M352" s="45">
        <v>100</v>
      </c>
      <c r="N352" s="52">
        <f t="shared" si="25"/>
        <v>45848</v>
      </c>
      <c r="O352" s="46">
        <f t="shared" ca="1" si="26"/>
        <v>-355</v>
      </c>
      <c r="P352" s="46"/>
      <c r="Q352" s="46"/>
      <c r="R352" s="45" t="s">
        <v>50</v>
      </c>
      <c r="S352" s="45" t="s">
        <v>50</v>
      </c>
      <c r="T352" s="45"/>
      <c r="U352" s="45"/>
      <c r="V352" s="45"/>
      <c r="W352" s="56"/>
      <c r="X352" s="45" t="s">
        <v>50</v>
      </c>
      <c r="Y352" s="45" t="s">
        <v>50</v>
      </c>
      <c r="Z352" s="45" t="s">
        <v>56</v>
      </c>
      <c r="AA352" s="45">
        <v>0</v>
      </c>
      <c r="AB352" s="45" t="s">
        <v>50</v>
      </c>
      <c r="AC352" s="45">
        <v>0</v>
      </c>
      <c r="AD352" s="45">
        <v>0</v>
      </c>
      <c r="AE352" s="45" t="s">
        <v>50</v>
      </c>
      <c r="AF352" s="45" t="s">
        <v>50</v>
      </c>
      <c r="AG352" s="45"/>
      <c r="AH352" s="45" t="s">
        <v>50</v>
      </c>
      <c r="AI352" s="45">
        <v>0</v>
      </c>
      <c r="AJ352" s="45">
        <v>0</v>
      </c>
      <c r="AK352" s="45">
        <v>0</v>
      </c>
      <c r="AL352" s="45">
        <v>0</v>
      </c>
      <c r="AM352" s="45">
        <v>0</v>
      </c>
      <c r="AN352" s="45">
        <v>0</v>
      </c>
      <c r="AO352" s="45">
        <v>0</v>
      </c>
      <c r="AP352" s="45">
        <v>0</v>
      </c>
      <c r="AQ352" s="45">
        <v>0</v>
      </c>
      <c r="AR352" s="45">
        <v>0</v>
      </c>
      <c r="AS352" s="45">
        <v>0</v>
      </c>
      <c r="AT352" s="45">
        <v>0</v>
      </c>
      <c r="AU352" s="45"/>
      <c r="AV352" s="45"/>
      <c r="AW352" s="45"/>
      <c r="AX352" s="45"/>
      <c r="AY352" s="45"/>
    </row>
    <row r="353" spans="1:51" s="53" customFormat="1" hidden="1" x14ac:dyDescent="0.25">
      <c r="A353" s="457">
        <v>352</v>
      </c>
      <c r="B353" s="450" t="s">
        <v>47</v>
      </c>
      <c r="C353" s="46" t="s">
        <v>1666</v>
      </c>
      <c r="D353" s="45" t="s">
        <v>1667</v>
      </c>
      <c r="E353" s="45" t="s">
        <v>515</v>
      </c>
      <c r="F353" s="45"/>
      <c r="G353" s="45"/>
      <c r="H353" s="45"/>
      <c r="I353" s="45"/>
      <c r="J353" s="45"/>
      <c r="K353" s="7"/>
      <c r="L353" s="51">
        <v>45763</v>
      </c>
      <c r="M353" s="45">
        <v>100</v>
      </c>
      <c r="N353" s="52">
        <f t="shared" si="25"/>
        <v>45862</v>
      </c>
      <c r="O353" s="46">
        <f t="shared" ca="1" si="26"/>
        <v>-341</v>
      </c>
      <c r="P353" s="46"/>
      <c r="Q353" s="46"/>
      <c r="R353" s="45"/>
      <c r="S353" s="45"/>
      <c r="T353" s="45"/>
      <c r="U353" s="45"/>
      <c r="V353" s="45"/>
      <c r="W353" s="56"/>
      <c r="X353" s="45" t="s">
        <v>50</v>
      </c>
      <c r="Y353" s="45" t="s">
        <v>50</v>
      </c>
      <c r="Z353" s="45" t="s">
        <v>50</v>
      </c>
      <c r="AA353" s="45" t="s">
        <v>50</v>
      </c>
      <c r="AB353" s="45" t="s">
        <v>50</v>
      </c>
      <c r="AC353" s="45">
        <v>0</v>
      </c>
      <c r="AD353" s="45">
        <v>0</v>
      </c>
      <c r="AE353" s="45" t="s">
        <v>50</v>
      </c>
      <c r="AF353" s="45" t="s">
        <v>50</v>
      </c>
      <c r="AG353" s="45"/>
      <c r="AH353" s="45" t="s">
        <v>50</v>
      </c>
      <c r="AI353" s="45">
        <v>0</v>
      </c>
      <c r="AJ353" s="45">
        <v>0</v>
      </c>
      <c r="AK353" s="45">
        <v>0</v>
      </c>
      <c r="AL353" s="45">
        <v>0</v>
      </c>
      <c r="AM353" s="45">
        <v>0</v>
      </c>
      <c r="AN353" s="45" t="s">
        <v>50</v>
      </c>
      <c r="AO353" s="45">
        <v>0</v>
      </c>
      <c r="AP353" s="45">
        <v>0</v>
      </c>
      <c r="AQ353" s="45">
        <v>0</v>
      </c>
      <c r="AR353" s="45">
        <v>0</v>
      </c>
      <c r="AS353" s="45">
        <v>0</v>
      </c>
      <c r="AT353" s="45">
        <v>0</v>
      </c>
      <c r="AU353" s="45"/>
      <c r="AV353" s="45"/>
      <c r="AW353" s="45"/>
      <c r="AX353" s="45"/>
      <c r="AY353" s="45"/>
    </row>
    <row r="354" spans="1:51" s="53" customFormat="1" ht="30" hidden="1" x14ac:dyDescent="0.25">
      <c r="A354" s="457">
        <v>353</v>
      </c>
      <c r="B354" s="450" t="s">
        <v>47</v>
      </c>
      <c r="C354" s="45" t="s">
        <v>1668</v>
      </c>
      <c r="D354" s="45" t="s">
        <v>1669</v>
      </c>
      <c r="E354" s="45" t="s">
        <v>515</v>
      </c>
      <c r="F354" s="45"/>
      <c r="G354" s="45"/>
      <c r="H354" s="45"/>
      <c r="I354" s="45"/>
      <c r="J354" s="45"/>
      <c r="K354" s="46" t="s">
        <v>1670</v>
      </c>
      <c r="L354" s="51">
        <v>45763</v>
      </c>
      <c r="M354" s="45">
        <v>70</v>
      </c>
      <c r="N354" s="52">
        <f t="shared" si="25"/>
        <v>45832</v>
      </c>
      <c r="O354" s="46">
        <f t="shared" ca="1" si="26"/>
        <v>-371</v>
      </c>
      <c r="P354" s="46"/>
      <c r="Q354" s="46"/>
      <c r="R354" s="45" t="s">
        <v>50</v>
      </c>
      <c r="S354" s="45" t="s">
        <v>50</v>
      </c>
      <c r="T354" s="45"/>
      <c r="U354" s="45"/>
      <c r="V354" s="45"/>
      <c r="W354" s="56"/>
      <c r="X354" s="45" t="s">
        <v>50</v>
      </c>
      <c r="Y354" s="45" t="s">
        <v>50</v>
      </c>
      <c r="Z354" s="45" t="s">
        <v>50</v>
      </c>
      <c r="AA354" s="45">
        <v>0</v>
      </c>
      <c r="AB354" s="45" t="s">
        <v>50</v>
      </c>
      <c r="AC354" s="45">
        <v>0</v>
      </c>
      <c r="AD354" s="45">
        <v>0</v>
      </c>
      <c r="AE354" s="45" t="s">
        <v>50</v>
      </c>
      <c r="AF354" s="45" t="s">
        <v>50</v>
      </c>
      <c r="AG354" s="45">
        <v>0</v>
      </c>
      <c r="AH354" s="45" t="s">
        <v>50</v>
      </c>
      <c r="AI354" s="45">
        <v>0</v>
      </c>
      <c r="AJ354" s="45" t="s">
        <v>50</v>
      </c>
      <c r="AK354" s="45">
        <v>0</v>
      </c>
      <c r="AL354" s="45">
        <v>0</v>
      </c>
      <c r="AM354" s="45">
        <v>0</v>
      </c>
      <c r="AN354" s="45">
        <v>0</v>
      </c>
      <c r="AO354" s="45">
        <v>0</v>
      </c>
      <c r="AP354" s="45">
        <v>0</v>
      </c>
      <c r="AQ354" s="45">
        <v>0</v>
      </c>
      <c r="AR354" s="45">
        <v>0</v>
      </c>
      <c r="AS354" s="45">
        <v>0</v>
      </c>
      <c r="AT354" s="45">
        <v>0</v>
      </c>
      <c r="AU354" s="45"/>
      <c r="AV354" s="45"/>
      <c r="AW354" s="45"/>
      <c r="AX354" s="45"/>
      <c r="AY354" s="45"/>
    </row>
    <row r="355" spans="1:51" s="53" customFormat="1" hidden="1" x14ac:dyDescent="0.25">
      <c r="A355" s="457">
        <v>354</v>
      </c>
      <c r="B355" s="367" t="s">
        <v>47</v>
      </c>
      <c r="C355" s="45" t="s">
        <v>1671</v>
      </c>
      <c r="D355" s="45" t="s">
        <v>1672</v>
      </c>
      <c r="E355" s="45" t="s">
        <v>515</v>
      </c>
      <c r="F355" s="45"/>
      <c r="G355" s="45"/>
      <c r="H355" s="45"/>
      <c r="I355" s="45"/>
      <c r="J355" s="45"/>
      <c r="K355" s="45"/>
      <c r="L355" s="51">
        <v>45764</v>
      </c>
      <c r="M355" s="45">
        <v>70</v>
      </c>
      <c r="N355" s="52">
        <f t="shared" si="25"/>
        <v>45833</v>
      </c>
      <c r="O355" s="100">
        <f t="shared" ca="1" si="26"/>
        <v>-370</v>
      </c>
      <c r="P355" s="46"/>
      <c r="Q355" s="46"/>
      <c r="R355" s="45"/>
      <c r="S355" s="45"/>
      <c r="T355" s="45"/>
      <c r="U355" s="45"/>
      <c r="V355" s="45"/>
      <c r="W355" s="56"/>
      <c r="X355" s="45" t="s">
        <v>50</v>
      </c>
      <c r="Y355" s="45" t="s">
        <v>50</v>
      </c>
      <c r="Z355" s="45" t="s">
        <v>50</v>
      </c>
      <c r="AA355" s="45">
        <v>0</v>
      </c>
      <c r="AB355" s="45" t="s">
        <v>50</v>
      </c>
      <c r="AC355" s="45">
        <v>0</v>
      </c>
      <c r="AD355" s="45">
        <v>0</v>
      </c>
      <c r="AE355" s="45" t="s">
        <v>50</v>
      </c>
      <c r="AF355" s="45" t="s">
        <v>50</v>
      </c>
      <c r="AG355" s="45">
        <v>0</v>
      </c>
      <c r="AH355" s="45" t="s">
        <v>50</v>
      </c>
      <c r="AI355" s="45">
        <v>0</v>
      </c>
      <c r="AJ355" s="45">
        <v>0</v>
      </c>
      <c r="AK355" s="45"/>
      <c r="AL355" s="45"/>
      <c r="AM355" s="45"/>
      <c r="AN355" s="45"/>
      <c r="AO355" s="45"/>
      <c r="AP355" s="45"/>
      <c r="AQ355" s="45"/>
      <c r="AR355" s="45"/>
      <c r="AS355" s="45"/>
      <c r="AT355" s="45"/>
      <c r="AU355" s="45"/>
      <c r="AV355" s="45"/>
      <c r="AW355" s="45"/>
      <c r="AX355" s="45"/>
      <c r="AY355" s="45"/>
    </row>
    <row r="356" spans="1:51" hidden="1" x14ac:dyDescent="0.25">
      <c r="A356" s="245">
        <v>355</v>
      </c>
      <c r="B356" s="323" t="s">
        <v>47</v>
      </c>
      <c r="C356" s="7" t="s">
        <v>1673</v>
      </c>
      <c r="D356" s="7" t="s">
        <v>1674</v>
      </c>
      <c r="E356" s="47" t="s">
        <v>1214</v>
      </c>
      <c r="F356" s="7"/>
      <c r="G356" s="7"/>
      <c r="H356" s="7"/>
      <c r="I356" s="7"/>
      <c r="J356" s="7"/>
      <c r="K356" s="7"/>
      <c r="L356" s="8">
        <v>45764</v>
      </c>
      <c r="M356" s="7">
        <v>40</v>
      </c>
      <c r="N356" s="9">
        <f t="shared" si="25"/>
        <v>45803</v>
      </c>
      <c r="O356" s="10">
        <f t="shared" ca="1" si="26"/>
        <v>-400</v>
      </c>
      <c r="P356" s="10"/>
      <c r="Q356" s="10"/>
      <c r="R356" s="7"/>
      <c r="S356" s="7"/>
      <c r="T356" s="7"/>
      <c r="U356" s="7"/>
      <c r="V356" s="7"/>
      <c r="W356" s="15"/>
      <c r="X356" s="7"/>
      <c r="Y356" s="7"/>
      <c r="Z356" s="7"/>
      <c r="AA356" s="7"/>
      <c r="AB356" s="7"/>
      <c r="AC356" s="7"/>
      <c r="AD356" s="7"/>
      <c r="AE356" s="7"/>
      <c r="AF356" s="7"/>
      <c r="AG356" s="7"/>
      <c r="AH356" s="7"/>
      <c r="AI356" s="7"/>
      <c r="AJ356" s="7"/>
      <c r="AK356" s="7"/>
      <c r="AL356" s="7"/>
      <c r="AM356" s="7"/>
      <c r="AN356" s="7"/>
      <c r="AO356" s="7"/>
      <c r="AP356" s="7"/>
      <c r="AQ356" s="7"/>
      <c r="AR356" s="7"/>
      <c r="AS356" s="7"/>
      <c r="AT356" s="7"/>
      <c r="AU356" s="7"/>
      <c r="AV356" s="7"/>
      <c r="AW356" s="7"/>
      <c r="AX356" s="7"/>
      <c r="AY356" s="7"/>
    </row>
    <row r="357" spans="1:51" s="106" customFormat="1" hidden="1" x14ac:dyDescent="0.25">
      <c r="A357" s="452">
        <v>356</v>
      </c>
      <c r="B357" s="330" t="s">
        <v>47</v>
      </c>
      <c r="C357" s="47" t="s">
        <v>1675</v>
      </c>
      <c r="D357" s="47" t="s">
        <v>1676</v>
      </c>
      <c r="E357" s="47" t="s">
        <v>1214</v>
      </c>
      <c r="F357" s="47"/>
      <c r="G357" s="47"/>
      <c r="H357" s="47"/>
      <c r="I357" s="47"/>
      <c r="J357" s="47"/>
      <c r="K357" s="47"/>
      <c r="L357" s="94">
        <v>45764</v>
      </c>
      <c r="M357" s="47">
        <v>40</v>
      </c>
      <c r="N357" s="104">
        <f t="shared" si="25"/>
        <v>45803</v>
      </c>
      <c r="O357" s="60">
        <f t="shared" ca="1" si="26"/>
        <v>-400</v>
      </c>
      <c r="P357" s="60"/>
      <c r="Q357" s="60"/>
      <c r="R357" s="47"/>
      <c r="S357" s="47"/>
      <c r="T357" s="47"/>
      <c r="U357" s="47"/>
      <c r="V357" s="47"/>
      <c r="W357" s="105"/>
      <c r="X357" s="47"/>
      <c r="Y357" s="47"/>
      <c r="Z357" s="47"/>
      <c r="AA357" s="47"/>
      <c r="AB357" s="47"/>
      <c r="AC357" s="47"/>
      <c r="AD357" s="47"/>
      <c r="AE357" s="47"/>
      <c r="AF357" s="47"/>
      <c r="AG357" s="47"/>
      <c r="AH357" s="47"/>
      <c r="AI357" s="47"/>
      <c r="AJ357" s="47"/>
      <c r="AK357" s="47"/>
      <c r="AL357" s="47"/>
      <c r="AM357" s="47"/>
      <c r="AN357" s="47"/>
      <c r="AO357" s="47"/>
      <c r="AP357" s="47"/>
      <c r="AQ357" s="47"/>
      <c r="AR357" s="47"/>
      <c r="AS357" s="47"/>
      <c r="AT357" s="47"/>
      <c r="AU357" s="47"/>
      <c r="AV357" s="47"/>
      <c r="AW357" s="47"/>
      <c r="AX357" s="47"/>
      <c r="AY357" s="47"/>
    </row>
    <row r="358" spans="1:51" s="53" customFormat="1" hidden="1" x14ac:dyDescent="0.25">
      <c r="A358" s="457">
        <v>357</v>
      </c>
      <c r="B358" s="450" t="s">
        <v>47</v>
      </c>
      <c r="C358" s="46" t="s">
        <v>1677</v>
      </c>
      <c r="D358" s="45" t="s">
        <v>1678</v>
      </c>
      <c r="E358" s="45" t="s">
        <v>117</v>
      </c>
      <c r="F358" s="45"/>
      <c r="G358" s="45"/>
      <c r="H358" s="45"/>
      <c r="I358" s="45"/>
      <c r="J358" s="45"/>
      <c r="K358" s="7"/>
      <c r="L358" s="51">
        <v>45764</v>
      </c>
      <c r="M358" s="45">
        <v>100</v>
      </c>
      <c r="N358" s="52">
        <f t="shared" si="25"/>
        <v>45863</v>
      </c>
      <c r="O358" s="46">
        <f t="shared" ca="1" si="26"/>
        <v>-340</v>
      </c>
      <c r="P358" s="46"/>
      <c r="Q358" s="46"/>
      <c r="R358" s="45" t="s">
        <v>50</v>
      </c>
      <c r="S358" s="45" t="s">
        <v>50</v>
      </c>
      <c r="T358" s="45" t="s">
        <v>50</v>
      </c>
      <c r="U358" s="45">
        <v>0</v>
      </c>
      <c r="V358" s="45">
        <v>0</v>
      </c>
      <c r="W358" s="56"/>
      <c r="X358" s="45" t="s">
        <v>50</v>
      </c>
      <c r="Y358" s="45" t="s">
        <v>50</v>
      </c>
      <c r="Z358" s="45" t="s">
        <v>50</v>
      </c>
      <c r="AA358" s="45">
        <v>0</v>
      </c>
      <c r="AB358" s="45" t="s">
        <v>50</v>
      </c>
      <c r="AC358" s="45">
        <v>0</v>
      </c>
      <c r="AD358" s="45">
        <v>0</v>
      </c>
      <c r="AE358" s="45" t="s">
        <v>50</v>
      </c>
      <c r="AF358" s="45" t="s">
        <v>50</v>
      </c>
      <c r="AG358" s="45"/>
      <c r="AH358" s="45" t="s">
        <v>50</v>
      </c>
      <c r="AI358" s="45">
        <v>0</v>
      </c>
      <c r="AJ358" s="45">
        <v>0</v>
      </c>
      <c r="AK358" s="45">
        <v>0</v>
      </c>
      <c r="AL358" s="45">
        <v>0</v>
      </c>
      <c r="AM358" s="45">
        <v>0</v>
      </c>
      <c r="AN358" s="45" t="s">
        <v>50</v>
      </c>
      <c r="AO358" s="45">
        <v>0</v>
      </c>
      <c r="AP358" s="45">
        <v>0</v>
      </c>
      <c r="AQ358" s="45">
        <v>0</v>
      </c>
      <c r="AR358" s="45">
        <v>0</v>
      </c>
      <c r="AS358" s="45">
        <v>0</v>
      </c>
      <c r="AT358" s="45">
        <v>0</v>
      </c>
      <c r="AU358" s="45"/>
      <c r="AV358" s="45"/>
      <c r="AW358" s="45"/>
      <c r="AX358" s="45"/>
      <c r="AY358" s="45"/>
    </row>
    <row r="359" spans="1:51" s="53" customFormat="1" hidden="1" x14ac:dyDescent="0.25">
      <c r="A359" s="457">
        <v>358</v>
      </c>
      <c r="B359" s="367" t="s">
        <v>47</v>
      </c>
      <c r="C359" s="45" t="s">
        <v>1679</v>
      </c>
      <c r="D359" s="45" t="s">
        <v>1680</v>
      </c>
      <c r="E359" s="45" t="s">
        <v>515</v>
      </c>
      <c r="F359" s="45"/>
      <c r="G359" s="45"/>
      <c r="H359" s="45"/>
      <c r="I359" s="45"/>
      <c r="J359" s="45"/>
      <c r="K359" s="45"/>
      <c r="L359" s="51">
        <v>45775</v>
      </c>
      <c r="M359" s="45">
        <v>70</v>
      </c>
      <c r="N359" s="52">
        <f>IF(OR(ISBLANK(L359),ISBLANK(M359)),"",L359+M359-1)</f>
        <v>45844</v>
      </c>
      <c r="O359" s="46">
        <f ca="1">IF(OR(ISBLANK(L359),ISBLANK(M359)),"",N359-TODAY())</f>
        <v>-359</v>
      </c>
      <c r="P359" s="46"/>
      <c r="Q359" s="46"/>
      <c r="R359" s="45" t="s">
        <v>50</v>
      </c>
      <c r="S359" s="45" t="s">
        <v>50</v>
      </c>
      <c r="T359" s="45">
        <v>0</v>
      </c>
      <c r="U359" s="45">
        <v>0</v>
      </c>
      <c r="V359" s="45"/>
      <c r="W359" s="56"/>
      <c r="X359" s="45" t="s">
        <v>50</v>
      </c>
      <c r="Y359" s="45" t="s">
        <v>50</v>
      </c>
      <c r="Z359" s="45" t="s">
        <v>50</v>
      </c>
      <c r="AA359" s="45">
        <v>0</v>
      </c>
      <c r="AB359" s="45" t="s">
        <v>50</v>
      </c>
      <c r="AC359" s="45">
        <v>0</v>
      </c>
      <c r="AD359" s="45">
        <v>0</v>
      </c>
      <c r="AE359" s="45" t="s">
        <v>50</v>
      </c>
      <c r="AF359" s="45" t="s">
        <v>50</v>
      </c>
      <c r="AG359" s="45">
        <v>0</v>
      </c>
      <c r="AH359" s="45" t="s">
        <v>50</v>
      </c>
      <c r="AI359" s="45">
        <v>0</v>
      </c>
      <c r="AJ359" s="45">
        <v>0</v>
      </c>
      <c r="AK359" s="45">
        <v>0</v>
      </c>
      <c r="AL359" s="45">
        <v>0</v>
      </c>
      <c r="AM359" s="45">
        <v>0</v>
      </c>
      <c r="AN359" s="45">
        <v>0</v>
      </c>
      <c r="AO359" s="45">
        <v>0</v>
      </c>
      <c r="AP359" s="45">
        <v>0</v>
      </c>
      <c r="AQ359" s="45">
        <v>0</v>
      </c>
      <c r="AR359" s="45">
        <v>0</v>
      </c>
      <c r="AS359" s="45">
        <v>0</v>
      </c>
      <c r="AT359" s="45">
        <v>0</v>
      </c>
      <c r="AU359" s="45"/>
      <c r="AV359" s="45"/>
      <c r="AW359" s="45"/>
      <c r="AX359" s="45"/>
      <c r="AY359" s="45"/>
    </row>
    <row r="360" spans="1:51" s="53" customFormat="1" hidden="1" x14ac:dyDescent="0.25">
      <c r="A360" s="457">
        <v>359</v>
      </c>
      <c r="B360" s="450" t="s">
        <v>47</v>
      </c>
      <c r="C360" s="107" t="s">
        <v>1681</v>
      </c>
      <c r="D360" s="45" t="s">
        <v>1682</v>
      </c>
      <c r="E360" s="45" t="s">
        <v>117</v>
      </c>
      <c r="F360" s="45"/>
      <c r="G360" s="45"/>
      <c r="H360" s="45"/>
      <c r="I360" s="45"/>
      <c r="J360" s="45"/>
      <c r="K360" s="45"/>
      <c r="L360" s="51">
        <v>45810</v>
      </c>
      <c r="M360" s="45">
        <v>100</v>
      </c>
      <c r="N360" s="52">
        <f>IF(OR(ISBLANK(L360),ISBLANK(M360)),"",L360+M360-1)</f>
        <v>45909</v>
      </c>
      <c r="O360" s="46">
        <f ca="1">IF(OR(ISBLANK(L360),ISBLANK(M360)),"",N360-TODAY())</f>
        <v>-294</v>
      </c>
      <c r="P360" s="46"/>
      <c r="Q360" s="46"/>
      <c r="R360" s="45" t="s">
        <v>50</v>
      </c>
      <c r="S360" s="45" t="s">
        <v>50</v>
      </c>
      <c r="T360" s="45" t="s">
        <v>50</v>
      </c>
      <c r="U360" s="45">
        <v>0</v>
      </c>
      <c r="V360" s="45">
        <v>0</v>
      </c>
      <c r="W360" s="56"/>
      <c r="X360" s="45" t="s">
        <v>50</v>
      </c>
      <c r="Y360" s="45" t="s">
        <v>50</v>
      </c>
      <c r="Z360" s="45" t="s">
        <v>50</v>
      </c>
      <c r="AA360" s="45">
        <v>0</v>
      </c>
      <c r="AB360" s="45" t="s">
        <v>50</v>
      </c>
      <c r="AC360" s="45">
        <v>0</v>
      </c>
      <c r="AD360" s="45">
        <v>0</v>
      </c>
      <c r="AE360" s="45" t="s">
        <v>50</v>
      </c>
      <c r="AF360" s="45" t="s">
        <v>50</v>
      </c>
      <c r="AG360" s="45">
        <v>0</v>
      </c>
      <c r="AH360" s="45" t="s">
        <v>56</v>
      </c>
      <c r="AI360" s="45">
        <v>0</v>
      </c>
      <c r="AJ360" s="45">
        <v>0</v>
      </c>
      <c r="AK360" s="45">
        <v>0</v>
      </c>
      <c r="AL360" s="45">
        <v>0</v>
      </c>
      <c r="AM360" s="45">
        <v>0</v>
      </c>
      <c r="AN360" s="45">
        <v>0</v>
      </c>
      <c r="AO360" s="45">
        <v>0</v>
      </c>
      <c r="AP360" s="45">
        <v>0</v>
      </c>
      <c r="AQ360" s="45">
        <v>0</v>
      </c>
      <c r="AR360" s="45">
        <v>0</v>
      </c>
      <c r="AS360" s="45">
        <v>0</v>
      </c>
      <c r="AT360" s="45">
        <v>0</v>
      </c>
      <c r="AU360" s="45"/>
      <c r="AV360" s="45"/>
      <c r="AW360" s="45"/>
      <c r="AX360" s="45"/>
      <c r="AY360" s="45"/>
    </row>
    <row r="361" spans="1:51" hidden="1" x14ac:dyDescent="0.25">
      <c r="A361" s="245">
        <v>360</v>
      </c>
      <c r="B361" s="325" t="s">
        <v>47</v>
      </c>
      <c r="C361" s="45" t="s">
        <v>1683</v>
      </c>
      <c r="D361" s="7" t="s">
        <v>1684</v>
      </c>
      <c r="E361" s="47" t="s">
        <v>1214</v>
      </c>
      <c r="F361" s="7"/>
      <c r="G361" s="7"/>
      <c r="H361" s="7"/>
      <c r="I361" s="7"/>
      <c r="J361" s="7"/>
      <c r="K361" s="7"/>
      <c r="L361" s="8">
        <v>45810</v>
      </c>
      <c r="M361" s="7">
        <v>160</v>
      </c>
      <c r="N361" s="9">
        <f t="shared" si="25"/>
        <v>45969</v>
      </c>
      <c r="O361" s="10">
        <f t="shared" ca="1" si="26"/>
        <v>-234</v>
      </c>
      <c r="P361" s="10"/>
      <c r="Q361" s="10"/>
      <c r="R361" s="7"/>
      <c r="S361" s="7"/>
      <c r="T361" s="7"/>
      <c r="U361" s="7"/>
      <c r="V361" s="7"/>
      <c r="W361" s="15"/>
      <c r="X361" s="7"/>
      <c r="Y361" s="7"/>
      <c r="Z361" s="7"/>
      <c r="AA361" s="7"/>
      <c r="AB361" s="7"/>
      <c r="AC361" s="7"/>
      <c r="AD361" s="7"/>
      <c r="AE361" s="7"/>
      <c r="AF361" s="7"/>
      <c r="AG361" s="7"/>
      <c r="AH361" s="7"/>
      <c r="AI361" s="7"/>
      <c r="AJ361" s="7"/>
      <c r="AK361" s="7"/>
      <c r="AL361" s="7"/>
      <c r="AM361" s="7"/>
      <c r="AN361" s="7"/>
      <c r="AO361" s="7"/>
      <c r="AP361" s="7"/>
      <c r="AQ361" s="7"/>
      <c r="AR361" s="7"/>
      <c r="AS361" s="7"/>
      <c r="AT361" s="7"/>
      <c r="AU361" s="7"/>
      <c r="AV361" s="7"/>
      <c r="AW361" s="7"/>
      <c r="AX361" s="7"/>
      <c r="AY361" s="7"/>
    </row>
    <row r="362" spans="1:51" s="53" customFormat="1" hidden="1" x14ac:dyDescent="0.25">
      <c r="A362" s="457">
        <v>361</v>
      </c>
      <c r="B362" s="450" t="s">
        <v>47</v>
      </c>
      <c r="C362" s="45" t="s">
        <v>1685</v>
      </c>
      <c r="D362" s="45" t="s">
        <v>1686</v>
      </c>
      <c r="E362" s="45" t="s">
        <v>117</v>
      </c>
      <c r="F362" s="45"/>
      <c r="G362" s="45"/>
      <c r="H362" s="45"/>
      <c r="I362" s="45"/>
      <c r="J362" s="45"/>
      <c r="K362" s="45"/>
      <c r="L362" s="51">
        <v>45810</v>
      </c>
      <c r="M362" s="45">
        <v>100</v>
      </c>
      <c r="N362" s="52">
        <f t="shared" si="25"/>
        <v>45909</v>
      </c>
      <c r="O362" s="46">
        <f t="shared" ca="1" si="26"/>
        <v>-294</v>
      </c>
      <c r="P362" s="46"/>
      <c r="Q362" s="46"/>
      <c r="R362" s="45" t="s">
        <v>50</v>
      </c>
      <c r="S362" s="45" t="s">
        <v>50</v>
      </c>
      <c r="T362" s="45" t="s">
        <v>50</v>
      </c>
      <c r="U362" s="45"/>
      <c r="V362" s="45">
        <v>0</v>
      </c>
      <c r="W362" s="56"/>
      <c r="X362" s="45" t="s">
        <v>50</v>
      </c>
      <c r="Y362" s="45" t="s">
        <v>50</v>
      </c>
      <c r="Z362" s="45" t="s">
        <v>50</v>
      </c>
      <c r="AA362" s="45"/>
      <c r="AB362" s="45" t="s">
        <v>50</v>
      </c>
      <c r="AC362" s="45"/>
      <c r="AD362" s="45"/>
      <c r="AE362" s="45" t="s">
        <v>50</v>
      </c>
      <c r="AF362" s="45" t="s">
        <v>50</v>
      </c>
      <c r="AG362" s="45"/>
      <c r="AH362" s="45" t="s">
        <v>56</v>
      </c>
      <c r="AI362" s="45"/>
      <c r="AJ362" s="45"/>
      <c r="AK362" s="45"/>
      <c r="AL362" s="45"/>
      <c r="AM362" s="45"/>
      <c r="AN362" s="45"/>
      <c r="AO362" s="45"/>
      <c r="AP362" s="45"/>
      <c r="AQ362" s="45"/>
      <c r="AR362" s="45"/>
      <c r="AS362" s="45"/>
      <c r="AT362" s="45"/>
      <c r="AU362" s="45"/>
      <c r="AV362" s="45"/>
      <c r="AW362" s="45"/>
      <c r="AX362" s="45"/>
      <c r="AY362" s="45"/>
    </row>
    <row r="363" spans="1:51" s="53" customFormat="1" hidden="1" x14ac:dyDescent="0.25">
      <c r="A363" s="457">
        <v>362</v>
      </c>
      <c r="B363" s="450" t="s">
        <v>47</v>
      </c>
      <c r="C363" s="45" t="s">
        <v>1687</v>
      </c>
      <c r="D363" s="45" t="s">
        <v>1688</v>
      </c>
      <c r="E363" s="45" t="s">
        <v>117</v>
      </c>
      <c r="F363" s="45"/>
      <c r="G363" s="45"/>
      <c r="H363" s="45"/>
      <c r="I363" s="45"/>
      <c r="J363" s="45"/>
      <c r="K363" s="45"/>
      <c r="L363" s="51">
        <v>45810</v>
      </c>
      <c r="M363" s="45">
        <v>130</v>
      </c>
      <c r="N363" s="52">
        <f t="shared" si="25"/>
        <v>45939</v>
      </c>
      <c r="O363" s="46">
        <f t="shared" ca="1" si="26"/>
        <v>-264</v>
      </c>
      <c r="P363" s="46"/>
      <c r="Q363" s="46"/>
      <c r="R363" s="45" t="s">
        <v>50</v>
      </c>
      <c r="S363" s="45" t="s">
        <v>50</v>
      </c>
      <c r="T363" s="45" t="s">
        <v>50</v>
      </c>
      <c r="U363" s="45"/>
      <c r="V363" s="45"/>
      <c r="W363" s="56"/>
      <c r="X363" s="45" t="s">
        <v>50</v>
      </c>
      <c r="Y363" s="45" t="s">
        <v>50</v>
      </c>
      <c r="Z363" s="45" t="s">
        <v>56</v>
      </c>
      <c r="AA363" s="45">
        <v>0</v>
      </c>
      <c r="AB363" s="45" t="s">
        <v>50</v>
      </c>
      <c r="AC363" s="45">
        <v>0</v>
      </c>
      <c r="AD363" s="45">
        <v>0</v>
      </c>
      <c r="AE363" s="45" t="s">
        <v>50</v>
      </c>
      <c r="AF363" s="45" t="s">
        <v>50</v>
      </c>
      <c r="AG363" s="45">
        <v>0</v>
      </c>
      <c r="AH363" s="45" t="s">
        <v>50</v>
      </c>
      <c r="AI363" s="45">
        <v>0</v>
      </c>
      <c r="AJ363" s="45" t="s">
        <v>50</v>
      </c>
      <c r="AK363" s="45">
        <v>0</v>
      </c>
      <c r="AL363" s="45">
        <v>0</v>
      </c>
      <c r="AM363" s="45">
        <v>0</v>
      </c>
      <c r="AN363" s="45">
        <v>0</v>
      </c>
      <c r="AO363" s="45">
        <v>0</v>
      </c>
      <c r="AP363" s="45">
        <v>0</v>
      </c>
      <c r="AQ363" s="45">
        <v>0</v>
      </c>
      <c r="AR363" s="45">
        <v>0</v>
      </c>
      <c r="AS363" s="45">
        <v>0</v>
      </c>
      <c r="AT363" s="45">
        <v>0</v>
      </c>
      <c r="AU363" s="45"/>
      <c r="AV363" s="45"/>
      <c r="AW363" s="45"/>
      <c r="AX363" s="45"/>
      <c r="AY363" s="45"/>
    </row>
    <row r="364" spans="1:51" s="53" customFormat="1" hidden="1" x14ac:dyDescent="0.25">
      <c r="A364" s="457">
        <v>363</v>
      </c>
      <c r="B364" s="450" t="s">
        <v>47</v>
      </c>
      <c r="C364" s="45" t="s">
        <v>1689</v>
      </c>
      <c r="D364" s="45" t="s">
        <v>1690</v>
      </c>
      <c r="E364" s="45" t="s">
        <v>117</v>
      </c>
      <c r="F364" s="45"/>
      <c r="G364" s="45"/>
      <c r="H364" s="45"/>
      <c r="I364" s="45"/>
      <c r="J364" s="45"/>
      <c r="K364" s="7"/>
      <c r="L364" s="51">
        <v>45810</v>
      </c>
      <c r="M364" s="45">
        <v>70</v>
      </c>
      <c r="N364" s="52">
        <f t="shared" si="25"/>
        <v>45879</v>
      </c>
      <c r="O364" s="46">
        <f t="shared" ca="1" si="26"/>
        <v>-324</v>
      </c>
      <c r="P364" s="46"/>
      <c r="Q364" s="46"/>
      <c r="R364" s="45"/>
      <c r="S364" s="45"/>
      <c r="T364" s="45"/>
      <c r="U364" s="45"/>
      <c r="V364" s="45"/>
      <c r="W364" s="56"/>
      <c r="X364" s="45" t="s">
        <v>50</v>
      </c>
      <c r="Y364" s="45" t="s">
        <v>50</v>
      </c>
      <c r="Z364" s="45" t="s">
        <v>50</v>
      </c>
      <c r="AA364" s="45">
        <v>0</v>
      </c>
      <c r="AB364" s="45" t="s">
        <v>50</v>
      </c>
      <c r="AC364" s="45">
        <v>0</v>
      </c>
      <c r="AD364" s="45">
        <v>0</v>
      </c>
      <c r="AE364" s="45" t="s">
        <v>50</v>
      </c>
      <c r="AF364" s="45" t="s">
        <v>50</v>
      </c>
      <c r="AG364" s="45">
        <v>0</v>
      </c>
      <c r="AH364" s="45" t="s">
        <v>50</v>
      </c>
      <c r="AI364" s="45">
        <v>0</v>
      </c>
      <c r="AJ364" s="45">
        <v>0</v>
      </c>
      <c r="AK364" s="45">
        <v>0</v>
      </c>
      <c r="AL364" s="45">
        <v>0</v>
      </c>
      <c r="AM364" s="45">
        <v>0</v>
      </c>
      <c r="AN364" s="45">
        <v>0</v>
      </c>
      <c r="AO364" s="45">
        <v>0</v>
      </c>
      <c r="AP364" s="45">
        <v>0</v>
      </c>
      <c r="AQ364" s="45">
        <v>0</v>
      </c>
      <c r="AR364" s="45">
        <v>0</v>
      </c>
      <c r="AS364" s="45">
        <v>0</v>
      </c>
      <c r="AT364" s="45">
        <v>0</v>
      </c>
      <c r="AU364" s="45"/>
      <c r="AV364" s="45"/>
      <c r="AW364" s="45"/>
      <c r="AX364" s="45"/>
      <c r="AY364" s="45"/>
    </row>
    <row r="365" spans="1:51" s="53" customFormat="1" hidden="1" x14ac:dyDescent="0.25">
      <c r="A365" s="180">
        <v>364</v>
      </c>
      <c r="B365" s="367" t="s">
        <v>47</v>
      </c>
      <c r="C365" s="45" t="s">
        <v>1691</v>
      </c>
      <c r="D365" s="45" t="s">
        <v>1692</v>
      </c>
      <c r="E365" s="45" t="s">
        <v>117</v>
      </c>
      <c r="F365" s="45"/>
      <c r="G365" s="45"/>
      <c r="H365" s="45"/>
      <c r="I365" s="45"/>
      <c r="J365" s="45"/>
      <c r="K365" s="45"/>
      <c r="L365" s="51">
        <v>45866</v>
      </c>
      <c r="M365" s="45">
        <v>130</v>
      </c>
      <c r="N365" s="52">
        <f t="shared" si="25"/>
        <v>45995</v>
      </c>
      <c r="O365" s="46">
        <f t="shared" ca="1" si="26"/>
        <v>-208</v>
      </c>
      <c r="P365" s="46"/>
      <c r="Q365" s="46"/>
      <c r="R365" s="45" t="s">
        <v>50</v>
      </c>
      <c r="S365" s="45" t="s">
        <v>50</v>
      </c>
      <c r="T365" s="45">
        <v>0</v>
      </c>
      <c r="U365" s="45">
        <v>0</v>
      </c>
      <c r="V365" s="45"/>
      <c r="W365" s="56"/>
      <c r="X365" s="45" t="s">
        <v>56</v>
      </c>
      <c r="Y365" s="45" t="s">
        <v>50</v>
      </c>
      <c r="Z365" s="45" t="s">
        <v>50</v>
      </c>
      <c r="AA365" s="45">
        <v>0</v>
      </c>
      <c r="AB365" s="45" t="s">
        <v>50</v>
      </c>
      <c r="AC365" s="45">
        <v>0</v>
      </c>
      <c r="AD365" s="45">
        <v>0</v>
      </c>
      <c r="AE365" s="45" t="s">
        <v>50</v>
      </c>
      <c r="AF365" s="45" t="s">
        <v>50</v>
      </c>
      <c r="AG365" s="45">
        <v>0</v>
      </c>
      <c r="AH365" s="45" t="s">
        <v>50</v>
      </c>
      <c r="AI365" s="45">
        <v>0</v>
      </c>
      <c r="AJ365" s="45" t="s">
        <v>50</v>
      </c>
      <c r="AK365" s="45">
        <v>0</v>
      </c>
      <c r="AL365" s="45">
        <v>0</v>
      </c>
      <c r="AM365" s="45">
        <v>0</v>
      </c>
      <c r="AN365" s="45">
        <v>0</v>
      </c>
      <c r="AO365" s="45">
        <v>0</v>
      </c>
      <c r="AP365" s="45">
        <v>0</v>
      </c>
      <c r="AQ365" s="45">
        <v>0</v>
      </c>
      <c r="AR365" s="45">
        <v>0</v>
      </c>
      <c r="AS365" s="45">
        <v>0</v>
      </c>
      <c r="AT365" s="45">
        <v>0</v>
      </c>
      <c r="AU365" s="45"/>
      <c r="AV365" s="45"/>
      <c r="AW365" s="45"/>
      <c r="AX365" s="45"/>
      <c r="AY365" s="45"/>
    </row>
    <row r="366" spans="1:51" hidden="1" x14ac:dyDescent="0.25">
      <c r="A366" s="245">
        <v>365</v>
      </c>
      <c r="B366" s="325" t="s">
        <v>47</v>
      </c>
      <c r="C366" s="63" t="s">
        <v>1693</v>
      </c>
      <c r="D366" s="7" t="s">
        <v>1694</v>
      </c>
      <c r="E366" s="47" t="s">
        <v>1214</v>
      </c>
      <c r="F366" s="7"/>
      <c r="G366" s="7"/>
      <c r="H366" s="7"/>
      <c r="I366" s="7"/>
      <c r="J366" s="7"/>
      <c r="K366" s="7"/>
      <c r="L366" s="8">
        <v>45833</v>
      </c>
      <c r="M366" s="7">
        <v>70</v>
      </c>
      <c r="N366" s="9">
        <f t="shared" si="25"/>
        <v>45902</v>
      </c>
      <c r="O366" s="10">
        <f t="shared" ca="1" si="26"/>
        <v>-301</v>
      </c>
      <c r="P366" s="10"/>
      <c r="Q366" s="10"/>
      <c r="R366" s="7"/>
      <c r="S366" s="7"/>
      <c r="T366" s="7"/>
      <c r="U366" s="7"/>
      <c r="V366" s="7"/>
      <c r="W366" s="15"/>
      <c r="X366" s="7" t="s">
        <v>50</v>
      </c>
      <c r="Y366" s="7" t="s">
        <v>50</v>
      </c>
      <c r="Z366" s="67" t="s">
        <v>50</v>
      </c>
      <c r="AA366" s="7">
        <v>0</v>
      </c>
      <c r="AB366" s="7" t="s">
        <v>50</v>
      </c>
      <c r="AC366" s="7">
        <v>0</v>
      </c>
      <c r="AD366" s="7">
        <v>0</v>
      </c>
      <c r="AE366" s="7" t="s">
        <v>50</v>
      </c>
      <c r="AF366" s="7" t="s">
        <v>50</v>
      </c>
      <c r="AG366" s="7">
        <v>0</v>
      </c>
      <c r="AH366" s="67" t="s">
        <v>56</v>
      </c>
      <c r="AI366" s="7">
        <v>0</v>
      </c>
      <c r="AJ366" s="7">
        <v>0</v>
      </c>
      <c r="AK366" s="7">
        <v>0</v>
      </c>
      <c r="AL366" s="7">
        <v>0</v>
      </c>
      <c r="AM366" s="7">
        <v>0</v>
      </c>
      <c r="AN366" s="7" t="s">
        <v>50</v>
      </c>
      <c r="AO366" s="7">
        <v>0</v>
      </c>
      <c r="AP366" s="7">
        <v>0</v>
      </c>
      <c r="AQ366" s="7">
        <v>0</v>
      </c>
      <c r="AR366" s="7">
        <v>0</v>
      </c>
      <c r="AS366" s="7">
        <v>0</v>
      </c>
      <c r="AT366" s="7">
        <v>0</v>
      </c>
      <c r="AU366" s="7"/>
      <c r="AV366" s="7"/>
      <c r="AW366" s="7"/>
      <c r="AX366" s="7"/>
      <c r="AY366" s="7"/>
    </row>
    <row r="367" spans="1:51" s="53" customFormat="1" hidden="1" x14ac:dyDescent="0.25">
      <c r="A367" s="457">
        <v>366</v>
      </c>
      <c r="B367" s="450" t="s">
        <v>47</v>
      </c>
      <c r="C367" s="45" t="s">
        <v>1695</v>
      </c>
      <c r="D367" s="45" t="s">
        <v>1696</v>
      </c>
      <c r="E367" s="45" t="s">
        <v>117</v>
      </c>
      <c r="F367" s="45"/>
      <c r="G367" s="45"/>
      <c r="H367" s="45"/>
      <c r="I367" s="45"/>
      <c r="J367" s="45"/>
      <c r="K367" s="45"/>
      <c r="L367" s="51">
        <v>45834</v>
      </c>
      <c r="M367" s="45">
        <v>40</v>
      </c>
      <c r="N367" s="52">
        <f t="shared" si="25"/>
        <v>45873</v>
      </c>
      <c r="O367" s="46">
        <f t="shared" ca="1" si="26"/>
        <v>-330</v>
      </c>
      <c r="P367" s="46"/>
      <c r="Q367" s="46"/>
      <c r="R367" s="45" t="s">
        <v>50</v>
      </c>
      <c r="S367" s="45" t="s">
        <v>50</v>
      </c>
      <c r="T367" s="45">
        <v>0</v>
      </c>
      <c r="U367" s="45">
        <v>0</v>
      </c>
      <c r="V367" s="45">
        <v>0</v>
      </c>
      <c r="W367" s="56"/>
      <c r="X367" s="45" t="s">
        <v>50</v>
      </c>
      <c r="Y367" s="45" t="s">
        <v>50</v>
      </c>
      <c r="Z367" s="45"/>
      <c r="AA367" s="45">
        <v>0</v>
      </c>
      <c r="AB367" s="45" t="s">
        <v>50</v>
      </c>
      <c r="AC367" s="53">
        <v>0</v>
      </c>
      <c r="AD367" s="53">
        <v>0</v>
      </c>
      <c r="AE367" s="53">
        <v>0</v>
      </c>
      <c r="AF367" s="53">
        <v>0</v>
      </c>
      <c r="AG367" s="53">
        <v>0</v>
      </c>
      <c r="AH367" s="53">
        <v>0</v>
      </c>
      <c r="AI367" s="53">
        <v>0</v>
      </c>
      <c r="AJ367" s="53">
        <v>0</v>
      </c>
      <c r="AK367" s="53">
        <v>0</v>
      </c>
      <c r="AL367" s="53">
        <v>0</v>
      </c>
      <c r="AM367" s="53">
        <v>0</v>
      </c>
      <c r="AN367" s="53">
        <v>0</v>
      </c>
      <c r="AO367" s="53">
        <v>0</v>
      </c>
      <c r="AP367" s="53">
        <v>0</v>
      </c>
      <c r="AQ367" s="53">
        <v>0</v>
      </c>
      <c r="AR367" s="53">
        <v>0</v>
      </c>
      <c r="AS367" s="45">
        <v>0</v>
      </c>
      <c r="AT367" s="45">
        <v>0</v>
      </c>
      <c r="AU367" s="45"/>
      <c r="AV367" s="45"/>
      <c r="AW367" s="45"/>
      <c r="AX367" s="45"/>
      <c r="AY367" s="45"/>
    </row>
    <row r="368" spans="1:51" s="53" customFormat="1" hidden="1" x14ac:dyDescent="0.25">
      <c r="A368" s="457">
        <v>367</v>
      </c>
      <c r="B368" s="450" t="s">
        <v>47</v>
      </c>
      <c r="C368" s="45" t="s">
        <v>1697</v>
      </c>
      <c r="D368" s="45" t="s">
        <v>1698</v>
      </c>
      <c r="E368" s="45" t="s">
        <v>515</v>
      </c>
      <c r="F368" s="45"/>
      <c r="G368" s="45"/>
      <c r="H368" s="45"/>
      <c r="I368" s="45"/>
      <c r="J368" s="45"/>
      <c r="K368" s="45" t="s">
        <v>1699</v>
      </c>
      <c r="L368" s="51">
        <v>45845</v>
      </c>
      <c r="M368" s="45">
        <v>220</v>
      </c>
      <c r="N368" s="52">
        <f t="shared" si="25"/>
        <v>46064</v>
      </c>
      <c r="O368" s="46">
        <f t="shared" ca="1" si="26"/>
        <v>-139</v>
      </c>
      <c r="P368" s="46"/>
      <c r="Q368" s="46" t="s">
        <v>50</v>
      </c>
      <c r="R368" s="45" t="s">
        <v>50</v>
      </c>
      <c r="S368" s="45" t="s">
        <v>50</v>
      </c>
      <c r="T368" s="45">
        <v>0</v>
      </c>
      <c r="U368" s="45">
        <v>0</v>
      </c>
      <c r="V368" s="45">
        <v>0</v>
      </c>
      <c r="W368" s="56"/>
      <c r="X368" s="45" t="s">
        <v>50</v>
      </c>
      <c r="Y368" s="45" t="s">
        <v>50</v>
      </c>
      <c r="Z368" s="45" t="s">
        <v>50</v>
      </c>
      <c r="AA368" s="45"/>
      <c r="AB368" s="45" t="s">
        <v>50</v>
      </c>
      <c r="AC368" s="45">
        <v>0</v>
      </c>
      <c r="AD368" s="45">
        <v>0</v>
      </c>
      <c r="AE368" s="45" t="s">
        <v>50</v>
      </c>
      <c r="AF368" s="45" t="s">
        <v>50</v>
      </c>
      <c r="AG368" s="45">
        <v>0</v>
      </c>
      <c r="AH368" s="45">
        <v>0</v>
      </c>
      <c r="AI368" s="45">
        <v>0</v>
      </c>
      <c r="AJ368" s="45">
        <v>0</v>
      </c>
      <c r="AK368" s="45"/>
      <c r="AL368" s="45">
        <v>0</v>
      </c>
      <c r="AM368" s="45">
        <v>0</v>
      </c>
      <c r="AN368" s="45">
        <v>0</v>
      </c>
      <c r="AO368" s="45">
        <v>0</v>
      </c>
      <c r="AP368" s="45">
        <v>0</v>
      </c>
      <c r="AQ368" s="45">
        <v>0</v>
      </c>
      <c r="AR368" s="45">
        <v>0</v>
      </c>
      <c r="AS368" s="45">
        <v>0</v>
      </c>
      <c r="AT368" s="45">
        <v>0</v>
      </c>
      <c r="AU368" s="45"/>
      <c r="AV368" s="45"/>
      <c r="AW368" s="45"/>
      <c r="AX368" s="45"/>
      <c r="AY368" s="45"/>
    </row>
    <row r="369" spans="1:51" s="53" customFormat="1" hidden="1" x14ac:dyDescent="0.25">
      <c r="A369" s="457">
        <v>368</v>
      </c>
      <c r="B369" s="450" t="s">
        <v>47</v>
      </c>
      <c r="C369" s="45" t="s">
        <v>547</v>
      </c>
      <c r="D369" s="45" t="s">
        <v>548</v>
      </c>
      <c r="E369" s="45" t="s">
        <v>117</v>
      </c>
      <c r="F369" s="45"/>
      <c r="G369" s="45"/>
      <c r="H369" s="45"/>
      <c r="I369" s="45"/>
      <c r="J369" s="45"/>
      <c r="K369" s="45"/>
      <c r="L369" s="51">
        <v>45839</v>
      </c>
      <c r="M369" s="45">
        <v>160</v>
      </c>
      <c r="N369" s="52">
        <f t="shared" si="25"/>
        <v>45998</v>
      </c>
      <c r="O369" s="46">
        <f t="shared" ca="1" si="26"/>
        <v>-205</v>
      </c>
      <c r="P369" s="46"/>
      <c r="Q369" s="46"/>
      <c r="R369" s="45" t="s">
        <v>50</v>
      </c>
      <c r="S369" s="45" t="s">
        <v>50</v>
      </c>
      <c r="T369" s="45">
        <v>0</v>
      </c>
      <c r="U369" s="45">
        <v>0</v>
      </c>
      <c r="V369" s="45">
        <v>0</v>
      </c>
      <c r="W369" s="56"/>
      <c r="X369" s="45" t="s">
        <v>56</v>
      </c>
      <c r="Y369" s="45" t="s">
        <v>50</v>
      </c>
      <c r="Z369" s="45"/>
      <c r="AA369" s="45"/>
      <c r="AB369" s="45" t="s">
        <v>50</v>
      </c>
      <c r="AC369" s="45">
        <v>0</v>
      </c>
      <c r="AD369" s="45">
        <v>0</v>
      </c>
      <c r="AE369" s="45" t="s">
        <v>50</v>
      </c>
      <c r="AF369" s="45" t="s">
        <v>50</v>
      </c>
      <c r="AG369" s="45"/>
      <c r="AH369" s="45" t="s">
        <v>50</v>
      </c>
      <c r="AI369" s="45">
        <v>0</v>
      </c>
      <c r="AJ369" s="45">
        <v>0</v>
      </c>
      <c r="AK369" s="45">
        <v>0</v>
      </c>
      <c r="AL369" s="45">
        <v>0</v>
      </c>
      <c r="AM369" s="45">
        <v>0</v>
      </c>
      <c r="AN369" s="45" t="s">
        <v>50</v>
      </c>
      <c r="AO369" s="45">
        <v>0</v>
      </c>
      <c r="AP369" s="45">
        <v>0</v>
      </c>
      <c r="AQ369" s="45">
        <v>0</v>
      </c>
      <c r="AR369" s="45" t="s">
        <v>56</v>
      </c>
      <c r="AS369" s="45">
        <v>0</v>
      </c>
      <c r="AT369" s="45">
        <v>0</v>
      </c>
      <c r="AU369" s="45"/>
      <c r="AV369" s="45"/>
      <c r="AW369" s="45"/>
      <c r="AX369" s="45"/>
      <c r="AY369" s="45"/>
    </row>
    <row r="370" spans="1:51" s="53" customFormat="1" hidden="1" x14ac:dyDescent="0.25">
      <c r="A370" s="457">
        <v>369</v>
      </c>
      <c r="B370" s="450" t="s">
        <v>47</v>
      </c>
      <c r="C370" s="45" t="s">
        <v>1700</v>
      </c>
      <c r="D370" s="45" t="s">
        <v>1701</v>
      </c>
      <c r="E370" s="45" t="s">
        <v>117</v>
      </c>
      <c r="F370" s="45"/>
      <c r="G370" s="45"/>
      <c r="H370" s="45"/>
      <c r="I370" s="45"/>
      <c r="J370" s="45"/>
      <c r="K370" s="45"/>
      <c r="L370" s="51">
        <v>45845</v>
      </c>
      <c r="M370" s="45">
        <v>100</v>
      </c>
      <c r="N370" s="52">
        <f t="shared" si="25"/>
        <v>45944</v>
      </c>
      <c r="O370" s="46">
        <f t="shared" ca="1" si="26"/>
        <v>-259</v>
      </c>
      <c r="P370" s="46"/>
      <c r="Q370" s="46"/>
      <c r="R370" s="45" t="s">
        <v>50</v>
      </c>
      <c r="S370" s="45" t="s">
        <v>50</v>
      </c>
      <c r="T370" s="45"/>
      <c r="U370" s="45"/>
      <c r="V370" s="45"/>
      <c r="W370" s="56"/>
      <c r="X370" s="45" t="s">
        <v>50</v>
      </c>
      <c r="Y370" s="45" t="s">
        <v>50</v>
      </c>
      <c r="Z370" s="45" t="s">
        <v>50</v>
      </c>
      <c r="AA370" s="45">
        <v>0</v>
      </c>
      <c r="AB370" s="45" t="s">
        <v>50</v>
      </c>
      <c r="AC370" s="45">
        <v>0</v>
      </c>
      <c r="AD370" s="45">
        <v>0</v>
      </c>
      <c r="AE370" s="45" t="s">
        <v>50</v>
      </c>
      <c r="AF370" s="45" t="s">
        <v>50</v>
      </c>
      <c r="AG370" s="45">
        <v>0</v>
      </c>
      <c r="AH370" s="45" t="s">
        <v>56</v>
      </c>
      <c r="AI370" s="45">
        <v>0</v>
      </c>
      <c r="AJ370" s="45">
        <v>0</v>
      </c>
      <c r="AK370" s="45">
        <v>0</v>
      </c>
      <c r="AL370" s="45">
        <v>0</v>
      </c>
      <c r="AM370" s="45">
        <v>0</v>
      </c>
      <c r="AN370" s="45">
        <v>0</v>
      </c>
      <c r="AO370" s="45">
        <v>0</v>
      </c>
      <c r="AP370" s="45">
        <v>0</v>
      </c>
      <c r="AQ370" s="45">
        <v>0</v>
      </c>
      <c r="AR370" s="45">
        <v>0</v>
      </c>
      <c r="AS370" s="45">
        <v>0</v>
      </c>
      <c r="AT370" s="45">
        <v>0</v>
      </c>
      <c r="AU370" s="45"/>
      <c r="AV370" s="45"/>
      <c r="AW370" s="45"/>
      <c r="AX370" s="45"/>
      <c r="AY370" s="45"/>
    </row>
    <row r="371" spans="1:51" s="53" customFormat="1" hidden="1" x14ac:dyDescent="0.25">
      <c r="A371" s="457">
        <v>370</v>
      </c>
      <c r="B371" s="450" t="s">
        <v>47</v>
      </c>
      <c r="C371" s="45" t="s">
        <v>1702</v>
      </c>
      <c r="D371" s="45" t="s">
        <v>1703</v>
      </c>
      <c r="E371" s="45" t="s">
        <v>117</v>
      </c>
      <c r="F371" s="45"/>
      <c r="G371" s="45"/>
      <c r="H371" s="45"/>
      <c r="I371" s="45"/>
      <c r="J371" s="45"/>
      <c r="K371" s="45"/>
      <c r="L371" s="51">
        <v>45848</v>
      </c>
      <c r="M371" s="45">
        <v>100</v>
      </c>
      <c r="N371" s="52">
        <f t="shared" si="25"/>
        <v>45947</v>
      </c>
      <c r="O371" s="46">
        <f t="shared" ca="1" si="26"/>
        <v>-256</v>
      </c>
      <c r="P371" s="46"/>
      <c r="Q371" s="46"/>
      <c r="R371" s="45" t="s">
        <v>50</v>
      </c>
      <c r="S371" s="45" t="s">
        <v>50</v>
      </c>
      <c r="T371" s="45"/>
      <c r="U371" s="45"/>
      <c r="V371" s="45"/>
      <c r="W371" s="56"/>
      <c r="X371" s="45" t="s">
        <v>50</v>
      </c>
      <c r="Y371" s="45" t="s">
        <v>50</v>
      </c>
      <c r="Z371" s="45" t="s">
        <v>50</v>
      </c>
      <c r="AA371" s="45">
        <v>0</v>
      </c>
      <c r="AB371" s="45" t="s">
        <v>50</v>
      </c>
      <c r="AC371" s="45">
        <v>0</v>
      </c>
      <c r="AD371" s="45">
        <v>0</v>
      </c>
      <c r="AE371" s="45" t="s">
        <v>50</v>
      </c>
      <c r="AF371" s="45" t="s">
        <v>50</v>
      </c>
      <c r="AG371" s="45">
        <v>0</v>
      </c>
      <c r="AH371" s="45"/>
      <c r="AI371" s="45">
        <v>0</v>
      </c>
      <c r="AJ371" s="45">
        <v>0</v>
      </c>
      <c r="AK371" s="45">
        <v>0</v>
      </c>
      <c r="AL371" s="45">
        <v>0</v>
      </c>
      <c r="AM371" s="45">
        <v>0</v>
      </c>
      <c r="AN371" s="45" t="s">
        <v>50</v>
      </c>
      <c r="AO371" s="45">
        <v>0</v>
      </c>
      <c r="AP371" s="45">
        <v>0</v>
      </c>
      <c r="AQ371" s="45">
        <v>0</v>
      </c>
      <c r="AR371" s="45">
        <v>0</v>
      </c>
      <c r="AS371" s="45">
        <v>0</v>
      </c>
      <c r="AT371" s="45">
        <v>0</v>
      </c>
      <c r="AU371" s="45"/>
      <c r="AV371" s="45"/>
      <c r="AW371" s="45"/>
      <c r="AX371" s="45"/>
      <c r="AY371" s="45"/>
    </row>
    <row r="372" spans="1:51" hidden="1" x14ac:dyDescent="0.25">
      <c r="A372" s="245">
        <v>371</v>
      </c>
      <c r="B372" s="325" t="s">
        <v>47</v>
      </c>
      <c r="C372" s="7" t="s">
        <v>1704</v>
      </c>
      <c r="D372" s="7" t="s">
        <v>1705</v>
      </c>
      <c r="E372" s="47" t="s">
        <v>1214</v>
      </c>
      <c r="F372" s="7"/>
      <c r="G372" s="7"/>
      <c r="H372" s="7"/>
      <c r="I372" s="7"/>
      <c r="J372" s="7"/>
      <c r="K372" s="7"/>
      <c r="L372" s="8">
        <v>45853</v>
      </c>
      <c r="M372" s="7">
        <v>40</v>
      </c>
      <c r="N372" s="9">
        <f t="shared" si="25"/>
        <v>45892</v>
      </c>
      <c r="O372" s="10">
        <f t="shared" ca="1" si="26"/>
        <v>-311</v>
      </c>
      <c r="P372" s="10"/>
      <c r="Q372" s="10"/>
      <c r="R372" s="7"/>
      <c r="S372" s="7"/>
      <c r="T372" s="7"/>
      <c r="U372" s="7"/>
      <c r="V372" s="7"/>
      <c r="W372" s="15"/>
      <c r="X372" s="7"/>
      <c r="Y372" s="7"/>
      <c r="Z372" s="7"/>
      <c r="AA372" s="7"/>
      <c r="AB372" s="7"/>
      <c r="AC372" s="7"/>
      <c r="AD372" s="7"/>
      <c r="AE372" s="7"/>
      <c r="AF372" s="7"/>
      <c r="AG372" s="7"/>
      <c r="AH372" s="7"/>
      <c r="AI372" s="7"/>
      <c r="AJ372" s="7"/>
      <c r="AK372" s="7"/>
      <c r="AL372" s="7"/>
      <c r="AM372" s="7"/>
      <c r="AN372" s="7"/>
      <c r="AO372" s="7"/>
      <c r="AP372" s="7"/>
      <c r="AQ372" s="7"/>
      <c r="AR372" s="7"/>
      <c r="AS372" s="7"/>
      <c r="AT372" s="7"/>
      <c r="AU372" s="7"/>
      <c r="AV372" s="7"/>
      <c r="AW372" s="7"/>
      <c r="AX372" s="7"/>
      <c r="AY372" s="7"/>
    </row>
    <row r="373" spans="1:51" s="53" customFormat="1" hidden="1" x14ac:dyDescent="0.25">
      <c r="A373" s="457">
        <v>371</v>
      </c>
      <c r="B373" s="450" t="s">
        <v>47</v>
      </c>
      <c r="C373" s="45" t="s">
        <v>1706</v>
      </c>
      <c r="D373" s="45" t="s">
        <v>1707</v>
      </c>
      <c r="E373" s="45" t="s">
        <v>515</v>
      </c>
      <c r="F373" s="45"/>
      <c r="G373" s="45"/>
      <c r="H373" s="45"/>
      <c r="I373" s="45"/>
      <c r="J373" s="45"/>
      <c r="K373" s="45"/>
      <c r="L373" s="51">
        <v>45868</v>
      </c>
      <c r="M373" s="45">
        <v>140</v>
      </c>
      <c r="N373" s="52">
        <f t="shared" si="25"/>
        <v>46007</v>
      </c>
      <c r="O373" s="46">
        <f t="shared" ca="1" si="26"/>
        <v>-196</v>
      </c>
      <c r="P373" s="46"/>
      <c r="Q373" s="46"/>
      <c r="R373" s="45"/>
      <c r="S373" s="45"/>
      <c r="T373" s="45">
        <v>0</v>
      </c>
      <c r="U373" s="45" t="s">
        <v>50</v>
      </c>
      <c r="V373" s="45">
        <v>0</v>
      </c>
      <c r="W373" s="56"/>
      <c r="X373" s="45" t="s">
        <v>50</v>
      </c>
      <c r="Y373" s="45" t="s">
        <v>50</v>
      </c>
      <c r="Z373" s="45">
        <v>0</v>
      </c>
      <c r="AA373" s="45">
        <v>0</v>
      </c>
      <c r="AB373" s="45" t="s">
        <v>50</v>
      </c>
      <c r="AC373" s="45">
        <v>0</v>
      </c>
      <c r="AD373" s="45">
        <v>0</v>
      </c>
      <c r="AE373" s="45" t="s">
        <v>50</v>
      </c>
      <c r="AF373" s="45" t="s">
        <v>50</v>
      </c>
      <c r="AG373" s="45">
        <v>0</v>
      </c>
      <c r="AH373" s="45" t="s">
        <v>50</v>
      </c>
      <c r="AI373" s="45">
        <v>0</v>
      </c>
      <c r="AJ373" s="45">
        <v>0</v>
      </c>
      <c r="AK373" s="45">
        <v>0</v>
      </c>
      <c r="AL373" s="45">
        <v>0</v>
      </c>
      <c r="AM373" s="45">
        <v>0</v>
      </c>
      <c r="AN373" s="45">
        <v>0</v>
      </c>
      <c r="AO373" s="45">
        <v>0</v>
      </c>
      <c r="AP373" s="45">
        <v>0</v>
      </c>
      <c r="AQ373" s="45">
        <v>0</v>
      </c>
      <c r="AR373" s="45">
        <v>0</v>
      </c>
      <c r="AS373" s="45">
        <v>0</v>
      </c>
      <c r="AT373" s="45">
        <v>0</v>
      </c>
      <c r="AU373" s="45"/>
      <c r="AV373" s="45"/>
      <c r="AW373" s="45"/>
      <c r="AX373" s="45"/>
      <c r="AY373" s="45"/>
    </row>
    <row r="374" spans="1:51" hidden="1" x14ac:dyDescent="0.25">
      <c r="A374" s="245">
        <v>372</v>
      </c>
      <c r="B374" s="325" t="s">
        <v>47</v>
      </c>
      <c r="C374" s="7" t="s">
        <v>1708</v>
      </c>
      <c r="D374" s="7" t="s">
        <v>1709</v>
      </c>
      <c r="E374" s="47" t="s">
        <v>1214</v>
      </c>
      <c r="F374" s="7"/>
      <c r="G374" s="7"/>
      <c r="H374" s="7"/>
      <c r="I374" s="7"/>
      <c r="J374" s="7"/>
      <c r="K374" s="7"/>
      <c r="L374" s="8">
        <v>45869</v>
      </c>
      <c r="M374" s="7">
        <v>40</v>
      </c>
      <c r="N374" s="9">
        <f t="shared" si="25"/>
        <v>45908</v>
      </c>
      <c r="O374" s="10">
        <f t="shared" ca="1" si="26"/>
        <v>-295</v>
      </c>
      <c r="P374" s="10"/>
      <c r="Q374" s="10"/>
      <c r="R374" s="7"/>
      <c r="S374" s="7"/>
      <c r="T374" s="7"/>
      <c r="U374" s="7"/>
      <c r="V374" s="7"/>
      <c r="W374" s="15"/>
      <c r="X374" s="7"/>
      <c r="Y374" s="7"/>
      <c r="Z374" s="7"/>
      <c r="AA374" s="7"/>
      <c r="AB374" s="7"/>
      <c r="AC374" s="7"/>
      <c r="AD374" s="7"/>
      <c r="AE374" s="7"/>
      <c r="AF374" s="7"/>
      <c r="AG374" s="7"/>
      <c r="AH374" s="7"/>
      <c r="AI374" s="7"/>
      <c r="AJ374" s="7"/>
      <c r="AK374" s="7"/>
      <c r="AL374" s="7"/>
      <c r="AM374" s="7"/>
      <c r="AN374" s="7"/>
      <c r="AO374" s="7"/>
      <c r="AP374" s="7"/>
      <c r="AQ374" s="7"/>
      <c r="AR374" s="7"/>
      <c r="AS374" s="7"/>
      <c r="AT374" s="7"/>
      <c r="AU374" s="7"/>
      <c r="AV374" s="7"/>
      <c r="AW374" s="7"/>
      <c r="AX374" s="7"/>
      <c r="AY374" s="7"/>
    </row>
    <row r="375" spans="1:51" s="53" customFormat="1" hidden="1" x14ac:dyDescent="0.25">
      <c r="A375" s="457">
        <v>373</v>
      </c>
      <c r="B375" s="450" t="s">
        <v>47</v>
      </c>
      <c r="C375" s="45" t="s">
        <v>1710</v>
      </c>
      <c r="D375" s="45" t="s">
        <v>1711</v>
      </c>
      <c r="E375" s="45" t="s">
        <v>117</v>
      </c>
      <c r="F375" s="45"/>
      <c r="G375" s="45"/>
      <c r="H375" s="45"/>
      <c r="I375" s="45"/>
      <c r="J375" s="45"/>
      <c r="K375" s="45"/>
      <c r="L375" s="51">
        <v>45881</v>
      </c>
      <c r="M375" s="45">
        <v>70</v>
      </c>
      <c r="N375" s="52">
        <f t="shared" si="25"/>
        <v>45950</v>
      </c>
      <c r="O375" s="46">
        <f t="shared" ca="1" si="26"/>
        <v>-253</v>
      </c>
      <c r="P375" s="46"/>
      <c r="Q375" s="46"/>
      <c r="R375" s="45"/>
      <c r="S375" s="45"/>
      <c r="T375" s="45"/>
      <c r="U375" s="45"/>
      <c r="V375" s="45"/>
      <c r="W375" s="56"/>
      <c r="X375" s="45" t="s">
        <v>50</v>
      </c>
      <c r="Y375" s="45" t="s">
        <v>50</v>
      </c>
      <c r="Z375" s="45" t="s">
        <v>50</v>
      </c>
      <c r="AA375" s="45">
        <v>0</v>
      </c>
      <c r="AB375" s="45" t="s">
        <v>50</v>
      </c>
      <c r="AC375" s="45">
        <v>0</v>
      </c>
      <c r="AD375" s="45">
        <v>0</v>
      </c>
      <c r="AE375" s="45" t="s">
        <v>50</v>
      </c>
      <c r="AF375" s="45" t="s">
        <v>50</v>
      </c>
      <c r="AG375" s="45">
        <v>0</v>
      </c>
      <c r="AH375" s="45"/>
      <c r="AI375" s="45">
        <v>0</v>
      </c>
      <c r="AJ375" s="45">
        <v>0</v>
      </c>
      <c r="AK375" s="45">
        <v>0</v>
      </c>
      <c r="AL375" s="45">
        <v>0</v>
      </c>
      <c r="AM375" s="45">
        <v>0</v>
      </c>
      <c r="AN375" s="45">
        <v>0</v>
      </c>
      <c r="AO375" s="45">
        <v>0</v>
      </c>
      <c r="AP375" s="45">
        <v>0</v>
      </c>
      <c r="AQ375" s="45">
        <v>0</v>
      </c>
      <c r="AR375" s="45">
        <v>0</v>
      </c>
      <c r="AS375" s="45">
        <v>0</v>
      </c>
      <c r="AT375" s="45">
        <v>0</v>
      </c>
      <c r="AU375" s="45"/>
      <c r="AV375" s="45"/>
      <c r="AW375" s="45"/>
      <c r="AX375" s="45"/>
      <c r="AY375" s="45"/>
    </row>
    <row r="376" spans="1:51" s="53" customFormat="1" hidden="1" x14ac:dyDescent="0.25">
      <c r="A376" s="457">
        <v>374</v>
      </c>
      <c r="B376" s="450" t="s">
        <v>47</v>
      </c>
      <c r="C376" s="45" t="s">
        <v>1712</v>
      </c>
      <c r="D376" s="45" t="s">
        <v>1713</v>
      </c>
      <c r="E376" s="45" t="s">
        <v>117</v>
      </c>
      <c r="F376" s="45"/>
      <c r="G376" s="45"/>
      <c r="H376" s="45"/>
      <c r="I376" s="45"/>
      <c r="J376" s="45"/>
      <c r="K376" s="45"/>
      <c r="L376" s="51">
        <v>45881</v>
      </c>
      <c r="M376" s="45">
        <v>100</v>
      </c>
      <c r="N376" s="52">
        <f t="shared" si="25"/>
        <v>45980</v>
      </c>
      <c r="O376" s="46">
        <f t="shared" ca="1" si="26"/>
        <v>-223</v>
      </c>
      <c r="P376" s="46"/>
      <c r="Q376" s="46"/>
      <c r="R376" s="45" t="s">
        <v>50</v>
      </c>
      <c r="S376" s="45" t="s">
        <v>50</v>
      </c>
      <c r="T376" s="45">
        <v>0</v>
      </c>
      <c r="U376" s="45">
        <v>0</v>
      </c>
      <c r="V376" s="45">
        <v>0</v>
      </c>
      <c r="W376" s="56"/>
      <c r="X376" s="45" t="s">
        <v>50</v>
      </c>
      <c r="Y376" s="45" t="s">
        <v>50</v>
      </c>
      <c r="Z376" s="45" t="s">
        <v>50</v>
      </c>
      <c r="AA376" s="45">
        <v>0</v>
      </c>
      <c r="AB376" s="45" t="s">
        <v>50</v>
      </c>
      <c r="AC376" s="45">
        <v>0</v>
      </c>
      <c r="AD376" s="45">
        <v>0</v>
      </c>
      <c r="AE376" s="45" t="s">
        <v>50</v>
      </c>
      <c r="AF376" s="45" t="s">
        <v>50</v>
      </c>
      <c r="AG376" s="45">
        <v>0</v>
      </c>
      <c r="AH376" s="45" t="s">
        <v>50</v>
      </c>
      <c r="AI376" s="45">
        <v>0</v>
      </c>
      <c r="AJ376" s="45">
        <v>0</v>
      </c>
      <c r="AK376" s="45">
        <v>0</v>
      </c>
      <c r="AL376" s="45">
        <v>0</v>
      </c>
      <c r="AM376" s="45">
        <v>0</v>
      </c>
      <c r="AN376" s="45">
        <v>0</v>
      </c>
      <c r="AO376" s="45">
        <v>0</v>
      </c>
      <c r="AP376" s="45">
        <v>0</v>
      </c>
      <c r="AQ376" s="45">
        <v>0</v>
      </c>
      <c r="AR376" s="45">
        <v>0</v>
      </c>
      <c r="AS376" s="45">
        <v>0</v>
      </c>
      <c r="AT376" s="45">
        <v>0</v>
      </c>
      <c r="AU376" s="45"/>
      <c r="AV376" s="45"/>
      <c r="AW376" s="45"/>
      <c r="AX376" s="45"/>
      <c r="AY376" s="45"/>
    </row>
    <row r="377" spans="1:51" s="53" customFormat="1" hidden="1" x14ac:dyDescent="0.25">
      <c r="A377" s="457">
        <v>375</v>
      </c>
      <c r="B377" s="450" t="s">
        <v>47</v>
      </c>
      <c r="C377" s="45" t="s">
        <v>1714</v>
      </c>
      <c r="D377" s="45" t="s">
        <v>1715</v>
      </c>
      <c r="E377" s="45" t="s">
        <v>117</v>
      </c>
      <c r="F377" s="45"/>
      <c r="G377" s="45"/>
      <c r="H377" s="45"/>
      <c r="I377" s="45"/>
      <c r="J377" s="45"/>
      <c r="K377" s="45"/>
      <c r="L377" s="51">
        <v>45887</v>
      </c>
      <c r="M377" s="45">
        <v>100</v>
      </c>
      <c r="N377" s="52">
        <f>IF(OR(ISBLANK(L377),ISBLANK(M377)),"",L377+M377-1)</f>
        <v>45986</v>
      </c>
      <c r="O377" s="46">
        <f ca="1">IF(OR(ISBLANK(L377),ISBLANK(M377)),"",N377-TODAY())</f>
        <v>-217</v>
      </c>
      <c r="P377" s="46"/>
      <c r="Q377" s="46"/>
      <c r="R377" s="45" t="s">
        <v>50</v>
      </c>
      <c r="S377" s="45" t="s">
        <v>50</v>
      </c>
      <c r="T377" s="45">
        <v>0</v>
      </c>
      <c r="U377" s="45">
        <v>0</v>
      </c>
      <c r="V377" s="45">
        <v>0</v>
      </c>
      <c r="W377" s="56"/>
      <c r="X377" s="45" t="s">
        <v>50</v>
      </c>
      <c r="Y377" s="45" t="s">
        <v>50</v>
      </c>
      <c r="Z377" s="45" t="s">
        <v>50</v>
      </c>
      <c r="AA377" s="45">
        <v>0</v>
      </c>
      <c r="AB377" s="45" t="s">
        <v>50</v>
      </c>
      <c r="AC377" s="45">
        <v>0</v>
      </c>
      <c r="AD377" s="45">
        <v>0</v>
      </c>
      <c r="AE377" s="45" t="s">
        <v>50</v>
      </c>
      <c r="AF377" s="45" t="s">
        <v>50</v>
      </c>
      <c r="AG377" s="45">
        <v>0</v>
      </c>
      <c r="AH377" s="45" t="s">
        <v>50</v>
      </c>
      <c r="AI377" s="45">
        <v>0</v>
      </c>
      <c r="AJ377" s="45">
        <v>0</v>
      </c>
      <c r="AK377" s="45">
        <v>0</v>
      </c>
      <c r="AL377" s="45">
        <v>0</v>
      </c>
      <c r="AM377" s="45">
        <v>0</v>
      </c>
      <c r="AN377" s="45">
        <v>0</v>
      </c>
      <c r="AO377" s="45">
        <v>0</v>
      </c>
      <c r="AP377" s="45">
        <v>0</v>
      </c>
      <c r="AQ377" s="45">
        <v>0</v>
      </c>
      <c r="AR377" s="45">
        <v>0</v>
      </c>
      <c r="AS377" s="45">
        <v>0</v>
      </c>
      <c r="AT377" s="45">
        <v>0</v>
      </c>
      <c r="AU377" s="45"/>
      <c r="AV377" s="45"/>
      <c r="AW377" s="45"/>
      <c r="AX377" s="45"/>
      <c r="AY377" s="45"/>
    </row>
    <row r="378" spans="1:51" s="53" customFormat="1" hidden="1" x14ac:dyDescent="0.25">
      <c r="A378" s="457">
        <v>376</v>
      </c>
      <c r="B378" s="450" t="s">
        <v>47</v>
      </c>
      <c r="C378" s="45" t="s">
        <v>1716</v>
      </c>
      <c r="D378" s="45" t="s">
        <v>1717</v>
      </c>
      <c r="E378" s="45" t="s">
        <v>117</v>
      </c>
      <c r="F378" s="45"/>
      <c r="G378" s="45"/>
      <c r="H378" s="45"/>
      <c r="I378" s="45"/>
      <c r="J378" s="45"/>
      <c r="K378" s="45"/>
      <c r="L378" s="51">
        <v>45887</v>
      </c>
      <c r="M378" s="45">
        <v>40</v>
      </c>
      <c r="N378" s="52">
        <f>IF(OR(ISBLANK(L378),ISBLANK(M378)),"",L378+M378-1)</f>
        <v>45926</v>
      </c>
      <c r="O378" s="46">
        <f ca="1">IF(OR(ISBLANK(L378),ISBLANK(M378)),"",N378-TODAY())</f>
        <v>-277</v>
      </c>
      <c r="P378" s="46"/>
      <c r="Q378" s="46"/>
      <c r="R378" s="45" t="s">
        <v>50</v>
      </c>
      <c r="S378" s="45" t="s">
        <v>50</v>
      </c>
      <c r="T378" s="45">
        <v>0</v>
      </c>
      <c r="U378" s="45">
        <v>0</v>
      </c>
      <c r="V378" s="45">
        <v>0</v>
      </c>
      <c r="W378" s="56"/>
      <c r="X378" s="45" t="s">
        <v>50</v>
      </c>
      <c r="Y378" s="45" t="s">
        <v>50</v>
      </c>
      <c r="Z378" s="45" t="s">
        <v>50</v>
      </c>
      <c r="AA378" s="45">
        <v>0</v>
      </c>
      <c r="AB378" s="45" t="s">
        <v>50</v>
      </c>
      <c r="AC378" s="45">
        <v>0</v>
      </c>
      <c r="AD378" s="45">
        <v>0</v>
      </c>
      <c r="AE378" s="45" t="s">
        <v>50</v>
      </c>
      <c r="AF378" s="45" t="s">
        <v>50</v>
      </c>
      <c r="AG378" s="45">
        <v>0</v>
      </c>
      <c r="AH378" s="45"/>
      <c r="AI378" s="45">
        <v>0</v>
      </c>
      <c r="AJ378" s="45">
        <v>0</v>
      </c>
      <c r="AK378" s="45">
        <v>0</v>
      </c>
      <c r="AL378" s="45">
        <v>0</v>
      </c>
      <c r="AM378" s="45">
        <v>0</v>
      </c>
      <c r="AN378" s="45">
        <v>0</v>
      </c>
      <c r="AO378" s="45">
        <v>0</v>
      </c>
      <c r="AP378" s="45">
        <v>0</v>
      </c>
      <c r="AQ378" s="45">
        <v>0</v>
      </c>
      <c r="AR378" s="45">
        <v>0</v>
      </c>
      <c r="AS378" s="45">
        <v>0</v>
      </c>
      <c r="AT378" s="45">
        <v>0</v>
      </c>
      <c r="AU378" s="45"/>
      <c r="AV378" s="45"/>
      <c r="AW378" s="45"/>
      <c r="AX378" s="45"/>
      <c r="AY378" s="45"/>
    </row>
    <row r="379" spans="1:51" s="53" customFormat="1" hidden="1" x14ac:dyDescent="0.25">
      <c r="A379" s="457">
        <v>377</v>
      </c>
      <c r="B379" s="450" t="s">
        <v>47</v>
      </c>
      <c r="C379" s="45" t="s">
        <v>1718</v>
      </c>
      <c r="D379" s="45" t="s">
        <v>1719</v>
      </c>
      <c r="E379" s="45" t="s">
        <v>117</v>
      </c>
      <c r="F379" s="45"/>
      <c r="G379" s="45"/>
      <c r="H379" s="45"/>
      <c r="I379" s="45"/>
      <c r="J379" s="45"/>
      <c r="K379" s="45"/>
      <c r="L379" s="51">
        <v>45887</v>
      </c>
      <c r="M379" s="45">
        <v>100</v>
      </c>
      <c r="N379" s="52">
        <f>IF(OR(ISBLANK(L379),ISBLANK(M379)),"",L379+M379-1)</f>
        <v>45986</v>
      </c>
      <c r="O379" s="46">
        <f ca="1">IF(OR(ISBLANK(L379),ISBLANK(M379)),"",N379-TODAY())</f>
        <v>-217</v>
      </c>
      <c r="P379" s="46"/>
      <c r="Q379" s="46"/>
      <c r="R379" s="45" t="s">
        <v>50</v>
      </c>
      <c r="S379" s="45" t="s">
        <v>50</v>
      </c>
      <c r="T379" s="45">
        <v>0</v>
      </c>
      <c r="U379" s="45" t="s">
        <v>50</v>
      </c>
      <c r="V379" s="45">
        <v>0</v>
      </c>
      <c r="W379" s="56"/>
      <c r="X379" s="45" t="s">
        <v>50</v>
      </c>
      <c r="Y379" s="45" t="s">
        <v>50</v>
      </c>
      <c r="Z379" s="45" t="s">
        <v>50</v>
      </c>
      <c r="AA379" s="45">
        <v>0</v>
      </c>
      <c r="AB379" s="45" t="s">
        <v>50</v>
      </c>
      <c r="AC379" s="45">
        <v>0</v>
      </c>
      <c r="AD379" s="45">
        <v>0</v>
      </c>
      <c r="AE379" s="45" t="s">
        <v>50</v>
      </c>
      <c r="AF379" s="45" t="s">
        <v>50</v>
      </c>
      <c r="AG379" s="45">
        <v>0</v>
      </c>
      <c r="AH379" s="45" t="s">
        <v>50</v>
      </c>
      <c r="AI379" s="45">
        <v>0</v>
      </c>
      <c r="AJ379" s="45">
        <v>0</v>
      </c>
      <c r="AK379" s="45">
        <v>0</v>
      </c>
      <c r="AL379" s="45">
        <v>0</v>
      </c>
      <c r="AM379" s="45">
        <v>0</v>
      </c>
      <c r="AN379" s="45">
        <v>0</v>
      </c>
      <c r="AO379" s="45">
        <v>0</v>
      </c>
      <c r="AP379" s="45">
        <v>0</v>
      </c>
      <c r="AQ379" s="45">
        <v>0</v>
      </c>
      <c r="AR379" s="45">
        <v>0</v>
      </c>
      <c r="AS379" s="45">
        <v>0</v>
      </c>
      <c r="AT379" s="45">
        <v>0</v>
      </c>
      <c r="AU379" s="45"/>
      <c r="AV379" s="45"/>
      <c r="AW379" s="45"/>
      <c r="AX379" s="45"/>
      <c r="AY379" s="45"/>
    </row>
    <row r="380" spans="1:51" hidden="1" x14ac:dyDescent="0.25">
      <c r="A380" s="245">
        <v>378</v>
      </c>
      <c r="B380" s="325" t="s">
        <v>47</v>
      </c>
      <c r="C380" s="7" t="s">
        <v>1720</v>
      </c>
      <c r="D380" s="7" t="s">
        <v>1721</v>
      </c>
      <c r="E380" s="47" t="s">
        <v>1214</v>
      </c>
      <c r="F380" s="7"/>
      <c r="G380" s="7"/>
      <c r="H380" s="7"/>
      <c r="I380" s="7"/>
      <c r="J380" s="7"/>
      <c r="K380" s="7"/>
      <c r="L380" s="8">
        <v>45895</v>
      </c>
      <c r="M380" s="7">
        <v>70</v>
      </c>
      <c r="N380" s="9">
        <f t="shared" si="25"/>
        <v>45964</v>
      </c>
      <c r="O380" s="10">
        <f t="shared" ca="1" si="26"/>
        <v>-239</v>
      </c>
      <c r="P380" s="10"/>
      <c r="Q380" s="10"/>
      <c r="R380" s="7"/>
      <c r="S380" s="7"/>
      <c r="T380" s="7"/>
      <c r="U380" s="7"/>
      <c r="V380" s="7"/>
      <c r="W380" s="15"/>
      <c r="X380" s="7"/>
      <c r="Y380" s="7"/>
      <c r="Z380" s="7"/>
      <c r="AA380" s="7"/>
      <c r="AB380" s="7"/>
      <c r="AC380" s="7"/>
      <c r="AD380" s="7"/>
      <c r="AE380" s="7"/>
      <c r="AF380" s="7"/>
      <c r="AG380" s="7"/>
      <c r="AH380" s="7"/>
      <c r="AI380" s="7"/>
      <c r="AJ380" s="7"/>
      <c r="AK380" s="7"/>
      <c r="AL380" s="7"/>
      <c r="AM380" s="7"/>
      <c r="AN380" s="7"/>
      <c r="AO380" s="7"/>
      <c r="AP380" s="7"/>
      <c r="AQ380" s="7"/>
      <c r="AR380" s="7"/>
      <c r="AS380" s="7"/>
      <c r="AT380" s="7"/>
      <c r="AU380" s="7"/>
      <c r="AV380" s="7"/>
      <c r="AW380" s="7"/>
      <c r="AX380" s="7"/>
      <c r="AY380" s="7"/>
    </row>
    <row r="381" spans="1:51" hidden="1" x14ac:dyDescent="0.25">
      <c r="A381" s="245">
        <v>379</v>
      </c>
      <c r="B381" s="325" t="s">
        <v>47</v>
      </c>
      <c r="C381" s="7" t="s">
        <v>1722</v>
      </c>
      <c r="D381" s="7" t="s">
        <v>1723</v>
      </c>
      <c r="E381" s="47" t="s">
        <v>1214</v>
      </c>
      <c r="F381" s="7"/>
      <c r="G381" s="7"/>
      <c r="H381" s="7"/>
      <c r="I381" s="7"/>
      <c r="J381" s="7"/>
      <c r="K381" s="7"/>
      <c r="L381" s="8">
        <v>45895</v>
      </c>
      <c r="M381" s="7">
        <v>40</v>
      </c>
      <c r="N381" s="9">
        <f t="shared" si="25"/>
        <v>45934</v>
      </c>
      <c r="O381" s="10">
        <f t="shared" ca="1" si="26"/>
        <v>-269</v>
      </c>
      <c r="P381" s="10"/>
      <c r="Q381" s="10"/>
      <c r="R381" s="7"/>
      <c r="S381" s="7"/>
      <c r="T381" s="7"/>
      <c r="U381" s="7"/>
      <c r="V381" s="7"/>
      <c r="W381" s="15"/>
      <c r="X381" s="7"/>
      <c r="Y381" s="7"/>
      <c r="Z381" s="7"/>
      <c r="AA381" s="7"/>
      <c r="AB381" s="7"/>
      <c r="AC381" s="7"/>
      <c r="AD381" s="7"/>
      <c r="AE381" s="7"/>
      <c r="AF381" s="7"/>
      <c r="AG381" s="7"/>
      <c r="AH381" s="7"/>
      <c r="AI381" s="7"/>
      <c r="AJ381" s="7"/>
      <c r="AK381" s="7"/>
      <c r="AL381" s="7"/>
      <c r="AM381" s="7"/>
      <c r="AN381" s="7"/>
      <c r="AO381" s="7"/>
      <c r="AP381" s="7"/>
      <c r="AQ381" s="7"/>
      <c r="AR381" s="7"/>
      <c r="AS381" s="7"/>
      <c r="AT381" s="7"/>
      <c r="AU381" s="7"/>
      <c r="AV381" s="7"/>
      <c r="AW381" s="7"/>
      <c r="AX381" s="7"/>
      <c r="AY381" s="7"/>
    </row>
    <row r="382" spans="1:51" s="87" customFormat="1" hidden="1" x14ac:dyDescent="0.25">
      <c r="A382" s="489">
        <v>380</v>
      </c>
      <c r="B382" s="490" t="s">
        <v>47</v>
      </c>
      <c r="C382" s="63" t="s">
        <v>1724</v>
      </c>
      <c r="D382" s="63" t="s">
        <v>1725</v>
      </c>
      <c r="E382" s="63" t="s">
        <v>117</v>
      </c>
      <c r="F382" s="63"/>
      <c r="G382" s="63"/>
      <c r="H382" s="63"/>
      <c r="I382" s="63"/>
      <c r="J382" s="63"/>
      <c r="K382" s="63"/>
      <c r="L382" s="144">
        <v>45902</v>
      </c>
      <c r="M382" s="63">
        <v>70</v>
      </c>
      <c r="N382" s="491">
        <f t="shared" si="25"/>
        <v>45971</v>
      </c>
      <c r="O382" s="80">
        <f t="shared" ca="1" si="26"/>
        <v>-232</v>
      </c>
      <c r="P382" s="80"/>
      <c r="Q382" s="80"/>
      <c r="R382" s="63" t="s">
        <v>50</v>
      </c>
      <c r="S382" s="63" t="s">
        <v>50</v>
      </c>
      <c r="T382" s="63" t="s">
        <v>50</v>
      </c>
      <c r="U382" s="63">
        <v>0</v>
      </c>
      <c r="V382" s="63">
        <v>0</v>
      </c>
      <c r="W382" s="492"/>
      <c r="X382" s="63" t="s">
        <v>50</v>
      </c>
      <c r="Y382" s="63" t="s">
        <v>50</v>
      </c>
      <c r="Z382" s="63" t="s">
        <v>50</v>
      </c>
      <c r="AA382" s="63">
        <v>0</v>
      </c>
      <c r="AB382" s="63" t="s">
        <v>50</v>
      </c>
      <c r="AC382" s="63">
        <v>0</v>
      </c>
      <c r="AD382" s="63">
        <v>0</v>
      </c>
      <c r="AE382" s="63" t="s">
        <v>50</v>
      </c>
      <c r="AF382" s="63" t="s">
        <v>50</v>
      </c>
      <c r="AG382" s="63">
        <v>0</v>
      </c>
      <c r="AH382" s="63" t="s">
        <v>50</v>
      </c>
      <c r="AI382" s="87">
        <v>0</v>
      </c>
      <c r="AJ382" s="63">
        <v>0</v>
      </c>
      <c r="AK382" s="63">
        <v>0</v>
      </c>
      <c r="AL382" s="63">
        <v>0</v>
      </c>
      <c r="AM382" s="63">
        <v>0</v>
      </c>
      <c r="AN382" s="63" t="s">
        <v>56</v>
      </c>
      <c r="AO382" s="63">
        <v>0</v>
      </c>
      <c r="AP382" s="63">
        <v>0</v>
      </c>
      <c r="AQ382" s="63">
        <v>0</v>
      </c>
      <c r="AR382" s="63">
        <v>0</v>
      </c>
      <c r="AS382" s="63">
        <v>0</v>
      </c>
      <c r="AT382" s="63">
        <v>0</v>
      </c>
      <c r="AU382" s="63"/>
      <c r="AV382" s="63"/>
      <c r="AW382" s="63"/>
      <c r="AX382" s="63"/>
      <c r="AY382" s="63"/>
    </row>
    <row r="383" spans="1:51" s="53" customFormat="1" hidden="1" x14ac:dyDescent="0.25">
      <c r="A383" s="457">
        <v>381</v>
      </c>
      <c r="B383" s="450" t="s">
        <v>47</v>
      </c>
      <c r="C383" s="107" t="s">
        <v>1726</v>
      </c>
      <c r="D383" s="45" t="s">
        <v>1727</v>
      </c>
      <c r="E383" s="45" t="s">
        <v>117</v>
      </c>
      <c r="F383" s="45"/>
      <c r="G383" s="45"/>
      <c r="H383" s="45"/>
      <c r="I383" s="45"/>
      <c r="J383" s="45"/>
      <c r="K383" s="45"/>
      <c r="L383" s="51">
        <v>45902</v>
      </c>
      <c r="M383" s="45">
        <v>100</v>
      </c>
      <c r="N383" s="52">
        <f t="shared" si="25"/>
        <v>46001</v>
      </c>
      <c r="O383" s="46">
        <f t="shared" ca="1" si="26"/>
        <v>-202</v>
      </c>
      <c r="P383" s="46"/>
      <c r="Q383" s="46"/>
      <c r="R383" s="45" t="s">
        <v>50</v>
      </c>
      <c r="S383" s="45" t="s">
        <v>50</v>
      </c>
      <c r="T383" s="45">
        <v>0</v>
      </c>
      <c r="U383" s="45">
        <v>0</v>
      </c>
      <c r="V383" s="45">
        <v>0</v>
      </c>
      <c r="W383" s="56"/>
      <c r="X383" s="45" t="s">
        <v>50</v>
      </c>
      <c r="Y383" s="45" t="s">
        <v>50</v>
      </c>
      <c r="Z383" s="45" t="s">
        <v>50</v>
      </c>
      <c r="AA383" s="45">
        <v>0</v>
      </c>
      <c r="AB383" s="45" t="s">
        <v>50</v>
      </c>
      <c r="AC383" s="45">
        <v>0</v>
      </c>
      <c r="AD383" s="45">
        <v>0</v>
      </c>
      <c r="AE383" s="45" t="s">
        <v>50</v>
      </c>
      <c r="AF383" s="45" t="s">
        <v>50</v>
      </c>
      <c r="AG383" s="45">
        <v>0</v>
      </c>
      <c r="AH383" s="45" t="s">
        <v>50</v>
      </c>
      <c r="AI383" s="45">
        <v>0</v>
      </c>
      <c r="AJ383" s="45">
        <v>0</v>
      </c>
      <c r="AK383" s="45">
        <v>0</v>
      </c>
      <c r="AL383" s="45">
        <v>0</v>
      </c>
      <c r="AM383" s="45">
        <v>0</v>
      </c>
      <c r="AN383" s="45">
        <v>0</v>
      </c>
      <c r="AO383" s="45">
        <v>0</v>
      </c>
      <c r="AP383" s="45">
        <v>0</v>
      </c>
      <c r="AQ383" s="45">
        <v>0</v>
      </c>
      <c r="AR383" s="45">
        <v>0</v>
      </c>
      <c r="AS383" s="45">
        <v>0</v>
      </c>
      <c r="AT383" s="45">
        <v>0</v>
      </c>
      <c r="AU383" s="45"/>
      <c r="AV383" s="45"/>
      <c r="AW383" s="45"/>
      <c r="AX383" s="45"/>
      <c r="AY383" s="45"/>
    </row>
    <row r="384" spans="1:51" hidden="1" x14ac:dyDescent="0.25">
      <c r="A384" s="245">
        <v>382</v>
      </c>
      <c r="B384" s="325" t="s">
        <v>47</v>
      </c>
      <c r="C384" s="45" t="s">
        <v>1728</v>
      </c>
      <c r="D384" s="7" t="s">
        <v>1729</v>
      </c>
      <c r="E384" s="47" t="s">
        <v>1214</v>
      </c>
      <c r="F384" s="7"/>
      <c r="G384" s="7"/>
      <c r="H384" s="7"/>
      <c r="I384" s="7"/>
      <c r="J384" s="7"/>
      <c r="K384" s="7"/>
      <c r="L384" s="8">
        <v>45902</v>
      </c>
      <c r="M384" s="7">
        <v>40</v>
      </c>
      <c r="N384" s="9">
        <f t="shared" si="25"/>
        <v>45941</v>
      </c>
      <c r="O384" s="10">
        <f t="shared" ca="1" si="26"/>
        <v>-262</v>
      </c>
      <c r="P384" s="10"/>
      <c r="Q384" s="10"/>
      <c r="R384" s="7" t="s">
        <v>50</v>
      </c>
      <c r="S384" s="7" t="s">
        <v>50</v>
      </c>
      <c r="T384" s="7">
        <v>0</v>
      </c>
      <c r="U384" s="7">
        <v>0</v>
      </c>
      <c r="V384" s="7">
        <v>0</v>
      </c>
      <c r="W384" s="15"/>
      <c r="X384" s="7" t="s">
        <v>50</v>
      </c>
      <c r="Y384" s="7" t="s">
        <v>50</v>
      </c>
      <c r="Z384" s="7" t="s">
        <v>56</v>
      </c>
      <c r="AA384" s="7">
        <v>0</v>
      </c>
      <c r="AB384" s="7" t="s">
        <v>56</v>
      </c>
      <c r="AC384" s="7">
        <v>0</v>
      </c>
      <c r="AD384" s="7">
        <v>0</v>
      </c>
      <c r="AE384" s="7" t="s">
        <v>56</v>
      </c>
      <c r="AF384" s="7" t="s">
        <v>56</v>
      </c>
      <c r="AG384" s="7">
        <v>0</v>
      </c>
      <c r="AH384" s="67"/>
      <c r="AI384" s="7">
        <v>0</v>
      </c>
      <c r="AJ384" s="7">
        <v>0</v>
      </c>
      <c r="AK384" s="7">
        <v>0</v>
      </c>
      <c r="AL384" s="7">
        <v>0</v>
      </c>
      <c r="AM384" s="7">
        <v>0</v>
      </c>
      <c r="AN384" s="7">
        <v>0</v>
      </c>
      <c r="AO384" s="7">
        <v>0</v>
      </c>
      <c r="AP384" s="7">
        <v>0</v>
      </c>
      <c r="AQ384" s="7">
        <v>0</v>
      </c>
      <c r="AR384" s="7">
        <v>0</v>
      </c>
      <c r="AS384" s="7">
        <v>0</v>
      </c>
      <c r="AT384" s="7">
        <v>0</v>
      </c>
      <c r="AU384" s="7"/>
      <c r="AV384" s="7"/>
      <c r="AW384" s="7"/>
      <c r="AX384" s="7"/>
      <c r="AY384" s="7"/>
    </row>
    <row r="385" spans="1:51" s="53" customFormat="1" ht="30" hidden="1" x14ac:dyDescent="0.25">
      <c r="A385" s="457">
        <v>383</v>
      </c>
      <c r="B385" s="450" t="s">
        <v>47</v>
      </c>
      <c r="C385" s="46" t="s">
        <v>1730</v>
      </c>
      <c r="D385" s="45" t="s">
        <v>1731</v>
      </c>
      <c r="E385" s="45" t="s">
        <v>515</v>
      </c>
      <c r="F385" s="45"/>
      <c r="G385" s="45"/>
      <c r="H385" s="45"/>
      <c r="I385" s="45"/>
      <c r="J385" s="45"/>
      <c r="K385" s="45"/>
      <c r="L385" s="51">
        <v>45917</v>
      </c>
      <c r="M385" s="45">
        <v>160</v>
      </c>
      <c r="N385" s="52">
        <f>IF(OR(ISBLANK(L385),ISBLANK(M385)),"",L385+M385-1)</f>
        <v>46076</v>
      </c>
      <c r="O385" s="46">
        <f ca="1">IF(OR(ISBLANK(L385),ISBLANK(M385)),"",N385-TODAY())</f>
        <v>-127</v>
      </c>
      <c r="P385" s="46"/>
      <c r="Q385" s="46" t="s">
        <v>50</v>
      </c>
      <c r="R385" s="45" t="s">
        <v>50</v>
      </c>
      <c r="S385" s="45" t="s">
        <v>50</v>
      </c>
      <c r="T385" s="45" t="s">
        <v>50</v>
      </c>
      <c r="U385" s="45">
        <v>0</v>
      </c>
      <c r="V385" s="45"/>
      <c r="W385" s="56"/>
      <c r="X385" s="45" t="s">
        <v>50</v>
      </c>
      <c r="Y385" s="45" t="s">
        <v>50</v>
      </c>
      <c r="Z385" s="45">
        <v>0</v>
      </c>
      <c r="AA385" s="45">
        <v>0</v>
      </c>
      <c r="AB385" s="45" t="s">
        <v>50</v>
      </c>
      <c r="AC385" s="45">
        <v>0</v>
      </c>
      <c r="AD385" s="45">
        <v>0</v>
      </c>
      <c r="AE385" s="45" t="s">
        <v>50</v>
      </c>
      <c r="AF385" s="45" t="s">
        <v>50</v>
      </c>
      <c r="AG385" s="45">
        <v>0</v>
      </c>
      <c r="AH385" s="45"/>
      <c r="AI385" s="45">
        <v>0</v>
      </c>
      <c r="AJ385" s="45" t="s">
        <v>56</v>
      </c>
      <c r="AK385" s="45">
        <v>2</v>
      </c>
      <c r="AL385" s="45">
        <v>0</v>
      </c>
      <c r="AM385" s="45">
        <v>0</v>
      </c>
      <c r="AN385" s="45"/>
      <c r="AO385" s="45">
        <v>0</v>
      </c>
      <c r="AP385" s="45">
        <v>0</v>
      </c>
      <c r="AQ385" s="45">
        <v>0</v>
      </c>
      <c r="AR385" s="45">
        <v>0</v>
      </c>
      <c r="AS385" s="45">
        <v>0</v>
      </c>
      <c r="AT385" s="45"/>
      <c r="AU385" s="45"/>
      <c r="AV385" s="45"/>
      <c r="AW385" s="45"/>
      <c r="AX385" s="45"/>
      <c r="AY385" s="45"/>
    </row>
    <row r="386" spans="1:51" s="53" customFormat="1" ht="30" hidden="1" x14ac:dyDescent="0.25">
      <c r="A386" s="457">
        <v>384</v>
      </c>
      <c r="B386" s="450" t="s">
        <v>47</v>
      </c>
      <c r="C386" s="46" t="s">
        <v>1732</v>
      </c>
      <c r="D386" s="45" t="s">
        <v>1733</v>
      </c>
      <c r="E386" s="45" t="s">
        <v>515</v>
      </c>
      <c r="F386" s="45"/>
      <c r="G386" s="45"/>
      <c r="H386" s="45"/>
      <c r="I386" s="45"/>
      <c r="J386" s="45"/>
      <c r="K386" s="45"/>
      <c r="L386" s="51">
        <v>45918</v>
      </c>
      <c r="M386" s="45">
        <v>100</v>
      </c>
      <c r="N386" s="52">
        <f>IF(OR(ISBLANK(L386),ISBLANK(M386)),"",L386+M386-1)</f>
        <v>46017</v>
      </c>
      <c r="O386" s="46">
        <f ca="1">IF(OR(ISBLANK(L386),ISBLANK(M386)),"",N386-TODAY())</f>
        <v>-186</v>
      </c>
      <c r="P386" s="46"/>
      <c r="Q386" s="46" t="s">
        <v>50</v>
      </c>
      <c r="R386" s="45" t="s">
        <v>50</v>
      </c>
      <c r="S386" s="45" t="s">
        <v>50</v>
      </c>
      <c r="T386" s="45" t="s">
        <v>50</v>
      </c>
      <c r="U386" s="45" t="s">
        <v>50</v>
      </c>
      <c r="V386" s="45"/>
      <c r="W386" s="56"/>
      <c r="X386" s="45" t="s">
        <v>50</v>
      </c>
      <c r="Y386" s="45" t="s">
        <v>50</v>
      </c>
      <c r="Z386" s="45">
        <v>0</v>
      </c>
      <c r="AA386" s="45">
        <v>0</v>
      </c>
      <c r="AB386" s="45" t="s">
        <v>56</v>
      </c>
      <c r="AC386" s="45">
        <v>0</v>
      </c>
      <c r="AD386" s="45">
        <v>0</v>
      </c>
      <c r="AE386" s="45" t="s">
        <v>50</v>
      </c>
      <c r="AF386" s="45" t="s">
        <v>50</v>
      </c>
      <c r="AG386" s="45">
        <v>0</v>
      </c>
      <c r="AH386" s="45"/>
      <c r="AI386" s="45">
        <v>0</v>
      </c>
      <c r="AJ386" s="45">
        <v>0</v>
      </c>
      <c r="AK386" s="45">
        <v>0</v>
      </c>
      <c r="AL386" s="45">
        <v>0</v>
      </c>
      <c r="AM386" s="45">
        <v>0</v>
      </c>
      <c r="AN386" s="45"/>
      <c r="AO386" s="45">
        <v>0</v>
      </c>
      <c r="AP386" s="45">
        <v>0</v>
      </c>
      <c r="AQ386" s="45">
        <v>0</v>
      </c>
      <c r="AR386" s="45">
        <v>0</v>
      </c>
      <c r="AS386" s="45">
        <v>0</v>
      </c>
      <c r="AT386" s="45"/>
      <c r="AU386" s="45"/>
      <c r="AV386" s="45"/>
      <c r="AW386" s="45"/>
      <c r="AX386" s="45"/>
      <c r="AY386" s="45"/>
    </row>
    <row r="387" spans="1:51" s="53" customFormat="1" ht="30" hidden="1" x14ac:dyDescent="0.25">
      <c r="A387" s="457">
        <v>385</v>
      </c>
      <c r="B387" s="450" t="s">
        <v>47</v>
      </c>
      <c r="C387" s="46" t="s">
        <v>1734</v>
      </c>
      <c r="D387" s="45" t="s">
        <v>1735</v>
      </c>
      <c r="E387" s="45" t="s">
        <v>515</v>
      </c>
      <c r="F387" s="45"/>
      <c r="G387" s="45"/>
      <c r="H387" s="45"/>
      <c r="I387" s="45"/>
      <c r="J387" s="45"/>
      <c r="K387" s="45"/>
      <c r="L387" s="51">
        <v>45918</v>
      </c>
      <c r="M387" s="45">
        <v>70</v>
      </c>
      <c r="N387" s="52">
        <f>IF(OR(ISBLANK(L387),ISBLANK(M387)),"",L387+M387-1)</f>
        <v>45987</v>
      </c>
      <c r="O387" s="46">
        <f ca="1">IF(OR(ISBLANK(L387),ISBLANK(M387)),"",N387-TODAY())</f>
        <v>-216</v>
      </c>
      <c r="P387" s="46"/>
      <c r="Q387" s="46"/>
      <c r="R387" s="45"/>
      <c r="S387" s="45"/>
      <c r="T387" s="45"/>
      <c r="U387" s="45"/>
      <c r="V387" s="45"/>
      <c r="W387" s="56"/>
      <c r="X387" s="45"/>
      <c r="Y387" s="45"/>
      <c r="Z387" s="45"/>
      <c r="AA387" s="45"/>
      <c r="AB387" s="45"/>
      <c r="AC387" s="45"/>
      <c r="AD387" s="45"/>
      <c r="AE387" s="45"/>
      <c r="AF387" s="45"/>
      <c r="AG387" s="45"/>
      <c r="AH387" s="45"/>
      <c r="AI387" s="45"/>
      <c r="AJ387" s="45"/>
      <c r="AK387" s="45"/>
      <c r="AL387" s="45"/>
      <c r="AM387" s="45"/>
      <c r="AN387" s="45"/>
      <c r="AO387" s="45"/>
      <c r="AP387" s="45"/>
      <c r="AQ387" s="45"/>
      <c r="AR387" s="45"/>
      <c r="AS387" s="45"/>
      <c r="AT387" s="45"/>
      <c r="AU387" s="45"/>
      <c r="AV387" s="45"/>
      <c r="AW387" s="45"/>
      <c r="AX387" s="45"/>
      <c r="AY387" s="45"/>
    </row>
    <row r="388" spans="1:51" s="252" customFormat="1" x14ac:dyDescent="0.25">
      <c r="A388" s="247"/>
      <c r="B388" s="248"/>
      <c r="C388" s="247" t="s">
        <v>1220</v>
      </c>
      <c r="D388" s="247"/>
      <c r="E388" s="247"/>
      <c r="F388" s="247"/>
      <c r="G388" s="247"/>
      <c r="H388" s="247"/>
      <c r="I388" s="247"/>
      <c r="J388" s="247"/>
      <c r="K388" s="247"/>
      <c r="L388" s="247"/>
      <c r="M388" s="247"/>
      <c r="N388" s="249" t="str">
        <f t="shared" si="25"/>
        <v/>
      </c>
      <c r="O388" s="250" t="str">
        <f t="shared" ca="1" si="26"/>
        <v/>
      </c>
      <c r="P388" s="250"/>
      <c r="Q388" s="250"/>
      <c r="R388" s="247"/>
      <c r="S388" s="247"/>
      <c r="T388" s="247"/>
      <c r="U388" s="247"/>
      <c r="V388" s="247"/>
      <c r="W388" s="251"/>
      <c r="X388" s="247"/>
      <c r="Y388" s="247"/>
      <c r="Z388" s="247"/>
      <c r="AA388" s="247"/>
      <c r="AB388" s="247"/>
      <c r="AC388" s="247"/>
      <c r="AD388" s="247"/>
      <c r="AE388" s="247"/>
      <c r="AF388" s="247"/>
      <c r="AG388" s="247"/>
      <c r="AH388" s="247"/>
      <c r="AI388" s="247"/>
      <c r="AJ388" s="247"/>
      <c r="AK388" s="247"/>
      <c r="AL388" s="247"/>
      <c r="AM388" s="247"/>
      <c r="AN388" s="247"/>
      <c r="AO388" s="247"/>
      <c r="AP388" s="247"/>
      <c r="AQ388" s="247"/>
      <c r="AR388" s="247"/>
      <c r="AS388" s="247"/>
      <c r="AT388" s="247"/>
      <c r="AU388" s="247"/>
      <c r="AV388" s="247"/>
      <c r="AW388" s="247"/>
      <c r="AX388" s="247"/>
      <c r="AY388" s="247"/>
    </row>
    <row r="389" spans="1:51" s="53" customFormat="1" hidden="1" x14ac:dyDescent="0.25">
      <c r="A389" s="457">
        <v>386</v>
      </c>
      <c r="B389" s="450" t="s">
        <v>47</v>
      </c>
      <c r="C389" s="45" t="s">
        <v>1736</v>
      </c>
      <c r="D389" s="45" t="s">
        <v>1737</v>
      </c>
      <c r="E389" s="45" t="s">
        <v>515</v>
      </c>
      <c r="F389" s="45"/>
      <c r="G389" s="45"/>
      <c r="H389" s="45"/>
      <c r="I389" s="45"/>
      <c r="J389" s="45"/>
      <c r="K389" s="45"/>
      <c r="L389" s="514">
        <v>45929</v>
      </c>
      <c r="M389" s="45">
        <v>190</v>
      </c>
      <c r="N389" s="52">
        <f t="shared" si="25"/>
        <v>46118</v>
      </c>
      <c r="O389" s="46">
        <f t="shared" ca="1" si="26"/>
        <v>-85</v>
      </c>
      <c r="P389" s="46"/>
      <c r="Q389" s="46" t="s">
        <v>50</v>
      </c>
      <c r="R389" s="45" t="s">
        <v>50</v>
      </c>
      <c r="S389" s="45" t="s">
        <v>50</v>
      </c>
      <c r="T389" s="45"/>
      <c r="U389" s="45"/>
      <c r="V389" s="45"/>
      <c r="W389" s="56"/>
      <c r="X389" s="45" t="s">
        <v>50</v>
      </c>
      <c r="Y389" s="45" t="s">
        <v>50</v>
      </c>
      <c r="Z389" s="45" t="s">
        <v>56</v>
      </c>
      <c r="AA389" s="45">
        <v>0</v>
      </c>
      <c r="AB389" s="45" t="s">
        <v>56</v>
      </c>
      <c r="AC389" s="45">
        <v>0</v>
      </c>
      <c r="AD389" s="45">
        <v>0</v>
      </c>
      <c r="AE389" s="45" t="s">
        <v>50</v>
      </c>
      <c r="AF389" s="45" t="s">
        <v>50</v>
      </c>
      <c r="AG389" s="45">
        <v>0</v>
      </c>
      <c r="AH389" s="45"/>
      <c r="AI389" s="45">
        <v>0</v>
      </c>
      <c r="AJ389" s="45">
        <v>0</v>
      </c>
      <c r="AK389" s="45">
        <v>0</v>
      </c>
      <c r="AL389" s="45">
        <v>0</v>
      </c>
      <c r="AM389" s="45">
        <v>0</v>
      </c>
      <c r="AN389" s="45"/>
      <c r="AO389" s="45">
        <v>0</v>
      </c>
      <c r="AP389" s="45">
        <v>0</v>
      </c>
      <c r="AQ389" s="45">
        <v>0</v>
      </c>
      <c r="AR389" s="45">
        <v>0</v>
      </c>
      <c r="AS389" s="45">
        <v>0</v>
      </c>
      <c r="AT389" s="45">
        <v>0</v>
      </c>
      <c r="AU389" s="45"/>
      <c r="AV389" s="45"/>
      <c r="AW389" s="45"/>
      <c r="AX389" s="45"/>
      <c r="AY389" s="45"/>
    </row>
    <row r="390" spans="1:51" s="87" customFormat="1" hidden="1" x14ac:dyDescent="0.25">
      <c r="A390" s="489">
        <v>387</v>
      </c>
      <c r="B390" s="493">
        <v>0</v>
      </c>
      <c r="C390" s="63" t="s">
        <v>1738</v>
      </c>
      <c r="D390" s="63" t="s">
        <v>1739</v>
      </c>
      <c r="E390" s="63" t="s">
        <v>515</v>
      </c>
      <c r="F390" s="63"/>
      <c r="G390" s="63"/>
      <c r="H390" s="63"/>
      <c r="I390" s="63"/>
      <c r="J390" s="63"/>
      <c r="K390" s="63"/>
      <c r="L390" s="494" t="s">
        <v>1740</v>
      </c>
      <c r="M390" s="495">
        <v>40</v>
      </c>
      <c r="N390" s="9">
        <f t="shared" ref="N390:N395" si="27">IF(OR(ISBLANK(L390),ISBLANK(M390)),"",L390+M390-1)</f>
        <v>45975</v>
      </c>
      <c r="O390" s="80">
        <f ca="1">IF(OR(ISBLANK(L390),ISBLANK(M390)),"",N390-TODAY())</f>
        <v>-228</v>
      </c>
      <c r="P390" s="80"/>
      <c r="Q390" s="80"/>
      <c r="R390" s="63"/>
      <c r="S390" s="63"/>
      <c r="T390" s="63"/>
      <c r="U390" s="63"/>
      <c r="V390" s="63"/>
      <c r="W390" s="492"/>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row>
    <row r="391" spans="1:51" s="53" customFormat="1" hidden="1" x14ac:dyDescent="0.25">
      <c r="A391" s="502">
        <v>388</v>
      </c>
      <c r="B391" s="503">
        <v>0</v>
      </c>
      <c r="C391" s="75" t="s">
        <v>1741</v>
      </c>
      <c r="D391" s="75" t="s">
        <v>1742</v>
      </c>
      <c r="E391" s="45" t="s">
        <v>515</v>
      </c>
      <c r="F391" s="45"/>
      <c r="G391" s="45"/>
      <c r="H391" s="45"/>
      <c r="I391" s="45"/>
      <c r="J391" s="45"/>
      <c r="K391" s="45"/>
      <c r="L391" s="504" t="s">
        <v>1740</v>
      </c>
      <c r="M391" s="505">
        <v>70</v>
      </c>
      <c r="N391" s="52">
        <f t="shared" si="27"/>
        <v>46005</v>
      </c>
      <c r="O391" s="46">
        <f ca="1">IF(OR(ISBLANK(L391),ISBLANK(M391)),"",N391-TODAY())</f>
        <v>-198</v>
      </c>
      <c r="P391" s="46"/>
      <c r="Q391" s="46"/>
      <c r="R391" s="45"/>
      <c r="S391" s="45"/>
      <c r="T391" s="45"/>
      <c r="U391" s="45"/>
      <c r="V391" s="45"/>
      <c r="W391" s="56"/>
      <c r="X391" s="45"/>
      <c r="Y391" s="45"/>
      <c r="Z391" s="45"/>
      <c r="AA391" s="45"/>
      <c r="AB391" s="45"/>
      <c r="AC391" s="45"/>
      <c r="AD391" s="45"/>
      <c r="AE391" s="45"/>
      <c r="AF391" s="45"/>
      <c r="AG391" s="45"/>
      <c r="AH391" s="45"/>
      <c r="AI391" s="45"/>
      <c r="AJ391" s="45"/>
      <c r="AK391" s="45"/>
      <c r="AL391" s="45"/>
      <c r="AM391" s="45"/>
      <c r="AN391" s="45"/>
      <c r="AO391" s="45"/>
      <c r="AP391" s="45"/>
      <c r="AQ391" s="45"/>
      <c r="AR391" s="45"/>
      <c r="AS391" s="45"/>
      <c r="AT391" s="45"/>
      <c r="AU391" s="45"/>
      <c r="AV391" s="45"/>
      <c r="AW391" s="45"/>
      <c r="AX391" s="45"/>
      <c r="AY391" s="45"/>
    </row>
    <row r="392" spans="1:51" s="53" customFormat="1" hidden="1" x14ac:dyDescent="0.25">
      <c r="A392" s="502">
        <v>389</v>
      </c>
      <c r="B392" s="503">
        <v>0</v>
      </c>
      <c r="C392" s="75" t="s">
        <v>1743</v>
      </c>
      <c r="D392" s="75" t="s">
        <v>1744</v>
      </c>
      <c r="E392" s="45" t="s">
        <v>515</v>
      </c>
      <c r="F392" s="45"/>
      <c r="G392" s="45"/>
      <c r="H392" s="45"/>
      <c r="I392" s="45"/>
      <c r="J392" s="45"/>
      <c r="K392" s="45"/>
      <c r="L392" s="504" t="s">
        <v>1740</v>
      </c>
      <c r="M392" s="505">
        <v>70</v>
      </c>
      <c r="N392" s="52">
        <f t="shared" si="27"/>
        <v>46005</v>
      </c>
      <c r="O392" s="46">
        <f t="shared" ref="O392:O398" ca="1" si="28">IF(OR(ISBLANK(L392),ISBLANK(M392)),"",N392-TODAY())</f>
        <v>-198</v>
      </c>
      <c r="P392" s="46"/>
      <c r="Q392" s="46"/>
      <c r="R392" s="45"/>
      <c r="S392" s="45"/>
      <c r="T392" s="45"/>
      <c r="U392" s="45"/>
      <c r="V392" s="45"/>
      <c r="W392" s="56"/>
      <c r="X392" s="45"/>
      <c r="Y392" s="45"/>
      <c r="Z392" s="45"/>
      <c r="AA392" s="45"/>
      <c r="AB392" s="45"/>
      <c r="AC392" s="45"/>
      <c r="AD392" s="45"/>
      <c r="AE392" s="45"/>
      <c r="AF392" s="45"/>
      <c r="AG392" s="45"/>
      <c r="AH392" s="45"/>
      <c r="AI392" s="45"/>
      <c r="AJ392" s="45"/>
      <c r="AK392" s="45"/>
      <c r="AL392" s="45"/>
      <c r="AM392" s="45"/>
      <c r="AN392" s="45"/>
      <c r="AO392" s="45"/>
      <c r="AP392" s="45"/>
      <c r="AQ392" s="45"/>
      <c r="AR392" s="45"/>
      <c r="AS392" s="45"/>
      <c r="AT392" s="45"/>
      <c r="AU392" s="45"/>
      <c r="AV392" s="45"/>
      <c r="AW392" s="45"/>
      <c r="AX392" s="45"/>
      <c r="AY392" s="45"/>
    </row>
    <row r="393" spans="1:51" s="53" customFormat="1" hidden="1" x14ac:dyDescent="0.25">
      <c r="A393" s="502">
        <v>390</v>
      </c>
      <c r="B393" s="503">
        <v>0</v>
      </c>
      <c r="C393" s="75" t="s">
        <v>1745</v>
      </c>
      <c r="D393" s="75" t="s">
        <v>1746</v>
      </c>
      <c r="E393" s="45" t="s">
        <v>515</v>
      </c>
      <c r="F393" s="45"/>
      <c r="G393" s="45"/>
      <c r="H393" s="45"/>
      <c r="I393" s="45"/>
      <c r="J393" s="45"/>
      <c r="K393" s="45"/>
      <c r="L393" s="504" t="s">
        <v>1740</v>
      </c>
      <c r="M393" s="505">
        <v>70</v>
      </c>
      <c r="N393" s="52">
        <f t="shared" si="27"/>
        <v>46005</v>
      </c>
      <c r="O393" s="46">
        <f t="shared" ca="1" si="28"/>
        <v>-198</v>
      </c>
      <c r="P393" s="46"/>
      <c r="Q393" s="46"/>
      <c r="R393" s="45"/>
      <c r="S393" s="45"/>
      <c r="T393" s="45"/>
      <c r="U393" s="45"/>
      <c r="V393" s="45"/>
      <c r="W393" s="56"/>
      <c r="X393" s="45"/>
      <c r="Y393" s="45"/>
      <c r="Z393" s="45"/>
      <c r="AA393" s="45"/>
      <c r="AB393" s="45" t="s">
        <v>50</v>
      </c>
      <c r="AC393" s="45"/>
      <c r="AD393" s="45"/>
      <c r="AE393" s="45"/>
      <c r="AF393" s="45"/>
      <c r="AG393" s="45"/>
      <c r="AH393" s="45"/>
      <c r="AI393" s="45"/>
      <c r="AJ393" s="45"/>
      <c r="AK393" s="45"/>
      <c r="AL393" s="45"/>
      <c r="AM393" s="45"/>
      <c r="AN393" s="45"/>
      <c r="AO393" s="45"/>
      <c r="AP393" s="45"/>
      <c r="AQ393" s="45"/>
      <c r="AR393" s="45"/>
      <c r="AS393" s="45"/>
      <c r="AT393" s="45"/>
      <c r="AU393" s="45"/>
      <c r="AV393" s="45"/>
      <c r="AW393" s="45"/>
      <c r="AX393" s="45"/>
      <c r="AY393" s="45"/>
    </row>
    <row r="394" spans="1:51" s="53" customFormat="1" hidden="1" x14ac:dyDescent="0.25">
      <c r="A394" s="502">
        <v>391</v>
      </c>
      <c r="B394" s="503">
        <v>0</v>
      </c>
      <c r="C394" s="75" t="s">
        <v>1747</v>
      </c>
      <c r="D394" s="75" t="s">
        <v>1748</v>
      </c>
      <c r="E394" s="45" t="s">
        <v>515</v>
      </c>
      <c r="F394" s="45"/>
      <c r="G394" s="45"/>
      <c r="H394" s="45"/>
      <c r="I394" s="45"/>
      <c r="J394" s="45"/>
      <c r="K394" s="45"/>
      <c r="L394" s="504" t="s">
        <v>1740</v>
      </c>
      <c r="M394" s="505">
        <v>70</v>
      </c>
      <c r="N394" s="52">
        <f t="shared" si="27"/>
        <v>46005</v>
      </c>
      <c r="O394" s="46">
        <f t="shared" ca="1" si="28"/>
        <v>-198</v>
      </c>
      <c r="P394" s="46"/>
      <c r="Q394" s="46"/>
      <c r="R394" s="45"/>
      <c r="S394" s="45"/>
      <c r="T394" s="45"/>
      <c r="U394" s="45"/>
      <c r="V394" s="45"/>
      <c r="W394" s="56"/>
      <c r="X394" s="45"/>
      <c r="Y394" s="45"/>
      <c r="Z394" s="45"/>
      <c r="AA394" s="45"/>
      <c r="AB394" s="45"/>
      <c r="AC394" s="45"/>
      <c r="AD394" s="45"/>
      <c r="AE394" s="45"/>
      <c r="AF394" s="45"/>
      <c r="AG394" s="45"/>
      <c r="AH394" s="45"/>
      <c r="AI394" s="45"/>
      <c r="AJ394" s="45"/>
      <c r="AK394" s="45"/>
      <c r="AL394" s="45"/>
      <c r="AM394" s="45"/>
      <c r="AN394" s="45"/>
      <c r="AO394" s="45"/>
      <c r="AP394" s="45"/>
      <c r="AQ394" s="45"/>
      <c r="AR394" s="45"/>
      <c r="AS394" s="45"/>
      <c r="AT394" s="45"/>
      <c r="AU394" s="45"/>
      <c r="AV394" s="45"/>
      <c r="AW394" s="45"/>
      <c r="AX394" s="45"/>
      <c r="AY394" s="45"/>
    </row>
    <row r="395" spans="1:51" s="87" customFormat="1" hidden="1" x14ac:dyDescent="0.25">
      <c r="A395" s="489">
        <v>392</v>
      </c>
      <c r="B395" s="490" t="s">
        <v>47</v>
      </c>
      <c r="C395" s="63" t="s">
        <v>1728</v>
      </c>
      <c r="D395" s="63" t="s">
        <v>1729</v>
      </c>
      <c r="E395" s="63" t="s">
        <v>117</v>
      </c>
      <c r="F395" s="63"/>
      <c r="G395" s="63"/>
      <c r="H395" s="63"/>
      <c r="I395" s="63"/>
      <c r="J395" s="63"/>
      <c r="K395" s="63"/>
      <c r="L395" s="496">
        <v>45936</v>
      </c>
      <c r="M395" s="63">
        <v>70</v>
      </c>
      <c r="N395" s="491">
        <f t="shared" si="27"/>
        <v>46005</v>
      </c>
      <c r="O395" s="80">
        <f t="shared" ca="1" si="28"/>
        <v>-198</v>
      </c>
      <c r="P395" s="80"/>
      <c r="Q395" s="80"/>
      <c r="R395" s="63" t="s">
        <v>50</v>
      </c>
      <c r="S395" s="63" t="s">
        <v>50</v>
      </c>
      <c r="T395" s="63">
        <v>0</v>
      </c>
      <c r="U395" s="63">
        <v>0</v>
      </c>
      <c r="V395" s="63">
        <v>0</v>
      </c>
      <c r="W395" s="492"/>
      <c r="X395" s="63" t="s">
        <v>50</v>
      </c>
      <c r="Y395" s="63" t="s">
        <v>50</v>
      </c>
      <c r="Z395" s="63" t="s">
        <v>50</v>
      </c>
      <c r="AA395" s="63">
        <v>0</v>
      </c>
      <c r="AB395" s="63" t="s">
        <v>50</v>
      </c>
      <c r="AC395" s="63">
        <v>0</v>
      </c>
      <c r="AD395" s="63">
        <v>0</v>
      </c>
      <c r="AE395" s="63" t="s">
        <v>50</v>
      </c>
      <c r="AF395" s="63" t="s">
        <v>50</v>
      </c>
      <c r="AG395" s="63">
        <v>0</v>
      </c>
      <c r="AH395" s="63" t="s">
        <v>50</v>
      </c>
      <c r="AI395" s="63">
        <v>0</v>
      </c>
      <c r="AJ395" s="63">
        <v>0</v>
      </c>
      <c r="AK395" s="63">
        <v>0</v>
      </c>
      <c r="AL395" s="63">
        <v>0</v>
      </c>
      <c r="AM395" s="63">
        <v>0</v>
      </c>
      <c r="AN395" s="63">
        <v>0</v>
      </c>
      <c r="AO395" s="63">
        <v>0</v>
      </c>
      <c r="AP395" s="63">
        <v>0</v>
      </c>
      <c r="AQ395" s="63">
        <v>0</v>
      </c>
      <c r="AR395" s="63">
        <v>0</v>
      </c>
      <c r="AS395" s="63">
        <v>0</v>
      </c>
      <c r="AT395" s="63">
        <v>0</v>
      </c>
      <c r="AU395" s="63"/>
      <c r="AV395" s="63"/>
      <c r="AW395" s="63"/>
      <c r="AX395" s="63"/>
      <c r="AY395" s="63"/>
    </row>
    <row r="396" spans="1:51" s="53" customFormat="1" hidden="1" x14ac:dyDescent="0.25">
      <c r="A396" s="457">
        <v>393</v>
      </c>
      <c r="B396" s="450" t="s">
        <v>47</v>
      </c>
      <c r="C396" s="46" t="s">
        <v>1749</v>
      </c>
      <c r="D396" s="45" t="s">
        <v>1750</v>
      </c>
      <c r="E396" s="45" t="s">
        <v>515</v>
      </c>
      <c r="F396" s="45"/>
      <c r="G396" s="45"/>
      <c r="H396" s="45"/>
      <c r="I396" s="45"/>
      <c r="J396" s="45"/>
      <c r="K396" s="45"/>
      <c r="L396" s="51">
        <v>45943</v>
      </c>
      <c r="M396" s="45">
        <v>170</v>
      </c>
      <c r="N396" s="52">
        <f t="shared" ref="N396:N459" si="29">IF(OR(ISBLANK(L396),ISBLANK(M396)),"",L396+M396-1)</f>
        <v>46112</v>
      </c>
      <c r="O396" s="46">
        <f ca="1">IF(OR(ISBLANK(L396),ISBLANK(M396)),"",N396-TODAY())</f>
        <v>-91</v>
      </c>
      <c r="P396" s="46"/>
      <c r="Q396" s="46" t="s">
        <v>50</v>
      </c>
      <c r="R396" s="45" t="s">
        <v>50</v>
      </c>
      <c r="S396" s="45" t="s">
        <v>50</v>
      </c>
      <c r="T396" s="45"/>
      <c r="U396" s="45"/>
      <c r="V396" s="45"/>
      <c r="W396" s="56"/>
      <c r="X396" s="45" t="s">
        <v>50</v>
      </c>
      <c r="Y396" s="45" t="s">
        <v>50</v>
      </c>
      <c r="Z396" s="45">
        <v>0</v>
      </c>
      <c r="AA396" s="45">
        <v>0</v>
      </c>
      <c r="AB396" s="45" t="s">
        <v>50</v>
      </c>
      <c r="AC396" s="45">
        <v>0</v>
      </c>
      <c r="AD396" s="45">
        <v>0</v>
      </c>
      <c r="AE396" s="45" t="s">
        <v>50</v>
      </c>
      <c r="AF396" s="45" t="s">
        <v>50</v>
      </c>
      <c r="AG396" s="45">
        <v>0</v>
      </c>
      <c r="AH396" s="45"/>
      <c r="AI396" s="45">
        <v>0</v>
      </c>
      <c r="AJ396" s="45" t="s">
        <v>50</v>
      </c>
      <c r="AK396" s="45">
        <v>1</v>
      </c>
      <c r="AL396" s="45">
        <v>0</v>
      </c>
      <c r="AM396" s="45">
        <v>0</v>
      </c>
      <c r="AN396" s="45">
        <v>0</v>
      </c>
      <c r="AO396" s="45">
        <v>0</v>
      </c>
      <c r="AP396" s="45">
        <v>0</v>
      </c>
      <c r="AQ396" s="45">
        <v>0</v>
      </c>
      <c r="AR396" s="45">
        <v>0</v>
      </c>
      <c r="AS396" s="45">
        <v>0</v>
      </c>
      <c r="AT396" s="45">
        <v>0</v>
      </c>
      <c r="AU396" s="45"/>
      <c r="AV396" s="45"/>
      <c r="AW396" s="45"/>
      <c r="AX396" s="45"/>
      <c r="AY396" s="45"/>
    </row>
    <row r="397" spans="1:51" s="53" customFormat="1" hidden="1" x14ac:dyDescent="0.25">
      <c r="A397" s="457">
        <v>394</v>
      </c>
      <c r="B397" s="450" t="s">
        <v>47</v>
      </c>
      <c r="C397" s="45" t="s">
        <v>1751</v>
      </c>
      <c r="D397" s="45" t="s">
        <v>1752</v>
      </c>
      <c r="E397" s="45" t="s">
        <v>515</v>
      </c>
      <c r="F397" s="45"/>
      <c r="G397" s="45"/>
      <c r="H397" s="45"/>
      <c r="I397" s="45"/>
      <c r="J397" s="45"/>
      <c r="K397" s="45"/>
      <c r="L397" s="51">
        <v>45944</v>
      </c>
      <c r="M397" s="45">
        <v>70</v>
      </c>
      <c r="N397" s="52">
        <f t="shared" si="29"/>
        <v>46013</v>
      </c>
      <c r="O397" s="46">
        <f t="shared" ca="1" si="28"/>
        <v>-190</v>
      </c>
      <c r="P397" s="46"/>
      <c r="Q397" s="46" t="s">
        <v>50</v>
      </c>
      <c r="R397" s="45" t="s">
        <v>50</v>
      </c>
      <c r="S397" s="45" t="s">
        <v>50</v>
      </c>
      <c r="T397" s="45">
        <v>0</v>
      </c>
      <c r="U397" s="45">
        <v>0</v>
      </c>
      <c r="V397" s="45">
        <v>0</v>
      </c>
      <c r="W397" s="56"/>
      <c r="X397" s="45" t="s">
        <v>50</v>
      </c>
      <c r="Y397" s="45" t="s">
        <v>50</v>
      </c>
      <c r="Z397" s="45" t="s">
        <v>50</v>
      </c>
      <c r="AA397" s="45">
        <v>0</v>
      </c>
      <c r="AB397" s="45" t="s">
        <v>50</v>
      </c>
      <c r="AC397" s="45">
        <v>0</v>
      </c>
      <c r="AD397" s="45">
        <v>0</v>
      </c>
      <c r="AE397" s="45" t="s">
        <v>50</v>
      </c>
      <c r="AF397" s="45" t="s">
        <v>50</v>
      </c>
      <c r="AG397" s="45">
        <v>0</v>
      </c>
      <c r="AH397" s="45" t="s">
        <v>50</v>
      </c>
      <c r="AI397" s="45">
        <v>0</v>
      </c>
      <c r="AJ397" s="45" t="s">
        <v>50</v>
      </c>
      <c r="AK397" s="45">
        <v>0</v>
      </c>
      <c r="AL397" s="45">
        <v>0</v>
      </c>
      <c r="AM397" s="45">
        <v>0</v>
      </c>
      <c r="AN397" s="45">
        <v>0</v>
      </c>
      <c r="AO397" s="45">
        <v>0</v>
      </c>
      <c r="AP397" s="45">
        <v>0</v>
      </c>
      <c r="AQ397" s="45">
        <v>0</v>
      </c>
      <c r="AR397" s="45">
        <v>0</v>
      </c>
      <c r="AS397" s="45">
        <v>0</v>
      </c>
      <c r="AT397" s="45">
        <v>0</v>
      </c>
      <c r="AU397" s="45"/>
      <c r="AV397" s="45"/>
      <c r="AW397" s="45"/>
      <c r="AX397" s="45"/>
      <c r="AY397" s="45"/>
    </row>
    <row r="398" spans="1:51" s="53" customFormat="1" hidden="1" x14ac:dyDescent="0.25">
      <c r="A398" s="180">
        <v>395</v>
      </c>
      <c r="B398" s="508">
        <v>0</v>
      </c>
      <c r="C398" s="45" t="s">
        <v>1753</v>
      </c>
      <c r="D398" s="45" t="s">
        <v>1754</v>
      </c>
      <c r="E398" s="46" t="s">
        <v>515</v>
      </c>
      <c r="F398" s="45"/>
      <c r="G398" s="45"/>
      <c r="H398" s="45"/>
      <c r="I398" s="45"/>
      <c r="J398" s="45"/>
      <c r="K398" s="45" t="s">
        <v>1755</v>
      </c>
      <c r="L398" s="51">
        <v>45944</v>
      </c>
      <c r="M398" s="45">
        <v>70</v>
      </c>
      <c r="N398" s="52">
        <f t="shared" si="29"/>
        <v>46013</v>
      </c>
      <c r="O398" s="46">
        <f t="shared" ca="1" si="28"/>
        <v>-190</v>
      </c>
      <c r="P398" s="46"/>
      <c r="Q398" s="46"/>
      <c r="R398" s="45"/>
      <c r="S398" s="45"/>
      <c r="T398" s="45"/>
      <c r="U398" s="45"/>
      <c r="V398" s="45"/>
      <c r="W398" s="56"/>
      <c r="X398" s="45"/>
      <c r="Y398" s="45"/>
      <c r="Z398" s="45"/>
      <c r="AA398" s="45"/>
      <c r="AB398" s="45"/>
      <c r="AC398" s="45"/>
      <c r="AD398" s="45"/>
      <c r="AE398" s="45"/>
      <c r="AF398" s="45"/>
      <c r="AG398" s="45"/>
      <c r="AH398" s="45"/>
      <c r="AI398" s="45"/>
      <c r="AJ398" s="45"/>
      <c r="AK398" s="45"/>
      <c r="AL398" s="45"/>
      <c r="AM398" s="45"/>
      <c r="AN398" s="45"/>
      <c r="AO398" s="45"/>
      <c r="AP398" s="45"/>
      <c r="AQ398" s="45"/>
      <c r="AR398" s="45"/>
      <c r="AS398" s="45"/>
      <c r="AT398" s="45"/>
      <c r="AU398" s="45"/>
      <c r="AV398" s="45"/>
      <c r="AW398" s="45"/>
      <c r="AX398" s="45"/>
      <c r="AY398" s="45"/>
    </row>
    <row r="399" spans="1:51" hidden="1" x14ac:dyDescent="0.25">
      <c r="A399" s="151">
        <v>396</v>
      </c>
      <c r="B399" s="323" t="s">
        <v>47</v>
      </c>
      <c r="C399" s="7" t="s">
        <v>1756</v>
      </c>
      <c r="D399" s="7" t="s">
        <v>1757</v>
      </c>
      <c r="E399" s="437" t="s">
        <v>1214</v>
      </c>
      <c r="F399" s="7"/>
      <c r="G399" s="7"/>
      <c r="H399" s="7"/>
      <c r="I399" s="7"/>
      <c r="J399" s="7"/>
      <c r="K399" s="7"/>
      <c r="L399" s="8">
        <v>45950</v>
      </c>
      <c r="M399" s="7">
        <v>40</v>
      </c>
      <c r="N399" s="9">
        <f t="shared" si="29"/>
        <v>45989</v>
      </c>
      <c r="O399" s="10">
        <f t="shared" ref="O399:O459" ca="1" si="30">IF(OR(ISBLANK(L399),ISBLANK(M399)),"",N399-TODAY())</f>
        <v>-214</v>
      </c>
      <c r="P399" s="10"/>
      <c r="Q399" s="10"/>
      <c r="R399" s="7"/>
      <c r="S399" s="7"/>
      <c r="T399" s="7"/>
      <c r="U399" s="7"/>
      <c r="V399" s="7"/>
      <c r="W399" s="15"/>
      <c r="X399" s="7"/>
      <c r="Y399" s="7"/>
      <c r="Z399" s="7"/>
      <c r="AA399" s="7"/>
      <c r="AB399" s="7"/>
      <c r="AC399" s="7"/>
      <c r="AD399" s="7"/>
      <c r="AE399" s="7"/>
      <c r="AF399" s="7"/>
      <c r="AG399" s="7"/>
      <c r="AH399" s="7"/>
      <c r="AI399" s="7"/>
      <c r="AJ399" s="7"/>
      <c r="AK399" s="7"/>
      <c r="AL399" s="7"/>
      <c r="AM399" s="7"/>
      <c r="AN399" s="7"/>
      <c r="AO399" s="7"/>
      <c r="AP399" s="7"/>
      <c r="AQ399" s="7"/>
      <c r="AR399" s="7"/>
      <c r="AS399" s="7"/>
      <c r="AT399" s="7"/>
      <c r="AU399" s="7"/>
      <c r="AV399" s="7"/>
      <c r="AW399" s="7"/>
      <c r="AX399" s="7"/>
      <c r="AY399" s="7"/>
    </row>
    <row r="400" spans="1:51" s="53" customFormat="1" hidden="1" x14ac:dyDescent="0.25">
      <c r="A400" s="180">
        <v>397</v>
      </c>
      <c r="B400" s="367" t="s">
        <v>47</v>
      </c>
      <c r="C400" s="45" t="s">
        <v>1758</v>
      </c>
      <c r="D400" s="45" t="s">
        <v>1759</v>
      </c>
      <c r="E400" s="45" t="s">
        <v>515</v>
      </c>
      <c r="F400" s="45"/>
      <c r="G400" s="45"/>
      <c r="H400" s="45"/>
      <c r="I400" s="45"/>
      <c r="J400" s="45"/>
      <c r="K400" s="45"/>
      <c r="L400" s="51">
        <v>45950</v>
      </c>
      <c r="M400" s="45">
        <v>100</v>
      </c>
      <c r="N400" s="52">
        <f t="shared" si="29"/>
        <v>46049</v>
      </c>
      <c r="O400" s="46">
        <f ca="1">IF(OR(ISBLANK(L400),ISBLANK(M400)),"",N400-TODAY())</f>
        <v>-154</v>
      </c>
      <c r="P400" s="46"/>
      <c r="Q400" s="46"/>
      <c r="R400" s="45"/>
      <c r="S400" s="45"/>
      <c r="T400" s="45"/>
      <c r="U400" s="45"/>
      <c r="V400" s="45"/>
      <c r="W400" s="56"/>
      <c r="X400" s="45" t="s">
        <v>50</v>
      </c>
      <c r="Y400" s="45" t="s">
        <v>50</v>
      </c>
      <c r="Z400" s="45" t="s">
        <v>56</v>
      </c>
      <c r="AA400" s="45"/>
      <c r="AB400" s="45" t="s">
        <v>56</v>
      </c>
      <c r="AC400" s="45"/>
      <c r="AD400" s="45"/>
      <c r="AE400" s="45" t="s">
        <v>50</v>
      </c>
      <c r="AF400" s="45" t="s">
        <v>50</v>
      </c>
      <c r="AG400" s="45"/>
      <c r="AH400" s="45"/>
      <c r="AI400" s="45"/>
      <c r="AJ400" s="45">
        <v>0</v>
      </c>
      <c r="AK400" s="45"/>
      <c r="AL400" s="45"/>
      <c r="AM400" s="45"/>
      <c r="AN400" s="45" t="s">
        <v>56</v>
      </c>
      <c r="AO400" s="45"/>
      <c r="AP400" s="45"/>
      <c r="AQ400" s="45"/>
      <c r="AR400" s="45"/>
      <c r="AS400" s="45"/>
      <c r="AT400" s="45"/>
      <c r="AU400" s="45"/>
      <c r="AV400" s="45"/>
      <c r="AW400" s="45"/>
      <c r="AX400" s="45"/>
      <c r="AY400" s="45"/>
    </row>
    <row r="401" spans="1:51" s="53" customFormat="1" hidden="1" x14ac:dyDescent="0.25">
      <c r="A401" s="180">
        <v>398</v>
      </c>
      <c r="B401" s="367" t="s">
        <v>47</v>
      </c>
      <c r="C401" s="45" t="s">
        <v>1760</v>
      </c>
      <c r="D401" s="45" t="s">
        <v>1761</v>
      </c>
      <c r="E401" s="45" t="s">
        <v>515</v>
      </c>
      <c r="F401" s="45"/>
      <c r="G401" s="45"/>
      <c r="H401" s="45"/>
      <c r="I401" s="45"/>
      <c r="J401" s="45"/>
      <c r="K401" s="45"/>
      <c r="L401" s="51">
        <v>45953</v>
      </c>
      <c r="M401" s="45">
        <v>140</v>
      </c>
      <c r="N401" s="52">
        <f t="shared" si="29"/>
        <v>46092</v>
      </c>
      <c r="O401" s="46">
        <f ca="1">IF(OR(ISBLANK(L401),ISBLANK(M401)),"",N401-TODAY())</f>
        <v>-111</v>
      </c>
      <c r="P401" s="46"/>
      <c r="Q401" s="46"/>
      <c r="R401" s="45"/>
      <c r="S401" s="45"/>
      <c r="T401" s="45"/>
      <c r="U401" s="45"/>
      <c r="V401" s="45"/>
      <c r="W401" s="56"/>
      <c r="X401" s="45"/>
      <c r="Y401" s="45"/>
      <c r="Z401" s="45"/>
      <c r="AA401" s="45"/>
      <c r="AB401" s="45"/>
      <c r="AC401" s="45"/>
      <c r="AD401" s="45"/>
      <c r="AE401" s="45"/>
      <c r="AF401" s="45"/>
      <c r="AG401" s="45"/>
      <c r="AH401" s="45"/>
      <c r="AI401" s="45"/>
      <c r="AJ401" s="45"/>
      <c r="AK401" s="45"/>
      <c r="AL401" s="45"/>
      <c r="AM401" s="45"/>
      <c r="AN401" s="45"/>
      <c r="AO401" s="45"/>
      <c r="AP401" s="45"/>
      <c r="AQ401" s="45"/>
      <c r="AR401" s="45"/>
      <c r="AS401" s="45"/>
      <c r="AT401" s="45"/>
      <c r="AU401" s="45"/>
      <c r="AV401" s="45"/>
      <c r="AW401" s="45"/>
      <c r="AX401" s="45"/>
      <c r="AY401" s="45"/>
    </row>
    <row r="402" spans="1:51" s="53" customFormat="1" hidden="1" x14ac:dyDescent="0.25">
      <c r="A402" s="180">
        <v>399</v>
      </c>
      <c r="B402" s="508">
        <v>0</v>
      </c>
      <c r="C402" s="45" t="s">
        <v>1762</v>
      </c>
      <c r="D402" s="45" t="s">
        <v>1763</v>
      </c>
      <c r="E402" s="45" t="s">
        <v>515</v>
      </c>
      <c r="F402" s="45"/>
      <c r="G402" s="45"/>
      <c r="H402" s="45"/>
      <c r="I402" s="45"/>
      <c r="J402" s="45"/>
      <c r="K402" s="45"/>
      <c r="L402" s="51">
        <v>45958</v>
      </c>
      <c r="M402" s="45">
        <v>140</v>
      </c>
      <c r="N402" s="52">
        <f t="shared" si="29"/>
        <v>46097</v>
      </c>
      <c r="O402" s="46">
        <f t="shared" ca="1" si="30"/>
        <v>-106</v>
      </c>
      <c r="P402" s="46"/>
      <c r="Q402" s="46"/>
      <c r="R402" s="45"/>
      <c r="S402" s="45"/>
      <c r="T402" s="45"/>
      <c r="U402" s="45"/>
      <c r="V402" s="45"/>
      <c r="W402" s="56"/>
      <c r="X402" s="45"/>
      <c r="Y402" s="45"/>
      <c r="Z402" s="45"/>
      <c r="AA402" s="45"/>
      <c r="AB402" s="45"/>
      <c r="AC402" s="45"/>
      <c r="AD402" s="45"/>
      <c r="AE402" s="45"/>
      <c r="AF402" s="45"/>
      <c r="AG402" s="45"/>
      <c r="AH402" s="45"/>
      <c r="AI402" s="45"/>
      <c r="AJ402" s="45"/>
      <c r="AK402" s="45"/>
      <c r="AL402" s="45"/>
      <c r="AM402" s="45"/>
      <c r="AN402" s="45"/>
      <c r="AO402" s="45"/>
      <c r="AP402" s="45"/>
      <c r="AQ402" s="45"/>
      <c r="AR402" s="45"/>
      <c r="AS402" s="45"/>
      <c r="AT402" s="45"/>
      <c r="AU402" s="45"/>
      <c r="AV402" s="45"/>
      <c r="AW402" s="45"/>
      <c r="AX402" s="45"/>
      <c r="AY402" s="45"/>
    </row>
    <row r="403" spans="1:51" s="53" customFormat="1" hidden="1" x14ac:dyDescent="0.25">
      <c r="A403" s="180">
        <v>400</v>
      </c>
      <c r="B403" s="367" t="s">
        <v>47</v>
      </c>
      <c r="C403" s="45" t="s">
        <v>1764</v>
      </c>
      <c r="D403" s="45" t="s">
        <v>1765</v>
      </c>
      <c r="E403" s="45" t="s">
        <v>515</v>
      </c>
      <c r="F403" s="45"/>
      <c r="G403" s="45"/>
      <c r="H403" s="45"/>
      <c r="I403" s="45"/>
      <c r="J403" s="45"/>
      <c r="K403" s="45"/>
      <c r="L403" s="51">
        <v>45964</v>
      </c>
      <c r="M403" s="45">
        <v>100</v>
      </c>
      <c r="N403" s="52">
        <f t="shared" si="29"/>
        <v>46063</v>
      </c>
      <c r="O403" s="46">
        <f t="shared" ca="1" si="30"/>
        <v>-140</v>
      </c>
      <c r="P403" s="46"/>
      <c r="Q403" s="46"/>
      <c r="R403" s="45"/>
      <c r="S403" s="45"/>
      <c r="T403" s="45"/>
      <c r="U403" s="45"/>
      <c r="V403" s="45"/>
      <c r="W403" s="56"/>
      <c r="X403" s="45"/>
      <c r="Y403" s="45"/>
      <c r="Z403" s="45"/>
      <c r="AA403" s="45"/>
      <c r="AB403" s="45"/>
      <c r="AC403" s="45"/>
      <c r="AD403" s="45"/>
      <c r="AE403" s="45"/>
      <c r="AF403" s="45"/>
      <c r="AG403" s="45"/>
      <c r="AH403" s="45"/>
      <c r="AI403" s="45"/>
      <c r="AJ403" s="45"/>
      <c r="AK403" s="45"/>
      <c r="AL403" s="45"/>
      <c r="AM403" s="45"/>
      <c r="AN403" s="45"/>
      <c r="AO403" s="45"/>
      <c r="AP403" s="45"/>
      <c r="AQ403" s="45"/>
      <c r="AR403" s="45"/>
      <c r="AS403" s="45"/>
      <c r="AT403" s="45"/>
      <c r="AU403" s="45"/>
      <c r="AV403" s="45"/>
      <c r="AW403" s="45"/>
      <c r="AX403" s="45"/>
      <c r="AY403" s="45"/>
    </row>
    <row r="404" spans="1:51" s="53" customFormat="1" ht="17.25" hidden="1" customHeight="1" x14ac:dyDescent="0.25">
      <c r="A404" s="180">
        <v>401</v>
      </c>
      <c r="B404" s="367" t="s">
        <v>47</v>
      </c>
      <c r="C404" s="46" t="s">
        <v>1720</v>
      </c>
      <c r="D404" s="45" t="s">
        <v>1766</v>
      </c>
      <c r="E404" s="45" t="s">
        <v>515</v>
      </c>
      <c r="F404" s="45"/>
      <c r="G404" s="45"/>
      <c r="H404" s="45"/>
      <c r="I404" s="45"/>
      <c r="J404" s="45"/>
      <c r="K404" s="45"/>
      <c r="L404" s="51">
        <v>45964</v>
      </c>
      <c r="M404" s="45">
        <v>100</v>
      </c>
      <c r="N404" s="52">
        <f t="shared" si="29"/>
        <v>46063</v>
      </c>
      <c r="O404" s="46">
        <f t="shared" ca="1" si="30"/>
        <v>-140</v>
      </c>
      <c r="P404" s="46"/>
      <c r="Q404" s="46"/>
      <c r="R404" s="45"/>
      <c r="S404" s="45"/>
      <c r="T404" s="45"/>
      <c r="U404" s="45"/>
      <c r="V404" s="45"/>
      <c r="W404" s="56"/>
      <c r="X404" s="45"/>
      <c r="Y404" s="45"/>
      <c r="Z404" s="45"/>
      <c r="AA404" s="45"/>
      <c r="AB404" s="45"/>
      <c r="AC404" s="45"/>
      <c r="AD404" s="45"/>
      <c r="AE404" s="45"/>
      <c r="AF404" s="45"/>
      <c r="AG404" s="45"/>
      <c r="AH404" s="45"/>
      <c r="AI404" s="45"/>
      <c r="AJ404" s="45"/>
      <c r="AK404" s="45"/>
      <c r="AL404" s="45"/>
      <c r="AM404" s="45"/>
      <c r="AN404" s="45"/>
      <c r="AO404" s="45"/>
      <c r="AP404" s="45"/>
      <c r="AQ404" s="45"/>
      <c r="AR404" s="45"/>
      <c r="AS404" s="45"/>
      <c r="AT404" s="45"/>
      <c r="AU404" s="45"/>
      <c r="AV404" s="45"/>
      <c r="AW404" s="45"/>
      <c r="AX404" s="45"/>
      <c r="AY404" s="45"/>
    </row>
    <row r="405" spans="1:51" s="53" customFormat="1" hidden="1" x14ac:dyDescent="0.25">
      <c r="A405" s="180">
        <v>402</v>
      </c>
      <c r="B405" s="367" t="s">
        <v>47</v>
      </c>
      <c r="C405" s="46" t="s">
        <v>1767</v>
      </c>
      <c r="D405" s="46" t="s">
        <v>1768</v>
      </c>
      <c r="E405" s="45" t="s">
        <v>515</v>
      </c>
      <c r="F405" s="45"/>
      <c r="G405" s="45"/>
      <c r="H405" s="45"/>
      <c r="I405" s="45"/>
      <c r="J405" s="45"/>
      <c r="K405" s="45"/>
      <c r="L405" s="51">
        <v>45964</v>
      </c>
      <c r="M405" s="45">
        <v>100</v>
      </c>
      <c r="N405" s="52">
        <f t="shared" si="29"/>
        <v>46063</v>
      </c>
      <c r="O405" s="46">
        <f t="shared" ca="1" si="30"/>
        <v>-140</v>
      </c>
      <c r="P405" s="46"/>
      <c r="Q405" s="46"/>
      <c r="R405" s="45"/>
      <c r="S405" s="45"/>
      <c r="T405" s="45"/>
      <c r="U405" s="45"/>
      <c r="V405" s="45"/>
      <c r="W405" s="56"/>
      <c r="X405" s="45"/>
      <c r="Y405" s="45"/>
      <c r="Z405" s="45"/>
      <c r="AA405" s="45"/>
      <c r="AB405" s="45"/>
      <c r="AC405" s="45"/>
      <c r="AD405" s="45"/>
      <c r="AE405" s="45"/>
      <c r="AF405" s="45"/>
      <c r="AG405" s="45"/>
      <c r="AH405" s="45"/>
      <c r="AI405" s="45"/>
      <c r="AJ405" s="45"/>
      <c r="AK405" s="45"/>
      <c r="AL405" s="45"/>
      <c r="AM405" s="45"/>
      <c r="AN405" s="45"/>
      <c r="AO405" s="45"/>
      <c r="AP405" s="45"/>
      <c r="AQ405" s="45"/>
      <c r="AR405" s="45"/>
      <c r="AS405" s="45"/>
      <c r="AT405" s="45"/>
      <c r="AU405" s="45"/>
      <c r="AV405" s="45"/>
      <c r="AW405" s="45"/>
      <c r="AX405" s="45"/>
      <c r="AY405" s="45"/>
    </row>
    <row r="406" spans="1:51" s="53" customFormat="1" hidden="1" x14ac:dyDescent="0.25">
      <c r="A406" s="180">
        <v>403</v>
      </c>
      <c r="B406" s="367" t="s">
        <v>47</v>
      </c>
      <c r="C406" s="45" t="s">
        <v>1769</v>
      </c>
      <c r="D406" s="45" t="s">
        <v>1770</v>
      </c>
      <c r="E406" s="45" t="s">
        <v>515</v>
      </c>
      <c r="F406" s="45"/>
      <c r="G406" s="45"/>
      <c r="H406" s="45"/>
      <c r="I406" s="45"/>
      <c r="J406" s="45"/>
      <c r="K406" s="45"/>
      <c r="L406" s="51">
        <v>45965</v>
      </c>
      <c r="M406" s="45">
        <v>130</v>
      </c>
      <c r="N406" s="52">
        <f t="shared" si="29"/>
        <v>46094</v>
      </c>
      <c r="O406" s="46">
        <f t="shared" ca="1" si="30"/>
        <v>-109</v>
      </c>
      <c r="P406" s="46"/>
      <c r="Q406" s="46"/>
      <c r="R406" s="45"/>
      <c r="S406" s="45"/>
      <c r="T406" s="45"/>
      <c r="U406" s="45"/>
      <c r="V406" s="45"/>
      <c r="W406" s="56"/>
      <c r="X406" s="45"/>
      <c r="Y406" s="45"/>
      <c r="Z406" s="45"/>
      <c r="AA406" s="45"/>
      <c r="AB406" s="45"/>
      <c r="AC406" s="45"/>
      <c r="AD406" s="45"/>
      <c r="AE406" s="45"/>
      <c r="AF406" s="45"/>
      <c r="AG406" s="45"/>
      <c r="AH406" s="45"/>
      <c r="AI406" s="45"/>
      <c r="AJ406" s="45"/>
      <c r="AK406" s="45"/>
      <c r="AL406" s="45"/>
      <c r="AM406" s="45"/>
      <c r="AN406" s="45"/>
      <c r="AO406" s="45"/>
      <c r="AP406" s="45"/>
      <c r="AQ406" s="45"/>
      <c r="AR406" s="45"/>
      <c r="AS406" s="45"/>
      <c r="AT406" s="45"/>
      <c r="AU406" s="45"/>
      <c r="AV406" s="45"/>
      <c r="AW406" s="45"/>
      <c r="AX406" s="45"/>
      <c r="AY406" s="45"/>
    </row>
    <row r="407" spans="1:51" s="53" customFormat="1" hidden="1" x14ac:dyDescent="0.25">
      <c r="A407" s="180">
        <v>404</v>
      </c>
      <c r="B407" s="367" t="s">
        <v>47</v>
      </c>
      <c r="C407" s="45" t="s">
        <v>1771</v>
      </c>
      <c r="D407" s="45" t="s">
        <v>1772</v>
      </c>
      <c r="E407" s="45" t="s">
        <v>515</v>
      </c>
      <c r="F407" s="45"/>
      <c r="G407" s="45"/>
      <c r="H407" s="45"/>
      <c r="I407" s="45"/>
      <c r="J407" s="45"/>
      <c r="K407" s="45"/>
      <c r="L407" s="51">
        <v>45965</v>
      </c>
      <c r="M407" s="45">
        <v>70</v>
      </c>
      <c r="N407" s="52">
        <f t="shared" si="29"/>
        <v>46034</v>
      </c>
      <c r="O407" s="46">
        <f t="shared" ca="1" si="30"/>
        <v>-169</v>
      </c>
      <c r="P407" s="46"/>
      <c r="Q407" s="46" t="s">
        <v>50</v>
      </c>
      <c r="R407" s="45" t="s">
        <v>50</v>
      </c>
      <c r="S407" s="45" t="s">
        <v>50</v>
      </c>
      <c r="T407" s="45" t="s">
        <v>50</v>
      </c>
      <c r="U407" s="45"/>
      <c r="V407" s="45"/>
      <c r="W407" s="56"/>
      <c r="X407" s="45"/>
      <c r="Y407" s="45" t="s">
        <v>50</v>
      </c>
      <c r="Z407" s="45" t="s">
        <v>56</v>
      </c>
      <c r="AA407" s="45">
        <v>1</v>
      </c>
      <c r="AB407" s="45" t="s">
        <v>50</v>
      </c>
      <c r="AC407" s="45">
        <v>0</v>
      </c>
      <c r="AD407" s="45">
        <v>0</v>
      </c>
      <c r="AE407" s="45" t="s">
        <v>50</v>
      </c>
      <c r="AF407" s="45" t="s">
        <v>50</v>
      </c>
      <c r="AG407" s="45"/>
      <c r="AH407" s="45"/>
      <c r="AI407" s="45"/>
      <c r="AJ407" s="45" t="s">
        <v>50</v>
      </c>
      <c r="AK407" s="45"/>
      <c r="AL407" s="45"/>
      <c r="AM407" s="45"/>
      <c r="AN407" s="45"/>
      <c r="AO407" s="45"/>
      <c r="AP407" s="45"/>
      <c r="AQ407" s="45"/>
      <c r="AR407" s="45"/>
      <c r="AS407" s="45"/>
      <c r="AT407" s="45"/>
      <c r="AU407" s="45"/>
      <c r="AV407" s="45"/>
      <c r="AW407" s="45"/>
      <c r="AX407" s="45"/>
      <c r="AY407" s="45"/>
    </row>
    <row r="408" spans="1:51" s="53" customFormat="1" hidden="1" x14ac:dyDescent="0.25">
      <c r="A408" s="180">
        <v>405</v>
      </c>
      <c r="B408" s="367" t="s">
        <v>47</v>
      </c>
      <c r="C408" s="45" t="s">
        <v>1773</v>
      </c>
      <c r="D408" s="45" t="s">
        <v>1774</v>
      </c>
      <c r="E408" s="45" t="s">
        <v>515</v>
      </c>
      <c r="F408" s="45"/>
      <c r="G408" s="45"/>
      <c r="H408" s="45"/>
      <c r="I408" s="45"/>
      <c r="J408" s="45"/>
      <c r="K408" s="45"/>
      <c r="L408" s="51">
        <v>45965</v>
      </c>
      <c r="M408" s="45">
        <v>70</v>
      </c>
      <c r="N408" s="52">
        <f t="shared" si="29"/>
        <v>46034</v>
      </c>
      <c r="O408" s="46">
        <f t="shared" ca="1" si="30"/>
        <v>-169</v>
      </c>
      <c r="P408" s="46"/>
      <c r="Q408" s="46" t="s">
        <v>50</v>
      </c>
      <c r="R408" s="45" t="s">
        <v>50</v>
      </c>
      <c r="S408" s="45" t="s">
        <v>50</v>
      </c>
      <c r="T408" s="45" t="s">
        <v>50</v>
      </c>
      <c r="U408" s="45"/>
      <c r="V408" s="45"/>
      <c r="W408" s="56"/>
      <c r="X408" s="45"/>
      <c r="Y408" s="45" t="s">
        <v>50</v>
      </c>
      <c r="Z408" s="45"/>
      <c r="AA408" s="45"/>
      <c r="AB408" s="45" t="s">
        <v>50</v>
      </c>
      <c r="AC408" s="45"/>
      <c r="AD408" s="45"/>
      <c r="AE408" s="45" t="s">
        <v>50</v>
      </c>
      <c r="AF408" s="45" t="s">
        <v>50</v>
      </c>
      <c r="AG408" s="45"/>
      <c r="AH408" s="45"/>
      <c r="AI408" s="45"/>
      <c r="AJ408" s="45">
        <v>0</v>
      </c>
      <c r="AK408" s="45"/>
      <c r="AL408" s="45"/>
      <c r="AM408" s="45"/>
      <c r="AN408" s="45"/>
      <c r="AO408" s="45"/>
      <c r="AP408" s="45"/>
      <c r="AQ408" s="45"/>
      <c r="AR408" s="45"/>
      <c r="AS408" s="45"/>
      <c r="AT408" s="45"/>
      <c r="AU408" s="45"/>
      <c r="AV408" s="45"/>
      <c r="AW408" s="45"/>
      <c r="AX408" s="45"/>
      <c r="AY408" s="45"/>
    </row>
    <row r="409" spans="1:51" s="53" customFormat="1" hidden="1" x14ac:dyDescent="0.25">
      <c r="A409" s="180">
        <v>406</v>
      </c>
      <c r="B409" s="367" t="s">
        <v>47</v>
      </c>
      <c r="C409" s="45" t="s">
        <v>1775</v>
      </c>
      <c r="D409" s="45" t="s">
        <v>1776</v>
      </c>
      <c r="E409" s="45" t="s">
        <v>515</v>
      </c>
      <c r="F409" s="45"/>
      <c r="G409" s="45"/>
      <c r="H409" s="45"/>
      <c r="I409" s="45"/>
      <c r="J409" s="45"/>
      <c r="K409" s="45"/>
      <c r="L409" s="51">
        <v>45972</v>
      </c>
      <c r="M409" s="45">
        <v>190</v>
      </c>
      <c r="N409" s="52">
        <f t="shared" si="29"/>
        <v>46161</v>
      </c>
      <c r="O409" s="46">
        <f t="shared" ca="1" si="30"/>
        <v>-42</v>
      </c>
      <c r="P409" s="46"/>
      <c r="Q409" s="46"/>
      <c r="R409" s="45"/>
      <c r="S409" s="45"/>
      <c r="T409" s="45"/>
      <c r="U409" s="45"/>
      <c r="V409" s="45"/>
      <c r="W409" s="56"/>
      <c r="X409" s="45"/>
      <c r="Y409" s="45"/>
      <c r="Z409" s="45"/>
      <c r="AA409" s="45"/>
      <c r="AB409" s="45"/>
      <c r="AC409" s="45"/>
      <c r="AD409" s="45"/>
      <c r="AE409" s="45"/>
      <c r="AF409" s="45"/>
      <c r="AG409" s="45"/>
      <c r="AH409" s="45"/>
      <c r="AI409" s="45"/>
      <c r="AJ409" s="45"/>
      <c r="AK409" s="45"/>
      <c r="AL409" s="45"/>
      <c r="AM409" s="45"/>
      <c r="AN409" s="45"/>
      <c r="AO409" s="45"/>
      <c r="AP409" s="45"/>
      <c r="AQ409" s="45"/>
      <c r="AR409" s="45"/>
      <c r="AS409" s="45"/>
      <c r="AT409" s="45"/>
      <c r="AU409" s="45"/>
      <c r="AV409" s="45"/>
      <c r="AW409" s="45"/>
      <c r="AX409" s="45"/>
      <c r="AY409" s="45"/>
    </row>
    <row r="410" spans="1:51" s="53" customFormat="1" hidden="1" x14ac:dyDescent="0.25">
      <c r="A410" s="180">
        <v>407</v>
      </c>
      <c r="B410" s="367" t="s">
        <v>47</v>
      </c>
      <c r="C410" s="45" t="s">
        <v>1777</v>
      </c>
      <c r="D410" s="45" t="s">
        <v>1778</v>
      </c>
      <c r="E410" s="45" t="s">
        <v>515</v>
      </c>
      <c r="F410" s="45"/>
      <c r="G410" s="45"/>
      <c r="H410" s="45"/>
      <c r="I410" s="45"/>
      <c r="J410" s="45"/>
      <c r="K410" s="45"/>
      <c r="L410" s="51">
        <v>45972</v>
      </c>
      <c r="M410" s="45">
        <v>70</v>
      </c>
      <c r="N410" s="52">
        <f t="shared" si="29"/>
        <v>46041</v>
      </c>
      <c r="O410" s="46">
        <f t="shared" ca="1" si="30"/>
        <v>-162</v>
      </c>
      <c r="P410" s="46"/>
      <c r="Q410" s="46"/>
      <c r="R410" s="45"/>
      <c r="S410" s="45"/>
      <c r="T410" s="45"/>
      <c r="U410" s="45"/>
      <c r="V410" s="45"/>
      <c r="W410" s="56"/>
      <c r="X410" s="45"/>
      <c r="Y410" s="45"/>
      <c r="Z410" s="45"/>
      <c r="AA410" s="45"/>
      <c r="AB410" s="45"/>
      <c r="AC410" s="45"/>
      <c r="AD410" s="45"/>
      <c r="AE410" s="45"/>
      <c r="AF410" s="45"/>
      <c r="AG410" s="45"/>
      <c r="AH410" s="45"/>
      <c r="AI410" s="45"/>
      <c r="AJ410" s="45"/>
      <c r="AK410" s="45"/>
      <c r="AL410" s="45"/>
      <c r="AM410" s="45"/>
      <c r="AN410" s="45"/>
      <c r="AO410" s="45"/>
      <c r="AP410" s="45"/>
      <c r="AQ410" s="45"/>
      <c r="AR410" s="45"/>
      <c r="AS410" s="45"/>
      <c r="AT410" s="45"/>
      <c r="AU410" s="45"/>
      <c r="AV410" s="45"/>
      <c r="AW410" s="45"/>
      <c r="AX410" s="45"/>
      <c r="AY410" s="45"/>
    </row>
    <row r="411" spans="1:51" s="53" customFormat="1" hidden="1" x14ac:dyDescent="0.25">
      <c r="A411" s="180">
        <v>408</v>
      </c>
      <c r="B411" s="367" t="s">
        <v>47</v>
      </c>
      <c r="C411" s="45" t="s">
        <v>1779</v>
      </c>
      <c r="D411" s="45" t="s">
        <v>1780</v>
      </c>
      <c r="E411" s="45" t="s">
        <v>515</v>
      </c>
      <c r="F411" s="45"/>
      <c r="G411" s="45"/>
      <c r="H411" s="45"/>
      <c r="I411" s="45"/>
      <c r="J411" s="45"/>
      <c r="K411" s="45"/>
      <c r="L411" s="51">
        <v>45972</v>
      </c>
      <c r="M411" s="45">
        <v>100</v>
      </c>
      <c r="N411" s="52">
        <f t="shared" si="29"/>
        <v>46071</v>
      </c>
      <c r="O411" s="46">
        <f t="shared" ca="1" si="30"/>
        <v>-132</v>
      </c>
      <c r="P411" s="46"/>
      <c r="Q411" s="46"/>
      <c r="R411" s="45"/>
      <c r="S411" s="45"/>
      <c r="T411" s="45"/>
      <c r="U411" s="45"/>
      <c r="V411" s="45"/>
      <c r="W411" s="56"/>
      <c r="X411" s="45"/>
      <c r="Y411" s="45"/>
      <c r="Z411" s="45"/>
      <c r="AA411" s="45"/>
      <c r="AB411" s="45"/>
      <c r="AC411" s="45"/>
      <c r="AD411" s="45"/>
      <c r="AE411" s="45"/>
      <c r="AF411" s="45"/>
      <c r="AG411" s="45"/>
      <c r="AH411" s="45"/>
      <c r="AI411" s="45"/>
      <c r="AJ411" s="45"/>
      <c r="AK411" s="45"/>
      <c r="AL411" s="45"/>
      <c r="AM411" s="45"/>
      <c r="AN411" s="45"/>
      <c r="AO411" s="45"/>
      <c r="AP411" s="45"/>
      <c r="AQ411" s="45"/>
      <c r="AR411" s="45"/>
      <c r="AS411" s="45"/>
      <c r="AT411" s="45"/>
      <c r="AU411" s="45"/>
      <c r="AV411" s="45"/>
      <c r="AW411" s="45"/>
      <c r="AX411" s="45"/>
      <c r="AY411" s="45"/>
    </row>
    <row r="412" spans="1:51" ht="13.5" customHeight="1" x14ac:dyDescent="0.25">
      <c r="A412" s="151">
        <v>409</v>
      </c>
      <c r="B412" s="323" t="s">
        <v>1781</v>
      </c>
      <c r="C412" s="49" t="s">
        <v>1782</v>
      </c>
      <c r="D412" s="7" t="s">
        <v>1783</v>
      </c>
      <c r="E412" s="7" t="s">
        <v>515</v>
      </c>
      <c r="F412" s="7"/>
      <c r="G412" s="7"/>
      <c r="H412" s="7"/>
      <c r="I412" s="7"/>
      <c r="J412" s="7"/>
      <c r="K412" s="67"/>
      <c r="L412" s="8">
        <v>45979</v>
      </c>
      <c r="M412" s="7">
        <v>250</v>
      </c>
      <c r="N412" s="9">
        <f t="shared" si="29"/>
        <v>46228</v>
      </c>
      <c r="O412" s="10">
        <f t="shared" ca="1" si="30"/>
        <v>25</v>
      </c>
      <c r="P412" s="10"/>
      <c r="Q412" s="10"/>
      <c r="R412" s="7"/>
      <c r="S412" s="7"/>
      <c r="T412" s="7"/>
      <c r="U412" s="7"/>
      <c r="V412" s="7"/>
      <c r="W412" s="15"/>
      <c r="X412" s="7"/>
      <c r="Y412" s="7"/>
      <c r="Z412" s="7"/>
      <c r="AA412" s="7"/>
      <c r="AB412" s="7"/>
      <c r="AC412" s="7"/>
      <c r="AD412" s="7"/>
      <c r="AE412" s="7"/>
      <c r="AF412" s="7"/>
      <c r="AG412" s="7"/>
      <c r="AH412" s="7"/>
      <c r="AI412" s="7"/>
      <c r="AJ412" s="7"/>
      <c r="AK412" s="7"/>
      <c r="AL412" s="7"/>
      <c r="AM412" s="7"/>
      <c r="AN412" s="7"/>
      <c r="AO412" s="7"/>
      <c r="AP412" s="7"/>
      <c r="AQ412" s="7"/>
      <c r="AR412" s="7"/>
      <c r="AS412" s="7"/>
      <c r="AT412" s="7"/>
      <c r="AU412" s="7"/>
      <c r="AV412" s="7"/>
      <c r="AW412" s="7"/>
      <c r="AX412" s="7"/>
      <c r="AY412" s="7"/>
    </row>
    <row r="413" spans="1:51" s="53" customFormat="1" hidden="1" x14ac:dyDescent="0.25">
      <c r="A413" s="180">
        <v>410</v>
      </c>
      <c r="B413" s="367" t="s">
        <v>47</v>
      </c>
      <c r="C413" s="45" t="s">
        <v>1784</v>
      </c>
      <c r="D413" s="45" t="s">
        <v>1785</v>
      </c>
      <c r="E413" s="45" t="s">
        <v>515</v>
      </c>
      <c r="F413" s="45"/>
      <c r="G413" s="45"/>
      <c r="H413" s="45"/>
      <c r="I413" s="45"/>
      <c r="J413" s="45"/>
      <c r="K413" s="45"/>
      <c r="L413" s="51">
        <v>45980</v>
      </c>
      <c r="M413" s="45">
        <v>100</v>
      </c>
      <c r="N413" s="52">
        <f t="shared" si="29"/>
        <v>46079</v>
      </c>
      <c r="O413" s="46">
        <f t="shared" ca="1" si="30"/>
        <v>-124</v>
      </c>
      <c r="P413" s="46"/>
      <c r="Q413" s="46"/>
      <c r="R413" s="45"/>
      <c r="S413" s="45"/>
      <c r="T413" s="45"/>
      <c r="U413" s="45"/>
      <c r="V413" s="45"/>
      <c r="W413" s="56"/>
      <c r="X413" s="45"/>
      <c r="Y413" s="45"/>
      <c r="Z413" s="45"/>
      <c r="AA413" s="45"/>
      <c r="AB413" s="45"/>
      <c r="AC413" s="45"/>
      <c r="AD413" s="45"/>
      <c r="AE413" s="45"/>
      <c r="AF413" s="45"/>
      <c r="AG413" s="45"/>
      <c r="AH413" s="45"/>
      <c r="AI413" s="45"/>
      <c r="AJ413" s="45"/>
      <c r="AK413" s="45"/>
      <c r="AL413" s="45"/>
      <c r="AM413" s="45"/>
      <c r="AN413" s="45"/>
      <c r="AO413" s="45"/>
      <c r="AP413" s="45"/>
      <c r="AQ413" s="45"/>
      <c r="AR413" s="45"/>
      <c r="AS413" s="45"/>
      <c r="AT413" s="45"/>
      <c r="AU413" s="45"/>
      <c r="AV413" s="45"/>
      <c r="AW413" s="45"/>
      <c r="AX413" s="45"/>
      <c r="AY413" s="45"/>
    </row>
    <row r="414" spans="1:51" s="53" customFormat="1" hidden="1" x14ac:dyDescent="0.25">
      <c r="A414" s="180">
        <v>411</v>
      </c>
      <c r="B414" s="367" t="s">
        <v>47</v>
      </c>
      <c r="C414" s="45" t="s">
        <v>1786</v>
      </c>
      <c r="D414" s="45" t="s">
        <v>1787</v>
      </c>
      <c r="E414" s="45" t="s">
        <v>515</v>
      </c>
      <c r="F414" s="45"/>
      <c r="G414" s="45"/>
      <c r="H414" s="45"/>
      <c r="I414" s="45"/>
      <c r="J414" s="45"/>
      <c r="K414" s="45"/>
      <c r="L414" s="51">
        <v>45980</v>
      </c>
      <c r="M414" s="45">
        <v>70</v>
      </c>
      <c r="N414" s="52">
        <f t="shared" si="29"/>
        <v>46049</v>
      </c>
      <c r="O414" s="46">
        <f t="shared" ca="1" si="30"/>
        <v>-154</v>
      </c>
      <c r="P414" s="46"/>
      <c r="Q414" s="46"/>
      <c r="R414" s="45"/>
      <c r="S414" s="45"/>
      <c r="T414" s="45"/>
      <c r="U414" s="45"/>
      <c r="V414" s="45"/>
      <c r="W414" s="56"/>
      <c r="X414" s="45"/>
      <c r="Y414" s="45"/>
      <c r="Z414" s="45"/>
      <c r="AA414" s="45"/>
      <c r="AB414" s="45"/>
      <c r="AC414" s="45"/>
      <c r="AD414" s="45"/>
      <c r="AE414" s="45"/>
      <c r="AF414" s="45"/>
      <c r="AG414" s="45"/>
      <c r="AH414" s="45"/>
      <c r="AI414" s="45"/>
      <c r="AJ414" s="45"/>
      <c r="AK414" s="45"/>
      <c r="AL414" s="45"/>
      <c r="AM414" s="45"/>
      <c r="AN414" s="45"/>
      <c r="AO414" s="45"/>
      <c r="AP414" s="45"/>
      <c r="AQ414" s="45"/>
      <c r="AR414" s="45"/>
      <c r="AS414" s="45"/>
      <c r="AT414" s="45"/>
      <c r="AU414" s="45"/>
      <c r="AV414" s="45"/>
      <c r="AW414" s="45"/>
      <c r="AX414" s="45"/>
      <c r="AY414" s="45"/>
    </row>
    <row r="415" spans="1:51" s="53" customFormat="1" hidden="1" x14ac:dyDescent="0.25">
      <c r="A415" s="180">
        <v>412</v>
      </c>
      <c r="B415" s="367" t="s">
        <v>47</v>
      </c>
      <c r="C415" s="45" t="s">
        <v>1788</v>
      </c>
      <c r="D415" s="45" t="s">
        <v>1789</v>
      </c>
      <c r="E415" s="45" t="s">
        <v>515</v>
      </c>
      <c r="F415" s="45"/>
      <c r="G415" s="45"/>
      <c r="H415" s="45"/>
      <c r="I415" s="45"/>
      <c r="J415" s="45"/>
      <c r="K415" s="45"/>
      <c r="L415" s="51">
        <v>45987</v>
      </c>
      <c r="M415" s="45">
        <v>100</v>
      </c>
      <c r="N415" s="52">
        <f t="shared" si="29"/>
        <v>46086</v>
      </c>
      <c r="O415" s="46">
        <f t="shared" ca="1" si="30"/>
        <v>-117</v>
      </c>
      <c r="P415" s="46"/>
      <c r="Q415" s="46"/>
      <c r="R415" s="45"/>
      <c r="S415" s="45"/>
      <c r="T415" s="45"/>
      <c r="U415" s="45"/>
      <c r="V415" s="45"/>
      <c r="W415" s="56"/>
      <c r="X415" s="45"/>
      <c r="Y415" s="45"/>
      <c r="Z415" s="45"/>
      <c r="AA415" s="45"/>
      <c r="AB415" s="45"/>
      <c r="AC415" s="45"/>
      <c r="AD415" s="45"/>
      <c r="AE415" s="45"/>
      <c r="AF415" s="45"/>
      <c r="AG415" s="45"/>
      <c r="AH415" s="45"/>
      <c r="AI415" s="45"/>
      <c r="AJ415" s="45"/>
      <c r="AK415" s="45"/>
      <c r="AL415" s="45"/>
      <c r="AM415" s="45"/>
      <c r="AN415" s="45"/>
      <c r="AO415" s="45"/>
      <c r="AP415" s="45"/>
      <c r="AQ415" s="45"/>
      <c r="AR415" s="45"/>
      <c r="AS415" s="45"/>
      <c r="AT415" s="45"/>
      <c r="AU415" s="45"/>
      <c r="AV415" s="45"/>
      <c r="AW415" s="45"/>
      <c r="AX415" s="45"/>
      <c r="AY415" s="45"/>
    </row>
    <row r="416" spans="1:51" s="53" customFormat="1" ht="18" hidden="1" customHeight="1" x14ac:dyDescent="0.25">
      <c r="A416" s="180">
        <v>413</v>
      </c>
      <c r="B416" s="367" t="s">
        <v>47</v>
      </c>
      <c r="C416" s="45" t="s">
        <v>1790</v>
      </c>
      <c r="D416" s="45" t="s">
        <v>1791</v>
      </c>
      <c r="E416" s="45" t="s">
        <v>515</v>
      </c>
      <c r="F416" s="45"/>
      <c r="G416" s="45"/>
      <c r="H416" s="45"/>
      <c r="I416" s="45"/>
      <c r="J416" s="45"/>
      <c r="K416" s="510"/>
      <c r="L416" s="51">
        <v>45995</v>
      </c>
      <c r="M416" s="45">
        <v>70</v>
      </c>
      <c r="N416" s="52">
        <f t="shared" si="29"/>
        <v>46064</v>
      </c>
      <c r="O416" s="46">
        <f t="shared" ca="1" si="30"/>
        <v>-139</v>
      </c>
      <c r="P416" s="46"/>
      <c r="Q416" s="46"/>
      <c r="R416" s="45"/>
      <c r="S416" s="45"/>
      <c r="T416" s="45"/>
      <c r="U416" s="45"/>
      <c r="V416" s="45"/>
      <c r="W416" s="56"/>
      <c r="X416" s="45"/>
      <c r="Y416" s="45"/>
      <c r="Z416" s="45"/>
      <c r="AA416" s="45"/>
      <c r="AB416" s="45"/>
      <c r="AC416" s="45"/>
      <c r="AD416" s="45"/>
      <c r="AE416" s="45"/>
      <c r="AF416" s="45"/>
      <c r="AG416" s="45"/>
      <c r="AH416" s="45"/>
      <c r="AI416" s="45"/>
      <c r="AJ416" s="45"/>
      <c r="AK416" s="45"/>
      <c r="AL416" s="45"/>
      <c r="AM416" s="45"/>
      <c r="AN416" s="45"/>
      <c r="AO416" s="45"/>
      <c r="AP416" s="45"/>
      <c r="AQ416" s="45"/>
      <c r="AR416" s="45"/>
      <c r="AS416" s="45"/>
      <c r="AT416" s="45"/>
      <c r="AU416" s="45"/>
      <c r="AV416" s="45"/>
      <c r="AW416" s="45"/>
      <c r="AX416" s="45"/>
      <c r="AY416" s="45"/>
    </row>
    <row r="417" spans="1:51" s="53" customFormat="1" hidden="1" x14ac:dyDescent="0.25">
      <c r="A417" s="180">
        <v>414</v>
      </c>
      <c r="B417" s="367" t="s">
        <v>47</v>
      </c>
      <c r="C417" s="45" t="s">
        <v>1792</v>
      </c>
      <c r="D417" s="45" t="s">
        <v>1793</v>
      </c>
      <c r="E417" s="45" t="s">
        <v>515</v>
      </c>
      <c r="F417" s="45"/>
      <c r="G417" s="45"/>
      <c r="H417" s="45"/>
      <c r="I417" s="45"/>
      <c r="J417" s="45"/>
      <c r="K417" s="45"/>
      <c r="L417" s="51">
        <v>45999</v>
      </c>
      <c r="M417" s="45">
        <v>100</v>
      </c>
      <c r="N417" s="52">
        <f t="shared" si="29"/>
        <v>46098</v>
      </c>
      <c r="O417" s="46">
        <f t="shared" ca="1" si="30"/>
        <v>-105</v>
      </c>
      <c r="P417" s="46"/>
      <c r="Q417" s="46"/>
      <c r="R417" s="45"/>
      <c r="S417" s="45"/>
      <c r="T417" s="45"/>
      <c r="U417" s="45"/>
      <c r="V417" s="45"/>
      <c r="W417" s="56"/>
      <c r="X417" s="45"/>
      <c r="Y417" s="45"/>
      <c r="Z417" s="45"/>
      <c r="AA417" s="45"/>
      <c r="AB417" s="45"/>
      <c r="AC417" s="45"/>
      <c r="AD417" s="45"/>
      <c r="AE417" s="45"/>
      <c r="AF417" s="45"/>
      <c r="AG417" s="45"/>
      <c r="AH417" s="45"/>
      <c r="AI417" s="45"/>
      <c r="AJ417" s="45"/>
      <c r="AK417" s="45"/>
      <c r="AL417" s="45"/>
      <c r="AM417" s="45"/>
      <c r="AN417" s="45"/>
      <c r="AO417" s="45"/>
      <c r="AP417" s="45"/>
      <c r="AQ417" s="45"/>
      <c r="AR417" s="45"/>
      <c r="AS417" s="45"/>
      <c r="AT417" s="45"/>
      <c r="AU417" s="45"/>
      <c r="AV417" s="45"/>
      <c r="AW417" s="45"/>
      <c r="AX417" s="45"/>
      <c r="AY417" s="45"/>
    </row>
    <row r="418" spans="1:51" s="53" customFormat="1" hidden="1" x14ac:dyDescent="0.25">
      <c r="A418" s="180">
        <v>415</v>
      </c>
      <c r="B418" s="367" t="s">
        <v>47</v>
      </c>
      <c r="C418" s="45" t="s">
        <v>1794</v>
      </c>
      <c r="D418" s="45" t="s">
        <v>1795</v>
      </c>
      <c r="E418" s="45" t="s">
        <v>515</v>
      </c>
      <c r="F418" s="45"/>
      <c r="G418" s="45"/>
      <c r="H418" s="45"/>
      <c r="I418" s="45"/>
      <c r="J418" s="45"/>
      <c r="K418" s="45"/>
      <c r="L418" s="51">
        <v>46001</v>
      </c>
      <c r="M418" s="45">
        <v>40</v>
      </c>
      <c r="N418" s="52">
        <f t="shared" si="29"/>
        <v>46040</v>
      </c>
      <c r="O418" s="46">
        <f t="shared" ca="1" si="30"/>
        <v>-163</v>
      </c>
      <c r="P418" s="46"/>
      <c r="Q418" s="46"/>
      <c r="R418" s="45"/>
      <c r="S418" s="45"/>
      <c r="T418" s="45"/>
      <c r="U418" s="45"/>
      <c r="V418" s="45"/>
      <c r="W418" s="56"/>
      <c r="X418" s="45"/>
      <c r="Y418" s="45"/>
      <c r="Z418" s="45"/>
      <c r="AA418" s="45"/>
      <c r="AB418" s="45"/>
      <c r="AC418" s="45"/>
      <c r="AD418" s="45"/>
      <c r="AE418" s="45"/>
      <c r="AF418" s="45"/>
      <c r="AG418" s="45"/>
      <c r="AH418" s="45"/>
      <c r="AI418" s="45"/>
      <c r="AJ418" s="45"/>
      <c r="AK418" s="45"/>
      <c r="AL418" s="45"/>
      <c r="AM418" s="45"/>
      <c r="AN418" s="45"/>
      <c r="AO418" s="45"/>
      <c r="AP418" s="45"/>
      <c r="AQ418" s="45"/>
      <c r="AR418" s="45"/>
      <c r="AS418" s="45"/>
      <c r="AT418" s="45"/>
      <c r="AU418" s="45"/>
      <c r="AV418" s="45"/>
      <c r="AW418" s="45"/>
      <c r="AX418" s="45"/>
      <c r="AY418" s="45"/>
    </row>
    <row r="419" spans="1:51" s="53" customFormat="1" hidden="1" x14ac:dyDescent="0.25">
      <c r="A419" s="180">
        <v>416</v>
      </c>
      <c r="B419" s="367" t="s">
        <v>47</v>
      </c>
      <c r="C419" s="45" t="s">
        <v>1796</v>
      </c>
      <c r="D419" s="45" t="s">
        <v>1797</v>
      </c>
      <c r="E419" s="45" t="s">
        <v>515</v>
      </c>
      <c r="F419" s="45"/>
      <c r="G419" s="45"/>
      <c r="H419" s="45"/>
      <c r="I419" s="45"/>
      <c r="J419" s="45"/>
      <c r="K419" s="45"/>
      <c r="L419" s="51">
        <v>46001</v>
      </c>
      <c r="M419" s="45">
        <v>160</v>
      </c>
      <c r="N419" s="52">
        <f t="shared" si="29"/>
        <v>46160</v>
      </c>
      <c r="O419" s="46">
        <f t="shared" ca="1" si="30"/>
        <v>-43</v>
      </c>
      <c r="P419" s="46"/>
      <c r="Q419" s="46"/>
      <c r="R419" s="45"/>
      <c r="S419" s="45"/>
      <c r="T419" s="45"/>
      <c r="U419" s="45"/>
      <c r="V419" s="45"/>
      <c r="W419" s="56"/>
      <c r="X419" s="45"/>
      <c r="Y419" s="45"/>
      <c r="Z419" s="45"/>
      <c r="AA419" s="45"/>
      <c r="AB419" s="45"/>
      <c r="AC419" s="45"/>
      <c r="AD419" s="45"/>
      <c r="AE419" s="45"/>
      <c r="AF419" s="45"/>
      <c r="AG419" s="45"/>
      <c r="AH419" s="45"/>
      <c r="AI419" s="45"/>
      <c r="AJ419" s="45"/>
      <c r="AK419" s="45"/>
      <c r="AL419" s="45"/>
      <c r="AM419" s="45"/>
      <c r="AN419" s="45"/>
      <c r="AO419" s="45"/>
      <c r="AP419" s="45"/>
      <c r="AQ419" s="45"/>
      <c r="AR419" s="45"/>
      <c r="AS419" s="45"/>
      <c r="AT419" s="45"/>
      <c r="AU419" s="45"/>
      <c r="AV419" s="45"/>
      <c r="AW419" s="45"/>
      <c r="AX419" s="45"/>
      <c r="AY419" s="45"/>
    </row>
    <row r="420" spans="1:51" s="53" customFormat="1" hidden="1" x14ac:dyDescent="0.25">
      <c r="A420" s="180">
        <v>417</v>
      </c>
      <c r="B420" s="367" t="s">
        <v>47</v>
      </c>
      <c r="C420" s="45" t="s">
        <v>1798</v>
      </c>
      <c r="D420" s="45" t="s">
        <v>1799</v>
      </c>
      <c r="E420" s="45" t="s">
        <v>515</v>
      </c>
      <c r="F420" s="45"/>
      <c r="G420" s="45"/>
      <c r="H420" s="45"/>
      <c r="I420" s="45"/>
      <c r="J420" s="45"/>
      <c r="K420" s="45"/>
      <c r="L420" s="51">
        <v>46002</v>
      </c>
      <c r="M420" s="45">
        <v>70</v>
      </c>
      <c r="N420" s="52">
        <f t="shared" si="29"/>
        <v>46071</v>
      </c>
      <c r="O420" s="46">
        <f t="shared" ca="1" si="30"/>
        <v>-132</v>
      </c>
      <c r="P420" s="46"/>
      <c r="Q420" s="46"/>
      <c r="R420" s="45"/>
      <c r="S420" s="45"/>
      <c r="T420" s="45"/>
      <c r="U420" s="45"/>
      <c r="V420" s="45"/>
      <c r="W420" s="56"/>
      <c r="X420" s="45"/>
      <c r="Y420" s="45"/>
      <c r="Z420" s="45"/>
      <c r="AA420" s="45"/>
      <c r="AB420" s="45"/>
      <c r="AC420" s="45"/>
      <c r="AD420" s="45"/>
      <c r="AE420" s="45"/>
      <c r="AF420" s="45"/>
      <c r="AG420" s="45"/>
      <c r="AH420" s="45"/>
      <c r="AI420" s="45"/>
      <c r="AJ420" s="45"/>
      <c r="AK420" s="45"/>
      <c r="AL420" s="45"/>
      <c r="AM420" s="45"/>
      <c r="AN420" s="45"/>
      <c r="AO420" s="45"/>
      <c r="AP420" s="45"/>
      <c r="AQ420" s="45"/>
      <c r="AR420" s="45"/>
      <c r="AS420" s="45"/>
      <c r="AT420" s="45"/>
      <c r="AU420" s="45"/>
      <c r="AV420" s="45"/>
      <c r="AW420" s="45"/>
      <c r="AX420" s="45"/>
      <c r="AY420" s="45"/>
    </row>
    <row r="421" spans="1:51" s="53" customFormat="1" hidden="1" x14ac:dyDescent="0.25">
      <c r="A421" s="180">
        <v>418</v>
      </c>
      <c r="B421" s="367" t="s">
        <v>47</v>
      </c>
      <c r="C421" s="45" t="s">
        <v>1800</v>
      </c>
      <c r="D421" s="45" t="s">
        <v>1801</v>
      </c>
      <c r="E421" s="45" t="s">
        <v>515</v>
      </c>
      <c r="F421" s="45"/>
      <c r="G421" s="45"/>
      <c r="H421" s="45"/>
      <c r="I421" s="45"/>
      <c r="J421" s="45"/>
      <c r="K421" s="45"/>
      <c r="L421" s="51">
        <v>46006</v>
      </c>
      <c r="M421" s="45">
        <v>70</v>
      </c>
      <c r="N421" s="52">
        <f t="shared" si="29"/>
        <v>46075</v>
      </c>
      <c r="O421" s="46">
        <f t="shared" ca="1" si="30"/>
        <v>-128</v>
      </c>
      <c r="P421" s="46"/>
      <c r="Q421" s="46"/>
      <c r="R421" s="45"/>
      <c r="S421" s="45"/>
      <c r="T421" s="45"/>
      <c r="U421" s="45"/>
      <c r="V421" s="45"/>
      <c r="W421" s="56"/>
      <c r="X421" s="45"/>
      <c r="Y421" s="45"/>
      <c r="Z421" s="45"/>
      <c r="AA421" s="45"/>
      <c r="AB421" s="45"/>
      <c r="AC421" s="45"/>
      <c r="AD421" s="45"/>
      <c r="AE421" s="45"/>
      <c r="AF421" s="45"/>
      <c r="AG421" s="45"/>
      <c r="AH421" s="45"/>
      <c r="AI421" s="45"/>
      <c r="AJ421" s="45"/>
      <c r="AK421" s="45"/>
      <c r="AL421" s="45"/>
      <c r="AM421" s="45"/>
      <c r="AN421" s="45"/>
      <c r="AO421" s="45"/>
      <c r="AP421" s="45"/>
      <c r="AQ421" s="45"/>
      <c r="AR421" s="45"/>
      <c r="AS421" s="45"/>
      <c r="AT421" s="45"/>
      <c r="AU421" s="45"/>
      <c r="AV421" s="45"/>
      <c r="AW421" s="45"/>
      <c r="AX421" s="45"/>
      <c r="AY421" s="45"/>
    </row>
    <row r="422" spans="1:51" ht="17.25" customHeight="1" x14ac:dyDescent="0.25">
      <c r="A422" s="151">
        <v>419</v>
      </c>
      <c r="B422" s="323" t="s">
        <v>1802</v>
      </c>
      <c r="C422" s="49" t="s">
        <v>1803</v>
      </c>
      <c r="D422" s="7" t="s">
        <v>1804</v>
      </c>
      <c r="E422" s="7" t="s">
        <v>515</v>
      </c>
      <c r="F422" s="7"/>
      <c r="G422" s="7"/>
      <c r="H422" s="7"/>
      <c r="I422" s="7"/>
      <c r="J422" s="7"/>
      <c r="K422" s="67"/>
      <c r="L422" s="23">
        <v>46014</v>
      </c>
      <c r="M422" s="7">
        <v>200</v>
      </c>
      <c r="N422" s="9">
        <f t="shared" si="29"/>
        <v>46213</v>
      </c>
      <c r="O422" s="10">
        <f t="shared" ca="1" si="30"/>
        <v>10</v>
      </c>
      <c r="P422" s="10"/>
      <c r="Q422" s="10"/>
      <c r="R422" s="7"/>
      <c r="S422" s="7"/>
      <c r="T422" s="7"/>
      <c r="U422" s="7"/>
      <c r="V422" s="7"/>
      <c r="W422" s="15"/>
      <c r="X422" s="7"/>
      <c r="Y422" s="7"/>
      <c r="Z422" s="7"/>
      <c r="AA422" s="7"/>
      <c r="AB422" s="7"/>
      <c r="AC422" s="7"/>
      <c r="AD422" s="7"/>
      <c r="AE422" s="7"/>
      <c r="AF422" s="7"/>
      <c r="AG422" s="7"/>
      <c r="AH422" s="7"/>
      <c r="AI422" s="7"/>
      <c r="AJ422" s="7"/>
      <c r="AK422" s="7"/>
      <c r="AL422" s="7"/>
      <c r="AM422" s="7"/>
      <c r="AN422" s="7"/>
      <c r="AO422" s="7"/>
      <c r="AP422" s="7"/>
      <c r="AQ422" s="7"/>
      <c r="AR422" s="7"/>
      <c r="AS422" s="7"/>
      <c r="AT422" s="7"/>
      <c r="AU422" s="7"/>
      <c r="AV422" s="7"/>
      <c r="AW422" s="7"/>
      <c r="AX422" s="7"/>
      <c r="AY422" s="7"/>
    </row>
    <row r="423" spans="1:51" x14ac:dyDescent="0.25">
      <c r="A423" s="151">
        <v>420</v>
      </c>
      <c r="B423" s="323" t="s">
        <v>1805</v>
      </c>
      <c r="C423" s="63" t="s">
        <v>1806</v>
      </c>
      <c r="D423" s="7" t="s">
        <v>1807</v>
      </c>
      <c r="E423" s="7" t="s">
        <v>515</v>
      </c>
      <c r="F423" s="7"/>
      <c r="G423" s="7"/>
      <c r="H423" s="7"/>
      <c r="I423" s="7"/>
      <c r="J423" s="7"/>
      <c r="K423" s="521"/>
      <c r="L423" s="8">
        <v>46027</v>
      </c>
      <c r="M423" s="321">
        <v>190</v>
      </c>
      <c r="N423" s="9">
        <f t="shared" si="29"/>
        <v>46216</v>
      </c>
      <c r="O423" s="10">
        <f t="shared" ca="1" si="30"/>
        <v>13</v>
      </c>
      <c r="P423" s="10"/>
      <c r="Q423" s="10"/>
      <c r="R423" s="7"/>
      <c r="S423" s="7"/>
      <c r="T423" s="7"/>
      <c r="U423" s="7"/>
      <c r="V423" s="7"/>
      <c r="W423" s="15"/>
      <c r="X423" s="7"/>
      <c r="Y423" s="7"/>
      <c r="Z423" s="7"/>
      <c r="AA423" s="7"/>
      <c r="AB423" s="7"/>
      <c r="AC423" s="7"/>
      <c r="AD423" s="7"/>
      <c r="AE423" s="7"/>
      <c r="AF423" s="7"/>
      <c r="AG423" s="7"/>
      <c r="AH423" s="7"/>
      <c r="AI423" s="7"/>
      <c r="AJ423" s="7"/>
      <c r="AK423" s="7"/>
      <c r="AL423" s="7"/>
      <c r="AM423" s="7"/>
      <c r="AN423" s="7"/>
      <c r="AO423" s="7"/>
      <c r="AP423" s="7"/>
      <c r="AQ423" s="7"/>
      <c r="AR423" s="7"/>
      <c r="AS423" s="7"/>
      <c r="AT423" s="7"/>
      <c r="AU423" s="7"/>
      <c r="AV423" s="7"/>
      <c r="AW423" s="7"/>
      <c r="AX423" s="7"/>
      <c r="AY423" s="7"/>
    </row>
    <row r="424" spans="1:51" x14ac:dyDescent="0.25">
      <c r="A424" s="151">
        <v>421</v>
      </c>
      <c r="B424" s="323" t="s">
        <v>1808</v>
      </c>
      <c r="C424" s="519" t="s">
        <v>1809</v>
      </c>
      <c r="D424" s="7" t="s">
        <v>1810</v>
      </c>
      <c r="E424" s="7" t="s">
        <v>515</v>
      </c>
      <c r="F424" s="7"/>
      <c r="G424" s="7"/>
      <c r="H424" s="7"/>
      <c r="I424" s="7"/>
      <c r="J424" s="7"/>
      <c r="K424" s="88" t="s">
        <v>1811</v>
      </c>
      <c r="L424" s="8">
        <v>46027</v>
      </c>
      <c r="M424" s="321">
        <v>190</v>
      </c>
      <c r="N424" s="9">
        <f t="shared" si="29"/>
        <v>46216</v>
      </c>
      <c r="O424" s="10">
        <f t="shared" ca="1" si="30"/>
        <v>13</v>
      </c>
      <c r="P424" s="10"/>
      <c r="Q424" s="10"/>
      <c r="R424" s="7"/>
      <c r="S424" s="7"/>
      <c r="T424" s="7"/>
      <c r="U424" s="7"/>
      <c r="V424" s="7"/>
      <c r="W424" s="15"/>
      <c r="X424" s="7"/>
      <c r="Y424" s="7"/>
      <c r="Z424" s="7"/>
      <c r="AA424" s="7"/>
      <c r="AB424" s="7"/>
      <c r="AC424" s="7"/>
      <c r="AD424" s="7"/>
      <c r="AE424" s="7"/>
      <c r="AF424" s="7"/>
      <c r="AG424" s="7"/>
      <c r="AH424" s="7"/>
      <c r="AI424" s="7"/>
      <c r="AJ424" s="7"/>
      <c r="AK424" s="7"/>
      <c r="AL424" s="7"/>
      <c r="AM424" s="7"/>
      <c r="AN424" s="7"/>
      <c r="AO424" s="7"/>
      <c r="AP424" s="7"/>
      <c r="AQ424" s="7"/>
      <c r="AR424" s="7"/>
      <c r="AS424" s="7"/>
      <c r="AT424" s="7"/>
      <c r="AU424" s="7"/>
      <c r="AV424" s="7"/>
      <c r="AW424" s="7"/>
      <c r="AX424" s="7"/>
      <c r="AY424" s="7"/>
    </row>
    <row r="425" spans="1:51" s="106" customFormat="1" hidden="1" x14ac:dyDescent="0.25">
      <c r="A425" s="258">
        <v>422</v>
      </c>
      <c r="B425" s="330" t="s">
        <v>47</v>
      </c>
      <c r="C425" s="47" t="s">
        <v>1812</v>
      </c>
      <c r="D425" s="47" t="s">
        <v>1813</v>
      </c>
      <c r="E425" s="47" t="s">
        <v>1212</v>
      </c>
      <c r="F425" s="47"/>
      <c r="G425" s="47"/>
      <c r="H425" s="47"/>
      <c r="I425" s="47"/>
      <c r="J425" s="47"/>
      <c r="K425" s="516"/>
      <c r="L425" s="94">
        <v>46027</v>
      </c>
      <c r="M425" s="515">
        <v>100</v>
      </c>
      <c r="N425" s="104">
        <f t="shared" si="29"/>
        <v>46126</v>
      </c>
      <c r="O425" s="60">
        <f t="shared" ca="1" si="30"/>
        <v>-77</v>
      </c>
      <c r="P425" s="60"/>
      <c r="Q425" s="60"/>
      <c r="R425" s="47"/>
      <c r="S425" s="47"/>
      <c r="T425" s="47"/>
      <c r="U425" s="47"/>
      <c r="V425" s="47"/>
      <c r="W425" s="105"/>
      <c r="X425" s="47"/>
      <c r="Y425" s="47"/>
      <c r="Z425" s="47"/>
      <c r="AA425" s="47"/>
      <c r="AB425" s="47"/>
      <c r="AC425" s="47"/>
      <c r="AD425" s="47"/>
      <c r="AE425" s="47"/>
      <c r="AF425" s="47"/>
      <c r="AG425" s="47"/>
      <c r="AH425" s="47"/>
      <c r="AI425" s="47"/>
      <c r="AJ425" s="47"/>
      <c r="AK425" s="47"/>
      <c r="AL425" s="47"/>
      <c r="AM425" s="47"/>
      <c r="AN425" s="47"/>
      <c r="AO425" s="47"/>
      <c r="AP425" s="47"/>
      <c r="AQ425" s="47"/>
      <c r="AR425" s="47"/>
      <c r="AS425" s="47"/>
      <c r="AT425" s="47"/>
      <c r="AU425" s="47"/>
      <c r="AV425" s="47"/>
      <c r="AW425" s="47"/>
      <c r="AX425" s="47"/>
      <c r="AY425" s="47"/>
    </row>
    <row r="426" spans="1:51" x14ac:dyDescent="0.25">
      <c r="A426" s="151">
        <v>423</v>
      </c>
      <c r="B426" s="323" t="s">
        <v>1814</v>
      </c>
      <c r="C426" s="45" t="s">
        <v>1815</v>
      </c>
      <c r="D426" s="7" t="s">
        <v>1816</v>
      </c>
      <c r="E426" s="7" t="s">
        <v>515</v>
      </c>
      <c r="F426" s="7"/>
      <c r="G426" s="7"/>
      <c r="H426" s="7"/>
      <c r="I426" s="7"/>
      <c r="J426" s="7"/>
      <c r="K426" s="509"/>
      <c r="L426" s="8">
        <v>46027</v>
      </c>
      <c r="M426" s="321">
        <v>190</v>
      </c>
      <c r="N426" s="9">
        <f t="shared" si="29"/>
        <v>46216</v>
      </c>
      <c r="O426" s="10">
        <f t="shared" ca="1" si="30"/>
        <v>13</v>
      </c>
      <c r="P426" s="10"/>
      <c r="Q426" s="10"/>
      <c r="R426" s="7"/>
      <c r="S426" s="7"/>
      <c r="T426" s="7"/>
      <c r="U426" s="7"/>
      <c r="V426" s="7"/>
      <c r="W426" s="15"/>
      <c r="X426" s="7"/>
      <c r="Y426" s="7"/>
      <c r="Z426" s="7"/>
      <c r="AA426" s="7"/>
      <c r="AB426" s="7"/>
      <c r="AC426" s="7"/>
      <c r="AD426" s="7"/>
      <c r="AE426" s="7"/>
      <c r="AF426" s="7"/>
      <c r="AG426" s="7"/>
      <c r="AH426" s="7"/>
      <c r="AI426" s="7"/>
      <c r="AJ426" s="7"/>
      <c r="AK426" s="7"/>
      <c r="AL426" s="7"/>
      <c r="AM426" s="7"/>
      <c r="AN426" s="7"/>
      <c r="AO426" s="7"/>
      <c r="AP426" s="7"/>
      <c r="AQ426" s="7"/>
      <c r="AR426" s="7"/>
      <c r="AS426" s="7"/>
      <c r="AT426" s="7"/>
      <c r="AU426" s="7"/>
      <c r="AV426" s="7"/>
      <c r="AW426" s="7"/>
      <c r="AX426" s="7"/>
      <c r="AY426" s="7"/>
    </row>
    <row r="427" spans="1:51" s="53" customFormat="1" hidden="1" x14ac:dyDescent="0.25">
      <c r="A427" s="180">
        <v>424</v>
      </c>
      <c r="B427" s="367" t="s">
        <v>47</v>
      </c>
      <c r="C427" s="45" t="s">
        <v>1817</v>
      </c>
      <c r="D427" s="45" t="s">
        <v>1818</v>
      </c>
      <c r="E427" s="45" t="s">
        <v>515</v>
      </c>
      <c r="F427" s="45"/>
      <c r="G427" s="45"/>
      <c r="H427" s="45"/>
      <c r="I427" s="45"/>
      <c r="J427" s="45"/>
      <c r="K427" s="45"/>
      <c r="L427" s="513">
        <v>46028</v>
      </c>
      <c r="M427" s="45">
        <v>70</v>
      </c>
      <c r="N427" s="52">
        <f t="shared" si="29"/>
        <v>46097</v>
      </c>
      <c r="O427" s="46">
        <f t="shared" ca="1" si="30"/>
        <v>-106</v>
      </c>
      <c r="P427" s="46"/>
      <c r="Q427" s="46"/>
      <c r="R427" s="45"/>
      <c r="S427" s="45"/>
      <c r="T427" s="45"/>
      <c r="U427" s="45"/>
      <c r="V427" s="45"/>
      <c r="W427" s="56"/>
      <c r="X427" s="45"/>
      <c r="Y427" s="45"/>
      <c r="Z427" s="45"/>
      <c r="AA427" s="45"/>
      <c r="AB427" s="45"/>
      <c r="AC427" s="45"/>
      <c r="AD427" s="45"/>
      <c r="AE427" s="45"/>
      <c r="AF427" s="45"/>
      <c r="AG427" s="45"/>
      <c r="AH427" s="45"/>
      <c r="AI427" s="45"/>
      <c r="AJ427" s="45"/>
      <c r="AK427" s="45"/>
      <c r="AL427" s="45"/>
      <c r="AM427" s="45"/>
      <c r="AN427" s="45"/>
      <c r="AO427" s="45"/>
      <c r="AP427" s="45"/>
      <c r="AQ427" s="45"/>
      <c r="AR427" s="45"/>
      <c r="AS427" s="45"/>
      <c r="AT427" s="45"/>
      <c r="AU427" s="45"/>
      <c r="AV427" s="45"/>
      <c r="AW427" s="45"/>
      <c r="AX427" s="45"/>
      <c r="AY427" s="45"/>
    </row>
    <row r="428" spans="1:51" s="53" customFormat="1" hidden="1" x14ac:dyDescent="0.25">
      <c r="A428" s="457">
        <v>425</v>
      </c>
      <c r="B428" s="450" t="s">
        <v>47</v>
      </c>
      <c r="C428" s="45" t="s">
        <v>1819</v>
      </c>
      <c r="D428" s="45" t="s">
        <v>1820</v>
      </c>
      <c r="E428" s="45" t="s">
        <v>515</v>
      </c>
      <c r="F428" s="45"/>
      <c r="G428" s="45"/>
      <c r="H428" s="45"/>
      <c r="I428" s="45"/>
      <c r="J428" s="45"/>
      <c r="K428" s="45"/>
      <c r="L428" s="51">
        <v>46041</v>
      </c>
      <c r="M428" s="45">
        <v>100</v>
      </c>
      <c r="N428" s="52">
        <f t="shared" si="29"/>
        <v>46140</v>
      </c>
      <c r="O428" s="46">
        <f t="shared" ca="1" si="30"/>
        <v>-63</v>
      </c>
      <c r="P428" s="46"/>
      <c r="Q428" s="46"/>
      <c r="R428" s="45"/>
      <c r="S428" s="45"/>
      <c r="T428" s="45"/>
      <c r="U428" s="45"/>
      <c r="V428" s="45"/>
      <c r="W428" s="56"/>
      <c r="X428" s="45"/>
      <c r="Y428" s="45"/>
      <c r="Z428" s="45"/>
      <c r="AA428" s="45"/>
      <c r="AB428" s="45"/>
      <c r="AC428" s="45"/>
      <c r="AD428" s="45"/>
      <c r="AE428" s="45"/>
      <c r="AF428" s="45"/>
      <c r="AG428" s="45"/>
      <c r="AH428" s="45"/>
      <c r="AI428" s="45"/>
      <c r="AJ428" s="45"/>
      <c r="AK428" s="45"/>
      <c r="AL428" s="45"/>
      <c r="AM428" s="45"/>
      <c r="AN428" s="45"/>
      <c r="AO428" s="45"/>
      <c r="AP428" s="45"/>
      <c r="AQ428" s="45"/>
      <c r="AR428" s="45"/>
      <c r="AS428" s="45"/>
      <c r="AT428" s="45"/>
      <c r="AU428" s="45"/>
      <c r="AV428" s="45"/>
      <c r="AW428" s="45"/>
      <c r="AX428" s="45"/>
      <c r="AY428" s="45"/>
    </row>
    <row r="429" spans="1:51" s="53" customFormat="1" hidden="1" x14ac:dyDescent="0.25">
      <c r="A429" s="457">
        <v>426</v>
      </c>
      <c r="B429" s="450" t="s">
        <v>47</v>
      </c>
      <c r="C429" s="45" t="s">
        <v>1821</v>
      </c>
      <c r="D429" s="45" t="s">
        <v>1822</v>
      </c>
      <c r="E429" s="45" t="s">
        <v>515</v>
      </c>
      <c r="F429" s="45"/>
      <c r="G429" s="45"/>
      <c r="H429" s="45"/>
      <c r="I429" s="45"/>
      <c r="J429" s="45"/>
      <c r="K429" s="45"/>
      <c r="L429" s="51">
        <v>46042</v>
      </c>
      <c r="M429" s="45">
        <v>130</v>
      </c>
      <c r="N429" s="52">
        <f t="shared" si="29"/>
        <v>46171</v>
      </c>
      <c r="O429" s="46">
        <f t="shared" ca="1" si="30"/>
        <v>-32</v>
      </c>
      <c r="P429" s="46"/>
      <c r="Q429" s="46"/>
      <c r="R429" s="45"/>
      <c r="S429" s="45"/>
      <c r="T429" s="45"/>
      <c r="U429" s="45"/>
      <c r="V429" s="45"/>
      <c r="W429" s="56"/>
      <c r="X429" s="45"/>
      <c r="Y429" s="45"/>
      <c r="Z429" s="45"/>
      <c r="AA429" s="45"/>
      <c r="AB429" s="45"/>
      <c r="AC429" s="45"/>
      <c r="AD429" s="45"/>
      <c r="AE429" s="45"/>
      <c r="AF429" s="45"/>
      <c r="AG429" s="45"/>
      <c r="AH429" s="45"/>
      <c r="AI429" s="45"/>
      <c r="AJ429" s="45"/>
      <c r="AK429" s="45"/>
      <c r="AL429" s="45"/>
      <c r="AM429" s="45"/>
      <c r="AN429" s="45"/>
      <c r="AO429" s="45"/>
      <c r="AP429" s="45"/>
      <c r="AQ429" s="45"/>
      <c r="AR429" s="45"/>
      <c r="AS429" s="45"/>
      <c r="AT429" s="45"/>
      <c r="AU429" s="45"/>
      <c r="AV429" s="45"/>
      <c r="AW429" s="45"/>
      <c r="AX429" s="45"/>
      <c r="AY429" s="45"/>
    </row>
    <row r="430" spans="1:51" s="53" customFormat="1" hidden="1" x14ac:dyDescent="0.25">
      <c r="A430" s="457">
        <v>427</v>
      </c>
      <c r="B430" s="450" t="s">
        <v>47</v>
      </c>
      <c r="C430" s="45" t="s">
        <v>1823</v>
      </c>
      <c r="D430" s="45" t="s">
        <v>1824</v>
      </c>
      <c r="E430" s="45" t="s">
        <v>515</v>
      </c>
      <c r="F430" s="45"/>
      <c r="G430" s="45"/>
      <c r="H430" s="45"/>
      <c r="I430" s="45"/>
      <c r="J430" s="45"/>
      <c r="K430" s="45"/>
      <c r="L430" s="51">
        <v>46042</v>
      </c>
      <c r="M430" s="45">
        <v>100</v>
      </c>
      <c r="N430" s="52">
        <f t="shared" si="29"/>
        <v>46141</v>
      </c>
      <c r="O430" s="46">
        <f t="shared" ca="1" si="30"/>
        <v>-62</v>
      </c>
      <c r="P430" s="46"/>
      <c r="Q430" s="46"/>
      <c r="R430" s="45"/>
      <c r="S430" s="45"/>
      <c r="T430" s="45"/>
      <c r="U430" s="45"/>
      <c r="V430" s="45"/>
      <c r="W430" s="56"/>
      <c r="X430" s="45"/>
      <c r="Y430" s="45"/>
      <c r="Z430" s="45"/>
      <c r="AA430" s="45"/>
      <c r="AB430" s="45"/>
      <c r="AC430" s="45"/>
      <c r="AD430" s="45"/>
      <c r="AE430" s="45"/>
      <c r="AF430" s="45"/>
      <c r="AG430" s="45"/>
      <c r="AH430" s="45"/>
      <c r="AI430" s="45"/>
      <c r="AJ430" s="45"/>
      <c r="AK430" s="45"/>
      <c r="AL430" s="45"/>
      <c r="AM430" s="45"/>
      <c r="AN430" s="45"/>
      <c r="AO430" s="45"/>
      <c r="AP430" s="45"/>
      <c r="AQ430" s="45"/>
      <c r="AR430" s="45"/>
      <c r="AS430" s="45"/>
      <c r="AT430" s="45"/>
      <c r="AU430" s="45"/>
      <c r="AV430" s="45"/>
      <c r="AW430" s="45"/>
      <c r="AX430" s="45"/>
      <c r="AY430" s="45"/>
    </row>
    <row r="431" spans="1:51" x14ac:dyDescent="0.25">
      <c r="A431" s="151">
        <v>428</v>
      </c>
      <c r="B431" s="323" t="s">
        <v>1825</v>
      </c>
      <c r="C431" s="63" t="s">
        <v>1826</v>
      </c>
      <c r="D431" s="7" t="s">
        <v>1827</v>
      </c>
      <c r="E431" s="7" t="s">
        <v>515</v>
      </c>
      <c r="F431" s="7"/>
      <c r="G431" s="7"/>
      <c r="H431" s="7"/>
      <c r="I431" s="7"/>
      <c r="J431" s="7"/>
      <c r="K431" s="7"/>
      <c r="L431" s="8">
        <v>46043</v>
      </c>
      <c r="M431" s="7">
        <v>190</v>
      </c>
      <c r="N431" s="9">
        <f t="shared" si="29"/>
        <v>46232</v>
      </c>
      <c r="O431" s="10">
        <f t="shared" ca="1" si="30"/>
        <v>29</v>
      </c>
      <c r="P431" s="10"/>
      <c r="Q431" s="10"/>
      <c r="R431" s="7"/>
      <c r="S431" s="7"/>
      <c r="T431" s="7"/>
      <c r="U431" s="7"/>
      <c r="V431" s="7"/>
      <c r="W431" s="15"/>
      <c r="X431" s="7"/>
      <c r="Y431" s="7"/>
      <c r="Z431" s="7"/>
      <c r="AA431" s="7"/>
      <c r="AB431" s="7"/>
      <c r="AC431" s="7"/>
      <c r="AD431" s="7"/>
      <c r="AE431" s="7"/>
      <c r="AF431" s="7"/>
      <c r="AG431" s="7"/>
      <c r="AH431" s="7"/>
      <c r="AI431" s="7"/>
      <c r="AJ431" s="7"/>
      <c r="AK431" s="7"/>
      <c r="AL431" s="7"/>
      <c r="AM431" s="7"/>
      <c r="AN431" s="7"/>
      <c r="AO431" s="7"/>
      <c r="AP431" s="7"/>
      <c r="AQ431" s="7"/>
      <c r="AR431" s="7"/>
      <c r="AS431" s="7"/>
      <c r="AT431" s="7"/>
      <c r="AU431" s="7"/>
      <c r="AV431" s="7"/>
      <c r="AW431" s="7"/>
      <c r="AX431" s="7"/>
      <c r="AY431" s="7"/>
    </row>
    <row r="432" spans="1:51" s="53" customFormat="1" hidden="1" x14ac:dyDescent="0.25">
      <c r="A432" s="180">
        <v>429</v>
      </c>
      <c r="B432" s="367" t="s">
        <v>47</v>
      </c>
      <c r="C432" s="45" t="s">
        <v>1828</v>
      </c>
      <c r="D432" s="45" t="s">
        <v>1829</v>
      </c>
      <c r="E432" s="45" t="s">
        <v>515</v>
      </c>
      <c r="F432" s="45"/>
      <c r="G432" s="45"/>
      <c r="H432" s="45"/>
      <c r="I432" s="45"/>
      <c r="J432" s="45"/>
      <c r="K432" s="45"/>
      <c r="L432" s="51">
        <v>46051</v>
      </c>
      <c r="M432" s="45">
        <v>100</v>
      </c>
      <c r="N432" s="52">
        <f t="shared" si="29"/>
        <v>46150</v>
      </c>
      <c r="O432" s="46">
        <f t="shared" ca="1" si="30"/>
        <v>-53</v>
      </c>
      <c r="P432" s="46"/>
      <c r="Q432" s="46"/>
      <c r="R432" s="45"/>
      <c r="S432" s="45"/>
      <c r="T432" s="45"/>
      <c r="U432" s="45"/>
      <c r="V432" s="45"/>
      <c r="W432" s="56"/>
      <c r="X432" s="45"/>
      <c r="Y432" s="45"/>
      <c r="Z432" s="45"/>
      <c r="AA432" s="45"/>
      <c r="AB432" s="45"/>
      <c r="AC432" s="45"/>
      <c r="AD432" s="45"/>
      <c r="AE432" s="45"/>
      <c r="AF432" s="45"/>
      <c r="AG432" s="45"/>
      <c r="AH432" s="45"/>
      <c r="AI432" s="45"/>
      <c r="AJ432" s="45"/>
      <c r="AK432" s="45"/>
      <c r="AL432" s="45"/>
      <c r="AM432" s="45"/>
      <c r="AN432" s="45"/>
      <c r="AO432" s="45"/>
      <c r="AP432" s="45"/>
      <c r="AQ432" s="45"/>
      <c r="AR432" s="45"/>
      <c r="AS432" s="45"/>
      <c r="AT432" s="45"/>
      <c r="AU432" s="45"/>
      <c r="AV432" s="45"/>
      <c r="AW432" s="45"/>
      <c r="AX432" s="45"/>
      <c r="AY432" s="45"/>
    </row>
    <row r="433" spans="1:51" s="53" customFormat="1" hidden="1" x14ac:dyDescent="0.25">
      <c r="A433" s="180">
        <v>430</v>
      </c>
      <c r="B433" s="367" t="s">
        <v>47</v>
      </c>
      <c r="C433" s="45" t="s">
        <v>1830</v>
      </c>
      <c r="D433" s="45" t="s">
        <v>1831</v>
      </c>
      <c r="E433" s="45" t="s">
        <v>515</v>
      </c>
      <c r="F433" s="45"/>
      <c r="G433" s="45"/>
      <c r="H433" s="45"/>
      <c r="I433" s="45"/>
      <c r="J433" s="45"/>
      <c r="K433" s="45"/>
      <c r="L433" s="51">
        <v>46057</v>
      </c>
      <c r="M433" s="45">
        <v>100</v>
      </c>
      <c r="N433" s="52">
        <f t="shared" si="29"/>
        <v>46156</v>
      </c>
      <c r="O433" s="46">
        <f t="shared" ca="1" si="30"/>
        <v>-47</v>
      </c>
      <c r="P433" s="46"/>
      <c r="Q433" s="46"/>
      <c r="R433" s="45"/>
      <c r="S433" s="45"/>
      <c r="T433" s="45"/>
      <c r="U433" s="45"/>
      <c r="V433" s="45"/>
      <c r="W433" s="56"/>
      <c r="X433" s="45"/>
      <c r="Y433" s="45"/>
      <c r="Z433" s="45"/>
      <c r="AA433" s="45"/>
      <c r="AB433" s="45"/>
      <c r="AC433" s="45"/>
      <c r="AD433" s="45"/>
      <c r="AE433" s="45"/>
      <c r="AF433" s="45"/>
      <c r="AG433" s="45"/>
      <c r="AH433" s="45"/>
      <c r="AI433" s="45"/>
      <c r="AJ433" s="45"/>
      <c r="AK433" s="45"/>
      <c r="AL433" s="45"/>
      <c r="AM433" s="45"/>
      <c r="AN433" s="45"/>
      <c r="AO433" s="45"/>
      <c r="AP433" s="45"/>
      <c r="AQ433" s="45"/>
      <c r="AR433" s="45"/>
      <c r="AS433" s="45"/>
      <c r="AT433" s="45"/>
      <c r="AU433" s="45"/>
      <c r="AV433" s="45"/>
      <c r="AW433" s="45"/>
      <c r="AX433" s="45"/>
      <c r="AY433" s="45"/>
    </row>
    <row r="434" spans="1:51" ht="16.5" customHeight="1" x14ac:dyDescent="0.25">
      <c r="A434" s="151">
        <v>431</v>
      </c>
      <c r="B434" s="323" t="s">
        <v>1832</v>
      </c>
      <c r="C434" s="7" t="s">
        <v>1833</v>
      </c>
      <c r="D434" s="7" t="s">
        <v>1834</v>
      </c>
      <c r="E434" s="7" t="s">
        <v>1835</v>
      </c>
      <c r="F434" s="7"/>
      <c r="G434" s="7"/>
      <c r="H434" s="7"/>
      <c r="I434" s="7"/>
      <c r="J434" s="7"/>
      <c r="K434" s="67"/>
      <c r="L434" s="8">
        <v>46063</v>
      </c>
      <c r="M434" s="7">
        <v>170</v>
      </c>
      <c r="N434" s="9">
        <f t="shared" si="29"/>
        <v>46232</v>
      </c>
      <c r="O434" s="10">
        <f t="shared" ca="1" si="30"/>
        <v>29</v>
      </c>
      <c r="P434" s="10"/>
      <c r="Q434" s="10"/>
      <c r="R434" s="7"/>
      <c r="S434" s="7"/>
      <c r="T434" s="7"/>
      <c r="U434" s="7"/>
      <c r="V434" s="7"/>
      <c r="W434" s="15"/>
      <c r="X434" s="7"/>
      <c r="Y434" s="7"/>
      <c r="Z434" s="7"/>
      <c r="AA434" s="7"/>
      <c r="AB434" s="7"/>
      <c r="AC434" s="7"/>
      <c r="AD434" s="7"/>
      <c r="AE434" s="7"/>
      <c r="AF434" s="7"/>
      <c r="AG434" s="7"/>
      <c r="AH434" s="7"/>
      <c r="AI434" s="7"/>
      <c r="AJ434" s="7"/>
      <c r="AK434" s="7"/>
      <c r="AL434" s="7"/>
      <c r="AM434" s="7"/>
      <c r="AN434" s="7"/>
      <c r="AO434" s="7"/>
      <c r="AP434" s="7"/>
      <c r="AQ434" s="7"/>
      <c r="AR434" s="7"/>
      <c r="AS434" s="7"/>
      <c r="AT434" s="7"/>
      <c r="AU434" s="7"/>
      <c r="AV434" s="7"/>
      <c r="AW434" s="7"/>
      <c r="AX434" s="7"/>
      <c r="AY434" s="7"/>
    </row>
    <row r="435" spans="1:51" x14ac:dyDescent="0.25">
      <c r="A435" s="151">
        <v>432</v>
      </c>
      <c r="B435" s="323" t="s">
        <v>789</v>
      </c>
      <c r="C435" s="7" t="s">
        <v>1836</v>
      </c>
      <c r="D435" s="7" t="s">
        <v>1837</v>
      </c>
      <c r="E435" s="7" t="s">
        <v>515</v>
      </c>
      <c r="F435" s="7"/>
      <c r="G435" s="7"/>
      <c r="H435" s="7"/>
      <c r="I435" s="7"/>
      <c r="J435" s="7"/>
      <c r="K435" s="7"/>
      <c r="L435" s="8">
        <v>46071</v>
      </c>
      <c r="M435" s="7">
        <v>140</v>
      </c>
      <c r="N435" s="9">
        <f t="shared" si="29"/>
        <v>46210</v>
      </c>
      <c r="O435" s="10">
        <f t="shared" ca="1" si="30"/>
        <v>7</v>
      </c>
      <c r="P435" s="10"/>
      <c r="Q435" s="10"/>
      <c r="R435" s="7"/>
      <c r="S435" s="7"/>
      <c r="T435" s="7"/>
      <c r="U435" s="7"/>
      <c r="V435" s="7"/>
      <c r="W435" s="15"/>
      <c r="X435" s="7"/>
      <c r="Y435" s="7"/>
      <c r="Z435" s="7"/>
      <c r="AA435" s="7"/>
      <c r="AB435" s="7"/>
      <c r="AC435" s="7"/>
      <c r="AD435" s="7"/>
      <c r="AE435" s="7"/>
      <c r="AF435" s="7"/>
      <c r="AG435" s="7"/>
      <c r="AH435" s="7"/>
      <c r="AI435" s="7"/>
      <c r="AJ435" s="7"/>
      <c r="AK435" s="7"/>
      <c r="AL435" s="7"/>
      <c r="AM435" s="7"/>
      <c r="AN435" s="7"/>
      <c r="AO435" s="7"/>
      <c r="AP435" s="7"/>
      <c r="AQ435" s="7"/>
      <c r="AR435" s="7"/>
      <c r="AS435" s="7"/>
      <c r="AT435" s="7"/>
      <c r="AU435" s="7"/>
      <c r="AV435" s="7"/>
      <c r="AW435" s="7"/>
      <c r="AX435" s="7"/>
      <c r="AY435" s="7"/>
    </row>
    <row r="436" spans="1:51" x14ac:dyDescent="0.25">
      <c r="A436" s="151">
        <v>433</v>
      </c>
      <c r="B436" s="511" t="s">
        <v>1838</v>
      </c>
      <c r="C436" s="63" t="s">
        <v>1839</v>
      </c>
      <c r="D436" s="7" t="s">
        <v>1840</v>
      </c>
      <c r="E436" s="7" t="s">
        <v>515</v>
      </c>
      <c r="F436" s="7"/>
      <c r="G436" s="7"/>
      <c r="H436" s="7"/>
      <c r="I436" s="7"/>
      <c r="J436" s="7"/>
      <c r="K436" s="7"/>
      <c r="L436" s="8">
        <v>46071</v>
      </c>
      <c r="M436" s="7">
        <v>140</v>
      </c>
      <c r="N436" s="9">
        <f t="shared" si="29"/>
        <v>46210</v>
      </c>
      <c r="O436" s="10">
        <f t="shared" ca="1" si="30"/>
        <v>7</v>
      </c>
      <c r="P436" s="10"/>
      <c r="Q436" s="10"/>
      <c r="R436" s="7"/>
      <c r="S436" s="7"/>
      <c r="T436" s="7"/>
      <c r="U436" s="7"/>
      <c r="V436" s="7"/>
      <c r="W436" s="15"/>
      <c r="X436" s="7"/>
      <c r="Y436" s="7"/>
      <c r="Z436" s="7"/>
      <c r="AA436" s="7"/>
      <c r="AB436" s="7"/>
      <c r="AC436" s="7"/>
      <c r="AD436" s="7"/>
      <c r="AE436" s="7"/>
      <c r="AF436" s="7"/>
      <c r="AG436" s="7"/>
      <c r="AH436" s="7"/>
      <c r="AI436" s="7"/>
      <c r="AJ436" s="7"/>
      <c r="AK436" s="7"/>
      <c r="AL436" s="7"/>
      <c r="AM436" s="7"/>
      <c r="AN436" s="7"/>
      <c r="AO436" s="7"/>
      <c r="AP436" s="7"/>
      <c r="AQ436" s="7"/>
      <c r="AR436" s="7"/>
      <c r="AS436" s="7"/>
      <c r="AT436" s="7"/>
      <c r="AU436" s="7"/>
      <c r="AV436" s="7"/>
      <c r="AW436" s="7"/>
      <c r="AX436" s="7"/>
      <c r="AY436" s="7"/>
    </row>
    <row r="437" spans="1:51" s="53" customFormat="1" hidden="1" x14ac:dyDescent="0.25">
      <c r="A437" s="180">
        <v>434</v>
      </c>
      <c r="B437" s="367" t="s">
        <v>47</v>
      </c>
      <c r="C437" s="45" t="s">
        <v>1841</v>
      </c>
      <c r="D437" s="45" t="s">
        <v>1842</v>
      </c>
      <c r="E437" s="45" t="s">
        <v>515</v>
      </c>
      <c r="F437" s="45"/>
      <c r="G437" s="45"/>
      <c r="H437" s="45"/>
      <c r="I437" s="45"/>
      <c r="J437" s="45"/>
      <c r="K437" s="45"/>
      <c r="L437" s="51">
        <v>46071</v>
      </c>
      <c r="M437" s="45">
        <v>70</v>
      </c>
      <c r="N437" s="52">
        <f t="shared" si="29"/>
        <v>46140</v>
      </c>
      <c r="O437" s="46">
        <f t="shared" ca="1" si="30"/>
        <v>-63</v>
      </c>
      <c r="P437" s="46"/>
      <c r="Q437" s="46"/>
      <c r="R437" s="45"/>
      <c r="S437" s="45"/>
      <c r="T437" s="45"/>
      <c r="U437" s="45"/>
      <c r="V437" s="45"/>
      <c r="W437" s="56"/>
      <c r="X437" s="45"/>
      <c r="Y437" s="45"/>
      <c r="Z437" s="45"/>
      <c r="AA437" s="45"/>
      <c r="AB437" s="45"/>
      <c r="AC437" s="45"/>
      <c r="AD437" s="45"/>
      <c r="AE437" s="45"/>
      <c r="AF437" s="45"/>
      <c r="AG437" s="45"/>
      <c r="AH437" s="45"/>
      <c r="AI437" s="45"/>
      <c r="AJ437" s="45"/>
      <c r="AK437" s="45"/>
      <c r="AL437" s="45"/>
      <c r="AM437" s="45"/>
      <c r="AN437" s="45"/>
      <c r="AO437" s="45"/>
      <c r="AP437" s="45"/>
      <c r="AQ437" s="45"/>
      <c r="AR437" s="45"/>
      <c r="AS437" s="45"/>
      <c r="AT437" s="45"/>
      <c r="AU437" s="45"/>
      <c r="AV437" s="45"/>
      <c r="AW437" s="45"/>
      <c r="AX437" s="45"/>
      <c r="AY437" s="45"/>
    </row>
    <row r="438" spans="1:51" x14ac:dyDescent="0.25">
      <c r="A438" s="151">
        <v>435</v>
      </c>
      <c r="B438" s="323" t="s">
        <v>1843</v>
      </c>
      <c r="C438" s="7" t="s">
        <v>1844</v>
      </c>
      <c r="D438" s="7" t="s">
        <v>1845</v>
      </c>
      <c r="E438" s="7" t="s">
        <v>1846</v>
      </c>
      <c r="F438" s="7"/>
      <c r="G438" s="7"/>
      <c r="H438" s="7"/>
      <c r="I438" s="7"/>
      <c r="J438" s="7"/>
      <c r="K438" s="67"/>
      <c r="L438" s="8">
        <v>46071</v>
      </c>
      <c r="M438" s="7">
        <v>160</v>
      </c>
      <c r="N438" s="9">
        <f t="shared" si="29"/>
        <v>46230</v>
      </c>
      <c r="O438" s="10">
        <f t="shared" ca="1" si="30"/>
        <v>27</v>
      </c>
      <c r="P438" s="10"/>
      <c r="Q438" s="10"/>
      <c r="R438" s="7"/>
      <c r="S438" s="7"/>
      <c r="T438" s="7"/>
      <c r="U438" s="7"/>
      <c r="V438" s="7"/>
      <c r="W438" s="15"/>
      <c r="X438" s="7"/>
      <c r="Y438" s="7"/>
      <c r="Z438" s="7"/>
      <c r="AA438" s="7"/>
      <c r="AB438" s="7"/>
      <c r="AC438" s="7"/>
      <c r="AD438" s="7"/>
      <c r="AE438" s="7"/>
      <c r="AF438" s="7"/>
      <c r="AG438" s="7"/>
      <c r="AH438" s="7"/>
      <c r="AI438" s="7"/>
      <c r="AJ438" s="7"/>
      <c r="AK438" s="7"/>
      <c r="AL438" s="7"/>
      <c r="AM438" s="7"/>
      <c r="AN438" s="7"/>
      <c r="AO438" s="7"/>
      <c r="AP438" s="7"/>
      <c r="AQ438" s="7"/>
      <c r="AR438" s="7"/>
      <c r="AS438" s="7"/>
      <c r="AT438" s="7"/>
      <c r="AU438" s="7"/>
      <c r="AV438" s="7"/>
      <c r="AW438" s="7"/>
      <c r="AX438" s="7"/>
      <c r="AY438" s="7"/>
    </row>
    <row r="439" spans="1:51" s="53" customFormat="1" hidden="1" x14ac:dyDescent="0.25">
      <c r="A439" s="180">
        <v>436</v>
      </c>
      <c r="B439" s="367" t="s">
        <v>47</v>
      </c>
      <c r="C439" s="45" t="s">
        <v>1847</v>
      </c>
      <c r="D439" s="45" t="s">
        <v>1848</v>
      </c>
      <c r="E439" s="45" t="s">
        <v>515</v>
      </c>
      <c r="F439" s="45"/>
      <c r="G439" s="45"/>
      <c r="H439" s="45"/>
      <c r="I439" s="45"/>
      <c r="J439" s="45"/>
      <c r="K439" s="45"/>
      <c r="L439" s="51">
        <v>46071</v>
      </c>
      <c r="M439" s="45">
        <v>70</v>
      </c>
      <c r="N439" s="52">
        <f t="shared" si="29"/>
        <v>46140</v>
      </c>
      <c r="O439" s="46">
        <f t="shared" ca="1" si="30"/>
        <v>-63</v>
      </c>
      <c r="P439" s="46"/>
      <c r="Q439" s="46"/>
      <c r="R439" s="45"/>
      <c r="S439" s="45"/>
      <c r="T439" s="45"/>
      <c r="U439" s="45"/>
      <c r="V439" s="45"/>
      <c r="W439" s="56"/>
      <c r="X439" s="45"/>
      <c r="Y439" s="45"/>
      <c r="Z439" s="45"/>
      <c r="AA439" s="45"/>
      <c r="AB439" s="45"/>
      <c r="AC439" s="45"/>
      <c r="AD439" s="45"/>
      <c r="AE439" s="45"/>
      <c r="AF439" s="45"/>
      <c r="AG439" s="45"/>
      <c r="AH439" s="45"/>
      <c r="AI439" s="45"/>
      <c r="AJ439" s="45"/>
      <c r="AK439" s="45"/>
      <c r="AL439" s="45"/>
      <c r="AM439" s="45"/>
      <c r="AN439" s="45"/>
      <c r="AO439" s="45"/>
      <c r="AP439" s="45"/>
      <c r="AQ439" s="45"/>
      <c r="AR439" s="45"/>
      <c r="AS439" s="45"/>
      <c r="AT439" s="45"/>
      <c r="AU439" s="45"/>
      <c r="AV439" s="45"/>
      <c r="AW439" s="45"/>
      <c r="AX439" s="45"/>
      <c r="AY439" s="45"/>
    </row>
    <row r="440" spans="1:51" s="106" customFormat="1" hidden="1" x14ac:dyDescent="0.25">
      <c r="A440" s="258">
        <v>437</v>
      </c>
      <c r="B440" s="330" t="s">
        <v>47</v>
      </c>
      <c r="C440" s="47" t="s">
        <v>1849</v>
      </c>
      <c r="D440" s="47" t="s">
        <v>1850</v>
      </c>
      <c r="E440" s="47" t="s">
        <v>1212</v>
      </c>
      <c r="F440" s="47"/>
      <c r="G440" s="47"/>
      <c r="H440" s="47"/>
      <c r="I440" s="47"/>
      <c r="J440" s="47"/>
      <c r="K440" s="47"/>
      <c r="L440" s="94">
        <v>46077</v>
      </c>
      <c r="M440" s="47">
        <v>40</v>
      </c>
      <c r="N440" s="104">
        <f t="shared" si="29"/>
        <v>46116</v>
      </c>
      <c r="O440" s="60">
        <f t="shared" ca="1" si="30"/>
        <v>-87</v>
      </c>
      <c r="P440" s="60"/>
      <c r="Q440" s="60"/>
      <c r="R440" s="47"/>
      <c r="S440" s="47"/>
      <c r="T440" s="47"/>
      <c r="U440" s="47"/>
      <c r="V440" s="47"/>
      <c r="W440" s="105"/>
      <c r="X440" s="47"/>
      <c r="Y440" s="47"/>
      <c r="Z440" s="47"/>
      <c r="AA440" s="47"/>
      <c r="AB440" s="47"/>
      <c r="AC440" s="47"/>
      <c r="AD440" s="47"/>
      <c r="AE440" s="47"/>
      <c r="AF440" s="47"/>
      <c r="AG440" s="47"/>
      <c r="AH440" s="47"/>
      <c r="AI440" s="47"/>
      <c r="AJ440" s="47"/>
      <c r="AK440" s="47"/>
      <c r="AL440" s="47"/>
      <c r="AM440" s="47"/>
      <c r="AN440" s="47"/>
      <c r="AO440" s="47"/>
      <c r="AP440" s="47"/>
      <c r="AQ440" s="47"/>
      <c r="AR440" s="47"/>
      <c r="AS440" s="47"/>
      <c r="AT440" s="47"/>
      <c r="AU440" s="47"/>
      <c r="AV440" s="47"/>
      <c r="AW440" s="47"/>
      <c r="AX440" s="47"/>
      <c r="AY440" s="47"/>
    </row>
    <row r="441" spans="1:51" s="53" customFormat="1" hidden="1" x14ac:dyDescent="0.25">
      <c r="A441" s="180">
        <v>438</v>
      </c>
      <c r="B441" s="367" t="s">
        <v>47</v>
      </c>
      <c r="C441" s="45" t="s">
        <v>1851</v>
      </c>
      <c r="D441" s="45" t="s">
        <v>1852</v>
      </c>
      <c r="E441" s="45" t="s">
        <v>515</v>
      </c>
      <c r="F441" s="45"/>
      <c r="G441" s="45"/>
      <c r="H441" s="45"/>
      <c r="I441" s="45"/>
      <c r="J441" s="45"/>
      <c r="K441" s="45"/>
      <c r="L441" s="51">
        <v>46090</v>
      </c>
      <c r="M441" s="45">
        <v>100</v>
      </c>
      <c r="N441" s="52">
        <f t="shared" si="29"/>
        <v>46189</v>
      </c>
      <c r="O441" s="46">
        <f t="shared" ca="1" si="30"/>
        <v>-14</v>
      </c>
      <c r="P441" s="46"/>
      <c r="Q441" s="46"/>
      <c r="R441" s="45"/>
      <c r="S441" s="45"/>
      <c r="T441" s="45"/>
      <c r="U441" s="45"/>
      <c r="V441" s="45"/>
      <c r="W441" s="56"/>
      <c r="X441" s="45"/>
      <c r="Y441" s="45"/>
      <c r="Z441" s="45"/>
      <c r="AA441" s="45"/>
      <c r="AB441" s="45"/>
      <c r="AC441" s="45"/>
      <c r="AD441" s="45"/>
      <c r="AE441" s="45"/>
      <c r="AF441" s="45"/>
      <c r="AG441" s="45"/>
      <c r="AH441" s="45"/>
      <c r="AI441" s="45"/>
      <c r="AJ441" s="45"/>
      <c r="AK441" s="45"/>
      <c r="AL441" s="45"/>
      <c r="AM441" s="45"/>
      <c r="AN441" s="45"/>
      <c r="AO441" s="45"/>
      <c r="AP441" s="45"/>
      <c r="AQ441" s="45"/>
      <c r="AR441" s="45"/>
      <c r="AS441" s="45"/>
      <c r="AT441" s="45"/>
      <c r="AU441" s="45"/>
      <c r="AV441" s="45"/>
      <c r="AW441" s="45"/>
      <c r="AX441" s="45"/>
      <c r="AY441" s="45"/>
    </row>
    <row r="442" spans="1:51" s="53" customFormat="1" hidden="1" x14ac:dyDescent="0.25">
      <c r="A442" s="180">
        <v>439</v>
      </c>
      <c r="B442" s="367" t="s">
        <v>47</v>
      </c>
      <c r="C442" s="45" t="s">
        <v>1853</v>
      </c>
      <c r="D442" s="45" t="s">
        <v>1854</v>
      </c>
      <c r="E442" s="45" t="s">
        <v>515</v>
      </c>
      <c r="F442" s="45"/>
      <c r="G442" s="45"/>
      <c r="H442" s="45"/>
      <c r="I442" s="45"/>
      <c r="J442" s="45"/>
      <c r="K442" s="45"/>
      <c r="L442" s="51">
        <v>46093</v>
      </c>
      <c r="M442" s="45">
        <v>70</v>
      </c>
      <c r="N442" s="52">
        <f t="shared" ref="N442" si="31">IF(OR(ISBLANK(L442),ISBLANK(M442)),"",L442+M442-1)</f>
        <v>46162</v>
      </c>
      <c r="O442" s="46">
        <f t="shared" ref="O442" ca="1" si="32">IF(OR(ISBLANK(L442),ISBLANK(M442)),"",N442-TODAY())</f>
        <v>-41</v>
      </c>
      <c r="P442" s="46"/>
      <c r="Q442" s="46"/>
      <c r="R442" s="45"/>
      <c r="S442" s="45"/>
      <c r="T442" s="45"/>
      <c r="U442" s="45"/>
      <c r="V442" s="45"/>
      <c r="W442" s="56"/>
      <c r="X442" s="45"/>
      <c r="Y442" s="45"/>
      <c r="Z442" s="45"/>
      <c r="AA442" s="45"/>
      <c r="AB442" s="45"/>
      <c r="AC442" s="45"/>
      <c r="AD442" s="45"/>
      <c r="AE442" s="45"/>
      <c r="AF442" s="45"/>
      <c r="AG442" s="45"/>
      <c r="AH442" s="45"/>
      <c r="AI442" s="45"/>
      <c r="AJ442" s="45"/>
      <c r="AK442" s="45"/>
      <c r="AL442" s="45"/>
      <c r="AM442" s="45"/>
      <c r="AN442" s="45"/>
      <c r="AO442" s="45"/>
      <c r="AP442" s="45"/>
      <c r="AQ442" s="45"/>
      <c r="AR442" s="45"/>
      <c r="AS442" s="45"/>
      <c r="AT442" s="45"/>
      <c r="AU442" s="45"/>
      <c r="AV442" s="45"/>
      <c r="AW442" s="45"/>
      <c r="AX442" s="45"/>
      <c r="AY442" s="45"/>
    </row>
    <row r="443" spans="1:51" s="106" customFormat="1" ht="17.25" hidden="1" customHeight="1" x14ac:dyDescent="0.25">
      <c r="A443" s="258">
        <v>440</v>
      </c>
      <c r="B443" s="330" t="s">
        <v>47</v>
      </c>
      <c r="C443" s="47" t="s">
        <v>1855</v>
      </c>
      <c r="D443" s="47" t="s">
        <v>1856</v>
      </c>
      <c r="E443" s="47" t="s">
        <v>1212</v>
      </c>
      <c r="F443" s="47"/>
      <c r="G443" s="47"/>
      <c r="H443" s="47"/>
      <c r="I443" s="47"/>
      <c r="J443" s="47"/>
      <c r="K443" s="47"/>
      <c r="L443" s="94">
        <v>46097</v>
      </c>
      <c r="M443" s="47">
        <v>40</v>
      </c>
      <c r="N443" s="104">
        <f t="shared" si="29"/>
        <v>46136</v>
      </c>
      <c r="O443" s="60">
        <f t="shared" ca="1" si="30"/>
        <v>-67</v>
      </c>
      <c r="P443" s="60"/>
      <c r="Q443" s="60"/>
      <c r="R443" s="47"/>
      <c r="S443" s="47"/>
      <c r="T443" s="47"/>
      <c r="U443" s="47"/>
      <c r="V443" s="47"/>
      <c r="W443" s="105"/>
      <c r="X443" s="47"/>
      <c r="Y443" s="47"/>
      <c r="Z443" s="47"/>
      <c r="AA443" s="47"/>
      <c r="AB443" s="47"/>
      <c r="AC443" s="47"/>
      <c r="AD443" s="47"/>
      <c r="AE443" s="47"/>
      <c r="AF443" s="47"/>
      <c r="AG443" s="47"/>
      <c r="AH443" s="47"/>
      <c r="AI443" s="47"/>
      <c r="AJ443" s="47"/>
      <c r="AK443" s="47"/>
      <c r="AL443" s="47"/>
      <c r="AM443" s="47"/>
      <c r="AN443" s="47"/>
      <c r="AO443" s="47"/>
      <c r="AP443" s="47"/>
      <c r="AQ443" s="47"/>
      <c r="AR443" s="47"/>
      <c r="AS443" s="47"/>
      <c r="AT443" s="47"/>
      <c r="AU443" s="47"/>
      <c r="AV443" s="47"/>
      <c r="AW443" s="47"/>
      <c r="AX443" s="47"/>
      <c r="AY443" s="47"/>
    </row>
    <row r="444" spans="1:51" s="53" customFormat="1" hidden="1" x14ac:dyDescent="0.25">
      <c r="A444" s="180">
        <v>441</v>
      </c>
      <c r="B444" s="367" t="s">
        <v>47</v>
      </c>
      <c r="C444" s="45" t="s">
        <v>1857</v>
      </c>
      <c r="D444" s="45" t="s">
        <v>1858</v>
      </c>
      <c r="E444" s="45" t="s">
        <v>515</v>
      </c>
      <c r="F444" s="45"/>
      <c r="G444" s="45"/>
      <c r="H444" s="45"/>
      <c r="I444" s="45"/>
      <c r="J444" s="45"/>
      <c r="K444" s="45"/>
      <c r="L444" s="51">
        <v>46098</v>
      </c>
      <c r="M444" s="45">
        <v>70</v>
      </c>
      <c r="N444" s="52">
        <f t="shared" si="29"/>
        <v>46167</v>
      </c>
      <c r="O444" s="46">
        <f t="shared" ca="1" si="30"/>
        <v>-36</v>
      </c>
      <c r="P444" s="46"/>
      <c r="Q444" s="46"/>
      <c r="R444" s="45"/>
      <c r="S444" s="45"/>
      <c r="T444" s="45"/>
      <c r="U444" s="45"/>
      <c r="V444" s="45"/>
      <c r="W444" s="56"/>
      <c r="X444" s="45"/>
      <c r="Y444" s="45"/>
      <c r="Z444" s="45"/>
      <c r="AA444" s="45"/>
      <c r="AB444" s="45"/>
      <c r="AC444" s="45"/>
      <c r="AD444" s="45"/>
      <c r="AE444" s="45"/>
      <c r="AF444" s="45"/>
      <c r="AG444" s="45"/>
      <c r="AH444" s="45"/>
      <c r="AI444" s="45"/>
      <c r="AJ444" s="45"/>
      <c r="AK444" s="45"/>
      <c r="AL444" s="45"/>
      <c r="AM444" s="45"/>
      <c r="AN444" s="45"/>
      <c r="AO444" s="45"/>
      <c r="AP444" s="45"/>
      <c r="AQ444" s="45"/>
      <c r="AR444" s="45"/>
      <c r="AS444" s="45"/>
      <c r="AT444" s="45"/>
      <c r="AU444" s="45"/>
      <c r="AV444" s="45"/>
      <c r="AW444" s="45"/>
      <c r="AX444" s="45"/>
      <c r="AY444" s="45"/>
    </row>
    <row r="445" spans="1:51" x14ac:dyDescent="0.25">
      <c r="A445" s="151">
        <v>442</v>
      </c>
      <c r="B445" s="323" t="s">
        <v>1859</v>
      </c>
      <c r="C445" s="7" t="s">
        <v>1860</v>
      </c>
      <c r="D445" s="7" t="s">
        <v>1861</v>
      </c>
      <c r="E445" s="7" t="s">
        <v>368</v>
      </c>
      <c r="F445" s="7"/>
      <c r="G445" s="7"/>
      <c r="H445" s="7"/>
      <c r="I445" s="7"/>
      <c r="J445" s="7"/>
      <c r="K445" s="67"/>
      <c r="L445" s="8">
        <v>46112</v>
      </c>
      <c r="M445" s="7">
        <v>100</v>
      </c>
      <c r="N445" s="9">
        <f t="shared" si="29"/>
        <v>46211</v>
      </c>
      <c r="O445" s="10">
        <f t="shared" ca="1" si="30"/>
        <v>8</v>
      </c>
      <c r="P445" s="10"/>
      <c r="Q445" s="10"/>
      <c r="R445" s="7"/>
      <c r="S445" s="7"/>
      <c r="T445" s="7"/>
      <c r="U445" s="7"/>
      <c r="V445" s="7"/>
      <c r="W445" s="15"/>
      <c r="X445" s="7"/>
      <c r="Y445" s="7"/>
      <c r="Z445" s="7"/>
      <c r="AA445" s="7"/>
      <c r="AB445" s="7"/>
      <c r="AC445" s="7"/>
      <c r="AD445" s="7"/>
      <c r="AE445" s="7"/>
      <c r="AF445" s="7"/>
      <c r="AG445" s="7"/>
      <c r="AH445" s="7"/>
      <c r="AI445" s="7"/>
      <c r="AJ445" s="7"/>
      <c r="AK445" s="7"/>
      <c r="AL445" s="7"/>
      <c r="AM445" s="7"/>
      <c r="AN445" s="7"/>
      <c r="AO445" s="7"/>
      <c r="AP445" s="7"/>
      <c r="AQ445" s="7"/>
      <c r="AR445" s="7"/>
      <c r="AS445" s="7"/>
      <c r="AT445" s="7"/>
      <c r="AU445" s="7"/>
      <c r="AV445" s="7"/>
      <c r="AW445" s="7"/>
      <c r="AX445" s="7"/>
      <c r="AY445" s="7"/>
    </row>
    <row r="446" spans="1:51" s="53" customFormat="1" hidden="1" x14ac:dyDescent="0.25">
      <c r="A446" s="180">
        <v>443</v>
      </c>
      <c r="B446" s="367" t="s">
        <v>47</v>
      </c>
      <c r="C446" s="45" t="s">
        <v>1862</v>
      </c>
      <c r="D446" s="45" t="s">
        <v>1863</v>
      </c>
      <c r="E446" s="45" t="s">
        <v>515</v>
      </c>
      <c r="F446" s="45"/>
      <c r="G446" s="45"/>
      <c r="H446" s="45"/>
      <c r="I446" s="45"/>
      <c r="J446" s="45"/>
      <c r="K446" s="45"/>
      <c r="L446" s="51">
        <v>46112</v>
      </c>
      <c r="M446" s="45">
        <v>70</v>
      </c>
      <c r="N446" s="52">
        <f t="shared" si="29"/>
        <v>46181</v>
      </c>
      <c r="O446" s="46">
        <f t="shared" ca="1" si="30"/>
        <v>-22</v>
      </c>
      <c r="P446" s="46"/>
      <c r="Q446" s="46"/>
      <c r="R446" s="45"/>
      <c r="S446" s="45"/>
      <c r="T446" s="45"/>
      <c r="U446" s="45"/>
      <c r="V446" s="45"/>
      <c r="W446" s="56"/>
      <c r="X446" s="45"/>
      <c r="Y446" s="45"/>
      <c r="Z446" s="45"/>
      <c r="AA446" s="45"/>
      <c r="AB446" s="45"/>
      <c r="AC446" s="45"/>
      <c r="AD446" s="45"/>
      <c r="AE446" s="45"/>
      <c r="AF446" s="45"/>
      <c r="AG446" s="45"/>
      <c r="AH446" s="45"/>
      <c r="AI446" s="45"/>
      <c r="AJ446" s="45"/>
      <c r="AK446" s="45"/>
      <c r="AL446" s="45"/>
      <c r="AM446" s="45"/>
      <c r="AN446" s="45"/>
      <c r="AO446" s="45"/>
      <c r="AP446" s="45"/>
      <c r="AQ446" s="45"/>
      <c r="AR446" s="45"/>
      <c r="AS446" s="45"/>
      <c r="AT446" s="45"/>
      <c r="AU446" s="45"/>
      <c r="AV446" s="45"/>
      <c r="AW446" s="45"/>
      <c r="AX446" s="45"/>
      <c r="AY446" s="45"/>
    </row>
    <row r="447" spans="1:51" s="53" customFormat="1" hidden="1" x14ac:dyDescent="0.25">
      <c r="A447" s="180">
        <v>444</v>
      </c>
      <c r="B447" s="367" t="s">
        <v>47</v>
      </c>
      <c r="C447" s="45" t="s">
        <v>1864</v>
      </c>
      <c r="D447" s="45" t="s">
        <v>1865</v>
      </c>
      <c r="E447" s="45" t="s">
        <v>515</v>
      </c>
      <c r="F447" s="45"/>
      <c r="G447" s="45"/>
      <c r="H447" s="45"/>
      <c r="I447" s="45"/>
      <c r="J447" s="45"/>
      <c r="K447" s="45"/>
      <c r="L447" s="51">
        <v>46112</v>
      </c>
      <c r="M447" s="45">
        <v>70</v>
      </c>
      <c r="N447" s="52">
        <f t="shared" si="29"/>
        <v>46181</v>
      </c>
      <c r="O447" s="46">
        <f t="shared" ca="1" si="30"/>
        <v>-22</v>
      </c>
      <c r="P447" s="46"/>
      <c r="Q447" s="46"/>
      <c r="R447" s="45"/>
      <c r="S447" s="45"/>
      <c r="T447" s="45"/>
      <c r="U447" s="45"/>
      <c r="V447" s="45"/>
      <c r="W447" s="56"/>
      <c r="X447" s="45"/>
      <c r="Y447" s="45"/>
      <c r="Z447" s="45"/>
      <c r="AA447" s="45"/>
      <c r="AB447" s="45"/>
      <c r="AC447" s="45"/>
      <c r="AD447" s="45"/>
      <c r="AE447" s="45"/>
      <c r="AF447" s="45"/>
      <c r="AG447" s="45"/>
      <c r="AH447" s="45"/>
      <c r="AI447" s="45"/>
      <c r="AJ447" s="45"/>
      <c r="AK447" s="45"/>
      <c r="AL447" s="45"/>
      <c r="AM447" s="45"/>
      <c r="AN447" s="45"/>
      <c r="AO447" s="45"/>
      <c r="AP447" s="45"/>
      <c r="AQ447" s="45"/>
      <c r="AR447" s="45"/>
      <c r="AS447" s="45"/>
      <c r="AT447" s="45"/>
      <c r="AU447" s="45"/>
      <c r="AV447" s="45"/>
      <c r="AW447" s="45"/>
      <c r="AX447" s="45"/>
      <c r="AY447" s="45"/>
    </row>
    <row r="448" spans="1:51" s="53" customFormat="1" hidden="1" x14ac:dyDescent="0.25">
      <c r="A448" s="180">
        <v>445</v>
      </c>
      <c r="B448" s="367" t="s">
        <v>47</v>
      </c>
      <c r="C448" s="45" t="s">
        <v>1866</v>
      </c>
      <c r="D448" s="45" t="s">
        <v>1867</v>
      </c>
      <c r="E448" s="45" t="s">
        <v>515</v>
      </c>
      <c r="F448" s="45"/>
      <c r="G448" s="45"/>
      <c r="H448" s="45"/>
      <c r="I448" s="45"/>
      <c r="J448" s="45"/>
      <c r="K448" s="45"/>
      <c r="L448" s="51">
        <v>46112</v>
      </c>
      <c r="M448" s="45">
        <v>70</v>
      </c>
      <c r="N448" s="52">
        <f t="shared" si="29"/>
        <v>46181</v>
      </c>
      <c r="O448" s="46">
        <f t="shared" ca="1" si="30"/>
        <v>-22</v>
      </c>
      <c r="P448" s="520"/>
      <c r="Q448" s="46"/>
      <c r="R448" s="45"/>
      <c r="S448" s="45"/>
      <c r="T448" s="45"/>
      <c r="U448" s="45"/>
      <c r="V448" s="45"/>
      <c r="W448" s="56"/>
      <c r="X448" s="45"/>
      <c r="Y448" s="45"/>
      <c r="Z448" s="45"/>
      <c r="AA448" s="45"/>
      <c r="AB448" s="45"/>
      <c r="AC448" s="45"/>
      <c r="AD448" s="45"/>
      <c r="AE448" s="45"/>
      <c r="AF448" s="45"/>
      <c r="AG448" s="45"/>
      <c r="AH448" s="45"/>
      <c r="AI448" s="45"/>
      <c r="AJ448" s="45"/>
      <c r="AK448" s="45"/>
      <c r="AL448" s="45"/>
      <c r="AM448" s="45"/>
      <c r="AN448" s="45"/>
      <c r="AO448" s="45"/>
      <c r="AP448" s="45"/>
      <c r="AQ448" s="45"/>
      <c r="AR448" s="45"/>
      <c r="AS448" s="45"/>
      <c r="AT448" s="45"/>
      <c r="AU448" s="45"/>
      <c r="AV448" s="45"/>
      <c r="AW448" s="45"/>
      <c r="AX448" s="45"/>
      <c r="AY448" s="45"/>
    </row>
    <row r="449" spans="1:51" hidden="1" x14ac:dyDescent="0.25">
      <c r="A449" s="151">
        <v>446</v>
      </c>
      <c r="B449" s="323" t="s">
        <v>47</v>
      </c>
      <c r="C449" s="7" t="s">
        <v>1868</v>
      </c>
      <c r="D449" s="7" t="s">
        <v>1869</v>
      </c>
      <c r="E449" s="7" t="s">
        <v>1212</v>
      </c>
      <c r="F449" s="7"/>
      <c r="G449" s="7"/>
      <c r="H449" s="7"/>
      <c r="I449" s="7"/>
      <c r="J449" s="7"/>
      <c r="K449" s="67" t="s">
        <v>1870</v>
      </c>
      <c r="L449" s="8">
        <v>46120</v>
      </c>
      <c r="M449" s="7">
        <v>100</v>
      </c>
      <c r="N449" s="9">
        <f t="shared" si="29"/>
        <v>46219</v>
      </c>
      <c r="O449" s="250">
        <f t="shared" ca="1" si="30"/>
        <v>16</v>
      </c>
      <c r="P449" s="10"/>
      <c r="Q449" s="10"/>
      <c r="R449" s="7"/>
      <c r="S449" s="7"/>
      <c r="T449" s="7"/>
      <c r="U449" s="7"/>
      <c r="V449" s="7"/>
      <c r="W449" s="15"/>
      <c r="X449" s="7"/>
      <c r="Y449" s="7"/>
      <c r="Z449" s="7"/>
      <c r="AA449" s="7"/>
      <c r="AB449" s="7"/>
      <c r="AC449" s="7"/>
      <c r="AD449" s="7"/>
      <c r="AE449" s="7"/>
      <c r="AF449" s="7"/>
      <c r="AG449" s="7"/>
      <c r="AH449" s="7"/>
      <c r="AI449" s="7"/>
      <c r="AJ449" s="7"/>
      <c r="AK449" s="7"/>
      <c r="AL449" s="7"/>
      <c r="AM449" s="7"/>
      <c r="AN449" s="7"/>
      <c r="AO449" s="7"/>
      <c r="AP449" s="7"/>
      <c r="AQ449" s="7"/>
      <c r="AR449" s="7"/>
      <c r="AS449" s="7"/>
      <c r="AT449" s="7"/>
      <c r="AU449" s="7"/>
      <c r="AV449" s="7"/>
      <c r="AW449" s="7"/>
      <c r="AX449" s="7"/>
      <c r="AY449" s="7"/>
    </row>
    <row r="450" spans="1:51" s="53" customFormat="1" hidden="1" x14ac:dyDescent="0.25">
      <c r="A450" s="180">
        <v>447</v>
      </c>
      <c r="B450" s="367" t="s">
        <v>47</v>
      </c>
      <c r="C450" s="45" t="s">
        <v>1871</v>
      </c>
      <c r="D450" s="45" t="s">
        <v>1872</v>
      </c>
      <c r="E450" s="45" t="s">
        <v>515</v>
      </c>
      <c r="F450" s="45"/>
      <c r="G450" s="45"/>
      <c r="H450" s="45"/>
      <c r="I450" s="45"/>
      <c r="J450" s="45"/>
      <c r="K450" s="45"/>
      <c r="L450" s="51">
        <v>46120</v>
      </c>
      <c r="M450" s="45">
        <v>70</v>
      </c>
      <c r="N450" s="52">
        <f t="shared" si="29"/>
        <v>46189</v>
      </c>
      <c r="O450" s="46">
        <f t="shared" ca="1" si="30"/>
        <v>-14</v>
      </c>
      <c r="P450" s="46"/>
      <c r="Q450" s="46"/>
      <c r="R450" s="45"/>
      <c r="S450" s="45"/>
      <c r="T450" s="45"/>
      <c r="U450" s="45"/>
      <c r="V450" s="45"/>
      <c r="W450" s="56"/>
      <c r="X450" s="45"/>
      <c r="Y450" s="45"/>
      <c r="Z450" s="45"/>
      <c r="AA450" s="45"/>
      <c r="AB450" s="45"/>
      <c r="AC450" s="45"/>
      <c r="AD450" s="45"/>
      <c r="AE450" s="45"/>
      <c r="AF450" s="45"/>
      <c r="AG450" s="45"/>
      <c r="AH450" s="45"/>
      <c r="AI450" s="45"/>
      <c r="AJ450" s="45"/>
      <c r="AK450" s="45"/>
      <c r="AL450" s="45"/>
      <c r="AM450" s="45"/>
      <c r="AN450" s="45"/>
      <c r="AO450" s="45"/>
      <c r="AP450" s="45"/>
      <c r="AQ450" s="45"/>
      <c r="AR450" s="45"/>
      <c r="AS450" s="45"/>
      <c r="AT450" s="45"/>
      <c r="AU450" s="45"/>
      <c r="AV450" s="45"/>
      <c r="AW450" s="45"/>
      <c r="AX450" s="45"/>
      <c r="AY450" s="45"/>
    </row>
    <row r="451" spans="1:51" s="106" customFormat="1" hidden="1" x14ac:dyDescent="0.25">
      <c r="A451" s="258">
        <v>448</v>
      </c>
      <c r="B451" s="330" t="s">
        <v>47</v>
      </c>
      <c r="C451" s="47" t="s">
        <v>1873</v>
      </c>
      <c r="D451" s="47" t="s">
        <v>1874</v>
      </c>
      <c r="E451" s="47" t="s">
        <v>1212</v>
      </c>
      <c r="F451" s="47"/>
      <c r="G451" s="47"/>
      <c r="H451" s="47"/>
      <c r="I451" s="47"/>
      <c r="J451" s="47"/>
      <c r="K451" s="47" t="s">
        <v>1875</v>
      </c>
      <c r="L451" s="94">
        <v>46126</v>
      </c>
      <c r="M451" s="47">
        <v>40</v>
      </c>
      <c r="N451" s="104">
        <f t="shared" si="29"/>
        <v>46165</v>
      </c>
      <c r="O451" s="60">
        <f t="shared" ca="1" si="30"/>
        <v>-38</v>
      </c>
      <c r="P451" s="60"/>
      <c r="Q451" s="60"/>
      <c r="R451" s="47"/>
      <c r="S451" s="47"/>
      <c r="T451" s="47"/>
      <c r="U451" s="47"/>
      <c r="V451" s="47"/>
      <c r="W451" s="105"/>
      <c r="X451" s="47"/>
      <c r="Y451" s="47"/>
      <c r="Z451" s="47"/>
      <c r="AA451" s="47"/>
      <c r="AB451" s="47"/>
      <c r="AC451" s="47"/>
      <c r="AD451" s="47"/>
      <c r="AE451" s="47"/>
      <c r="AF451" s="47"/>
      <c r="AG451" s="47"/>
      <c r="AH451" s="47"/>
      <c r="AI451" s="47"/>
      <c r="AJ451" s="47"/>
      <c r="AK451" s="47"/>
      <c r="AL451" s="47"/>
      <c r="AM451" s="47"/>
      <c r="AN451" s="47"/>
      <c r="AO451" s="47"/>
      <c r="AP451" s="47"/>
      <c r="AQ451" s="47"/>
      <c r="AR451" s="47"/>
      <c r="AS451" s="47"/>
      <c r="AT451" s="47"/>
      <c r="AU451" s="47"/>
      <c r="AV451" s="47"/>
      <c r="AW451" s="47"/>
      <c r="AX451" s="47"/>
      <c r="AY451" s="47"/>
    </row>
    <row r="452" spans="1:51" s="53" customFormat="1" hidden="1" x14ac:dyDescent="0.25">
      <c r="A452" s="180">
        <v>449</v>
      </c>
      <c r="B452" s="367" t="s">
        <v>47</v>
      </c>
      <c r="C452" s="45" t="s">
        <v>1876</v>
      </c>
      <c r="D452" s="45" t="s">
        <v>1877</v>
      </c>
      <c r="E452" s="45" t="s">
        <v>515</v>
      </c>
      <c r="F452" s="45"/>
      <c r="G452" s="45"/>
      <c r="H452" s="45"/>
      <c r="I452" s="45"/>
      <c r="J452" s="45"/>
      <c r="K452" s="45"/>
      <c r="L452" s="51">
        <v>46126</v>
      </c>
      <c r="M452" s="45">
        <v>40</v>
      </c>
      <c r="N452" s="52">
        <f t="shared" si="29"/>
        <v>46165</v>
      </c>
      <c r="O452" s="46">
        <f t="shared" ca="1" si="30"/>
        <v>-38</v>
      </c>
      <c r="P452" s="46"/>
      <c r="Q452" s="46"/>
      <c r="R452" s="45"/>
      <c r="S452" s="45"/>
      <c r="T452" s="45"/>
      <c r="U452" s="45"/>
      <c r="V452" s="45"/>
      <c r="W452" s="56"/>
      <c r="X452" s="45"/>
      <c r="Y452" s="45"/>
      <c r="Z452" s="45"/>
      <c r="AA452" s="45"/>
      <c r="AB452" s="45"/>
      <c r="AC452" s="45"/>
      <c r="AD452" s="45"/>
      <c r="AE452" s="45"/>
      <c r="AF452" s="45"/>
      <c r="AG452" s="45"/>
      <c r="AH452" s="45"/>
      <c r="AI452" s="45"/>
      <c r="AJ452" s="45"/>
      <c r="AK452" s="45"/>
      <c r="AL452" s="45"/>
      <c r="AM452" s="45"/>
      <c r="AN452" s="45"/>
      <c r="AO452" s="45"/>
      <c r="AP452" s="45"/>
      <c r="AQ452" s="45"/>
      <c r="AR452" s="45"/>
      <c r="AS452" s="45"/>
      <c r="AT452" s="45"/>
      <c r="AU452" s="45"/>
      <c r="AV452" s="45"/>
      <c r="AW452" s="45"/>
      <c r="AX452" s="45"/>
      <c r="AY452" s="45"/>
    </row>
    <row r="453" spans="1:51" s="53" customFormat="1" hidden="1" x14ac:dyDescent="0.25">
      <c r="A453" s="457">
        <v>450</v>
      </c>
      <c r="B453" s="450" t="s">
        <v>47</v>
      </c>
      <c r="C453" s="45" t="s">
        <v>1878</v>
      </c>
      <c r="D453" s="45" t="s">
        <v>1879</v>
      </c>
      <c r="E453" s="45" t="s">
        <v>515</v>
      </c>
      <c r="F453" s="45"/>
      <c r="G453" s="45"/>
      <c r="H453" s="45"/>
      <c r="I453" s="45"/>
      <c r="J453" s="45"/>
      <c r="K453" s="45"/>
      <c r="L453" s="51">
        <v>46128</v>
      </c>
      <c r="M453" s="45">
        <v>70</v>
      </c>
      <c r="N453" s="52">
        <f t="shared" si="29"/>
        <v>46197</v>
      </c>
      <c r="O453" s="46">
        <f t="shared" ca="1" si="30"/>
        <v>-6</v>
      </c>
      <c r="P453" s="46"/>
      <c r="Q453" s="46"/>
      <c r="R453" s="45"/>
      <c r="S453" s="45"/>
      <c r="T453" s="45"/>
      <c r="U453" s="45"/>
      <c r="V453" s="45"/>
      <c r="W453" s="56"/>
      <c r="X453" s="45"/>
      <c r="Y453" s="45"/>
      <c r="Z453" s="45"/>
      <c r="AA453" s="45"/>
      <c r="AB453" s="45"/>
      <c r="AC453" s="45"/>
      <c r="AD453" s="45"/>
      <c r="AE453" s="45"/>
      <c r="AF453" s="45"/>
      <c r="AG453" s="45"/>
      <c r="AH453" s="45"/>
      <c r="AI453" s="45"/>
      <c r="AJ453" s="45"/>
      <c r="AK453" s="45"/>
      <c r="AL453" s="45"/>
      <c r="AM453" s="45"/>
      <c r="AN453" s="45"/>
      <c r="AO453" s="45"/>
      <c r="AP453" s="45"/>
      <c r="AQ453" s="45"/>
      <c r="AR453" s="45"/>
      <c r="AS453" s="45"/>
      <c r="AT453" s="45"/>
      <c r="AU453" s="45"/>
      <c r="AV453" s="45"/>
      <c r="AW453" s="45"/>
      <c r="AX453" s="45"/>
      <c r="AY453" s="45"/>
    </row>
    <row r="454" spans="1:51" x14ac:dyDescent="0.25">
      <c r="A454" s="245">
        <v>451</v>
      </c>
      <c r="B454" s="325" t="s">
        <v>1880</v>
      </c>
      <c r="C454" s="63" t="s">
        <v>1881</v>
      </c>
      <c r="D454" s="540" t="s">
        <v>1882</v>
      </c>
      <c r="E454" s="7" t="s">
        <v>515</v>
      </c>
      <c r="F454" s="7"/>
      <c r="G454" s="7"/>
      <c r="H454" s="7"/>
      <c r="I454" s="7"/>
      <c r="J454" s="7"/>
      <c r="K454" s="7"/>
      <c r="L454" s="8">
        <v>46126</v>
      </c>
      <c r="M454" s="7">
        <v>100</v>
      </c>
      <c r="N454" s="9">
        <f t="shared" si="29"/>
        <v>46225</v>
      </c>
      <c r="O454" s="10">
        <f t="shared" ca="1" si="30"/>
        <v>22</v>
      </c>
      <c r="P454" s="10"/>
      <c r="Q454" s="10"/>
      <c r="R454" s="7"/>
      <c r="S454" s="7"/>
      <c r="T454" s="7"/>
      <c r="U454" s="7"/>
      <c r="V454" s="7"/>
      <c r="W454" s="15"/>
      <c r="X454" s="7"/>
      <c r="Y454" s="7"/>
      <c r="Z454" s="7"/>
      <c r="AA454" s="7"/>
      <c r="AB454" s="7"/>
      <c r="AC454" s="7"/>
      <c r="AD454" s="7"/>
      <c r="AE454" s="7"/>
      <c r="AF454" s="7"/>
      <c r="AG454" s="7"/>
      <c r="AH454" s="7"/>
      <c r="AI454" s="7"/>
      <c r="AJ454" s="7"/>
      <c r="AK454" s="7"/>
      <c r="AL454" s="7"/>
      <c r="AM454" s="7"/>
      <c r="AN454" s="7"/>
      <c r="AO454" s="7"/>
      <c r="AP454" s="7"/>
      <c r="AQ454" s="7"/>
      <c r="AR454" s="7"/>
      <c r="AS454" s="7"/>
      <c r="AT454" s="7"/>
      <c r="AU454" s="7"/>
      <c r="AV454" s="7"/>
      <c r="AW454" s="7"/>
      <c r="AX454" s="7"/>
      <c r="AY454" s="7"/>
    </row>
    <row r="455" spans="1:51" x14ac:dyDescent="0.25">
      <c r="A455" s="151">
        <v>452</v>
      </c>
      <c r="B455" s="323" t="s">
        <v>1883</v>
      </c>
      <c r="C455" s="45" t="s">
        <v>1884</v>
      </c>
      <c r="D455" s="7" t="s">
        <v>1885</v>
      </c>
      <c r="E455" s="7" t="s">
        <v>515</v>
      </c>
      <c r="F455" s="7"/>
      <c r="G455" s="7"/>
      <c r="H455" s="7"/>
      <c r="I455" s="7"/>
      <c r="J455" s="7"/>
      <c r="K455" s="7"/>
      <c r="L455" s="8">
        <v>46139</v>
      </c>
      <c r="M455" s="7">
        <v>70</v>
      </c>
      <c r="N455" s="9">
        <f t="shared" si="29"/>
        <v>46208</v>
      </c>
      <c r="O455" s="10">
        <f t="shared" ca="1" si="30"/>
        <v>5</v>
      </c>
      <c r="P455" s="10"/>
      <c r="Q455" s="10"/>
      <c r="R455" s="7"/>
      <c r="S455" s="7"/>
      <c r="T455" s="7"/>
      <c r="U455" s="7"/>
      <c r="V455" s="7"/>
      <c r="W455" s="15"/>
      <c r="X455" s="7"/>
      <c r="Y455" s="7"/>
      <c r="Z455" s="7"/>
      <c r="AA455" s="7"/>
      <c r="AB455" s="7"/>
      <c r="AC455" s="7"/>
      <c r="AD455" s="7"/>
      <c r="AE455" s="7"/>
      <c r="AF455" s="7"/>
      <c r="AG455" s="7"/>
      <c r="AH455" s="7"/>
      <c r="AI455" s="7"/>
      <c r="AJ455" s="7"/>
      <c r="AK455" s="7"/>
      <c r="AL455" s="7"/>
      <c r="AM455" s="7"/>
      <c r="AN455" s="7"/>
      <c r="AO455" s="7"/>
      <c r="AP455" s="7"/>
      <c r="AQ455" s="7"/>
      <c r="AR455" s="7"/>
      <c r="AS455" s="7"/>
      <c r="AT455" s="7"/>
      <c r="AU455" s="7"/>
      <c r="AV455" s="7"/>
      <c r="AW455" s="7"/>
      <c r="AX455" s="7"/>
      <c r="AY455" s="7"/>
    </row>
    <row r="456" spans="1:51" x14ac:dyDescent="0.25">
      <c r="A456" s="151">
        <v>453</v>
      </c>
      <c r="B456" s="323" t="s">
        <v>1886</v>
      </c>
      <c r="C456" s="45" t="s">
        <v>1887</v>
      </c>
      <c r="D456" s="7" t="s">
        <v>1888</v>
      </c>
      <c r="E456" s="7" t="s">
        <v>515</v>
      </c>
      <c r="F456" s="7"/>
      <c r="G456" s="7"/>
      <c r="H456" s="7"/>
      <c r="I456" s="7"/>
      <c r="J456" s="7"/>
      <c r="K456" s="7"/>
      <c r="L456" s="8">
        <v>46139</v>
      </c>
      <c r="M456" s="7">
        <v>70</v>
      </c>
      <c r="N456" s="9">
        <f t="shared" si="29"/>
        <v>46208</v>
      </c>
      <c r="O456" s="10">
        <f t="shared" ca="1" si="30"/>
        <v>5</v>
      </c>
      <c r="P456" s="10"/>
      <c r="Q456" s="10"/>
      <c r="R456" s="7"/>
      <c r="S456" s="7"/>
      <c r="T456" s="7"/>
      <c r="U456" s="7"/>
      <c r="V456" s="7"/>
      <c r="W456" s="15"/>
      <c r="X456" s="7"/>
      <c r="Y456" s="7"/>
      <c r="Z456" s="7"/>
      <c r="AA456" s="7"/>
      <c r="AB456" s="7"/>
      <c r="AC456" s="7"/>
      <c r="AD456" s="7"/>
      <c r="AE456" s="7"/>
      <c r="AF456" s="7"/>
      <c r="AG456" s="7"/>
      <c r="AH456" s="7"/>
      <c r="AI456" s="7"/>
      <c r="AJ456" s="7"/>
      <c r="AK456" s="7"/>
      <c r="AL456" s="7"/>
      <c r="AM456" s="7"/>
      <c r="AN456" s="7"/>
      <c r="AO456" s="7"/>
      <c r="AP456" s="7"/>
      <c r="AQ456" s="7"/>
      <c r="AR456" s="7"/>
      <c r="AS456" s="7"/>
      <c r="AT456" s="7"/>
      <c r="AU456" s="7"/>
      <c r="AV456" s="7"/>
      <c r="AW456" s="7"/>
      <c r="AX456" s="7"/>
      <c r="AY456" s="7"/>
    </row>
    <row r="457" spans="1:51" x14ac:dyDescent="0.25">
      <c r="A457" s="151">
        <v>454</v>
      </c>
      <c r="B457" s="323" t="s">
        <v>2007</v>
      </c>
      <c r="C457" s="63" t="s">
        <v>1889</v>
      </c>
      <c r="D457" s="7" t="s">
        <v>1890</v>
      </c>
      <c r="E457" s="7" t="s">
        <v>515</v>
      </c>
      <c r="F457" s="7"/>
      <c r="G457" s="7"/>
      <c r="H457" s="7"/>
      <c r="I457" s="7"/>
      <c r="J457" s="7"/>
      <c r="K457" s="7"/>
      <c r="L457" s="8">
        <v>46139</v>
      </c>
      <c r="M457" s="7">
        <v>70</v>
      </c>
      <c r="N457" s="9">
        <f t="shared" si="29"/>
        <v>46208</v>
      </c>
      <c r="O457" s="10">
        <f t="shared" ca="1" si="30"/>
        <v>5</v>
      </c>
      <c r="P457" s="10"/>
      <c r="Q457" s="10"/>
      <c r="R457" s="7"/>
      <c r="S457" s="7"/>
      <c r="T457" s="7"/>
      <c r="U457" s="7"/>
      <c r="V457" s="7"/>
      <c r="W457" s="15"/>
      <c r="X457" s="7"/>
      <c r="Y457" s="7"/>
      <c r="Z457" s="7"/>
      <c r="AA457" s="7"/>
      <c r="AB457" s="7"/>
      <c r="AC457" s="7"/>
      <c r="AD457" s="7"/>
      <c r="AE457" s="7"/>
      <c r="AF457" s="7"/>
      <c r="AG457" s="7"/>
      <c r="AH457" s="7"/>
      <c r="AI457" s="7"/>
      <c r="AJ457" s="7"/>
      <c r="AK457" s="7"/>
      <c r="AL457" s="7"/>
      <c r="AM457" s="7"/>
      <c r="AN457" s="7"/>
      <c r="AO457" s="7"/>
      <c r="AP457" s="7"/>
      <c r="AQ457" s="7"/>
      <c r="AR457" s="7"/>
      <c r="AS457" s="7"/>
      <c r="AT457" s="7"/>
      <c r="AU457" s="7"/>
      <c r="AV457" s="7"/>
      <c r="AW457" s="7"/>
      <c r="AX457" s="7"/>
      <c r="AY457" s="7"/>
    </row>
    <row r="458" spans="1:51" x14ac:dyDescent="0.25">
      <c r="A458" s="245">
        <v>455</v>
      </c>
      <c r="B458" s="325" t="s">
        <v>1891</v>
      </c>
      <c r="C458" s="45" t="s">
        <v>1892</v>
      </c>
      <c r="D458" s="7" t="s">
        <v>1893</v>
      </c>
      <c r="E458" s="7" t="s">
        <v>515</v>
      </c>
      <c r="F458" s="7"/>
      <c r="G458" s="7"/>
      <c r="H458" s="7"/>
      <c r="I458" s="7"/>
      <c r="J458" s="7"/>
      <c r="K458" s="7"/>
      <c r="L458" s="8">
        <v>46150</v>
      </c>
      <c r="M458" s="7">
        <v>70</v>
      </c>
      <c r="N458" s="9">
        <f t="shared" si="29"/>
        <v>46219</v>
      </c>
      <c r="O458" s="10">
        <f t="shared" ca="1" si="30"/>
        <v>16</v>
      </c>
      <c r="P458" s="10"/>
      <c r="Q458" s="10"/>
      <c r="R458" s="7"/>
      <c r="S458" s="7"/>
      <c r="T458" s="7"/>
      <c r="U458" s="7"/>
      <c r="V458" s="7"/>
      <c r="W458" s="15"/>
      <c r="X458" s="7"/>
      <c r="Y458" s="7"/>
      <c r="Z458" s="7"/>
      <c r="AA458" s="7"/>
      <c r="AB458" s="7"/>
      <c r="AC458" s="7"/>
      <c r="AD458" s="7"/>
      <c r="AE458" s="7"/>
      <c r="AF458" s="7"/>
      <c r="AG458" s="7"/>
      <c r="AH458" s="7"/>
      <c r="AI458" s="7"/>
      <c r="AJ458" s="7"/>
      <c r="AK458" s="7"/>
      <c r="AL458" s="7"/>
      <c r="AM458" s="7"/>
      <c r="AN458" s="7"/>
      <c r="AO458" s="7"/>
      <c r="AP458" s="7"/>
      <c r="AQ458" s="7"/>
      <c r="AR458" s="7"/>
      <c r="AS458" s="7"/>
      <c r="AT458" s="7"/>
      <c r="AU458" s="7"/>
      <c r="AV458" s="7"/>
      <c r="AW458" s="7"/>
      <c r="AX458" s="7"/>
      <c r="AY458" s="7"/>
    </row>
    <row r="459" spans="1:51" x14ac:dyDescent="0.25">
      <c r="A459" s="151">
        <v>456</v>
      </c>
      <c r="B459" s="323" t="s">
        <v>1894</v>
      </c>
      <c r="C459" s="45" t="s">
        <v>1895</v>
      </c>
      <c r="D459" s="7" t="s">
        <v>1896</v>
      </c>
      <c r="E459" s="7" t="s">
        <v>515</v>
      </c>
      <c r="F459" s="7"/>
      <c r="G459" s="7"/>
      <c r="H459" s="7"/>
      <c r="I459" s="7"/>
      <c r="J459" s="7"/>
      <c r="K459" s="7"/>
      <c r="L459" s="8">
        <v>46156</v>
      </c>
      <c r="M459" s="7">
        <v>70</v>
      </c>
      <c r="N459" s="9">
        <f t="shared" si="29"/>
        <v>46225</v>
      </c>
      <c r="O459" s="10">
        <f t="shared" ca="1" si="30"/>
        <v>22</v>
      </c>
      <c r="P459" s="10"/>
      <c r="Q459" s="10"/>
      <c r="R459" s="7"/>
      <c r="S459" s="7"/>
      <c r="T459" s="7"/>
      <c r="U459" s="7"/>
      <c r="V459" s="7"/>
      <c r="W459" s="15"/>
      <c r="X459" s="7"/>
      <c r="Y459" s="7"/>
      <c r="Z459" s="7"/>
      <c r="AA459" s="7"/>
      <c r="AB459" s="7"/>
      <c r="AC459" s="7"/>
      <c r="AD459" s="7"/>
      <c r="AE459" s="7"/>
      <c r="AF459" s="7"/>
      <c r="AG459" s="7"/>
      <c r="AH459" s="7"/>
      <c r="AI459" s="7"/>
      <c r="AJ459" s="7"/>
      <c r="AK459" s="7"/>
      <c r="AL459" s="7"/>
      <c r="AM459" s="7"/>
      <c r="AN459" s="7"/>
      <c r="AO459" s="7"/>
      <c r="AP459" s="7"/>
      <c r="AQ459" s="7"/>
      <c r="AR459" s="7"/>
      <c r="AS459" s="7"/>
      <c r="AT459" s="7"/>
      <c r="AU459" s="7"/>
      <c r="AV459" s="7"/>
      <c r="AW459" s="7"/>
      <c r="AX459" s="7"/>
      <c r="AY459" s="7"/>
    </row>
    <row r="460" spans="1:51" s="53" customFormat="1" hidden="1" x14ac:dyDescent="0.25">
      <c r="A460" s="457">
        <v>457</v>
      </c>
      <c r="B460" s="508">
        <v>0</v>
      </c>
      <c r="C460" s="45" t="s">
        <v>1897</v>
      </c>
      <c r="D460" s="45" t="s">
        <v>1898</v>
      </c>
      <c r="E460" s="45" t="s">
        <v>515</v>
      </c>
      <c r="F460" s="45"/>
      <c r="G460" s="45"/>
      <c r="H460" s="45"/>
      <c r="I460" s="45"/>
      <c r="J460" s="45"/>
      <c r="K460" s="45"/>
      <c r="L460" s="51">
        <v>46156</v>
      </c>
      <c r="M460" s="45">
        <v>40</v>
      </c>
      <c r="N460" s="52">
        <f t="shared" ref="N460:N477" si="33">IF(OR(ISBLANK(L460),ISBLANK(M460)),"",L460+M460-1)</f>
        <v>46195</v>
      </c>
      <c r="O460" s="46">
        <f t="shared" ref="O460:O477" ca="1" si="34">IF(OR(ISBLANK(L460),ISBLANK(M460)),"",N460-TODAY())</f>
        <v>-8</v>
      </c>
      <c r="P460" s="46"/>
      <c r="Q460" s="46"/>
      <c r="R460" s="45"/>
      <c r="S460" s="45"/>
      <c r="T460" s="45"/>
      <c r="U460" s="45"/>
      <c r="V460" s="45"/>
      <c r="W460" s="56"/>
      <c r="X460" s="45"/>
      <c r="Y460" s="45"/>
      <c r="Z460" s="45"/>
      <c r="AA460" s="45"/>
      <c r="AB460" s="45"/>
      <c r="AC460" s="45"/>
      <c r="AD460" s="45"/>
      <c r="AE460" s="45"/>
      <c r="AF460" s="45"/>
      <c r="AG460" s="45"/>
      <c r="AH460" s="45"/>
      <c r="AI460" s="45"/>
      <c r="AJ460" s="45"/>
      <c r="AK460" s="45"/>
      <c r="AL460" s="45"/>
      <c r="AM460" s="45"/>
      <c r="AN460" s="45"/>
      <c r="AO460" s="45"/>
      <c r="AP460" s="45"/>
      <c r="AQ460" s="45"/>
      <c r="AR460" s="45"/>
      <c r="AS460" s="45"/>
      <c r="AT460" s="45"/>
      <c r="AU460" s="45"/>
      <c r="AV460" s="45"/>
      <c r="AW460" s="45"/>
      <c r="AX460" s="45"/>
      <c r="AY460" s="45"/>
    </row>
    <row r="461" spans="1:51" x14ac:dyDescent="0.25">
      <c r="A461" s="151">
        <v>458</v>
      </c>
      <c r="B461" s="323" t="s">
        <v>1899</v>
      </c>
      <c r="C461" s="45" t="s">
        <v>1088</v>
      </c>
      <c r="D461" s="7" t="s">
        <v>1900</v>
      </c>
      <c r="E461" s="7" t="s">
        <v>515</v>
      </c>
      <c r="F461" s="7"/>
      <c r="G461" s="7"/>
      <c r="H461" s="7"/>
      <c r="I461" s="7"/>
      <c r="J461" s="7"/>
      <c r="K461" s="7"/>
      <c r="L461" s="8">
        <v>46156</v>
      </c>
      <c r="M461" s="7">
        <v>70</v>
      </c>
      <c r="N461" s="9">
        <f t="shared" si="33"/>
        <v>46225</v>
      </c>
      <c r="O461" s="10">
        <f t="shared" ca="1" si="34"/>
        <v>22</v>
      </c>
      <c r="P461" s="10"/>
      <c r="Q461" s="10"/>
      <c r="R461" s="7"/>
      <c r="S461" s="7"/>
      <c r="T461" s="7"/>
      <c r="U461" s="7"/>
      <c r="V461" s="7"/>
      <c r="W461" s="15"/>
      <c r="X461" s="7"/>
      <c r="Y461" s="7"/>
      <c r="Z461" s="7"/>
      <c r="AA461" s="7"/>
      <c r="AB461" s="7"/>
      <c r="AC461" s="7"/>
      <c r="AD461" s="7"/>
      <c r="AE461" s="7"/>
      <c r="AF461" s="7"/>
      <c r="AG461" s="7"/>
      <c r="AH461" s="7"/>
      <c r="AI461" s="7"/>
      <c r="AJ461" s="7"/>
      <c r="AK461" s="7"/>
      <c r="AL461" s="7"/>
      <c r="AM461" s="7"/>
      <c r="AN461" s="7"/>
      <c r="AO461" s="7"/>
      <c r="AP461" s="7"/>
      <c r="AQ461" s="7"/>
      <c r="AR461" s="7"/>
      <c r="AS461" s="7"/>
      <c r="AT461" s="7"/>
      <c r="AU461" s="7"/>
      <c r="AV461" s="7"/>
      <c r="AW461" s="7"/>
      <c r="AX461" s="7"/>
      <c r="AY461" s="7"/>
    </row>
    <row r="462" spans="1:51" x14ac:dyDescent="0.25">
      <c r="A462" s="245">
        <v>459</v>
      </c>
      <c r="B462" s="325" t="s">
        <v>1901</v>
      </c>
      <c r="C462" s="45" t="s">
        <v>1902</v>
      </c>
      <c r="D462" s="7" t="s">
        <v>1903</v>
      </c>
      <c r="E462" s="7" t="s">
        <v>515</v>
      </c>
      <c r="F462" s="7"/>
      <c r="G462" s="7"/>
      <c r="H462" s="7"/>
      <c r="I462" s="7"/>
      <c r="J462" s="7"/>
      <c r="K462" s="7"/>
      <c r="L462" s="8">
        <v>46167</v>
      </c>
      <c r="M462" s="7">
        <v>40</v>
      </c>
      <c r="N462" s="9">
        <f t="shared" si="33"/>
        <v>46206</v>
      </c>
      <c r="O462" s="10">
        <f t="shared" ca="1" si="34"/>
        <v>3</v>
      </c>
      <c r="P462" s="10"/>
      <c r="Q462" s="10"/>
      <c r="R462" s="7"/>
      <c r="S462" s="7"/>
      <c r="T462" s="7"/>
      <c r="U462" s="7"/>
      <c r="V462" s="7"/>
      <c r="W462" s="15"/>
      <c r="X462" s="7"/>
      <c r="Y462" s="7"/>
      <c r="Z462" s="7"/>
      <c r="AA462" s="7"/>
      <c r="AB462" s="7"/>
      <c r="AC462" s="7"/>
      <c r="AD462" s="7"/>
      <c r="AE462" s="7"/>
      <c r="AF462" s="7"/>
      <c r="AG462" s="7"/>
      <c r="AH462" s="7"/>
      <c r="AI462" s="7"/>
      <c r="AJ462" s="7"/>
      <c r="AK462" s="7"/>
      <c r="AL462" s="7"/>
      <c r="AM462" s="7"/>
      <c r="AN462" s="7"/>
      <c r="AO462" s="7"/>
      <c r="AP462" s="7"/>
      <c r="AQ462" s="7"/>
      <c r="AR462" s="7"/>
      <c r="AS462" s="7"/>
      <c r="AT462" s="7"/>
      <c r="AU462" s="7"/>
      <c r="AV462" s="7"/>
      <c r="AW462" s="7"/>
      <c r="AX462" s="7"/>
      <c r="AY462" s="7"/>
    </row>
    <row r="463" spans="1:51" x14ac:dyDescent="0.25">
      <c r="A463" s="245">
        <v>460</v>
      </c>
      <c r="B463" s="325" t="s">
        <v>1905</v>
      </c>
      <c r="C463" s="45" t="s">
        <v>1906</v>
      </c>
      <c r="D463" s="7" t="s">
        <v>1907</v>
      </c>
      <c r="E463" s="7" t="s">
        <v>515</v>
      </c>
      <c r="F463" s="7"/>
      <c r="G463" s="7"/>
      <c r="H463" s="7"/>
      <c r="I463" s="7"/>
      <c r="J463" s="7"/>
      <c r="K463" s="7"/>
      <c r="L463" s="8">
        <v>46168</v>
      </c>
      <c r="M463" s="7">
        <v>40</v>
      </c>
      <c r="N463" s="9">
        <f t="shared" si="33"/>
        <v>46207</v>
      </c>
      <c r="O463" s="10">
        <f t="shared" ca="1" si="34"/>
        <v>4</v>
      </c>
      <c r="P463" s="10"/>
      <c r="Q463" s="10"/>
      <c r="R463" s="7"/>
      <c r="S463" s="7"/>
      <c r="T463" s="7"/>
      <c r="U463" s="7"/>
      <c r="V463" s="7"/>
      <c r="W463" s="15"/>
      <c r="X463" s="7"/>
      <c r="Y463" s="7"/>
      <c r="Z463" s="7"/>
      <c r="AA463" s="7"/>
      <c r="AB463" s="7"/>
      <c r="AC463" s="7"/>
      <c r="AD463" s="7"/>
      <c r="AE463" s="7"/>
      <c r="AF463" s="7"/>
      <c r="AG463" s="7"/>
      <c r="AH463" s="7"/>
      <c r="AI463" s="7"/>
      <c r="AJ463" s="7"/>
      <c r="AK463" s="7"/>
      <c r="AL463" s="7"/>
      <c r="AM463" s="7"/>
      <c r="AN463" s="7"/>
      <c r="AO463" s="7"/>
      <c r="AP463" s="7"/>
      <c r="AQ463" s="7"/>
      <c r="AR463" s="7"/>
      <c r="AS463" s="7"/>
      <c r="AT463" s="7"/>
      <c r="AU463" s="7"/>
      <c r="AV463" s="7"/>
      <c r="AW463" s="7"/>
      <c r="AX463" s="7"/>
      <c r="AY463" s="7"/>
    </row>
    <row r="464" spans="1:51" x14ac:dyDescent="0.25">
      <c r="A464" s="151">
        <v>461</v>
      </c>
      <c r="B464" s="323" t="s">
        <v>1908</v>
      </c>
      <c r="C464" s="45" t="s">
        <v>1909</v>
      </c>
      <c r="D464" s="7" t="s">
        <v>1910</v>
      </c>
      <c r="E464" s="7" t="s">
        <v>515</v>
      </c>
      <c r="F464" s="7"/>
      <c r="G464" s="7"/>
      <c r="H464" s="7"/>
      <c r="I464" s="7"/>
      <c r="J464" s="7"/>
      <c r="K464" s="7"/>
      <c r="L464" s="8">
        <v>46171</v>
      </c>
      <c r="M464" s="7">
        <v>40</v>
      </c>
      <c r="N464" s="9">
        <f t="shared" si="33"/>
        <v>46210</v>
      </c>
      <c r="O464" s="10">
        <f t="shared" ca="1" si="34"/>
        <v>7</v>
      </c>
      <c r="P464" s="10"/>
      <c r="Q464" s="10"/>
      <c r="R464" s="7"/>
      <c r="S464" s="7"/>
      <c r="T464" s="7"/>
      <c r="U464" s="7"/>
      <c r="V464" s="7"/>
      <c r="W464" s="15"/>
      <c r="X464" s="7"/>
      <c r="Y464" s="7"/>
      <c r="Z464" s="7"/>
      <c r="AA464" s="7"/>
      <c r="AB464" s="7"/>
      <c r="AC464" s="7"/>
      <c r="AD464" s="7"/>
      <c r="AE464" s="7"/>
      <c r="AF464" s="7"/>
      <c r="AG464" s="7"/>
      <c r="AH464" s="7"/>
      <c r="AI464" s="7"/>
      <c r="AJ464" s="7"/>
      <c r="AK464" s="7"/>
      <c r="AL464" s="7"/>
      <c r="AM464" s="7"/>
      <c r="AN464" s="7"/>
      <c r="AO464" s="7"/>
      <c r="AP464" s="7"/>
      <c r="AQ464" s="7"/>
      <c r="AR464" s="7"/>
      <c r="AS464" s="7"/>
      <c r="AT464" s="7"/>
      <c r="AU464" s="7"/>
      <c r="AV464" s="7"/>
      <c r="AW464" s="7"/>
      <c r="AX464" s="7"/>
      <c r="AY464" s="7"/>
    </row>
    <row r="465" spans="1:51" x14ac:dyDescent="0.25">
      <c r="A465" s="245">
        <v>462</v>
      </c>
      <c r="B465" s="325" t="s">
        <v>1911</v>
      </c>
      <c r="C465" s="45" t="s">
        <v>1912</v>
      </c>
      <c r="D465" s="7" t="s">
        <v>1913</v>
      </c>
      <c r="E465" s="7" t="s">
        <v>515</v>
      </c>
      <c r="F465" s="7"/>
      <c r="G465" s="7"/>
      <c r="H465" s="7"/>
      <c r="I465" s="7"/>
      <c r="J465" s="7"/>
      <c r="K465" s="7"/>
      <c r="L465" s="8">
        <v>46171</v>
      </c>
      <c r="M465" s="7">
        <v>40</v>
      </c>
      <c r="N465" s="9">
        <f t="shared" si="33"/>
        <v>46210</v>
      </c>
      <c r="O465" s="10">
        <f t="shared" ca="1" si="34"/>
        <v>7</v>
      </c>
      <c r="P465" s="10"/>
      <c r="Q465" s="10"/>
      <c r="R465" s="7"/>
      <c r="S465" s="7"/>
      <c r="T465" s="7"/>
      <c r="U465" s="7"/>
      <c r="V465" s="7"/>
      <c r="W465" s="15"/>
      <c r="X465" s="7"/>
      <c r="Y465" s="7"/>
      <c r="Z465" s="7"/>
      <c r="AA465" s="7"/>
      <c r="AB465" s="7"/>
      <c r="AC465" s="7"/>
      <c r="AD465" s="7"/>
      <c r="AE465" s="7"/>
      <c r="AF465" s="7"/>
      <c r="AG465" s="7"/>
      <c r="AH465" s="7"/>
      <c r="AI465" s="7"/>
      <c r="AJ465" s="7"/>
      <c r="AK465" s="7"/>
      <c r="AL465" s="7"/>
      <c r="AM465" s="7"/>
      <c r="AN465" s="7"/>
      <c r="AO465" s="7"/>
      <c r="AP465" s="7"/>
      <c r="AQ465" s="7"/>
      <c r="AR465" s="7"/>
      <c r="AS465" s="7"/>
      <c r="AT465" s="7"/>
      <c r="AU465" s="7"/>
      <c r="AV465" s="7"/>
      <c r="AW465" s="7"/>
      <c r="AX465" s="7"/>
      <c r="AY465" s="7"/>
    </row>
    <row r="466" spans="1:51" x14ac:dyDescent="0.25">
      <c r="A466" s="245">
        <v>463</v>
      </c>
      <c r="B466" s="325" t="s">
        <v>1914</v>
      </c>
      <c r="C466" s="7" t="s">
        <v>1915</v>
      </c>
      <c r="D466" s="67" t="s">
        <v>1916</v>
      </c>
      <c r="E466" s="7" t="s">
        <v>515</v>
      </c>
      <c r="F466" s="7"/>
      <c r="G466" s="7"/>
      <c r="H466" s="7"/>
      <c r="I466" s="7"/>
      <c r="J466" s="7"/>
      <c r="K466" s="7"/>
      <c r="L466" s="8">
        <v>46171</v>
      </c>
      <c r="M466" s="7">
        <v>40</v>
      </c>
      <c r="N466" s="9">
        <f t="shared" si="33"/>
        <v>46210</v>
      </c>
      <c r="O466" s="10">
        <f t="shared" ca="1" si="34"/>
        <v>7</v>
      </c>
      <c r="P466" s="10"/>
      <c r="Q466" s="10"/>
      <c r="R466" s="7"/>
      <c r="S466" s="7"/>
      <c r="T466" s="7"/>
      <c r="U466" s="7"/>
      <c r="V466" s="7"/>
      <c r="W466" s="15"/>
      <c r="X466" s="7"/>
      <c r="Y466" s="7"/>
      <c r="Z466" s="7"/>
      <c r="AA466" s="7"/>
      <c r="AB466" s="7"/>
      <c r="AC466" s="7"/>
      <c r="AD466" s="7"/>
      <c r="AE466" s="7"/>
      <c r="AF466" s="7"/>
      <c r="AG466" s="7"/>
      <c r="AH466" s="7"/>
      <c r="AI466" s="7"/>
      <c r="AJ466" s="7"/>
      <c r="AK466" s="7"/>
      <c r="AL466" s="7"/>
      <c r="AM466" s="7"/>
      <c r="AN466" s="7"/>
      <c r="AO466" s="7"/>
      <c r="AP466" s="7"/>
      <c r="AQ466" s="7"/>
      <c r="AR466" s="7"/>
      <c r="AS466" s="7"/>
      <c r="AT466" s="7"/>
      <c r="AU466" s="7"/>
      <c r="AV466" s="7"/>
      <c r="AW466" s="7"/>
      <c r="AX466" s="7"/>
      <c r="AY466" s="7"/>
    </row>
    <row r="467" spans="1:51" ht="17.25" customHeight="1" x14ac:dyDescent="0.25">
      <c r="A467" s="245">
        <v>464</v>
      </c>
      <c r="B467" s="325" t="s">
        <v>1917</v>
      </c>
      <c r="C467" s="7" t="s">
        <v>1918</v>
      </c>
      <c r="D467" s="7" t="s">
        <v>1919</v>
      </c>
      <c r="E467" s="7" t="s">
        <v>515</v>
      </c>
      <c r="F467" s="7"/>
      <c r="G467" s="7"/>
      <c r="H467" s="7"/>
      <c r="I467" s="7"/>
      <c r="J467" s="7"/>
      <c r="K467" s="7"/>
      <c r="L467" s="8">
        <v>46174</v>
      </c>
      <c r="M467" s="7">
        <v>40</v>
      </c>
      <c r="N467" s="9">
        <f t="shared" si="33"/>
        <v>46213</v>
      </c>
      <c r="O467" s="10">
        <f t="shared" ca="1" si="34"/>
        <v>10</v>
      </c>
      <c r="P467" s="10"/>
      <c r="Q467" s="10"/>
      <c r="R467" s="7"/>
      <c r="S467" s="7"/>
      <c r="T467" s="7"/>
      <c r="U467" s="7"/>
      <c r="V467" s="7"/>
      <c r="W467" s="15"/>
      <c r="X467" s="7"/>
      <c r="Y467" s="7"/>
      <c r="Z467" s="7"/>
      <c r="AA467" s="7"/>
      <c r="AB467" s="7"/>
      <c r="AC467" s="7"/>
      <c r="AD467" s="7"/>
      <c r="AE467" s="7"/>
      <c r="AF467" s="7"/>
      <c r="AG467" s="7"/>
      <c r="AH467" s="7"/>
      <c r="AI467" s="7"/>
      <c r="AJ467" s="7"/>
      <c r="AK467" s="7"/>
      <c r="AL467" s="7"/>
      <c r="AM467" s="7"/>
      <c r="AN467" s="7"/>
      <c r="AO467" s="7"/>
      <c r="AP467" s="7"/>
      <c r="AQ467" s="7"/>
      <c r="AR467" s="7"/>
      <c r="AS467" s="7"/>
      <c r="AT467" s="7"/>
      <c r="AU467" s="7"/>
      <c r="AV467" s="7"/>
      <c r="AW467" s="7"/>
      <c r="AX467" s="7"/>
      <c r="AY467" s="7"/>
    </row>
    <row r="468" spans="1:51" ht="17.25" customHeight="1" x14ac:dyDescent="0.25">
      <c r="A468" s="151">
        <v>465</v>
      </c>
      <c r="B468" s="323" t="s">
        <v>1920</v>
      </c>
      <c r="C468" s="45" t="s">
        <v>551</v>
      </c>
      <c r="D468" s="47" t="s">
        <v>552</v>
      </c>
      <c r="E468" s="7" t="s">
        <v>515</v>
      </c>
      <c r="F468" s="7"/>
      <c r="G468" s="7"/>
      <c r="H468" s="7"/>
      <c r="I468" s="7"/>
      <c r="J468" s="7"/>
      <c r="K468" s="7"/>
      <c r="L468" s="8">
        <v>46183</v>
      </c>
      <c r="M468" s="7">
        <v>45</v>
      </c>
      <c r="N468" s="9">
        <f t="shared" si="33"/>
        <v>46227</v>
      </c>
      <c r="O468" s="10">
        <f t="shared" ca="1" si="34"/>
        <v>24</v>
      </c>
      <c r="P468" s="10"/>
      <c r="Q468" s="10"/>
      <c r="R468" s="7"/>
      <c r="S468" s="7"/>
      <c r="T468" s="7"/>
      <c r="U468" s="7"/>
      <c r="V468" s="7"/>
      <c r="W468" s="15"/>
      <c r="X468" s="7"/>
      <c r="Y468" s="7"/>
      <c r="Z468" s="7"/>
      <c r="AA468" s="7"/>
      <c r="AB468" s="7"/>
      <c r="AC468" s="7"/>
      <c r="AD468" s="7"/>
      <c r="AE468" s="7"/>
      <c r="AF468" s="7"/>
      <c r="AG468" s="7"/>
      <c r="AH468" s="7"/>
      <c r="AI468" s="7"/>
      <c r="AJ468" s="7"/>
      <c r="AK468" s="7"/>
      <c r="AL468" s="7"/>
      <c r="AM468" s="7"/>
      <c r="AN468" s="7"/>
      <c r="AO468" s="7"/>
      <c r="AP468" s="7"/>
      <c r="AQ468" s="7"/>
      <c r="AR468" s="7"/>
      <c r="AS468" s="7"/>
      <c r="AT468" s="7"/>
      <c r="AU468" s="7"/>
      <c r="AV468" s="7"/>
      <c r="AW468" s="7"/>
      <c r="AX468" s="7"/>
      <c r="AY468" s="7"/>
    </row>
    <row r="469" spans="1:51" ht="17.25" customHeight="1" x14ac:dyDescent="0.25">
      <c r="A469" s="245">
        <v>466</v>
      </c>
      <c r="B469" s="325" t="s">
        <v>1921</v>
      </c>
      <c r="C469" s="7" t="s">
        <v>1922</v>
      </c>
      <c r="D469" s="7" t="s">
        <v>1923</v>
      </c>
      <c r="E469" s="47" t="s">
        <v>2047</v>
      </c>
      <c r="F469" s="7"/>
      <c r="G469" s="7"/>
      <c r="H469" s="7"/>
      <c r="I469" s="7"/>
      <c r="J469" s="7"/>
      <c r="K469" s="7"/>
      <c r="L469" s="8">
        <v>46185</v>
      </c>
      <c r="M469" s="7">
        <v>40</v>
      </c>
      <c r="N469" s="9">
        <f t="shared" si="33"/>
        <v>46224</v>
      </c>
      <c r="O469" s="10">
        <f t="shared" ca="1" si="34"/>
        <v>21</v>
      </c>
      <c r="P469" s="10"/>
      <c r="Q469" s="10"/>
      <c r="R469" s="7"/>
      <c r="S469" s="7"/>
      <c r="T469" s="7"/>
      <c r="U469" s="7"/>
      <c r="V469" s="7"/>
      <c r="W469" s="15"/>
      <c r="X469" s="7"/>
      <c r="Y469" s="7"/>
      <c r="Z469" s="7"/>
      <c r="AA469" s="7"/>
      <c r="AB469" s="7"/>
      <c r="AC469" s="7"/>
      <c r="AD469" s="7"/>
      <c r="AE469" s="7"/>
      <c r="AF469" s="7"/>
      <c r="AG469" s="7"/>
      <c r="AH469" s="7"/>
      <c r="AI469" s="7"/>
      <c r="AJ469" s="7"/>
      <c r="AK469" s="7"/>
      <c r="AL469" s="7"/>
      <c r="AM469" s="7"/>
      <c r="AN469" s="7"/>
      <c r="AO469" s="7"/>
      <c r="AP469" s="7"/>
      <c r="AQ469" s="7"/>
      <c r="AR469" s="7"/>
      <c r="AS469" s="7"/>
      <c r="AT469" s="7"/>
      <c r="AU469" s="7"/>
      <c r="AV469" s="7"/>
      <c r="AW469" s="7"/>
      <c r="AX469" s="7"/>
      <c r="AY469" s="7"/>
    </row>
    <row r="470" spans="1:51" x14ac:dyDescent="0.25">
      <c r="A470" s="151">
        <v>467</v>
      </c>
      <c r="B470" s="323" t="s">
        <v>1924</v>
      </c>
      <c r="C470" s="7" t="s">
        <v>1925</v>
      </c>
      <c r="D470" s="7" t="s">
        <v>1926</v>
      </c>
      <c r="E470" s="7" t="s">
        <v>2046</v>
      </c>
      <c r="F470" s="7"/>
      <c r="G470" s="7"/>
      <c r="H470" s="7"/>
      <c r="I470" s="7"/>
      <c r="J470" s="7"/>
      <c r="K470" s="7"/>
      <c r="L470" s="8">
        <v>46188</v>
      </c>
      <c r="M470" s="7">
        <v>40</v>
      </c>
      <c r="N470" s="9">
        <f t="shared" si="33"/>
        <v>46227</v>
      </c>
      <c r="O470" s="10">
        <f t="shared" ca="1" si="34"/>
        <v>24</v>
      </c>
      <c r="P470" s="10"/>
      <c r="Q470" s="10"/>
      <c r="R470" s="7"/>
      <c r="S470" s="7"/>
      <c r="T470" s="7"/>
      <c r="U470" s="7"/>
      <c r="V470" s="7"/>
      <c r="W470" s="15"/>
      <c r="X470" s="7"/>
      <c r="Y470" s="7"/>
      <c r="Z470" s="7"/>
      <c r="AA470" s="7"/>
      <c r="AB470" s="7"/>
      <c r="AC470" s="7"/>
      <c r="AD470" s="7"/>
      <c r="AE470" s="7"/>
      <c r="AF470" s="7"/>
      <c r="AG470" s="7"/>
      <c r="AH470" s="7"/>
      <c r="AI470" s="7"/>
      <c r="AJ470" s="7"/>
      <c r="AK470" s="7"/>
      <c r="AL470" s="7"/>
      <c r="AM470" s="7"/>
      <c r="AN470" s="7"/>
      <c r="AO470" s="7"/>
      <c r="AP470" s="7"/>
      <c r="AQ470" s="7"/>
      <c r="AR470" s="7"/>
      <c r="AS470" s="7"/>
      <c r="AT470" s="7"/>
      <c r="AU470" s="7"/>
      <c r="AV470" s="7"/>
      <c r="AW470" s="7"/>
      <c r="AX470" s="7"/>
      <c r="AY470" s="7"/>
    </row>
    <row r="471" spans="1:51" x14ac:dyDescent="0.25">
      <c r="A471" s="245">
        <v>468</v>
      </c>
      <c r="B471" s="325" t="s">
        <v>2014</v>
      </c>
      <c r="C471" s="7" t="s">
        <v>2015</v>
      </c>
      <c r="D471" s="7" t="s">
        <v>2016</v>
      </c>
      <c r="E471" s="7" t="s">
        <v>2046</v>
      </c>
      <c r="F471" s="7"/>
      <c r="G471" s="7"/>
      <c r="H471" s="7"/>
      <c r="I471" s="7"/>
      <c r="J471" s="7"/>
      <c r="K471" s="7"/>
      <c r="L471" s="8">
        <v>46196</v>
      </c>
      <c r="M471" s="7">
        <v>40</v>
      </c>
      <c r="N471" s="9">
        <f t="shared" si="33"/>
        <v>46235</v>
      </c>
      <c r="O471" s="10">
        <f t="shared" ca="1" si="34"/>
        <v>32</v>
      </c>
      <c r="P471" s="10"/>
      <c r="Q471" s="10"/>
      <c r="R471" s="7"/>
      <c r="S471" s="7"/>
      <c r="T471" s="7"/>
      <c r="U471" s="7"/>
      <c r="V471" s="7"/>
      <c r="W471" s="15"/>
      <c r="X471" s="7"/>
      <c r="Y471" s="7"/>
      <c r="Z471" s="7"/>
      <c r="AA471" s="7"/>
      <c r="AB471" s="7"/>
      <c r="AC471" s="7"/>
      <c r="AD471" s="7"/>
      <c r="AE471" s="7"/>
      <c r="AF471" s="7"/>
      <c r="AG471" s="7"/>
      <c r="AH471" s="7"/>
      <c r="AI471" s="7"/>
      <c r="AJ471" s="7"/>
      <c r="AK471" s="7"/>
      <c r="AL471" s="7"/>
      <c r="AM471" s="7"/>
      <c r="AN471" s="7"/>
      <c r="AO471" s="7"/>
      <c r="AP471" s="7"/>
      <c r="AQ471" s="7"/>
      <c r="AR471" s="7"/>
      <c r="AS471" s="7"/>
      <c r="AT471" s="7"/>
      <c r="AU471" s="7"/>
      <c r="AV471" s="7"/>
      <c r="AW471" s="7"/>
      <c r="AX471" s="7"/>
      <c r="AY471" s="7"/>
    </row>
    <row r="472" spans="1:51" x14ac:dyDescent="0.25">
      <c r="A472" s="245">
        <v>469</v>
      </c>
      <c r="B472" s="325" t="s">
        <v>2039</v>
      </c>
      <c r="C472" s="7" t="s">
        <v>2040</v>
      </c>
      <c r="D472" s="7" t="s">
        <v>2041</v>
      </c>
      <c r="E472" s="67" t="s">
        <v>1904</v>
      </c>
      <c r="F472" s="7"/>
      <c r="G472" s="7"/>
      <c r="H472" s="7"/>
      <c r="I472" s="7"/>
      <c r="J472" s="7"/>
      <c r="K472" s="7"/>
      <c r="L472" s="8">
        <v>46199</v>
      </c>
      <c r="M472" s="7">
        <v>40</v>
      </c>
      <c r="N472" s="9">
        <f t="shared" si="33"/>
        <v>46238</v>
      </c>
      <c r="O472" s="10">
        <f t="shared" ca="1" si="34"/>
        <v>35</v>
      </c>
      <c r="P472" s="10"/>
      <c r="Q472" s="10"/>
      <c r="R472" s="7"/>
      <c r="S472" s="7"/>
      <c r="T472" s="7"/>
      <c r="U472" s="7"/>
      <c r="V472" s="7"/>
      <c r="W472" s="15"/>
      <c r="X472" s="7"/>
      <c r="Y472" s="7"/>
      <c r="Z472" s="7"/>
      <c r="AA472" s="7"/>
      <c r="AB472" s="7"/>
      <c r="AC472" s="7"/>
      <c r="AD472" s="7"/>
      <c r="AE472" s="7"/>
      <c r="AF472" s="7"/>
      <c r="AG472" s="7"/>
      <c r="AH472" s="7"/>
      <c r="AI472" s="7"/>
      <c r="AJ472" s="7"/>
      <c r="AK472" s="7"/>
      <c r="AL472" s="7"/>
      <c r="AM472" s="7"/>
      <c r="AN472" s="7"/>
      <c r="AO472" s="7"/>
      <c r="AP472" s="7"/>
      <c r="AQ472" s="7"/>
      <c r="AR472" s="7"/>
      <c r="AS472" s="7"/>
      <c r="AT472" s="7"/>
      <c r="AU472" s="7"/>
      <c r="AV472" s="7"/>
      <c r="AW472" s="7"/>
      <c r="AX472" s="7"/>
      <c r="AY472" s="7"/>
    </row>
    <row r="473" spans="1:51" x14ac:dyDescent="0.25">
      <c r="A473" s="7"/>
      <c r="B473" s="29"/>
      <c r="C473" s="7"/>
      <c r="D473" s="7"/>
      <c r="E473" s="7"/>
      <c r="F473" s="7"/>
      <c r="G473" s="7"/>
      <c r="H473" s="7"/>
      <c r="I473" s="7"/>
      <c r="J473" s="7"/>
      <c r="K473" s="7"/>
      <c r="L473" s="7"/>
      <c r="M473" s="7"/>
      <c r="N473" s="9" t="str">
        <f t="shared" si="33"/>
        <v/>
      </c>
      <c r="O473" s="10" t="str">
        <f t="shared" ca="1" si="34"/>
        <v/>
      </c>
      <c r="P473" s="10"/>
      <c r="Q473" s="10"/>
      <c r="R473" s="7"/>
      <c r="S473" s="7"/>
      <c r="T473" s="7"/>
      <c r="U473" s="7"/>
      <c r="V473" s="7"/>
      <c r="W473" s="15"/>
      <c r="X473" s="7"/>
      <c r="Y473" s="7"/>
      <c r="Z473" s="7"/>
      <c r="AA473" s="7"/>
      <c r="AB473" s="7"/>
      <c r="AC473" s="7"/>
      <c r="AD473" s="7"/>
      <c r="AE473" s="7"/>
      <c r="AF473" s="7"/>
      <c r="AG473" s="7"/>
      <c r="AH473" s="7"/>
      <c r="AI473" s="7"/>
      <c r="AJ473" s="7"/>
      <c r="AK473" s="7"/>
      <c r="AL473" s="7"/>
      <c r="AM473" s="7"/>
      <c r="AN473" s="7"/>
      <c r="AO473" s="7"/>
      <c r="AP473" s="7"/>
      <c r="AQ473" s="7"/>
      <c r="AR473" s="7"/>
      <c r="AS473" s="7"/>
      <c r="AT473" s="7"/>
      <c r="AU473" s="7"/>
      <c r="AV473" s="7"/>
      <c r="AW473" s="7"/>
      <c r="AX473" s="7"/>
      <c r="AY473" s="7"/>
    </row>
    <row r="474" spans="1:51" x14ac:dyDescent="0.25">
      <c r="A474" s="7"/>
      <c r="B474" s="29"/>
      <c r="C474" s="7"/>
      <c r="D474" s="7"/>
      <c r="E474" s="7"/>
      <c r="F474" s="7"/>
      <c r="G474" s="7"/>
      <c r="H474" s="7"/>
      <c r="I474" s="7"/>
      <c r="J474" s="7"/>
      <c r="K474" s="7"/>
      <c r="L474" s="7"/>
      <c r="M474" s="7"/>
      <c r="N474" s="9" t="str">
        <f t="shared" si="33"/>
        <v/>
      </c>
      <c r="O474" s="10" t="str">
        <f t="shared" ca="1" si="34"/>
        <v/>
      </c>
      <c r="P474" s="10"/>
      <c r="Q474" s="10"/>
      <c r="R474" s="7"/>
      <c r="S474" s="7"/>
      <c r="T474" s="7"/>
      <c r="U474" s="7"/>
      <c r="V474" s="7"/>
      <c r="W474" s="15"/>
      <c r="X474" s="7"/>
      <c r="Y474" s="7"/>
      <c r="Z474" s="7"/>
      <c r="AA474" s="7"/>
      <c r="AB474" s="7"/>
      <c r="AC474" s="7"/>
      <c r="AD474" s="7"/>
      <c r="AE474" s="7"/>
      <c r="AF474" s="7"/>
      <c r="AG474" s="7"/>
      <c r="AH474" s="7"/>
      <c r="AI474" s="7"/>
      <c r="AJ474" s="7"/>
      <c r="AK474" s="7"/>
      <c r="AL474" s="7"/>
      <c r="AM474" s="7"/>
      <c r="AN474" s="7"/>
      <c r="AO474" s="7"/>
      <c r="AP474" s="7"/>
      <c r="AQ474" s="7"/>
      <c r="AR474" s="7"/>
      <c r="AS474" s="7"/>
      <c r="AT474" s="7"/>
      <c r="AU474" s="7"/>
      <c r="AV474" s="7"/>
      <c r="AW474" s="7"/>
      <c r="AX474" s="7"/>
      <c r="AY474" s="7"/>
    </row>
    <row r="475" spans="1:51" x14ac:dyDescent="0.25">
      <c r="A475" s="7"/>
      <c r="B475" s="29"/>
      <c r="C475" s="7"/>
      <c r="D475" s="7"/>
      <c r="E475" s="7"/>
      <c r="F475" s="7"/>
      <c r="G475" s="7"/>
      <c r="H475" s="7"/>
      <c r="I475" s="7"/>
      <c r="J475" s="7"/>
      <c r="K475" s="7"/>
      <c r="L475" s="7"/>
      <c r="M475" s="7"/>
      <c r="N475" s="9" t="str">
        <f t="shared" si="33"/>
        <v/>
      </c>
      <c r="O475" s="10" t="str">
        <f t="shared" ca="1" si="34"/>
        <v/>
      </c>
      <c r="P475" s="10"/>
      <c r="Q475" s="10"/>
      <c r="R475" s="7"/>
      <c r="S475" s="7"/>
      <c r="T475" s="7"/>
      <c r="U475" s="7"/>
      <c r="V475" s="7"/>
      <c r="W475" s="15"/>
      <c r="X475" s="7"/>
      <c r="Y475" s="7"/>
      <c r="Z475" s="7"/>
      <c r="AA475" s="7"/>
      <c r="AB475" s="7"/>
      <c r="AC475" s="7"/>
      <c r="AD475" s="7"/>
      <c r="AE475" s="7"/>
      <c r="AF475" s="7"/>
      <c r="AG475" s="7"/>
      <c r="AH475" s="7"/>
      <c r="AI475" s="7"/>
      <c r="AJ475" s="7"/>
      <c r="AK475" s="7"/>
      <c r="AL475" s="7"/>
      <c r="AM475" s="7"/>
      <c r="AN475" s="7"/>
      <c r="AO475" s="7"/>
      <c r="AP475" s="7"/>
      <c r="AQ475" s="7"/>
      <c r="AR475" s="7"/>
      <c r="AS475" s="7"/>
      <c r="AT475" s="7"/>
      <c r="AU475" s="7"/>
      <c r="AV475" s="7"/>
      <c r="AW475" s="7"/>
      <c r="AX475" s="7"/>
      <c r="AY475" s="7"/>
    </row>
    <row r="476" spans="1:51" x14ac:dyDescent="0.25">
      <c r="A476" s="7"/>
      <c r="B476" s="29"/>
      <c r="C476" s="7"/>
      <c r="D476" s="7"/>
      <c r="E476" s="7"/>
      <c r="F476" s="7"/>
      <c r="G476" s="7"/>
      <c r="H476" s="7"/>
      <c r="I476" s="7"/>
      <c r="J476" s="7"/>
      <c r="K476" s="7"/>
      <c r="L476" s="7"/>
      <c r="M476" s="7"/>
      <c r="N476" s="9" t="str">
        <f t="shared" si="33"/>
        <v/>
      </c>
      <c r="O476" s="10" t="str">
        <f t="shared" ca="1" si="34"/>
        <v/>
      </c>
      <c r="P476" s="10"/>
      <c r="Q476" s="10"/>
      <c r="R476" s="7"/>
      <c r="S476" s="7"/>
      <c r="T476" s="7"/>
      <c r="U476" s="7"/>
      <c r="V476" s="7"/>
      <c r="W476" s="15"/>
      <c r="X476" s="7"/>
      <c r="Y476" s="7"/>
      <c r="Z476" s="7"/>
      <c r="AA476" s="7"/>
      <c r="AB476" s="7"/>
      <c r="AC476" s="7"/>
      <c r="AD476" s="7"/>
      <c r="AE476" s="7"/>
      <c r="AF476" s="7"/>
      <c r="AG476" s="7"/>
      <c r="AH476" s="7"/>
      <c r="AI476" s="7"/>
      <c r="AJ476" s="7"/>
      <c r="AK476" s="7"/>
      <c r="AL476" s="7"/>
      <c r="AM476" s="7"/>
      <c r="AN476" s="7"/>
      <c r="AO476" s="7"/>
      <c r="AP476" s="7"/>
      <c r="AQ476" s="7"/>
      <c r="AR476" s="7"/>
      <c r="AS476" s="7"/>
      <c r="AT476" s="7"/>
      <c r="AU476" s="7"/>
      <c r="AV476" s="7"/>
      <c r="AW476" s="7"/>
      <c r="AX476" s="7"/>
      <c r="AY476" s="7"/>
    </row>
    <row r="477" spans="1:51" x14ac:dyDescent="0.25">
      <c r="A477" s="7"/>
      <c r="B477" s="29"/>
      <c r="C477" s="7"/>
      <c r="D477" s="7"/>
      <c r="E477" s="7"/>
      <c r="F477" s="7"/>
      <c r="G477" s="7"/>
      <c r="H477" s="7"/>
      <c r="I477" s="7"/>
      <c r="J477" s="7"/>
      <c r="K477" s="7"/>
      <c r="L477" s="7"/>
      <c r="M477" s="7"/>
      <c r="N477" s="9" t="str">
        <f t="shared" si="33"/>
        <v/>
      </c>
      <c r="O477" s="10" t="str">
        <f t="shared" ca="1" si="34"/>
        <v/>
      </c>
      <c r="P477" s="10"/>
      <c r="Q477" s="10"/>
      <c r="R477" s="7"/>
      <c r="S477" s="7"/>
      <c r="T477" s="7"/>
      <c r="U477" s="7"/>
      <c r="V477" s="7"/>
      <c r="W477" s="15"/>
      <c r="X477" s="7"/>
      <c r="Y477" s="7"/>
      <c r="Z477" s="7"/>
      <c r="AA477" s="7"/>
      <c r="AB477" s="7"/>
      <c r="AC477" s="7"/>
      <c r="AD477" s="7"/>
      <c r="AE477" s="7"/>
      <c r="AF477" s="7"/>
      <c r="AG477" s="7"/>
      <c r="AH477" s="7"/>
      <c r="AI477" s="7"/>
      <c r="AJ477" s="7"/>
      <c r="AK477" s="7"/>
      <c r="AL477" s="7"/>
      <c r="AM477" s="7"/>
      <c r="AN477" s="7"/>
      <c r="AO477" s="7"/>
      <c r="AP477" s="7"/>
      <c r="AQ477" s="7"/>
      <c r="AR477" s="7"/>
      <c r="AS477" s="7"/>
      <c r="AT477" s="7"/>
      <c r="AU477" s="7"/>
      <c r="AV477" s="7"/>
      <c r="AW477" s="7"/>
      <c r="AX477" s="7"/>
      <c r="AY477" s="7"/>
    </row>
    <row r="478" spans="1:51" x14ac:dyDescent="0.25">
      <c r="A478" s="7"/>
      <c r="B478" s="29"/>
      <c r="C478" s="7"/>
      <c r="D478" s="7"/>
      <c r="E478" s="7"/>
      <c r="F478" s="7"/>
      <c r="G478" s="7"/>
      <c r="H478" s="7"/>
      <c r="I478" s="7"/>
      <c r="J478" s="7"/>
      <c r="K478" s="7"/>
      <c r="L478" s="7"/>
      <c r="M478" s="7"/>
      <c r="N478" s="26"/>
      <c r="O478" s="26"/>
      <c r="P478" s="26"/>
      <c r="Q478" s="26"/>
      <c r="R478" s="7"/>
      <c r="S478" s="7"/>
      <c r="T478" s="7"/>
      <c r="U478" s="7"/>
      <c r="V478" s="7"/>
      <c r="W478" s="15"/>
      <c r="X478" s="7"/>
      <c r="Y478" s="7"/>
      <c r="Z478" s="7"/>
      <c r="AA478" s="7"/>
      <c r="AB478" s="7"/>
      <c r="AC478" s="7"/>
      <c r="AD478" s="7"/>
      <c r="AE478" s="7"/>
      <c r="AF478" s="7"/>
      <c r="AG478" s="7"/>
      <c r="AH478" s="7"/>
      <c r="AI478" s="7"/>
      <c r="AJ478" s="7"/>
      <c r="AK478" s="7"/>
      <c r="AL478" s="7"/>
      <c r="AM478" s="7"/>
      <c r="AN478" s="7"/>
      <c r="AO478" s="7"/>
      <c r="AP478" s="7"/>
      <c r="AQ478" s="7"/>
      <c r="AR478" s="7"/>
      <c r="AS478" s="7"/>
      <c r="AT478" s="7"/>
      <c r="AU478" s="7"/>
      <c r="AV478" s="7"/>
      <c r="AW478" s="7"/>
      <c r="AX478" s="7"/>
      <c r="AY478" s="7"/>
    </row>
    <row r="479" spans="1:51" x14ac:dyDescent="0.25">
      <c r="A479" s="7"/>
      <c r="B479" s="29"/>
      <c r="C479" s="7"/>
      <c r="D479" s="7"/>
      <c r="E479" s="7"/>
      <c r="F479" s="7"/>
      <c r="G479" s="7"/>
      <c r="H479" s="7"/>
      <c r="I479" s="7"/>
      <c r="J479" s="7"/>
      <c r="K479" s="7"/>
      <c r="L479" s="7"/>
      <c r="M479" s="7"/>
      <c r="N479" s="26"/>
      <c r="O479" s="26"/>
      <c r="P479" s="26"/>
      <c r="Q479" s="26"/>
      <c r="R479" s="7"/>
      <c r="S479" s="7"/>
      <c r="T479" s="7"/>
      <c r="U479" s="7"/>
      <c r="V479" s="7"/>
      <c r="W479" s="15"/>
      <c r="X479" s="7"/>
      <c r="Y479" s="7"/>
      <c r="Z479" s="7"/>
      <c r="AA479" s="7"/>
      <c r="AB479" s="7"/>
      <c r="AC479" s="7"/>
      <c r="AD479" s="7"/>
      <c r="AE479" s="7"/>
      <c r="AF479" s="7"/>
      <c r="AG479" s="7"/>
      <c r="AH479" s="7"/>
      <c r="AI479" s="7"/>
      <c r="AJ479" s="7"/>
      <c r="AK479" s="7"/>
      <c r="AL479" s="7"/>
      <c r="AM479" s="7"/>
      <c r="AN479" s="7"/>
      <c r="AO479" s="7"/>
      <c r="AP479" s="7"/>
      <c r="AQ479" s="7"/>
      <c r="AR479" s="7"/>
      <c r="AS479" s="7"/>
      <c r="AT479" s="7"/>
      <c r="AU479" s="7"/>
      <c r="AV479" s="7"/>
      <c r="AW479" s="7"/>
      <c r="AX479" s="7"/>
      <c r="AY479" s="7"/>
    </row>
    <row r="480" spans="1:51" x14ac:dyDescent="0.25">
      <c r="A480" s="7"/>
      <c r="B480" s="29"/>
      <c r="C480" s="7"/>
      <c r="D480" s="7"/>
      <c r="E480" s="7"/>
      <c r="F480" s="7"/>
      <c r="G480" s="7"/>
      <c r="H480" s="7"/>
      <c r="I480" s="7"/>
      <c r="J480" s="7"/>
      <c r="K480" s="7"/>
      <c r="L480" s="7"/>
      <c r="M480" s="7"/>
      <c r="N480" s="26"/>
      <c r="O480" s="26"/>
      <c r="P480" s="26"/>
      <c r="Q480" s="26"/>
      <c r="R480" s="7"/>
      <c r="S480" s="7"/>
      <c r="T480" s="7"/>
      <c r="U480" s="7"/>
      <c r="V480" s="7"/>
      <c r="W480" s="15"/>
      <c r="X480" s="7"/>
      <c r="Y480" s="7"/>
      <c r="Z480" s="7"/>
      <c r="AA480" s="7"/>
      <c r="AB480" s="7"/>
      <c r="AC480" s="7"/>
      <c r="AD480" s="7"/>
      <c r="AE480" s="7"/>
      <c r="AF480" s="7"/>
      <c r="AG480" s="7"/>
      <c r="AH480" s="7"/>
      <c r="AI480" s="7"/>
      <c r="AJ480" s="7"/>
      <c r="AK480" s="7"/>
      <c r="AL480" s="7"/>
      <c r="AM480" s="7"/>
      <c r="AN480" s="7"/>
      <c r="AO480" s="7"/>
      <c r="AP480" s="7"/>
      <c r="AQ480" s="7"/>
      <c r="AR480" s="7"/>
      <c r="AS480" s="7"/>
      <c r="AT480" s="7"/>
      <c r="AU480" s="7"/>
      <c r="AV480" s="7"/>
      <c r="AW480" s="7"/>
      <c r="AX480" s="7"/>
      <c r="AY480" s="7"/>
    </row>
    <row r="481" spans="1:51" x14ac:dyDescent="0.25">
      <c r="A481" s="7"/>
      <c r="B481" s="29"/>
      <c r="C481" s="7"/>
      <c r="D481" s="7"/>
      <c r="E481" s="7"/>
      <c r="F481" s="7"/>
      <c r="G481" s="7"/>
      <c r="H481" s="7"/>
      <c r="I481" s="7"/>
      <c r="J481" s="7"/>
      <c r="K481" s="7"/>
      <c r="L481" s="7"/>
      <c r="M481" s="7"/>
      <c r="N481" s="26"/>
      <c r="O481" s="26"/>
      <c r="P481" s="26"/>
      <c r="Q481" s="26"/>
      <c r="R481" s="7"/>
      <c r="S481" s="7"/>
      <c r="T481" s="7"/>
      <c r="U481" s="7"/>
      <c r="V481" s="7"/>
      <c r="W481" s="15"/>
      <c r="X481" s="7"/>
      <c r="Y481" s="7"/>
      <c r="Z481" s="7"/>
      <c r="AA481" s="7"/>
      <c r="AB481" s="7"/>
      <c r="AC481" s="7"/>
      <c r="AD481" s="7"/>
      <c r="AE481" s="7"/>
      <c r="AF481" s="7"/>
      <c r="AG481" s="7"/>
      <c r="AH481" s="7"/>
      <c r="AI481" s="7"/>
      <c r="AJ481" s="7"/>
      <c r="AK481" s="7"/>
      <c r="AL481" s="7"/>
      <c r="AM481" s="7"/>
      <c r="AN481" s="7"/>
      <c r="AO481" s="7"/>
      <c r="AP481" s="7"/>
      <c r="AQ481" s="7"/>
      <c r="AR481" s="7"/>
      <c r="AS481" s="7"/>
      <c r="AT481" s="7"/>
      <c r="AU481" s="7"/>
      <c r="AV481" s="7"/>
      <c r="AW481" s="7"/>
      <c r="AX481" s="7"/>
      <c r="AY481" s="7"/>
    </row>
    <row r="482" spans="1:51" x14ac:dyDescent="0.25">
      <c r="A482" s="7"/>
      <c r="B482" s="29"/>
      <c r="C482" s="7"/>
      <c r="D482" s="7"/>
      <c r="E482" s="7"/>
      <c r="F482" s="7"/>
      <c r="G482" s="7"/>
      <c r="H482" s="7"/>
      <c r="I482" s="7"/>
      <c r="J482" s="7"/>
      <c r="K482" s="7"/>
      <c r="L482" s="7"/>
      <c r="M482" s="7"/>
      <c r="N482" s="26"/>
      <c r="O482" s="26"/>
      <c r="P482" s="26"/>
      <c r="Q482" s="26"/>
      <c r="R482" s="7"/>
      <c r="S482" s="7"/>
      <c r="T482" s="7"/>
      <c r="U482" s="7"/>
      <c r="V482" s="7"/>
      <c r="W482" s="15"/>
      <c r="X482" s="7"/>
      <c r="Y482" s="7"/>
      <c r="Z482" s="7"/>
      <c r="AA482" s="7"/>
      <c r="AB482" s="7"/>
      <c r="AC482" s="7"/>
      <c r="AD482" s="7"/>
      <c r="AE482" s="7"/>
      <c r="AF482" s="7"/>
      <c r="AG482" s="7"/>
      <c r="AH482" s="7"/>
      <c r="AI482" s="7"/>
      <c r="AJ482" s="7"/>
      <c r="AK482" s="7"/>
      <c r="AL482" s="7"/>
      <c r="AM482" s="7"/>
      <c r="AN482" s="7"/>
      <c r="AO482" s="7"/>
      <c r="AP482" s="7"/>
      <c r="AQ482" s="7"/>
      <c r="AR482" s="7"/>
      <c r="AS482" s="7"/>
      <c r="AT482" s="7"/>
      <c r="AU482" s="7"/>
      <c r="AV482" s="7"/>
      <c r="AW482" s="7"/>
      <c r="AX482" s="7"/>
      <c r="AY482" s="7"/>
    </row>
    <row r="483" spans="1:51" x14ac:dyDescent="0.25">
      <c r="A483" s="7"/>
      <c r="B483" s="29"/>
      <c r="C483" s="7"/>
      <c r="D483" s="7"/>
      <c r="E483" s="7"/>
      <c r="F483" s="7"/>
      <c r="G483" s="7"/>
      <c r="H483" s="7"/>
      <c r="I483" s="7"/>
      <c r="J483" s="7"/>
      <c r="K483" s="7"/>
      <c r="L483" s="7"/>
      <c r="M483" s="7"/>
      <c r="N483" s="26"/>
      <c r="O483" s="26"/>
      <c r="P483" s="26"/>
      <c r="Q483" s="26"/>
      <c r="R483" s="7"/>
      <c r="S483" s="7"/>
      <c r="T483" s="7"/>
      <c r="U483" s="7"/>
      <c r="V483" s="7"/>
      <c r="W483" s="15"/>
      <c r="X483" s="7"/>
      <c r="Y483" s="7"/>
      <c r="Z483" s="7"/>
      <c r="AA483" s="7"/>
      <c r="AB483" s="7"/>
      <c r="AC483" s="7"/>
      <c r="AD483" s="7"/>
      <c r="AE483" s="7"/>
      <c r="AF483" s="7"/>
      <c r="AG483" s="7"/>
      <c r="AH483" s="7"/>
      <c r="AI483" s="7"/>
      <c r="AJ483" s="7"/>
      <c r="AK483" s="7"/>
      <c r="AL483" s="7"/>
      <c r="AM483" s="7"/>
      <c r="AN483" s="7"/>
      <c r="AO483" s="7"/>
      <c r="AP483" s="7"/>
      <c r="AQ483" s="7"/>
      <c r="AR483" s="7"/>
      <c r="AS483" s="7"/>
      <c r="AT483" s="7"/>
      <c r="AU483" s="7"/>
      <c r="AV483" s="7"/>
      <c r="AW483" s="7"/>
      <c r="AX483" s="7"/>
      <c r="AY483" s="7"/>
    </row>
    <row r="484" spans="1:51" x14ac:dyDescent="0.25">
      <c r="A484" s="7"/>
      <c r="B484" s="29"/>
      <c r="C484" s="7"/>
      <c r="D484" s="7"/>
      <c r="E484" s="7"/>
      <c r="F484" s="7"/>
      <c r="G484" s="7"/>
      <c r="H484" s="7"/>
      <c r="I484" s="7"/>
      <c r="J484" s="7"/>
      <c r="K484" s="7"/>
      <c r="L484" s="7"/>
      <c r="M484" s="7"/>
      <c r="N484" s="26"/>
      <c r="O484" s="26"/>
      <c r="P484" s="26"/>
      <c r="Q484" s="26"/>
      <c r="R484" s="7"/>
      <c r="S484" s="7"/>
      <c r="T484" s="7"/>
      <c r="U484" s="7"/>
      <c r="V484" s="7"/>
      <c r="W484" s="15"/>
      <c r="X484" s="7"/>
      <c r="Y484" s="7"/>
      <c r="Z484" s="7"/>
      <c r="AA484" s="7"/>
      <c r="AB484" s="7"/>
      <c r="AC484" s="7"/>
      <c r="AD484" s="7"/>
      <c r="AE484" s="7"/>
      <c r="AF484" s="7"/>
      <c r="AG484" s="7"/>
      <c r="AH484" s="7"/>
      <c r="AI484" s="7"/>
      <c r="AJ484" s="7"/>
      <c r="AK484" s="7"/>
      <c r="AL484" s="7"/>
      <c r="AM484" s="7"/>
      <c r="AN484" s="7"/>
      <c r="AO484" s="7"/>
      <c r="AP484" s="7"/>
      <c r="AQ484" s="7"/>
      <c r="AR484" s="7"/>
      <c r="AS484" s="7"/>
      <c r="AT484" s="7"/>
      <c r="AU484" s="7"/>
      <c r="AV484" s="7"/>
      <c r="AW484" s="7"/>
      <c r="AX484" s="7"/>
      <c r="AY484" s="7"/>
    </row>
    <row r="485" spans="1:51" x14ac:dyDescent="0.25">
      <c r="A485" s="7"/>
      <c r="B485" s="29"/>
      <c r="C485" s="7"/>
      <c r="D485" s="7"/>
      <c r="E485" s="7"/>
      <c r="F485" s="7"/>
      <c r="G485" s="7"/>
      <c r="H485" s="7"/>
      <c r="I485" s="7"/>
      <c r="J485" s="7"/>
      <c r="K485" s="7"/>
      <c r="L485" s="7"/>
      <c r="M485" s="7"/>
      <c r="N485" s="26"/>
      <c r="O485" s="26"/>
      <c r="P485" s="26"/>
      <c r="Q485" s="26"/>
      <c r="R485" s="7"/>
      <c r="S485" s="7"/>
      <c r="T485" s="7"/>
      <c r="U485" s="7"/>
      <c r="V485" s="7"/>
      <c r="W485" s="15"/>
      <c r="X485" s="7"/>
      <c r="Y485" s="7"/>
      <c r="Z485" s="7"/>
      <c r="AA485" s="7"/>
      <c r="AB485" s="7"/>
      <c r="AC485" s="7"/>
      <c r="AD485" s="7"/>
      <c r="AE485" s="7"/>
      <c r="AF485" s="7"/>
      <c r="AG485" s="7"/>
      <c r="AH485" s="7"/>
      <c r="AI485" s="7"/>
      <c r="AJ485" s="7"/>
      <c r="AK485" s="7"/>
      <c r="AL485" s="7"/>
      <c r="AM485" s="7"/>
      <c r="AN485" s="7"/>
      <c r="AO485" s="7"/>
      <c r="AP485" s="7"/>
      <c r="AQ485" s="7"/>
      <c r="AR485" s="7"/>
      <c r="AS485" s="7"/>
      <c r="AT485" s="7"/>
      <c r="AU485" s="7"/>
      <c r="AV485" s="7"/>
      <c r="AW485" s="7"/>
      <c r="AX485" s="7"/>
      <c r="AY485" s="7"/>
    </row>
    <row r="486" spans="1:51" x14ac:dyDescent="0.25">
      <c r="A486" s="7"/>
      <c r="B486" s="29"/>
      <c r="C486" s="7"/>
      <c r="D486" s="7"/>
      <c r="E486" s="7"/>
      <c r="F486" s="7"/>
      <c r="G486" s="7"/>
      <c r="H486" s="7"/>
      <c r="I486" s="7"/>
      <c r="J486" s="7"/>
      <c r="K486" s="7"/>
      <c r="L486" s="7"/>
      <c r="M486" s="7"/>
      <c r="N486" s="26"/>
      <c r="O486" s="26"/>
      <c r="P486" s="26"/>
      <c r="Q486" s="26"/>
      <c r="R486" s="7"/>
      <c r="S486" s="7"/>
      <c r="T486" s="7"/>
      <c r="U486" s="7"/>
      <c r="V486" s="7"/>
      <c r="W486" s="15"/>
      <c r="X486" s="7"/>
      <c r="Y486" s="7"/>
      <c r="Z486" s="7"/>
      <c r="AA486" s="7"/>
      <c r="AB486" s="7"/>
      <c r="AC486" s="7"/>
      <c r="AD486" s="7"/>
      <c r="AE486" s="7"/>
      <c r="AF486" s="7"/>
      <c r="AG486" s="7"/>
      <c r="AH486" s="7"/>
      <c r="AI486" s="7"/>
      <c r="AJ486" s="7"/>
      <c r="AK486" s="7"/>
      <c r="AL486" s="7"/>
      <c r="AM486" s="7"/>
      <c r="AN486" s="7"/>
      <c r="AO486" s="7"/>
      <c r="AP486" s="7"/>
      <c r="AQ486" s="7"/>
      <c r="AR486" s="7"/>
      <c r="AS486" s="7"/>
      <c r="AT486" s="7"/>
      <c r="AU486" s="7"/>
      <c r="AV486" s="7"/>
      <c r="AW486" s="7"/>
      <c r="AX486" s="7"/>
      <c r="AY486" s="7"/>
    </row>
    <row r="487" spans="1:51" x14ac:dyDescent="0.25">
      <c r="A487" s="7"/>
      <c r="B487" s="29"/>
      <c r="C487" s="7"/>
      <c r="D487" s="7"/>
      <c r="E487" s="7"/>
      <c r="F487" s="7"/>
      <c r="G487" s="7"/>
      <c r="H487" s="7"/>
      <c r="I487" s="7"/>
      <c r="J487" s="7"/>
      <c r="K487" s="7"/>
      <c r="L487" s="7"/>
      <c r="M487" s="7"/>
      <c r="N487" s="26"/>
      <c r="O487" s="26"/>
      <c r="P487" s="26"/>
      <c r="Q487" s="26"/>
      <c r="R487" s="7"/>
      <c r="S487" s="7"/>
      <c r="T487" s="7"/>
      <c r="U487" s="7"/>
      <c r="V487" s="7"/>
      <c r="W487" s="15"/>
      <c r="X487" s="7"/>
      <c r="Y487" s="7"/>
      <c r="Z487" s="7"/>
      <c r="AA487" s="7"/>
      <c r="AB487" s="7"/>
      <c r="AC487" s="7"/>
      <c r="AD487" s="7"/>
      <c r="AE487" s="7"/>
      <c r="AF487" s="7"/>
      <c r="AG487" s="7"/>
      <c r="AH487" s="7"/>
      <c r="AI487" s="7"/>
      <c r="AJ487" s="7"/>
      <c r="AK487" s="7"/>
      <c r="AL487" s="7"/>
      <c r="AM487" s="7"/>
      <c r="AN487" s="7"/>
      <c r="AO487" s="7"/>
      <c r="AP487" s="7"/>
      <c r="AQ487" s="7"/>
      <c r="AR487" s="7"/>
      <c r="AS487" s="7"/>
      <c r="AT487" s="7"/>
      <c r="AU487" s="7"/>
      <c r="AV487" s="7"/>
      <c r="AW487" s="7"/>
      <c r="AX487" s="7"/>
      <c r="AY487" s="7"/>
    </row>
    <row r="488" spans="1:51" x14ac:dyDescent="0.25">
      <c r="A488" s="7"/>
      <c r="B488" s="29"/>
      <c r="C488" s="7"/>
      <c r="D488" s="7"/>
      <c r="E488" s="7"/>
      <c r="F488" s="7"/>
      <c r="G488" s="7"/>
      <c r="H488" s="7"/>
      <c r="I488" s="7"/>
      <c r="J488" s="7"/>
      <c r="K488" s="7"/>
      <c r="L488" s="7"/>
      <c r="M488" s="7"/>
      <c r="N488" s="26"/>
      <c r="O488" s="26"/>
      <c r="P488" s="26"/>
      <c r="Q488" s="26"/>
      <c r="R488" s="7"/>
      <c r="S488" s="7"/>
      <c r="T488" s="7"/>
      <c r="U488" s="7"/>
      <c r="V488" s="7"/>
      <c r="W488" s="15"/>
      <c r="X488" s="7"/>
      <c r="Y488" s="7"/>
      <c r="Z488" s="7"/>
      <c r="AA488" s="7"/>
      <c r="AB488" s="7"/>
      <c r="AC488" s="7"/>
      <c r="AD488" s="7"/>
      <c r="AE488" s="7"/>
      <c r="AF488" s="7"/>
      <c r="AG488" s="7"/>
      <c r="AH488" s="7"/>
      <c r="AI488" s="7"/>
      <c r="AJ488" s="7"/>
      <c r="AK488" s="7"/>
      <c r="AL488" s="7"/>
      <c r="AM488" s="7"/>
      <c r="AN488" s="7"/>
      <c r="AO488" s="7"/>
      <c r="AP488" s="7"/>
      <c r="AQ488" s="7"/>
      <c r="AR488" s="7"/>
      <c r="AS488" s="7"/>
      <c r="AT488" s="7"/>
      <c r="AU488" s="7"/>
      <c r="AV488" s="7"/>
      <c r="AW488" s="7"/>
      <c r="AX488" s="7"/>
      <c r="AY488" s="7"/>
    </row>
    <row r="489" spans="1:51" x14ac:dyDescent="0.25">
      <c r="A489" s="7"/>
      <c r="B489" s="29"/>
      <c r="C489" s="7"/>
      <c r="D489" s="7"/>
      <c r="E489" s="7"/>
      <c r="F489" s="7"/>
      <c r="G489" s="7"/>
      <c r="H489" s="7"/>
      <c r="I489" s="7"/>
      <c r="J489" s="7"/>
      <c r="K489" s="7"/>
      <c r="L489" s="7"/>
      <c r="M489" s="7"/>
      <c r="N489" s="26"/>
      <c r="O489" s="26"/>
      <c r="P489" s="26"/>
      <c r="Q489" s="26"/>
      <c r="R489" s="7"/>
      <c r="S489" s="7"/>
      <c r="T489" s="7"/>
      <c r="U489" s="7"/>
      <c r="V489" s="7"/>
      <c r="W489" s="15"/>
      <c r="X489" s="7"/>
      <c r="Y489" s="7"/>
      <c r="Z489" s="7"/>
      <c r="AA489" s="7"/>
      <c r="AB489" s="7"/>
      <c r="AC489" s="7"/>
      <c r="AD489" s="7"/>
      <c r="AE489" s="7"/>
      <c r="AF489" s="7"/>
      <c r="AG489" s="7"/>
      <c r="AH489" s="7"/>
      <c r="AI489" s="7"/>
      <c r="AJ489" s="7"/>
      <c r="AK489" s="7"/>
      <c r="AL489" s="7"/>
      <c r="AM489" s="7"/>
      <c r="AN489" s="7"/>
      <c r="AO489" s="7"/>
      <c r="AP489" s="7"/>
      <c r="AQ489" s="7"/>
      <c r="AR489" s="7"/>
      <c r="AS489" s="7"/>
      <c r="AT489" s="7"/>
      <c r="AU489" s="7"/>
      <c r="AV489" s="7"/>
      <c r="AW489" s="7"/>
      <c r="AX489" s="7"/>
      <c r="AY489" s="7"/>
    </row>
    <row r="490" spans="1:51" x14ac:dyDescent="0.25">
      <c r="A490" s="7"/>
      <c r="B490" s="29"/>
      <c r="C490" s="7"/>
      <c r="D490" s="7"/>
      <c r="E490" s="7"/>
      <c r="F490" s="7"/>
      <c r="G490" s="7"/>
      <c r="H490" s="7"/>
      <c r="I490" s="7"/>
      <c r="J490" s="7"/>
      <c r="K490" s="7"/>
      <c r="L490" s="7"/>
      <c r="M490" s="7"/>
      <c r="N490" s="26"/>
      <c r="O490" s="26"/>
      <c r="P490" s="26"/>
      <c r="Q490" s="26"/>
      <c r="R490" s="7"/>
      <c r="S490" s="7"/>
      <c r="T490" s="7"/>
      <c r="U490" s="7"/>
      <c r="V490" s="7"/>
      <c r="W490" s="15"/>
      <c r="X490" s="7"/>
      <c r="Y490" s="7"/>
      <c r="Z490" s="7"/>
      <c r="AA490" s="7"/>
      <c r="AB490" s="7"/>
      <c r="AC490" s="7"/>
      <c r="AD490" s="7"/>
      <c r="AE490" s="7"/>
      <c r="AF490" s="7"/>
      <c r="AG490" s="7"/>
      <c r="AH490" s="7"/>
      <c r="AI490" s="7"/>
      <c r="AJ490" s="7"/>
      <c r="AK490" s="7"/>
      <c r="AL490" s="7"/>
      <c r="AM490" s="7"/>
      <c r="AN490" s="7"/>
      <c r="AO490" s="7"/>
      <c r="AP490" s="7"/>
      <c r="AQ490" s="7"/>
      <c r="AR490" s="7"/>
      <c r="AS490" s="7"/>
      <c r="AT490" s="7"/>
      <c r="AU490" s="7"/>
      <c r="AV490" s="7"/>
      <c r="AW490" s="7"/>
      <c r="AX490" s="7"/>
      <c r="AY490" s="7"/>
    </row>
    <row r="491" spans="1:51" x14ac:dyDescent="0.25">
      <c r="A491" s="7"/>
      <c r="B491" s="29"/>
      <c r="C491" s="7"/>
      <c r="D491" s="7"/>
      <c r="E491" s="7"/>
      <c r="F491" s="7"/>
      <c r="G491" s="7"/>
      <c r="H491" s="7"/>
      <c r="I491" s="7"/>
      <c r="J491" s="7"/>
      <c r="K491" s="7"/>
      <c r="L491" s="7"/>
      <c r="M491" s="7"/>
      <c r="N491" s="26"/>
      <c r="O491" s="26"/>
      <c r="P491" s="26"/>
      <c r="Q491" s="26"/>
      <c r="R491" s="7"/>
      <c r="S491" s="7"/>
      <c r="T491" s="7"/>
      <c r="U491" s="7"/>
      <c r="V491" s="7"/>
      <c r="W491" s="15"/>
      <c r="X491" s="7"/>
      <c r="Y491" s="7"/>
      <c r="Z491" s="7"/>
      <c r="AA491" s="7"/>
      <c r="AB491" s="7"/>
      <c r="AC491" s="7"/>
      <c r="AD491" s="7"/>
      <c r="AE491" s="7"/>
      <c r="AF491" s="7"/>
      <c r="AG491" s="7"/>
      <c r="AH491" s="7"/>
      <c r="AI491" s="7"/>
      <c r="AJ491" s="7"/>
      <c r="AK491" s="7"/>
      <c r="AL491" s="7"/>
      <c r="AM491" s="7"/>
      <c r="AN491" s="7"/>
      <c r="AO491" s="7"/>
      <c r="AP491" s="7"/>
      <c r="AQ491" s="7"/>
      <c r="AR491" s="7"/>
      <c r="AS491" s="7"/>
      <c r="AT491" s="7"/>
      <c r="AU491" s="7"/>
      <c r="AV491" s="7"/>
      <c r="AW491" s="7"/>
      <c r="AX491" s="7"/>
      <c r="AY491" s="7"/>
    </row>
    <row r="492" spans="1:51" x14ac:dyDescent="0.25">
      <c r="A492" s="7"/>
      <c r="B492" s="29"/>
      <c r="C492" s="7"/>
      <c r="D492" s="7"/>
      <c r="E492" s="7"/>
      <c r="F492" s="7"/>
      <c r="G492" s="7"/>
      <c r="H492" s="7"/>
      <c r="I492" s="7"/>
      <c r="J492" s="7"/>
      <c r="K492" s="7"/>
      <c r="L492" s="7"/>
      <c r="M492" s="7"/>
      <c r="N492" s="26"/>
      <c r="O492" s="26"/>
      <c r="P492" s="26"/>
      <c r="Q492" s="26"/>
      <c r="R492" s="7"/>
      <c r="S492" s="7"/>
      <c r="T492" s="7"/>
      <c r="U492" s="7"/>
      <c r="V492" s="7"/>
      <c r="W492" s="15"/>
      <c r="X492" s="7"/>
      <c r="Y492" s="7"/>
      <c r="Z492" s="7"/>
      <c r="AA492" s="7"/>
      <c r="AB492" s="7"/>
      <c r="AC492" s="7"/>
      <c r="AD492" s="7"/>
      <c r="AE492" s="7"/>
      <c r="AF492" s="7"/>
      <c r="AG492" s="7"/>
      <c r="AH492" s="7"/>
      <c r="AI492" s="7"/>
      <c r="AJ492" s="7"/>
      <c r="AK492" s="7"/>
      <c r="AL492" s="7"/>
      <c r="AM492" s="7"/>
      <c r="AN492" s="7"/>
      <c r="AO492" s="7"/>
      <c r="AP492" s="7"/>
      <c r="AQ492" s="7"/>
      <c r="AR492" s="7"/>
      <c r="AS492" s="7"/>
      <c r="AT492" s="7"/>
      <c r="AU492" s="7"/>
      <c r="AV492" s="7"/>
      <c r="AW492" s="7"/>
      <c r="AX492" s="7"/>
      <c r="AY492" s="7"/>
    </row>
    <row r="493" spans="1:51" x14ac:dyDescent="0.25">
      <c r="A493" s="7"/>
      <c r="B493" s="29"/>
      <c r="C493" s="7"/>
      <c r="D493" s="7"/>
      <c r="E493" s="7"/>
      <c r="F493" s="7"/>
      <c r="G493" s="7"/>
      <c r="H493" s="7"/>
      <c r="I493" s="7"/>
      <c r="J493" s="7"/>
      <c r="K493" s="7"/>
      <c r="L493" s="7"/>
      <c r="M493" s="7"/>
      <c r="N493" s="26"/>
      <c r="O493" s="26"/>
      <c r="P493" s="26"/>
      <c r="Q493" s="26"/>
      <c r="R493" s="7"/>
      <c r="S493" s="7"/>
      <c r="T493" s="7"/>
      <c r="U493" s="7"/>
      <c r="V493" s="7"/>
      <c r="W493" s="15"/>
      <c r="X493" s="7"/>
      <c r="Y493" s="7"/>
      <c r="Z493" s="7"/>
      <c r="AA493" s="7"/>
      <c r="AB493" s="7"/>
      <c r="AC493" s="7"/>
      <c r="AD493" s="7"/>
      <c r="AE493" s="7"/>
      <c r="AF493" s="7"/>
      <c r="AG493" s="7"/>
      <c r="AH493" s="7"/>
      <c r="AI493" s="7"/>
      <c r="AJ493" s="7"/>
      <c r="AK493" s="7"/>
      <c r="AL493" s="7"/>
      <c r="AM493" s="7"/>
      <c r="AN493" s="7"/>
      <c r="AO493" s="7"/>
      <c r="AP493" s="7"/>
      <c r="AQ493" s="7"/>
      <c r="AR493" s="7"/>
      <c r="AS493" s="7"/>
      <c r="AT493" s="7"/>
      <c r="AU493" s="7"/>
      <c r="AV493" s="7"/>
      <c r="AW493" s="7"/>
      <c r="AX493" s="7"/>
      <c r="AY493" s="7"/>
    </row>
    <row r="494" spans="1:51" x14ac:dyDescent="0.25">
      <c r="A494" s="7"/>
      <c r="B494" s="29"/>
      <c r="C494" s="7"/>
      <c r="D494" s="7"/>
      <c r="E494" s="7"/>
      <c r="F494" s="7"/>
      <c r="G494" s="7"/>
      <c r="H494" s="7"/>
      <c r="I494" s="7"/>
      <c r="J494" s="7"/>
      <c r="K494" s="7"/>
      <c r="L494" s="7"/>
      <c r="M494" s="7"/>
      <c r="N494" s="26"/>
      <c r="O494" s="26"/>
      <c r="P494" s="26"/>
      <c r="Q494" s="26"/>
      <c r="R494" s="7"/>
      <c r="S494" s="7"/>
      <c r="T494" s="7"/>
      <c r="U494" s="7"/>
      <c r="V494" s="7"/>
      <c r="W494" s="15"/>
      <c r="X494" s="7"/>
      <c r="Y494" s="7"/>
      <c r="Z494" s="7"/>
      <c r="AA494" s="7"/>
      <c r="AB494" s="7"/>
      <c r="AC494" s="7"/>
      <c r="AD494" s="7"/>
      <c r="AE494" s="7"/>
      <c r="AF494" s="7"/>
      <c r="AG494" s="7"/>
      <c r="AH494" s="7"/>
      <c r="AI494" s="7"/>
      <c r="AJ494" s="7"/>
      <c r="AK494" s="7"/>
      <c r="AL494" s="7"/>
      <c r="AM494" s="7"/>
      <c r="AN494" s="7"/>
      <c r="AO494" s="7"/>
      <c r="AP494" s="7"/>
      <c r="AQ494" s="7"/>
      <c r="AR494" s="7"/>
      <c r="AS494" s="7"/>
      <c r="AT494" s="7"/>
      <c r="AU494" s="7"/>
      <c r="AV494" s="7"/>
      <c r="AW494" s="7"/>
      <c r="AX494" s="7"/>
      <c r="AY494" s="7"/>
    </row>
    <row r="495" spans="1:51" x14ac:dyDescent="0.25">
      <c r="A495" s="7"/>
      <c r="B495" s="29"/>
      <c r="C495" s="7"/>
      <c r="D495" s="7"/>
      <c r="E495" s="7"/>
      <c r="F495" s="7"/>
      <c r="G495" s="7"/>
      <c r="H495" s="7"/>
      <c r="I495" s="7"/>
      <c r="J495" s="7"/>
      <c r="K495" s="7"/>
      <c r="L495" s="7"/>
      <c r="M495" s="7"/>
      <c r="N495" s="26"/>
      <c r="O495" s="26"/>
      <c r="P495" s="26"/>
      <c r="Q495" s="26"/>
      <c r="R495" s="7"/>
      <c r="S495" s="7"/>
      <c r="T495" s="7"/>
      <c r="U495" s="7"/>
      <c r="V495" s="7"/>
      <c r="W495" s="15"/>
      <c r="X495" s="7"/>
      <c r="Y495" s="7"/>
      <c r="Z495" s="7"/>
      <c r="AA495" s="7"/>
      <c r="AB495" s="7"/>
      <c r="AC495" s="7"/>
      <c r="AD495" s="7"/>
      <c r="AE495" s="7"/>
      <c r="AF495" s="7"/>
      <c r="AG495" s="7"/>
      <c r="AH495" s="7"/>
      <c r="AI495" s="7"/>
      <c r="AJ495" s="7"/>
      <c r="AK495" s="7"/>
      <c r="AL495" s="7"/>
      <c r="AM495" s="7"/>
      <c r="AN495" s="7"/>
      <c r="AO495" s="7"/>
      <c r="AP495" s="7"/>
      <c r="AQ495" s="7"/>
      <c r="AR495" s="7"/>
      <c r="AS495" s="7"/>
      <c r="AT495" s="7"/>
      <c r="AU495" s="7"/>
      <c r="AV495" s="7"/>
      <c r="AW495" s="7"/>
      <c r="AX495" s="7"/>
      <c r="AY495" s="7"/>
    </row>
    <row r="496" spans="1:51" x14ac:dyDescent="0.25">
      <c r="A496" s="7"/>
      <c r="B496" s="29"/>
      <c r="C496" s="7"/>
      <c r="D496" s="7"/>
      <c r="E496" s="7"/>
      <c r="F496" s="7"/>
      <c r="G496" s="7"/>
      <c r="H496" s="7"/>
      <c r="I496" s="7"/>
      <c r="J496" s="7"/>
      <c r="K496" s="7"/>
      <c r="L496" s="7"/>
      <c r="M496" s="7"/>
      <c r="N496" s="26"/>
      <c r="O496" s="26"/>
      <c r="P496" s="26"/>
      <c r="Q496" s="26"/>
      <c r="R496" s="7"/>
      <c r="S496" s="7"/>
      <c r="T496" s="7"/>
      <c r="U496" s="7"/>
      <c r="V496" s="7"/>
      <c r="W496" s="15"/>
      <c r="X496" s="7"/>
      <c r="Y496" s="7"/>
      <c r="Z496" s="7"/>
      <c r="AA496" s="7"/>
      <c r="AB496" s="7"/>
      <c r="AC496" s="7"/>
      <c r="AD496" s="7"/>
      <c r="AE496" s="7"/>
      <c r="AF496" s="7"/>
      <c r="AG496" s="7"/>
      <c r="AH496" s="7"/>
      <c r="AI496" s="7"/>
      <c r="AJ496" s="7"/>
      <c r="AK496" s="7"/>
      <c r="AL496" s="7"/>
      <c r="AM496" s="7"/>
      <c r="AN496" s="7"/>
      <c r="AO496" s="7"/>
      <c r="AP496" s="7"/>
      <c r="AQ496" s="7"/>
      <c r="AR496" s="7"/>
      <c r="AS496" s="7"/>
      <c r="AT496" s="7"/>
      <c r="AU496" s="7"/>
      <c r="AV496" s="7"/>
      <c r="AW496" s="7"/>
      <c r="AX496" s="7"/>
      <c r="AY496" s="7"/>
    </row>
    <row r="497" spans="1:51" x14ac:dyDescent="0.25">
      <c r="A497" s="7"/>
      <c r="B497" s="29"/>
      <c r="C497" s="7"/>
      <c r="D497" s="7"/>
      <c r="E497" s="7"/>
      <c r="F497" s="7"/>
      <c r="G497" s="7"/>
      <c r="H497" s="7"/>
      <c r="I497" s="7"/>
      <c r="J497" s="7"/>
      <c r="K497" s="7"/>
      <c r="L497" s="7"/>
      <c r="M497" s="7"/>
      <c r="N497" s="26"/>
      <c r="O497" s="26"/>
      <c r="P497" s="26"/>
      <c r="Q497" s="26"/>
      <c r="R497" s="7"/>
      <c r="S497" s="7"/>
      <c r="T497" s="7"/>
      <c r="U497" s="7"/>
      <c r="V497" s="7"/>
      <c r="W497" s="15"/>
      <c r="X497" s="7"/>
      <c r="Y497" s="7"/>
      <c r="Z497" s="7"/>
      <c r="AA497" s="7"/>
      <c r="AB497" s="7"/>
      <c r="AC497" s="7"/>
      <c r="AD497" s="7"/>
      <c r="AE497" s="7"/>
      <c r="AF497" s="7"/>
      <c r="AG497" s="7"/>
      <c r="AH497" s="7"/>
      <c r="AI497" s="7"/>
      <c r="AJ497" s="7"/>
      <c r="AK497" s="7"/>
      <c r="AL497" s="7"/>
      <c r="AM497" s="7"/>
      <c r="AN497" s="7"/>
      <c r="AO497" s="7"/>
      <c r="AP497" s="7"/>
      <c r="AQ497" s="7"/>
      <c r="AR497" s="7"/>
      <c r="AS497" s="7"/>
      <c r="AT497" s="7"/>
      <c r="AU497" s="7"/>
      <c r="AV497" s="7"/>
      <c r="AW497" s="7"/>
      <c r="AX497" s="7"/>
      <c r="AY497" s="7"/>
    </row>
    <row r="498" spans="1:51" x14ac:dyDescent="0.25">
      <c r="A498" s="7"/>
      <c r="B498" s="29"/>
      <c r="C498" s="7"/>
      <c r="D498" s="7"/>
      <c r="E498" s="7"/>
      <c r="F498" s="7"/>
      <c r="G498" s="7"/>
      <c r="H498" s="7"/>
      <c r="I498" s="7"/>
      <c r="J498" s="7"/>
      <c r="K498" s="7"/>
      <c r="L498" s="7"/>
      <c r="M498" s="7"/>
      <c r="N498" s="26"/>
      <c r="O498" s="26"/>
      <c r="P498" s="26"/>
      <c r="Q498" s="26"/>
      <c r="R498" s="7"/>
      <c r="S498" s="7"/>
      <c r="T498" s="7"/>
      <c r="U498" s="7"/>
      <c r="V498" s="7"/>
      <c r="W498" s="15"/>
      <c r="X498" s="7"/>
      <c r="Y498" s="7"/>
      <c r="Z498" s="7"/>
      <c r="AA498" s="7"/>
      <c r="AB498" s="7"/>
      <c r="AC498" s="7"/>
      <c r="AD498" s="7"/>
      <c r="AE498" s="7"/>
      <c r="AF498" s="7"/>
      <c r="AG498" s="7"/>
      <c r="AH498" s="7"/>
      <c r="AI498" s="7"/>
      <c r="AJ498" s="7"/>
      <c r="AK498" s="7"/>
      <c r="AL498" s="7"/>
      <c r="AM498" s="7"/>
      <c r="AN498" s="7"/>
      <c r="AO498" s="7"/>
      <c r="AP498" s="7"/>
      <c r="AQ498" s="7"/>
      <c r="AR498" s="7"/>
      <c r="AS498" s="7"/>
      <c r="AT498" s="7"/>
      <c r="AU498" s="7"/>
      <c r="AV498" s="7"/>
      <c r="AW498" s="7"/>
      <c r="AX498" s="7"/>
      <c r="AY498" s="7"/>
    </row>
    <row r="499" spans="1:51" x14ac:dyDescent="0.25">
      <c r="A499" s="7"/>
      <c r="B499" s="29"/>
      <c r="C499" s="7"/>
      <c r="D499" s="7"/>
      <c r="E499" s="7"/>
      <c r="F499" s="7"/>
      <c r="G499" s="7"/>
      <c r="H499" s="7"/>
      <c r="I499" s="7"/>
      <c r="J499" s="7"/>
      <c r="K499" s="7"/>
      <c r="L499" s="7"/>
      <c r="M499" s="7"/>
      <c r="N499" s="26"/>
      <c r="O499" s="26"/>
      <c r="P499" s="26"/>
      <c r="Q499" s="26"/>
      <c r="R499" s="7"/>
      <c r="S499" s="7"/>
      <c r="T499" s="7"/>
      <c r="U499" s="7"/>
      <c r="V499" s="7"/>
      <c r="W499" s="15"/>
      <c r="X499" s="7"/>
      <c r="Y499" s="7"/>
      <c r="Z499" s="7"/>
      <c r="AA499" s="7"/>
      <c r="AB499" s="7"/>
      <c r="AC499" s="7"/>
      <c r="AD499" s="7"/>
      <c r="AE499" s="7"/>
      <c r="AF499" s="7"/>
      <c r="AG499" s="7"/>
      <c r="AH499" s="7"/>
      <c r="AI499" s="7"/>
      <c r="AJ499" s="7"/>
      <c r="AK499" s="7"/>
      <c r="AL499" s="7"/>
      <c r="AM499" s="7"/>
      <c r="AN499" s="7"/>
      <c r="AO499" s="7"/>
      <c r="AP499" s="7"/>
      <c r="AQ499" s="7"/>
      <c r="AR499" s="7"/>
      <c r="AS499" s="7"/>
      <c r="AT499" s="7"/>
      <c r="AU499" s="7"/>
      <c r="AV499" s="7"/>
      <c r="AW499" s="7"/>
      <c r="AX499" s="7"/>
      <c r="AY499" s="7"/>
    </row>
    <row r="500" spans="1:51" x14ac:dyDescent="0.25">
      <c r="A500" s="7"/>
      <c r="B500" s="29"/>
      <c r="C500" s="7"/>
      <c r="D500" s="7"/>
      <c r="E500" s="7"/>
      <c r="F500" s="7"/>
      <c r="G500" s="7"/>
      <c r="H500" s="7"/>
      <c r="I500" s="7"/>
      <c r="J500" s="7"/>
      <c r="K500" s="7"/>
      <c r="L500" s="7"/>
      <c r="M500" s="7"/>
      <c r="N500" s="26"/>
      <c r="O500" s="26"/>
      <c r="P500" s="26"/>
      <c r="Q500" s="26"/>
      <c r="R500" s="7"/>
      <c r="S500" s="7"/>
      <c r="T500" s="7"/>
      <c r="U500" s="7"/>
      <c r="V500" s="7"/>
      <c r="W500" s="15"/>
      <c r="X500" s="7"/>
      <c r="Y500" s="7"/>
      <c r="Z500" s="7"/>
      <c r="AA500" s="7"/>
      <c r="AB500" s="7"/>
      <c r="AC500" s="7"/>
      <c r="AD500" s="7"/>
      <c r="AE500" s="7"/>
      <c r="AF500" s="7"/>
      <c r="AG500" s="7"/>
      <c r="AH500" s="7"/>
      <c r="AI500" s="7"/>
      <c r="AJ500" s="7"/>
      <c r="AK500" s="7"/>
      <c r="AL500" s="7"/>
      <c r="AM500" s="7"/>
      <c r="AN500" s="7"/>
      <c r="AO500" s="7"/>
      <c r="AP500" s="7"/>
      <c r="AQ500" s="7"/>
      <c r="AR500" s="7"/>
      <c r="AS500" s="7"/>
      <c r="AT500" s="7"/>
      <c r="AU500" s="7"/>
      <c r="AV500" s="7"/>
      <c r="AW500" s="7"/>
      <c r="AX500" s="7"/>
      <c r="AY500" s="7"/>
    </row>
    <row r="501" spans="1:51" x14ac:dyDescent="0.25">
      <c r="A501" s="7"/>
      <c r="B501" s="29"/>
      <c r="C501" s="7"/>
      <c r="D501" s="7"/>
      <c r="E501" s="7"/>
      <c r="F501" s="7"/>
      <c r="G501" s="7"/>
      <c r="H501" s="7"/>
      <c r="I501" s="7"/>
      <c r="J501" s="7"/>
      <c r="K501" s="7"/>
      <c r="L501" s="7"/>
      <c r="M501" s="7"/>
      <c r="N501" s="26"/>
      <c r="O501" s="26"/>
      <c r="P501" s="26"/>
      <c r="Q501" s="26"/>
      <c r="R501" s="7"/>
      <c r="S501" s="7"/>
      <c r="T501" s="7"/>
      <c r="U501" s="7"/>
      <c r="V501" s="7"/>
      <c r="W501" s="15"/>
      <c r="X501" s="7"/>
      <c r="Y501" s="7"/>
      <c r="Z501" s="7"/>
      <c r="AA501" s="7"/>
      <c r="AB501" s="7"/>
      <c r="AC501" s="7"/>
      <c r="AD501" s="7"/>
      <c r="AE501" s="7"/>
      <c r="AF501" s="7"/>
      <c r="AG501" s="7"/>
      <c r="AH501" s="7"/>
      <c r="AI501" s="7"/>
      <c r="AJ501" s="7"/>
      <c r="AK501" s="7"/>
      <c r="AL501" s="7"/>
      <c r="AM501" s="7"/>
      <c r="AN501" s="7"/>
      <c r="AO501" s="7"/>
      <c r="AP501" s="7"/>
      <c r="AQ501" s="7"/>
      <c r="AR501" s="7"/>
      <c r="AS501" s="7"/>
      <c r="AT501" s="7"/>
      <c r="AU501" s="7"/>
      <c r="AV501" s="7"/>
      <c r="AW501" s="7"/>
      <c r="AX501" s="7"/>
      <c r="AY501" s="7"/>
    </row>
    <row r="502" spans="1:51" x14ac:dyDescent="0.25">
      <c r="A502" s="7"/>
      <c r="B502" s="29"/>
      <c r="C502" s="7"/>
      <c r="D502" s="7"/>
      <c r="E502" s="7"/>
      <c r="F502" s="7"/>
      <c r="G502" s="7"/>
      <c r="H502" s="7"/>
      <c r="I502" s="7"/>
      <c r="J502" s="7"/>
      <c r="K502" s="7"/>
      <c r="L502" s="7"/>
      <c r="M502" s="7"/>
      <c r="N502" s="26"/>
      <c r="O502" s="26"/>
      <c r="P502" s="26"/>
      <c r="Q502" s="26"/>
      <c r="R502" s="7"/>
      <c r="S502" s="7"/>
      <c r="T502" s="7"/>
      <c r="U502" s="7"/>
      <c r="V502" s="7"/>
      <c r="W502" s="15"/>
      <c r="X502" s="7"/>
      <c r="Y502" s="7"/>
      <c r="Z502" s="7"/>
      <c r="AA502" s="7"/>
      <c r="AB502" s="7"/>
      <c r="AC502" s="7"/>
      <c r="AD502" s="7"/>
      <c r="AE502" s="7"/>
      <c r="AF502" s="7"/>
      <c r="AG502" s="7"/>
      <c r="AH502" s="7"/>
      <c r="AI502" s="7"/>
      <c r="AJ502" s="7"/>
      <c r="AK502" s="7"/>
      <c r="AL502" s="7"/>
      <c r="AM502" s="7"/>
      <c r="AN502" s="7"/>
      <c r="AO502" s="7"/>
      <c r="AP502" s="7"/>
      <c r="AQ502" s="7"/>
      <c r="AR502" s="7"/>
      <c r="AS502" s="7"/>
      <c r="AT502" s="7"/>
      <c r="AU502" s="7"/>
      <c r="AV502" s="7"/>
      <c r="AW502" s="7"/>
      <c r="AX502" s="7"/>
      <c r="AY502" s="7"/>
    </row>
    <row r="503" spans="1:51" x14ac:dyDescent="0.25">
      <c r="A503" s="7"/>
      <c r="B503" s="29"/>
      <c r="C503" s="7"/>
      <c r="D503" s="7"/>
      <c r="E503" s="7"/>
      <c r="F503" s="7"/>
      <c r="G503" s="7"/>
      <c r="H503" s="7"/>
      <c r="I503" s="7"/>
      <c r="J503" s="7"/>
      <c r="K503" s="7"/>
      <c r="L503" s="7"/>
      <c r="M503" s="7"/>
      <c r="N503" s="26"/>
      <c r="O503" s="26"/>
      <c r="P503" s="26"/>
      <c r="Q503" s="26"/>
      <c r="R503" s="7"/>
      <c r="S503" s="7"/>
      <c r="T503" s="7"/>
      <c r="U503" s="7"/>
      <c r="V503" s="7"/>
      <c r="W503" s="15"/>
      <c r="X503" s="7"/>
      <c r="Y503" s="7"/>
      <c r="Z503" s="7"/>
      <c r="AA503" s="7"/>
      <c r="AB503" s="7"/>
      <c r="AC503" s="7"/>
      <c r="AD503" s="7"/>
      <c r="AE503" s="7"/>
      <c r="AF503" s="7"/>
      <c r="AG503" s="7"/>
      <c r="AH503" s="7"/>
      <c r="AI503" s="7"/>
      <c r="AJ503" s="7"/>
      <c r="AK503" s="7"/>
      <c r="AL503" s="7"/>
      <c r="AM503" s="7"/>
      <c r="AN503" s="7"/>
      <c r="AO503" s="7"/>
      <c r="AP503" s="7"/>
      <c r="AQ503" s="7"/>
      <c r="AR503" s="7"/>
      <c r="AS503" s="7"/>
      <c r="AT503" s="7"/>
      <c r="AU503" s="7"/>
      <c r="AV503" s="7"/>
      <c r="AW503" s="7"/>
      <c r="AX503" s="7"/>
      <c r="AY503" s="7"/>
    </row>
    <row r="504" spans="1:51" x14ac:dyDescent="0.25">
      <c r="A504" s="7"/>
      <c r="B504" s="29"/>
      <c r="C504" s="7"/>
      <c r="D504" s="7"/>
      <c r="E504" s="7"/>
      <c r="F504" s="7"/>
      <c r="G504" s="7"/>
      <c r="H504" s="7"/>
      <c r="I504" s="7"/>
      <c r="J504" s="7"/>
      <c r="K504" s="7"/>
      <c r="L504" s="7"/>
      <c r="M504" s="7"/>
      <c r="N504" s="26"/>
      <c r="O504" s="26"/>
      <c r="P504" s="26"/>
      <c r="Q504" s="26"/>
      <c r="R504" s="7"/>
      <c r="S504" s="7"/>
      <c r="T504" s="7"/>
      <c r="U504" s="7"/>
      <c r="V504" s="7"/>
      <c r="W504" s="15"/>
      <c r="X504" s="7"/>
      <c r="Y504" s="7"/>
      <c r="Z504" s="7"/>
      <c r="AA504" s="7"/>
      <c r="AB504" s="7"/>
      <c r="AC504" s="7"/>
      <c r="AD504" s="7"/>
      <c r="AE504" s="7"/>
      <c r="AF504" s="7"/>
      <c r="AG504" s="7"/>
      <c r="AH504" s="7"/>
      <c r="AI504" s="7"/>
      <c r="AJ504" s="7"/>
      <c r="AK504" s="7"/>
      <c r="AL504" s="7"/>
      <c r="AM504" s="7"/>
      <c r="AN504" s="7"/>
      <c r="AO504" s="7"/>
      <c r="AP504" s="7"/>
      <c r="AQ504" s="7"/>
      <c r="AR504" s="7"/>
      <c r="AS504" s="7"/>
      <c r="AT504" s="7"/>
      <c r="AU504" s="7"/>
      <c r="AV504" s="7"/>
      <c r="AW504" s="7"/>
      <c r="AX504" s="7"/>
      <c r="AY504" s="7"/>
    </row>
    <row r="505" spans="1:51" x14ac:dyDescent="0.25">
      <c r="A505" s="7"/>
      <c r="B505" s="29"/>
      <c r="C505" s="7"/>
      <c r="D505" s="7"/>
      <c r="E505" s="7"/>
      <c r="F505" s="7"/>
      <c r="G505" s="7"/>
      <c r="H505" s="7"/>
      <c r="I505" s="7"/>
      <c r="J505" s="7"/>
      <c r="K505" s="7"/>
      <c r="L505" s="7"/>
      <c r="M505" s="7"/>
      <c r="N505" s="26"/>
      <c r="O505" s="26"/>
      <c r="P505" s="26"/>
      <c r="Q505" s="26"/>
      <c r="R505" s="7"/>
      <c r="S505" s="7"/>
      <c r="T505" s="7"/>
      <c r="U505" s="7"/>
      <c r="V505" s="7"/>
      <c r="W505" s="15"/>
      <c r="X505" s="7"/>
      <c r="Y505" s="7"/>
      <c r="Z505" s="7"/>
      <c r="AA505" s="7"/>
      <c r="AB505" s="7"/>
      <c r="AC505" s="7"/>
      <c r="AD505" s="7"/>
      <c r="AE505" s="7"/>
      <c r="AF505" s="7"/>
      <c r="AG505" s="7"/>
      <c r="AH505" s="7"/>
      <c r="AI505" s="7"/>
      <c r="AJ505" s="7"/>
      <c r="AK505" s="7"/>
      <c r="AL505" s="7"/>
      <c r="AM505" s="7"/>
      <c r="AN505" s="7"/>
      <c r="AO505" s="7"/>
      <c r="AP505" s="7"/>
      <c r="AQ505" s="7"/>
      <c r="AR505" s="7"/>
      <c r="AS505" s="7"/>
      <c r="AT505" s="7"/>
      <c r="AU505" s="7"/>
      <c r="AV505" s="7"/>
      <c r="AW505" s="7"/>
      <c r="AX505" s="7"/>
      <c r="AY505" s="7"/>
    </row>
    <row r="506" spans="1:51" x14ac:dyDescent="0.25">
      <c r="A506" s="7"/>
      <c r="B506" s="29"/>
      <c r="C506" s="7"/>
      <c r="D506" s="7"/>
      <c r="E506" s="7"/>
      <c r="F506" s="7"/>
      <c r="G506" s="7"/>
      <c r="H506" s="7"/>
      <c r="I506" s="7"/>
      <c r="J506" s="7"/>
      <c r="K506" s="7"/>
      <c r="L506" s="7"/>
      <c r="M506" s="7"/>
      <c r="N506" s="26"/>
      <c r="O506" s="26"/>
      <c r="P506" s="26"/>
      <c r="Q506" s="26"/>
      <c r="R506" s="7"/>
      <c r="S506" s="7"/>
      <c r="T506" s="7"/>
      <c r="U506" s="7"/>
      <c r="V506" s="7"/>
      <c r="W506" s="15"/>
      <c r="X506" s="7"/>
      <c r="Y506" s="7"/>
      <c r="Z506" s="7"/>
      <c r="AA506" s="7"/>
      <c r="AB506" s="7"/>
      <c r="AC506" s="7"/>
      <c r="AD506" s="7"/>
      <c r="AE506" s="7"/>
      <c r="AF506" s="7"/>
      <c r="AG506" s="7"/>
      <c r="AH506" s="7"/>
      <c r="AI506" s="7"/>
      <c r="AJ506" s="7"/>
      <c r="AK506" s="7"/>
      <c r="AL506" s="7"/>
      <c r="AM506" s="7"/>
      <c r="AN506" s="7"/>
      <c r="AO506" s="7"/>
      <c r="AP506" s="7"/>
      <c r="AQ506" s="7"/>
      <c r="AR506" s="7"/>
      <c r="AS506" s="7"/>
      <c r="AT506" s="7"/>
      <c r="AU506" s="7"/>
      <c r="AV506" s="7"/>
      <c r="AW506" s="7"/>
      <c r="AX506" s="7"/>
      <c r="AY506" s="7"/>
    </row>
    <row r="507" spans="1:51" x14ac:dyDescent="0.25">
      <c r="A507" s="7"/>
      <c r="B507" s="29"/>
      <c r="C507" s="7"/>
      <c r="D507" s="7"/>
      <c r="E507" s="7"/>
      <c r="F507" s="7"/>
      <c r="G507" s="7"/>
      <c r="H507" s="7"/>
      <c r="I507" s="7"/>
      <c r="J507" s="7"/>
      <c r="K507" s="7"/>
      <c r="L507" s="7"/>
      <c r="M507" s="7"/>
      <c r="N507" s="26"/>
      <c r="O507" s="26"/>
      <c r="P507" s="26"/>
      <c r="Q507" s="26"/>
      <c r="R507" s="7"/>
      <c r="S507" s="7"/>
      <c r="T507" s="7"/>
      <c r="U507" s="7"/>
      <c r="V507" s="7"/>
      <c r="W507" s="15"/>
      <c r="X507" s="7"/>
      <c r="Y507" s="7"/>
      <c r="Z507" s="7"/>
      <c r="AA507" s="7"/>
      <c r="AB507" s="7"/>
      <c r="AC507" s="7"/>
      <c r="AD507" s="7"/>
      <c r="AE507" s="7"/>
      <c r="AF507" s="7"/>
      <c r="AG507" s="7"/>
      <c r="AH507" s="7"/>
      <c r="AI507" s="7"/>
      <c r="AJ507" s="7"/>
      <c r="AK507" s="7"/>
      <c r="AL507" s="7"/>
      <c r="AM507" s="7"/>
      <c r="AN507" s="7"/>
      <c r="AO507" s="7"/>
      <c r="AP507" s="7"/>
      <c r="AQ507" s="7"/>
      <c r="AR507" s="7"/>
      <c r="AS507" s="7"/>
      <c r="AT507" s="7"/>
      <c r="AU507" s="7"/>
      <c r="AV507" s="7"/>
      <c r="AW507" s="7"/>
      <c r="AX507" s="7"/>
      <c r="AY507" s="7"/>
    </row>
    <row r="508" spans="1:51" x14ac:dyDescent="0.25">
      <c r="A508" s="7"/>
      <c r="B508" s="29"/>
      <c r="C508" s="7"/>
      <c r="D508" s="7"/>
      <c r="E508" s="7"/>
      <c r="F508" s="7"/>
      <c r="G508" s="7"/>
      <c r="H508" s="7"/>
      <c r="I508" s="7"/>
      <c r="J508" s="7"/>
      <c r="K508" s="7"/>
      <c r="L508" s="7"/>
      <c r="M508" s="7"/>
      <c r="N508" s="26"/>
      <c r="O508" s="26"/>
      <c r="P508" s="26"/>
      <c r="Q508" s="26"/>
      <c r="R508" s="7"/>
      <c r="S508" s="7"/>
      <c r="T508" s="7"/>
      <c r="U508" s="7"/>
      <c r="V508" s="7"/>
      <c r="W508" s="15"/>
      <c r="X508" s="7"/>
      <c r="Y508" s="7"/>
      <c r="Z508" s="7"/>
      <c r="AA508" s="7"/>
      <c r="AB508" s="7"/>
      <c r="AC508" s="7"/>
      <c r="AD508" s="7"/>
      <c r="AE508" s="7"/>
      <c r="AF508" s="7"/>
      <c r="AG508" s="7"/>
      <c r="AH508" s="7"/>
      <c r="AI508" s="7"/>
      <c r="AJ508" s="7"/>
      <c r="AK508" s="7"/>
      <c r="AL508" s="7"/>
      <c r="AM508" s="7"/>
      <c r="AN508" s="7"/>
      <c r="AO508" s="7"/>
      <c r="AP508" s="7"/>
      <c r="AQ508" s="7"/>
      <c r="AR508" s="7"/>
      <c r="AS508" s="7"/>
      <c r="AT508" s="7"/>
      <c r="AU508" s="7"/>
      <c r="AV508" s="7"/>
      <c r="AW508" s="7"/>
      <c r="AX508" s="7"/>
      <c r="AY508" s="7"/>
    </row>
    <row r="509" spans="1:51" x14ac:dyDescent="0.25">
      <c r="A509" s="7"/>
      <c r="B509" s="29"/>
      <c r="C509" s="7"/>
      <c r="D509" s="7"/>
      <c r="E509" s="7"/>
      <c r="F509" s="7"/>
      <c r="G509" s="7"/>
      <c r="H509" s="7"/>
      <c r="I509" s="7"/>
      <c r="J509" s="7"/>
      <c r="K509" s="7"/>
      <c r="L509" s="7"/>
      <c r="M509" s="7"/>
      <c r="N509" s="26"/>
      <c r="O509" s="26"/>
      <c r="P509" s="26"/>
      <c r="Q509" s="26"/>
      <c r="R509" s="7"/>
      <c r="S509" s="7"/>
      <c r="T509" s="7"/>
      <c r="U509" s="7"/>
      <c r="V509" s="7"/>
      <c r="W509" s="15"/>
      <c r="X509" s="7"/>
      <c r="Y509" s="7"/>
      <c r="Z509" s="7"/>
      <c r="AA509" s="7"/>
      <c r="AB509" s="7"/>
      <c r="AC509" s="7"/>
      <c r="AD509" s="7"/>
      <c r="AE509" s="7"/>
      <c r="AF509" s="7"/>
      <c r="AG509" s="7"/>
      <c r="AH509" s="7"/>
      <c r="AI509" s="7"/>
      <c r="AJ509" s="7"/>
      <c r="AK509" s="7"/>
      <c r="AL509" s="7"/>
      <c r="AM509" s="7"/>
      <c r="AN509" s="7"/>
      <c r="AO509" s="7"/>
      <c r="AP509" s="7"/>
      <c r="AQ509" s="7"/>
      <c r="AR509" s="7"/>
      <c r="AS509" s="7"/>
      <c r="AT509" s="7"/>
      <c r="AU509" s="7"/>
      <c r="AV509" s="7"/>
      <c r="AW509" s="7"/>
      <c r="AX509" s="7"/>
      <c r="AY509" s="7"/>
    </row>
    <row r="510" spans="1:51" x14ac:dyDescent="0.25">
      <c r="A510" s="7"/>
      <c r="B510" s="29"/>
      <c r="C510" s="7"/>
      <c r="D510" s="7"/>
      <c r="E510" s="7"/>
      <c r="F510" s="7"/>
      <c r="G510" s="7"/>
      <c r="H510" s="7"/>
      <c r="I510" s="7"/>
      <c r="J510" s="7"/>
      <c r="K510" s="7"/>
      <c r="L510" s="7"/>
      <c r="M510" s="7"/>
      <c r="N510" s="26"/>
      <c r="O510" s="26"/>
      <c r="P510" s="26"/>
      <c r="Q510" s="26"/>
      <c r="R510" s="7"/>
      <c r="S510" s="7"/>
      <c r="T510" s="7"/>
      <c r="U510" s="7"/>
      <c r="V510" s="7"/>
      <c r="W510" s="15"/>
      <c r="X510" s="7"/>
      <c r="Y510" s="7"/>
      <c r="Z510" s="7"/>
      <c r="AA510" s="7"/>
      <c r="AB510" s="7"/>
      <c r="AC510" s="7"/>
      <c r="AD510" s="7"/>
      <c r="AE510" s="7"/>
      <c r="AF510" s="7"/>
      <c r="AG510" s="7"/>
      <c r="AH510" s="7"/>
      <c r="AI510" s="7"/>
      <c r="AJ510" s="7"/>
      <c r="AK510" s="7"/>
      <c r="AL510" s="7"/>
      <c r="AM510" s="7"/>
      <c r="AN510" s="7"/>
      <c r="AO510" s="7"/>
      <c r="AP510" s="7"/>
      <c r="AQ510" s="7"/>
      <c r="AR510" s="7"/>
      <c r="AS510" s="7"/>
      <c r="AT510" s="7"/>
      <c r="AU510" s="7"/>
      <c r="AV510" s="7"/>
      <c r="AW510" s="7"/>
      <c r="AX510" s="7"/>
      <c r="AY510" s="7"/>
    </row>
    <row r="511" spans="1:51" x14ac:dyDescent="0.25">
      <c r="A511" s="7"/>
      <c r="B511" s="29"/>
      <c r="C511" s="7"/>
      <c r="D511" s="7"/>
      <c r="E511" s="7"/>
      <c r="F511" s="7"/>
      <c r="G511" s="7"/>
      <c r="H511" s="7"/>
      <c r="I511" s="7"/>
      <c r="J511" s="7"/>
      <c r="K511" s="7"/>
      <c r="L511" s="7"/>
      <c r="M511" s="7"/>
      <c r="N511" s="26"/>
      <c r="O511" s="26"/>
      <c r="P511" s="26"/>
      <c r="Q511" s="26"/>
      <c r="R511" s="7"/>
      <c r="S511" s="7"/>
      <c r="T511" s="7"/>
      <c r="U511" s="7"/>
      <c r="V511" s="7"/>
      <c r="W511" s="15"/>
      <c r="X511" s="7"/>
      <c r="Y511" s="7"/>
      <c r="Z511" s="7"/>
      <c r="AA511" s="7"/>
      <c r="AB511" s="7"/>
      <c r="AC511" s="7"/>
      <c r="AD511" s="7"/>
      <c r="AE511" s="7"/>
      <c r="AF511" s="7"/>
      <c r="AG511" s="7"/>
      <c r="AH511" s="7"/>
      <c r="AI511" s="7"/>
      <c r="AJ511" s="7"/>
      <c r="AK511" s="7"/>
      <c r="AL511" s="7"/>
      <c r="AM511" s="7"/>
      <c r="AN511" s="7"/>
      <c r="AO511" s="7"/>
      <c r="AP511" s="7"/>
      <c r="AQ511" s="7"/>
      <c r="AR511" s="7"/>
      <c r="AS511" s="7"/>
      <c r="AT511" s="7"/>
      <c r="AU511" s="7"/>
      <c r="AV511" s="7"/>
      <c r="AW511" s="7"/>
      <c r="AX511" s="7"/>
      <c r="AY511" s="7"/>
    </row>
    <row r="512" spans="1:51" x14ac:dyDescent="0.25">
      <c r="A512" s="7"/>
      <c r="B512" s="29"/>
      <c r="C512" s="7"/>
      <c r="D512" s="7"/>
      <c r="E512" s="7"/>
      <c r="F512" s="7"/>
      <c r="G512" s="7"/>
      <c r="H512" s="7"/>
      <c r="I512" s="7"/>
      <c r="J512" s="7"/>
      <c r="K512" s="7"/>
      <c r="L512" s="7"/>
      <c r="M512" s="7"/>
      <c r="N512" s="26"/>
      <c r="O512" s="26"/>
      <c r="P512" s="26"/>
      <c r="Q512" s="26"/>
      <c r="R512" s="7"/>
      <c r="S512" s="7"/>
      <c r="T512" s="7"/>
      <c r="U512" s="7"/>
      <c r="V512" s="7"/>
      <c r="W512" s="15"/>
      <c r="X512" s="7"/>
      <c r="Y512" s="7"/>
      <c r="Z512" s="7"/>
      <c r="AA512" s="7"/>
      <c r="AB512" s="7"/>
      <c r="AC512" s="7"/>
      <c r="AD512" s="7"/>
      <c r="AE512" s="7"/>
      <c r="AF512" s="7"/>
      <c r="AG512" s="7"/>
      <c r="AH512" s="7"/>
      <c r="AI512" s="7"/>
      <c r="AJ512" s="7"/>
      <c r="AK512" s="7"/>
      <c r="AL512" s="7"/>
      <c r="AM512" s="7"/>
      <c r="AN512" s="7"/>
      <c r="AO512" s="7"/>
      <c r="AP512" s="7"/>
      <c r="AQ512" s="7"/>
      <c r="AR512" s="7"/>
      <c r="AS512" s="7"/>
      <c r="AT512" s="7"/>
      <c r="AU512" s="7"/>
      <c r="AV512" s="7"/>
      <c r="AW512" s="7"/>
      <c r="AX512" s="7"/>
      <c r="AY512" s="7"/>
    </row>
    <row r="513" spans="1:51" x14ac:dyDescent="0.25">
      <c r="A513" s="7"/>
      <c r="B513" s="29"/>
      <c r="C513" s="7"/>
      <c r="D513" s="7"/>
      <c r="E513" s="7"/>
      <c r="F513" s="7"/>
      <c r="G513" s="7"/>
      <c r="H513" s="7"/>
      <c r="I513" s="7"/>
      <c r="J513" s="7"/>
      <c r="K513" s="7"/>
      <c r="L513" s="7"/>
      <c r="M513" s="7"/>
      <c r="N513" s="26"/>
      <c r="O513" s="26"/>
      <c r="P513" s="26"/>
      <c r="Q513" s="26"/>
      <c r="R513" s="7"/>
      <c r="S513" s="7"/>
      <c r="T513" s="7"/>
      <c r="U513" s="7"/>
      <c r="V513" s="7"/>
      <c r="W513" s="15"/>
      <c r="X513" s="7"/>
      <c r="Y513" s="7"/>
      <c r="Z513" s="7"/>
      <c r="AA513" s="7"/>
      <c r="AB513" s="7"/>
      <c r="AC513" s="7"/>
      <c r="AD513" s="7"/>
      <c r="AE513" s="7"/>
      <c r="AF513" s="7"/>
      <c r="AG513" s="7"/>
      <c r="AH513" s="7"/>
      <c r="AI513" s="7"/>
      <c r="AJ513" s="7"/>
      <c r="AK513" s="7"/>
      <c r="AL513" s="7"/>
      <c r="AM513" s="7"/>
      <c r="AN513" s="7"/>
      <c r="AO513" s="7"/>
      <c r="AP513" s="7"/>
      <c r="AQ513" s="7"/>
      <c r="AR513" s="7"/>
      <c r="AS513" s="7"/>
      <c r="AT513" s="7"/>
      <c r="AU513" s="7"/>
      <c r="AV513" s="7"/>
      <c r="AW513" s="7"/>
      <c r="AX513" s="7"/>
      <c r="AY513" s="7"/>
    </row>
    <row r="514" spans="1:51" x14ac:dyDescent="0.25">
      <c r="A514" s="7"/>
      <c r="B514" s="29"/>
      <c r="C514" s="7"/>
      <c r="D514" s="7"/>
      <c r="E514" s="7"/>
      <c r="F514" s="7"/>
      <c r="G514" s="7"/>
      <c r="H514" s="7"/>
      <c r="I514" s="7"/>
      <c r="J514" s="7"/>
      <c r="K514" s="7"/>
      <c r="L514" s="7"/>
      <c r="M514" s="7"/>
      <c r="N514" s="26"/>
      <c r="O514" s="26"/>
      <c r="P514" s="26"/>
      <c r="Q514" s="26"/>
      <c r="R514" s="7"/>
      <c r="S514" s="7"/>
      <c r="T514" s="7"/>
      <c r="U514" s="7"/>
      <c r="V514" s="7"/>
      <c r="W514" s="15"/>
      <c r="X514" s="7"/>
      <c r="Y514" s="7"/>
      <c r="Z514" s="7"/>
      <c r="AA514" s="7"/>
      <c r="AB514" s="7"/>
      <c r="AC514" s="7"/>
      <c r="AD514" s="7"/>
      <c r="AE514" s="7"/>
      <c r="AF514" s="7"/>
      <c r="AG514" s="7"/>
      <c r="AH514" s="7"/>
      <c r="AI514" s="7"/>
      <c r="AJ514" s="7"/>
      <c r="AK514" s="7"/>
      <c r="AL514" s="7"/>
      <c r="AM514" s="7"/>
      <c r="AN514" s="7"/>
      <c r="AO514" s="7"/>
      <c r="AP514" s="7"/>
      <c r="AQ514" s="7"/>
      <c r="AR514" s="7"/>
      <c r="AS514" s="7"/>
      <c r="AT514" s="7"/>
      <c r="AU514" s="7"/>
      <c r="AV514" s="7"/>
      <c r="AW514" s="7"/>
      <c r="AX514" s="7"/>
      <c r="AY514" s="7"/>
    </row>
    <row r="515" spans="1:51" x14ac:dyDescent="0.25">
      <c r="A515" s="7"/>
      <c r="B515" s="29"/>
      <c r="C515" s="7"/>
      <c r="D515" s="7"/>
      <c r="E515" s="7"/>
      <c r="F515" s="7"/>
      <c r="G515" s="7"/>
      <c r="H515" s="7"/>
      <c r="I515" s="7"/>
      <c r="J515" s="7"/>
      <c r="K515" s="7"/>
      <c r="L515" s="7"/>
      <c r="M515" s="7"/>
      <c r="N515" s="26"/>
      <c r="O515" s="26"/>
      <c r="P515" s="26"/>
      <c r="Q515" s="26"/>
      <c r="R515" s="7"/>
      <c r="S515" s="7"/>
      <c r="T515" s="7"/>
      <c r="U515" s="7"/>
      <c r="V515" s="7"/>
      <c r="W515" s="15"/>
      <c r="X515" s="7"/>
      <c r="Y515" s="7"/>
      <c r="Z515" s="7"/>
      <c r="AA515" s="7"/>
      <c r="AB515" s="7"/>
      <c r="AC515" s="7"/>
      <c r="AD515" s="7"/>
      <c r="AE515" s="7"/>
      <c r="AF515" s="7"/>
      <c r="AG515" s="7"/>
      <c r="AH515" s="7"/>
      <c r="AI515" s="7"/>
      <c r="AJ515" s="7"/>
      <c r="AK515" s="7"/>
      <c r="AL515" s="7"/>
      <c r="AM515" s="7"/>
      <c r="AN515" s="7"/>
      <c r="AO515" s="7"/>
      <c r="AP515" s="7"/>
      <c r="AQ515" s="7"/>
      <c r="AR515" s="7"/>
      <c r="AS515" s="7"/>
      <c r="AT515" s="7"/>
      <c r="AU515" s="7"/>
      <c r="AV515" s="7"/>
      <c r="AW515" s="7"/>
      <c r="AX515" s="7"/>
      <c r="AY515" s="7"/>
    </row>
    <row r="516" spans="1:51" x14ac:dyDescent="0.25">
      <c r="A516" s="7"/>
      <c r="B516" s="29"/>
      <c r="C516" s="7"/>
      <c r="D516" s="7"/>
      <c r="E516" s="7"/>
      <c r="F516" s="7"/>
      <c r="G516" s="7"/>
      <c r="H516" s="7"/>
      <c r="I516" s="7"/>
      <c r="J516" s="7"/>
      <c r="K516" s="7"/>
      <c r="L516" s="7"/>
      <c r="M516" s="7"/>
      <c r="N516" s="26"/>
      <c r="O516" s="26"/>
      <c r="P516" s="26"/>
      <c r="Q516" s="26"/>
      <c r="R516" s="7"/>
      <c r="S516" s="7"/>
      <c r="T516" s="7"/>
      <c r="U516" s="7"/>
      <c r="V516" s="7"/>
      <c r="W516" s="15"/>
      <c r="X516" s="7"/>
      <c r="Y516" s="7"/>
      <c r="Z516" s="7"/>
      <c r="AA516" s="7"/>
      <c r="AB516" s="7"/>
      <c r="AC516" s="7"/>
      <c r="AD516" s="7"/>
      <c r="AE516" s="7"/>
      <c r="AF516" s="7"/>
      <c r="AG516" s="7"/>
      <c r="AH516" s="7"/>
      <c r="AI516" s="7"/>
      <c r="AJ516" s="7"/>
      <c r="AK516" s="7"/>
      <c r="AL516" s="7"/>
      <c r="AM516" s="7"/>
      <c r="AN516" s="7"/>
      <c r="AO516" s="7"/>
      <c r="AP516" s="7"/>
      <c r="AQ516" s="7"/>
      <c r="AR516" s="7"/>
      <c r="AS516" s="7"/>
      <c r="AT516" s="7"/>
      <c r="AU516" s="7"/>
      <c r="AV516" s="7"/>
      <c r="AW516" s="7"/>
      <c r="AX516" s="7"/>
      <c r="AY516" s="7"/>
    </row>
    <row r="517" spans="1:51" x14ac:dyDescent="0.25">
      <c r="A517" s="7"/>
      <c r="B517" s="29"/>
      <c r="C517" s="7"/>
      <c r="D517" s="7"/>
      <c r="E517" s="7"/>
      <c r="F517" s="7"/>
      <c r="G517" s="7"/>
      <c r="H517" s="7"/>
      <c r="I517" s="7"/>
      <c r="J517" s="7"/>
      <c r="K517" s="7"/>
      <c r="L517" s="7"/>
      <c r="M517" s="7"/>
      <c r="N517" s="26"/>
      <c r="O517" s="26"/>
      <c r="P517" s="26"/>
      <c r="Q517" s="26"/>
      <c r="R517" s="7"/>
      <c r="S517" s="7"/>
      <c r="T517" s="7"/>
      <c r="U517" s="7"/>
      <c r="V517" s="7"/>
      <c r="W517" s="15"/>
      <c r="X517" s="7"/>
      <c r="Y517" s="7"/>
      <c r="Z517" s="7"/>
      <c r="AA517" s="7"/>
      <c r="AB517" s="7"/>
      <c r="AC517" s="7"/>
      <c r="AD517" s="7"/>
      <c r="AE517" s="7"/>
      <c r="AF517" s="7"/>
      <c r="AG517" s="7"/>
      <c r="AH517" s="7"/>
      <c r="AI517" s="7"/>
      <c r="AJ517" s="7"/>
      <c r="AK517" s="7"/>
      <c r="AL517" s="7"/>
      <c r="AM517" s="7"/>
      <c r="AN517" s="7"/>
      <c r="AO517" s="7"/>
      <c r="AP517" s="7"/>
      <c r="AQ517" s="7"/>
      <c r="AR517" s="7"/>
      <c r="AS517" s="7"/>
      <c r="AT517" s="7"/>
      <c r="AU517" s="7"/>
      <c r="AV517" s="7"/>
      <c r="AW517" s="7"/>
      <c r="AX517" s="7"/>
      <c r="AY517" s="7"/>
    </row>
    <row r="518" spans="1:51" x14ac:dyDescent="0.25">
      <c r="A518" s="7"/>
      <c r="B518" s="29"/>
      <c r="C518" s="7"/>
      <c r="D518" s="7"/>
      <c r="E518" s="7"/>
      <c r="F518" s="7"/>
      <c r="G518" s="7"/>
      <c r="H518" s="7"/>
      <c r="I518" s="7"/>
      <c r="J518" s="7"/>
      <c r="K518" s="7"/>
      <c r="L518" s="7"/>
      <c r="M518" s="7"/>
      <c r="N518" s="26"/>
      <c r="O518" s="26"/>
      <c r="P518" s="26"/>
      <c r="Q518" s="26"/>
      <c r="R518" s="7"/>
      <c r="S518" s="7"/>
      <c r="T518" s="7"/>
      <c r="U518" s="7"/>
      <c r="V518" s="7"/>
      <c r="W518" s="15"/>
      <c r="X518" s="7"/>
      <c r="Y518" s="7"/>
      <c r="Z518" s="7"/>
      <c r="AA518" s="7"/>
      <c r="AB518" s="7"/>
      <c r="AC518" s="7"/>
      <c r="AD518" s="7"/>
      <c r="AE518" s="7"/>
      <c r="AF518" s="7"/>
      <c r="AG518" s="7"/>
      <c r="AH518" s="7"/>
      <c r="AI518" s="7"/>
      <c r="AJ518" s="7"/>
      <c r="AK518" s="7"/>
      <c r="AL518" s="7"/>
      <c r="AM518" s="7"/>
      <c r="AN518" s="7"/>
      <c r="AO518" s="7"/>
      <c r="AP518" s="7"/>
      <c r="AQ518" s="7"/>
      <c r="AR518" s="7"/>
      <c r="AS518" s="7"/>
      <c r="AT518" s="7"/>
      <c r="AU518" s="7"/>
      <c r="AV518" s="7"/>
      <c r="AW518" s="7"/>
      <c r="AX518" s="7"/>
      <c r="AY518" s="7"/>
    </row>
    <row r="519" spans="1:51" x14ac:dyDescent="0.25">
      <c r="A519" s="7"/>
      <c r="B519" s="29"/>
      <c r="C519" s="7"/>
      <c r="D519" s="7"/>
      <c r="E519" s="7"/>
      <c r="F519" s="7"/>
      <c r="G519" s="7"/>
      <c r="H519" s="7"/>
      <c r="I519" s="7"/>
      <c r="J519" s="7"/>
      <c r="K519" s="7"/>
      <c r="L519" s="7"/>
      <c r="M519" s="7"/>
      <c r="N519" s="26"/>
      <c r="O519" s="26"/>
      <c r="P519" s="26"/>
      <c r="Q519" s="26"/>
      <c r="R519" s="7"/>
      <c r="S519" s="7"/>
      <c r="T519" s="7"/>
      <c r="U519" s="7"/>
      <c r="V519" s="7"/>
      <c r="W519" s="15"/>
      <c r="X519" s="7"/>
      <c r="Y519" s="7"/>
      <c r="Z519" s="7"/>
      <c r="AA519" s="7"/>
      <c r="AB519" s="7"/>
      <c r="AC519" s="7"/>
      <c r="AD519" s="7"/>
      <c r="AE519" s="7"/>
      <c r="AF519" s="7"/>
      <c r="AG519" s="7"/>
      <c r="AH519" s="7"/>
      <c r="AI519" s="7"/>
      <c r="AJ519" s="7"/>
      <c r="AK519" s="7"/>
      <c r="AL519" s="7"/>
      <c r="AM519" s="7"/>
      <c r="AN519" s="7"/>
      <c r="AO519" s="7"/>
      <c r="AP519" s="7"/>
      <c r="AQ519" s="7"/>
      <c r="AR519" s="7"/>
      <c r="AS519" s="7"/>
      <c r="AT519" s="7"/>
      <c r="AU519" s="7"/>
      <c r="AV519" s="7"/>
      <c r="AW519" s="7"/>
      <c r="AX519" s="7"/>
      <c r="AY519" s="7"/>
    </row>
    <row r="520" spans="1:51" x14ac:dyDescent="0.25">
      <c r="A520" s="7"/>
      <c r="B520" s="29"/>
      <c r="C520" s="7"/>
      <c r="D520" s="7"/>
      <c r="E520" s="7"/>
      <c r="F520" s="7"/>
      <c r="G520" s="7"/>
      <c r="H520" s="7"/>
      <c r="I520" s="7"/>
      <c r="J520" s="7"/>
      <c r="K520" s="7"/>
      <c r="L520" s="7"/>
      <c r="M520" s="7"/>
      <c r="N520" s="26"/>
      <c r="O520" s="26"/>
      <c r="P520" s="26"/>
      <c r="Q520" s="26"/>
      <c r="R520" s="7"/>
      <c r="S520" s="7"/>
      <c r="T520" s="7"/>
      <c r="U520" s="7"/>
      <c r="V520" s="7"/>
      <c r="W520" s="15"/>
      <c r="X520" s="7"/>
      <c r="Y520" s="7"/>
      <c r="Z520" s="7"/>
      <c r="AA520" s="7"/>
      <c r="AB520" s="7"/>
      <c r="AC520" s="7"/>
      <c r="AD520" s="7"/>
      <c r="AE520" s="7"/>
      <c r="AF520" s="7"/>
      <c r="AG520" s="7"/>
      <c r="AH520" s="7"/>
      <c r="AI520" s="7"/>
      <c r="AJ520" s="7"/>
      <c r="AK520" s="7"/>
      <c r="AL520" s="7"/>
      <c r="AM520" s="7"/>
      <c r="AN520" s="7"/>
      <c r="AO520" s="7"/>
      <c r="AP520" s="7"/>
      <c r="AQ520" s="7"/>
      <c r="AR520" s="7"/>
      <c r="AS520" s="7"/>
      <c r="AT520" s="7"/>
      <c r="AU520" s="7"/>
      <c r="AV520" s="7"/>
      <c r="AW520" s="7"/>
      <c r="AX520" s="7"/>
      <c r="AY520" s="7"/>
    </row>
    <row r="521" spans="1:51" x14ac:dyDescent="0.25">
      <c r="A521" s="7"/>
      <c r="B521" s="29"/>
      <c r="C521" s="7"/>
      <c r="D521" s="7"/>
      <c r="E521" s="7"/>
      <c r="F521" s="7"/>
      <c r="G521" s="7"/>
      <c r="H521" s="7"/>
      <c r="I521" s="7"/>
      <c r="J521" s="7"/>
      <c r="K521" s="7"/>
      <c r="L521" s="7"/>
      <c r="M521" s="7"/>
      <c r="N521" s="26"/>
      <c r="O521" s="26"/>
      <c r="P521" s="26"/>
      <c r="Q521" s="26"/>
      <c r="R521" s="7"/>
      <c r="S521" s="7"/>
      <c r="T521" s="7"/>
      <c r="U521" s="7"/>
      <c r="V521" s="7"/>
      <c r="W521" s="15"/>
      <c r="X521" s="7"/>
      <c r="Y521" s="7"/>
      <c r="Z521" s="7"/>
      <c r="AA521" s="7"/>
      <c r="AB521" s="7"/>
      <c r="AC521" s="7"/>
      <c r="AD521" s="7"/>
      <c r="AE521" s="7"/>
      <c r="AF521" s="7"/>
      <c r="AG521" s="7"/>
      <c r="AH521" s="7"/>
      <c r="AI521" s="7"/>
      <c r="AJ521" s="7"/>
      <c r="AK521" s="7"/>
      <c r="AL521" s="7"/>
      <c r="AM521" s="7"/>
      <c r="AN521" s="7"/>
      <c r="AO521" s="7"/>
      <c r="AP521" s="7"/>
      <c r="AQ521" s="7"/>
      <c r="AR521" s="7"/>
      <c r="AS521" s="7"/>
      <c r="AT521" s="7"/>
      <c r="AU521" s="7"/>
      <c r="AV521" s="7"/>
      <c r="AW521" s="7"/>
      <c r="AX521" s="7"/>
      <c r="AY521" s="7"/>
    </row>
    <row r="522" spans="1:51" x14ac:dyDescent="0.25">
      <c r="A522" s="7"/>
      <c r="B522" s="29"/>
      <c r="C522" s="7"/>
      <c r="D522" s="7"/>
      <c r="E522" s="7"/>
      <c r="F522" s="7"/>
      <c r="G522" s="7"/>
      <c r="H522" s="7"/>
      <c r="I522" s="7"/>
      <c r="J522" s="7"/>
      <c r="K522" s="7"/>
      <c r="L522" s="7"/>
      <c r="M522" s="7"/>
      <c r="N522" s="26"/>
      <c r="O522" s="26"/>
      <c r="P522" s="26"/>
      <c r="Q522" s="26"/>
      <c r="R522" s="7"/>
      <c r="S522" s="7"/>
      <c r="T522" s="7"/>
      <c r="U522" s="7"/>
      <c r="V522" s="7"/>
      <c r="W522" s="15"/>
      <c r="X522" s="7"/>
      <c r="Y522" s="7"/>
      <c r="Z522" s="7"/>
      <c r="AA522" s="7"/>
      <c r="AB522" s="7"/>
      <c r="AC522" s="7"/>
      <c r="AD522" s="7"/>
      <c r="AE522" s="7"/>
      <c r="AF522" s="7"/>
      <c r="AG522" s="7"/>
      <c r="AH522" s="7"/>
      <c r="AI522" s="7"/>
      <c r="AJ522" s="7"/>
      <c r="AK522" s="7"/>
      <c r="AL522" s="7"/>
      <c r="AM522" s="7"/>
      <c r="AN522" s="7"/>
      <c r="AO522" s="7"/>
      <c r="AP522" s="7"/>
      <c r="AQ522" s="7"/>
      <c r="AR522" s="7"/>
      <c r="AS522" s="7"/>
      <c r="AT522" s="7"/>
      <c r="AU522" s="7"/>
      <c r="AV522" s="7"/>
      <c r="AW522" s="7"/>
      <c r="AX522" s="7"/>
      <c r="AY522" s="7"/>
    </row>
    <row r="523" spans="1:51" x14ac:dyDescent="0.25">
      <c r="A523" s="7"/>
      <c r="B523" s="29"/>
      <c r="C523" s="7"/>
      <c r="D523" s="7"/>
      <c r="E523" s="7"/>
      <c r="F523" s="7"/>
      <c r="G523" s="7"/>
      <c r="H523" s="7"/>
      <c r="I523" s="7"/>
      <c r="J523" s="7"/>
      <c r="K523" s="7"/>
      <c r="L523" s="7"/>
      <c r="M523" s="7"/>
      <c r="N523" s="26"/>
      <c r="O523" s="26"/>
      <c r="P523" s="26"/>
      <c r="Q523" s="26"/>
      <c r="R523" s="7"/>
      <c r="S523" s="7"/>
      <c r="T523" s="7"/>
      <c r="U523" s="7"/>
      <c r="V523" s="7"/>
      <c r="W523" s="15"/>
      <c r="X523" s="7"/>
      <c r="Y523" s="7"/>
      <c r="Z523" s="7"/>
      <c r="AA523" s="7"/>
      <c r="AB523" s="7"/>
      <c r="AC523" s="7"/>
      <c r="AD523" s="7"/>
      <c r="AE523" s="7"/>
      <c r="AF523" s="7"/>
      <c r="AG523" s="7"/>
      <c r="AH523" s="7"/>
      <c r="AI523" s="7"/>
      <c r="AJ523" s="7"/>
      <c r="AK523" s="7"/>
      <c r="AL523" s="7"/>
      <c r="AM523" s="7"/>
      <c r="AN523" s="7"/>
      <c r="AO523" s="7"/>
      <c r="AP523" s="7"/>
      <c r="AQ523" s="7"/>
      <c r="AR523" s="7"/>
      <c r="AS523" s="7"/>
      <c r="AT523" s="7"/>
      <c r="AU523" s="7"/>
      <c r="AV523" s="7"/>
      <c r="AW523" s="7"/>
      <c r="AX523" s="7"/>
      <c r="AY523" s="7"/>
    </row>
    <row r="524" spans="1:51" x14ac:dyDescent="0.25">
      <c r="A524" s="7"/>
      <c r="B524" s="29"/>
      <c r="C524" s="7"/>
      <c r="D524" s="7"/>
      <c r="E524" s="7"/>
      <c r="F524" s="7"/>
      <c r="G524" s="7"/>
      <c r="H524" s="7"/>
      <c r="I524" s="7"/>
      <c r="J524" s="7"/>
      <c r="K524" s="7"/>
      <c r="L524" s="7"/>
      <c r="M524" s="7"/>
      <c r="N524" s="26"/>
      <c r="O524" s="26"/>
      <c r="P524" s="26"/>
      <c r="Q524" s="26"/>
      <c r="R524" s="7"/>
      <c r="S524" s="7"/>
      <c r="T524" s="7"/>
      <c r="U524" s="7"/>
      <c r="V524" s="7"/>
      <c r="W524" s="15"/>
      <c r="X524" s="7"/>
      <c r="Y524" s="7"/>
      <c r="Z524" s="7"/>
      <c r="AA524" s="7"/>
      <c r="AB524" s="7"/>
      <c r="AC524" s="7"/>
      <c r="AD524" s="7"/>
      <c r="AE524" s="7"/>
      <c r="AF524" s="7"/>
      <c r="AG524" s="7"/>
      <c r="AH524" s="7"/>
      <c r="AI524" s="7"/>
      <c r="AJ524" s="7"/>
      <c r="AK524" s="7"/>
      <c r="AL524" s="7"/>
      <c r="AM524" s="7"/>
      <c r="AN524" s="7"/>
      <c r="AO524" s="7"/>
      <c r="AP524" s="7"/>
      <c r="AQ524" s="7"/>
      <c r="AR524" s="7"/>
      <c r="AS524" s="7"/>
      <c r="AT524" s="7"/>
      <c r="AU524" s="7"/>
      <c r="AV524" s="7"/>
      <c r="AW524" s="7"/>
      <c r="AX524" s="7"/>
      <c r="AY524" s="7"/>
    </row>
    <row r="525" spans="1:51" x14ac:dyDescent="0.25">
      <c r="A525" s="7"/>
      <c r="B525" s="29"/>
      <c r="C525" s="7"/>
      <c r="D525" s="7"/>
      <c r="E525" s="7"/>
      <c r="F525" s="7"/>
      <c r="G525" s="7"/>
      <c r="H525" s="7"/>
      <c r="I525" s="7"/>
      <c r="J525" s="7"/>
      <c r="K525" s="7"/>
      <c r="L525" s="7"/>
      <c r="M525" s="7"/>
      <c r="N525" s="26"/>
      <c r="O525" s="26"/>
      <c r="P525" s="26"/>
      <c r="Q525" s="26"/>
      <c r="R525" s="7"/>
      <c r="S525" s="7"/>
      <c r="T525" s="7"/>
      <c r="U525" s="7"/>
      <c r="V525" s="7"/>
      <c r="W525" s="15"/>
      <c r="X525" s="7"/>
      <c r="Y525" s="7"/>
      <c r="Z525" s="7"/>
      <c r="AA525" s="7"/>
      <c r="AB525" s="7"/>
      <c r="AC525" s="7"/>
      <c r="AD525" s="7"/>
      <c r="AE525" s="7"/>
      <c r="AF525" s="7"/>
      <c r="AG525" s="7"/>
      <c r="AH525" s="7"/>
      <c r="AI525" s="7"/>
      <c r="AJ525" s="7"/>
      <c r="AK525" s="7"/>
      <c r="AL525" s="7"/>
      <c r="AM525" s="7"/>
      <c r="AN525" s="7"/>
      <c r="AO525" s="7"/>
      <c r="AP525" s="7"/>
      <c r="AQ525" s="7"/>
      <c r="AR525" s="7"/>
      <c r="AS525" s="7"/>
      <c r="AT525" s="7"/>
      <c r="AU525" s="7"/>
      <c r="AV525" s="7"/>
      <c r="AW525" s="7"/>
      <c r="AX525" s="7"/>
      <c r="AY525" s="7"/>
    </row>
    <row r="526" spans="1:51" x14ac:dyDescent="0.25">
      <c r="A526" s="7"/>
      <c r="B526" s="29"/>
      <c r="C526" s="7"/>
      <c r="D526" s="7"/>
      <c r="E526" s="7"/>
      <c r="F526" s="7"/>
      <c r="G526" s="7"/>
      <c r="H526" s="7"/>
      <c r="I526" s="7"/>
      <c r="J526" s="7"/>
      <c r="K526" s="7"/>
      <c r="L526" s="7"/>
      <c r="M526" s="7"/>
      <c r="N526" s="26"/>
      <c r="O526" s="26"/>
      <c r="P526" s="26"/>
      <c r="Q526" s="26"/>
      <c r="R526" s="7"/>
      <c r="S526" s="7"/>
      <c r="T526" s="7"/>
      <c r="U526" s="7"/>
      <c r="V526" s="7"/>
      <c r="W526" s="15"/>
      <c r="X526" s="7"/>
      <c r="Y526" s="7"/>
      <c r="Z526" s="7"/>
      <c r="AA526" s="7"/>
      <c r="AB526" s="7"/>
      <c r="AC526" s="7"/>
      <c r="AD526" s="7"/>
      <c r="AE526" s="7"/>
      <c r="AF526" s="7"/>
      <c r="AG526" s="7"/>
      <c r="AH526" s="7"/>
      <c r="AI526" s="7"/>
      <c r="AJ526" s="7"/>
      <c r="AK526" s="7"/>
      <c r="AL526" s="7"/>
      <c r="AM526" s="7"/>
      <c r="AN526" s="7"/>
      <c r="AO526" s="7"/>
      <c r="AP526" s="7"/>
      <c r="AQ526" s="7"/>
      <c r="AR526" s="7"/>
      <c r="AS526" s="7"/>
      <c r="AT526" s="7"/>
      <c r="AU526" s="7"/>
      <c r="AV526" s="7"/>
      <c r="AW526" s="7"/>
      <c r="AX526" s="7"/>
      <c r="AY526" s="7"/>
    </row>
    <row r="527" spans="1:51" x14ac:dyDescent="0.25">
      <c r="A527" s="7"/>
      <c r="B527" s="29"/>
      <c r="C527" s="7"/>
      <c r="D527" s="7"/>
      <c r="E527" s="7"/>
      <c r="F527" s="7"/>
      <c r="G527" s="7"/>
      <c r="H527" s="7"/>
      <c r="I527" s="7"/>
      <c r="J527" s="7"/>
      <c r="K527" s="7"/>
      <c r="L527" s="7"/>
      <c r="M527" s="7"/>
      <c r="N527" s="26"/>
      <c r="O527" s="26"/>
      <c r="P527" s="26"/>
      <c r="Q527" s="26"/>
      <c r="R527" s="7"/>
      <c r="S527" s="7"/>
      <c r="T527" s="7"/>
      <c r="U527" s="7"/>
      <c r="V527" s="7"/>
      <c r="W527" s="15"/>
      <c r="X527" s="7"/>
      <c r="Y527" s="7"/>
      <c r="Z527" s="7"/>
      <c r="AA527" s="7"/>
      <c r="AB527" s="7"/>
      <c r="AC527" s="7"/>
      <c r="AD527" s="7"/>
      <c r="AE527" s="7"/>
      <c r="AF527" s="7"/>
      <c r="AG527" s="7"/>
      <c r="AH527" s="7"/>
      <c r="AI527" s="7"/>
      <c r="AJ527" s="7"/>
      <c r="AK527" s="7"/>
      <c r="AL527" s="7"/>
      <c r="AM527" s="7"/>
      <c r="AN527" s="7"/>
      <c r="AO527" s="7"/>
      <c r="AP527" s="7"/>
      <c r="AQ527" s="7"/>
      <c r="AR527" s="7"/>
      <c r="AS527" s="7"/>
      <c r="AT527" s="7"/>
      <c r="AU527" s="7"/>
      <c r="AV527" s="7"/>
      <c r="AW527" s="7"/>
      <c r="AX527" s="7"/>
      <c r="AY527" s="7"/>
    </row>
    <row r="528" spans="1:51" x14ac:dyDescent="0.25">
      <c r="A528" s="7"/>
      <c r="B528" s="29"/>
      <c r="C528" s="7"/>
      <c r="D528" s="7"/>
      <c r="E528" s="7"/>
      <c r="F528" s="7"/>
      <c r="G528" s="7"/>
      <c r="H528" s="7"/>
      <c r="I528" s="7"/>
      <c r="J528" s="7"/>
      <c r="K528" s="7"/>
      <c r="L528" s="7"/>
      <c r="M528" s="7"/>
      <c r="N528" s="26"/>
      <c r="O528" s="26"/>
      <c r="P528" s="26"/>
      <c r="Q528" s="26"/>
      <c r="R528" s="7"/>
      <c r="S528" s="7"/>
      <c r="T528" s="7"/>
      <c r="U528" s="7"/>
      <c r="V528" s="7"/>
      <c r="W528" s="15"/>
      <c r="X528" s="7"/>
      <c r="Y528" s="7"/>
      <c r="Z528" s="7"/>
      <c r="AA528" s="7"/>
      <c r="AB528" s="7"/>
      <c r="AC528" s="7"/>
      <c r="AD528" s="7"/>
      <c r="AE528" s="7"/>
      <c r="AF528" s="7"/>
      <c r="AG528" s="7"/>
      <c r="AH528" s="7"/>
      <c r="AI528" s="7"/>
      <c r="AJ528" s="7"/>
      <c r="AK528" s="7"/>
      <c r="AL528" s="7"/>
      <c r="AM528" s="7"/>
      <c r="AN528" s="7"/>
      <c r="AO528" s="7"/>
      <c r="AP528" s="7"/>
      <c r="AQ528" s="7"/>
      <c r="AR528" s="7"/>
      <c r="AS528" s="7"/>
      <c r="AT528" s="7"/>
      <c r="AU528" s="7"/>
      <c r="AV528" s="7"/>
      <c r="AW528" s="7"/>
      <c r="AX528" s="7"/>
      <c r="AY528" s="7"/>
    </row>
    <row r="529" spans="1:51" x14ac:dyDescent="0.25">
      <c r="A529" s="7"/>
      <c r="B529" s="29"/>
      <c r="C529" s="7"/>
      <c r="D529" s="7"/>
      <c r="E529" s="7"/>
      <c r="F529" s="7"/>
      <c r="G529" s="7"/>
      <c r="H529" s="7"/>
      <c r="I529" s="7"/>
      <c r="J529" s="7"/>
      <c r="K529" s="7"/>
      <c r="L529" s="7"/>
      <c r="M529" s="7"/>
      <c r="N529" s="26"/>
      <c r="O529" s="26"/>
      <c r="P529" s="26"/>
      <c r="Q529" s="26"/>
      <c r="R529" s="7"/>
      <c r="S529" s="7"/>
      <c r="T529" s="7"/>
      <c r="U529" s="7"/>
      <c r="V529" s="7"/>
      <c r="W529" s="15"/>
      <c r="X529" s="7"/>
      <c r="Y529" s="7"/>
      <c r="Z529" s="7"/>
      <c r="AA529" s="7"/>
      <c r="AB529" s="7"/>
      <c r="AC529" s="7"/>
      <c r="AD529" s="7"/>
      <c r="AE529" s="7"/>
      <c r="AF529" s="7"/>
      <c r="AG529" s="7"/>
      <c r="AH529" s="7"/>
      <c r="AI529" s="7"/>
      <c r="AJ529" s="7"/>
      <c r="AK529" s="7"/>
      <c r="AL529" s="7"/>
      <c r="AM529" s="7"/>
      <c r="AN529" s="7"/>
      <c r="AO529" s="7"/>
      <c r="AP529" s="7"/>
      <c r="AQ529" s="7"/>
      <c r="AR529" s="7"/>
      <c r="AS529" s="7"/>
      <c r="AT529" s="7"/>
      <c r="AU529" s="7"/>
      <c r="AV529" s="7"/>
      <c r="AW529" s="7"/>
      <c r="AX529" s="7"/>
      <c r="AY529" s="7"/>
    </row>
    <row r="530" spans="1:51" x14ac:dyDescent="0.25">
      <c r="A530" s="7"/>
      <c r="B530" s="29"/>
      <c r="C530" s="7"/>
      <c r="D530" s="7"/>
      <c r="E530" s="7"/>
      <c r="F530" s="7"/>
      <c r="G530" s="7"/>
      <c r="H530" s="7"/>
      <c r="I530" s="7"/>
      <c r="J530" s="7"/>
      <c r="K530" s="7"/>
      <c r="L530" s="7"/>
      <c r="M530" s="7"/>
      <c r="N530" s="26"/>
      <c r="O530" s="26"/>
      <c r="P530" s="26"/>
      <c r="Q530" s="26"/>
      <c r="R530" s="7"/>
      <c r="S530" s="7"/>
      <c r="T530" s="7"/>
      <c r="U530" s="7"/>
      <c r="V530" s="7"/>
      <c r="W530" s="15"/>
      <c r="X530" s="7"/>
      <c r="Y530" s="7"/>
      <c r="Z530" s="7"/>
      <c r="AA530" s="7"/>
      <c r="AB530" s="7"/>
      <c r="AC530" s="7"/>
      <c r="AD530" s="7"/>
      <c r="AE530" s="7"/>
      <c r="AF530" s="7"/>
      <c r="AG530" s="7"/>
      <c r="AH530" s="7"/>
      <c r="AI530" s="7"/>
      <c r="AJ530" s="7"/>
      <c r="AK530" s="7"/>
      <c r="AL530" s="7"/>
      <c r="AM530" s="7"/>
      <c r="AN530" s="7"/>
      <c r="AO530" s="7"/>
      <c r="AP530" s="7"/>
      <c r="AQ530" s="7"/>
      <c r="AR530" s="7"/>
      <c r="AS530" s="7"/>
      <c r="AT530" s="7"/>
      <c r="AU530" s="7"/>
      <c r="AV530" s="7"/>
      <c r="AW530" s="7"/>
      <c r="AX530" s="7"/>
      <c r="AY530" s="7"/>
    </row>
    <row r="531" spans="1:51" x14ac:dyDescent="0.25">
      <c r="A531" s="7"/>
      <c r="B531" s="29"/>
      <c r="C531" s="7"/>
      <c r="D531" s="7"/>
      <c r="E531" s="7"/>
      <c r="F531" s="7"/>
      <c r="G531" s="7"/>
      <c r="H531" s="7"/>
      <c r="I531" s="7"/>
      <c r="J531" s="7"/>
      <c r="K531" s="7"/>
      <c r="L531" s="7"/>
      <c r="M531" s="7"/>
      <c r="N531" s="26"/>
      <c r="O531" s="26"/>
      <c r="P531" s="26"/>
      <c r="Q531" s="26"/>
      <c r="R531" s="7"/>
      <c r="S531" s="7"/>
      <c r="T531" s="7"/>
      <c r="U531" s="7"/>
      <c r="V531" s="7"/>
      <c r="W531" s="15"/>
      <c r="X531" s="7"/>
      <c r="Y531" s="7"/>
      <c r="Z531" s="7"/>
      <c r="AA531" s="7"/>
      <c r="AB531" s="7"/>
      <c r="AC531" s="7"/>
      <c r="AD531" s="7"/>
      <c r="AE531" s="7"/>
      <c r="AF531" s="7"/>
      <c r="AG531" s="7"/>
      <c r="AH531" s="7"/>
      <c r="AI531" s="7"/>
      <c r="AJ531" s="7"/>
      <c r="AK531" s="7"/>
      <c r="AL531" s="7"/>
      <c r="AM531" s="7"/>
      <c r="AN531" s="7"/>
      <c r="AO531" s="7"/>
      <c r="AP531" s="7"/>
      <c r="AQ531" s="7"/>
      <c r="AR531" s="7"/>
      <c r="AS531" s="7"/>
      <c r="AT531" s="7"/>
      <c r="AU531" s="7"/>
      <c r="AV531" s="7"/>
      <c r="AW531" s="7"/>
      <c r="AX531" s="7"/>
      <c r="AY531" s="7"/>
    </row>
    <row r="532" spans="1:51" x14ac:dyDescent="0.25">
      <c r="A532" s="7"/>
      <c r="B532" s="29"/>
      <c r="C532" s="7"/>
      <c r="D532" s="7"/>
      <c r="E532" s="7"/>
      <c r="F532" s="7"/>
      <c r="G532" s="7"/>
      <c r="H532" s="7"/>
      <c r="I532" s="7"/>
      <c r="J532" s="7"/>
      <c r="K532" s="7"/>
      <c r="L532" s="7"/>
      <c r="M532" s="7"/>
      <c r="N532" s="26"/>
      <c r="O532" s="26"/>
      <c r="P532" s="26"/>
      <c r="Q532" s="26"/>
      <c r="R532" s="7"/>
      <c r="S532" s="7"/>
      <c r="T532" s="7"/>
      <c r="U532" s="7"/>
      <c r="V532" s="7"/>
      <c r="W532" s="15"/>
      <c r="X532" s="7"/>
      <c r="Y532" s="7"/>
      <c r="Z532" s="7"/>
      <c r="AA532" s="7"/>
      <c r="AB532" s="7"/>
      <c r="AC532" s="7"/>
      <c r="AD532" s="7"/>
      <c r="AE532" s="7"/>
      <c r="AF532" s="7"/>
      <c r="AG532" s="7"/>
      <c r="AH532" s="7"/>
      <c r="AI532" s="7"/>
      <c r="AJ532" s="7"/>
      <c r="AK532" s="7"/>
      <c r="AL532" s="7"/>
      <c r="AM532" s="7"/>
      <c r="AN532" s="7"/>
      <c r="AO532" s="7"/>
      <c r="AP532" s="7"/>
      <c r="AQ532" s="7"/>
      <c r="AR532" s="7"/>
      <c r="AS532" s="7"/>
      <c r="AT532" s="7"/>
      <c r="AU532" s="7"/>
      <c r="AV532" s="7"/>
      <c r="AW532" s="7"/>
      <c r="AX532" s="7"/>
      <c r="AY532" s="7"/>
    </row>
    <row r="533" spans="1:51" x14ac:dyDescent="0.25">
      <c r="A533" s="7"/>
      <c r="B533" s="29"/>
      <c r="C533" s="7"/>
      <c r="D533" s="7"/>
      <c r="E533" s="7"/>
      <c r="F533" s="7"/>
      <c r="G533" s="7"/>
      <c r="H533" s="7"/>
      <c r="I533" s="7"/>
      <c r="J533" s="7"/>
      <c r="K533" s="7"/>
      <c r="L533" s="7"/>
      <c r="M533" s="7"/>
      <c r="N533" s="26"/>
      <c r="O533" s="26"/>
      <c r="P533" s="26"/>
      <c r="Q533" s="26"/>
      <c r="R533" s="7"/>
      <c r="S533" s="7"/>
      <c r="T533" s="7"/>
      <c r="U533" s="7"/>
      <c r="V533" s="7"/>
      <c r="W533" s="15"/>
      <c r="X533" s="7"/>
      <c r="Y533" s="7"/>
      <c r="Z533" s="7"/>
      <c r="AA533" s="7"/>
      <c r="AB533" s="7"/>
      <c r="AC533" s="7"/>
      <c r="AD533" s="7"/>
      <c r="AE533" s="7"/>
      <c r="AF533" s="7"/>
      <c r="AG533" s="7"/>
      <c r="AH533" s="7"/>
      <c r="AI533" s="7"/>
      <c r="AJ533" s="7"/>
      <c r="AK533" s="7"/>
      <c r="AL533" s="7"/>
      <c r="AM533" s="7"/>
      <c r="AN533" s="7"/>
      <c r="AO533" s="7"/>
      <c r="AP533" s="7"/>
      <c r="AQ533" s="7"/>
      <c r="AR533" s="7"/>
      <c r="AS533" s="7"/>
      <c r="AT533" s="7"/>
      <c r="AU533" s="7"/>
      <c r="AV533" s="7"/>
      <c r="AW533" s="7"/>
      <c r="AX533" s="7"/>
      <c r="AY533" s="7"/>
    </row>
    <row r="534" spans="1:51" x14ac:dyDescent="0.25">
      <c r="A534" s="7"/>
      <c r="B534" s="29"/>
      <c r="C534" s="7"/>
      <c r="D534" s="7"/>
      <c r="E534" s="7"/>
      <c r="F534" s="7"/>
      <c r="G534" s="7"/>
      <c r="H534" s="7"/>
      <c r="I534" s="7"/>
      <c r="J534" s="7"/>
      <c r="K534" s="7"/>
      <c r="L534" s="7"/>
      <c r="M534" s="7"/>
      <c r="N534" s="26"/>
      <c r="O534" s="26"/>
      <c r="P534" s="26"/>
      <c r="Q534" s="26"/>
      <c r="R534" s="7"/>
      <c r="S534" s="7"/>
      <c r="T534" s="7"/>
      <c r="U534" s="7"/>
      <c r="V534" s="7"/>
      <c r="W534" s="15"/>
      <c r="X534" s="7"/>
      <c r="Y534" s="7"/>
      <c r="Z534" s="7"/>
      <c r="AA534" s="7"/>
      <c r="AB534" s="7"/>
      <c r="AC534" s="7"/>
      <c r="AD534" s="7"/>
      <c r="AE534" s="7"/>
      <c r="AF534" s="7"/>
      <c r="AG534" s="7"/>
      <c r="AH534" s="7"/>
      <c r="AI534" s="7"/>
      <c r="AJ534" s="7"/>
      <c r="AK534" s="7"/>
      <c r="AL534" s="7"/>
      <c r="AM534" s="7"/>
      <c r="AN534" s="7"/>
      <c r="AO534" s="7"/>
      <c r="AP534" s="7"/>
      <c r="AQ534" s="7"/>
      <c r="AR534" s="7"/>
      <c r="AS534" s="7"/>
      <c r="AT534" s="7"/>
      <c r="AU534" s="7"/>
      <c r="AV534" s="7"/>
      <c r="AW534" s="7"/>
      <c r="AX534" s="7"/>
      <c r="AY534" s="7"/>
    </row>
    <row r="535" spans="1:51" x14ac:dyDescent="0.25">
      <c r="A535" s="7"/>
      <c r="B535" s="29"/>
      <c r="C535" s="7"/>
      <c r="D535" s="7"/>
      <c r="E535" s="7"/>
      <c r="F535" s="7"/>
      <c r="G535" s="7"/>
      <c r="H535" s="7"/>
      <c r="I535" s="7"/>
      <c r="J535" s="7"/>
      <c r="K535" s="7"/>
      <c r="L535" s="7"/>
      <c r="M535" s="7"/>
      <c r="N535" s="26"/>
      <c r="O535" s="26"/>
      <c r="P535" s="26"/>
      <c r="Q535" s="26"/>
      <c r="R535" s="7"/>
      <c r="S535" s="7"/>
      <c r="T535" s="7"/>
      <c r="U535" s="7"/>
      <c r="V535" s="7"/>
      <c r="W535" s="15"/>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row>
    <row r="536" spans="1:51" x14ac:dyDescent="0.25">
      <c r="A536" s="7"/>
      <c r="B536" s="29"/>
      <c r="C536" s="7"/>
      <c r="D536" s="7"/>
      <c r="E536" s="7"/>
      <c r="F536" s="7"/>
      <c r="G536" s="7"/>
      <c r="H536" s="7"/>
      <c r="I536" s="7"/>
      <c r="J536" s="7"/>
      <c r="K536" s="7"/>
      <c r="L536" s="7"/>
      <c r="M536" s="7"/>
      <c r="N536" s="26"/>
      <c r="O536" s="26"/>
      <c r="P536" s="26"/>
      <c r="Q536" s="26"/>
      <c r="R536" s="7"/>
      <c r="S536" s="7"/>
      <c r="T536" s="7"/>
      <c r="U536" s="7"/>
      <c r="V536" s="7"/>
      <c r="W536" s="15"/>
      <c r="X536" s="7"/>
      <c r="Y536" s="7"/>
      <c r="Z536" s="7"/>
      <c r="AA536" s="7"/>
      <c r="AB536" s="7"/>
      <c r="AC536" s="7"/>
      <c r="AD536" s="7"/>
      <c r="AE536" s="7"/>
      <c r="AF536" s="7"/>
      <c r="AG536" s="7"/>
      <c r="AH536" s="7"/>
      <c r="AI536" s="7"/>
      <c r="AJ536" s="7"/>
      <c r="AK536" s="7"/>
      <c r="AL536" s="7"/>
      <c r="AM536" s="7"/>
      <c r="AN536" s="7"/>
      <c r="AO536" s="7"/>
      <c r="AP536" s="7"/>
      <c r="AQ536" s="7"/>
      <c r="AR536" s="7"/>
      <c r="AS536" s="7"/>
      <c r="AT536" s="7"/>
      <c r="AU536" s="7"/>
      <c r="AV536" s="7"/>
      <c r="AW536" s="7"/>
      <c r="AX536" s="7"/>
      <c r="AY536" s="7"/>
    </row>
    <row r="537" spans="1:51" x14ac:dyDescent="0.25">
      <c r="A537" s="7"/>
      <c r="B537" s="29"/>
      <c r="C537" s="7"/>
      <c r="D537" s="7"/>
      <c r="E537" s="7"/>
      <c r="F537" s="7"/>
      <c r="G537" s="7"/>
      <c r="H537" s="7"/>
      <c r="I537" s="7"/>
      <c r="J537" s="7"/>
      <c r="K537" s="7"/>
      <c r="L537" s="7"/>
      <c r="M537" s="7"/>
      <c r="N537" s="26"/>
      <c r="O537" s="26"/>
      <c r="P537" s="26"/>
      <c r="Q537" s="26"/>
      <c r="R537" s="7"/>
      <c r="S537" s="7"/>
      <c r="T537" s="7"/>
      <c r="U537" s="7"/>
      <c r="V537" s="7"/>
      <c r="W537" s="15"/>
      <c r="X537" s="7"/>
      <c r="Y537" s="7"/>
      <c r="Z537" s="7"/>
      <c r="AA537" s="7"/>
      <c r="AB537" s="7"/>
      <c r="AC537" s="7"/>
      <c r="AD537" s="7"/>
      <c r="AE537" s="7"/>
      <c r="AF537" s="7"/>
      <c r="AG537" s="7"/>
      <c r="AH537" s="7"/>
      <c r="AI537" s="7"/>
      <c r="AJ537" s="7"/>
      <c r="AK537" s="7"/>
      <c r="AL537" s="7"/>
      <c r="AM537" s="7"/>
      <c r="AN537" s="7"/>
      <c r="AO537" s="7"/>
      <c r="AP537" s="7"/>
      <c r="AQ537" s="7"/>
      <c r="AR537" s="7"/>
      <c r="AS537" s="7"/>
      <c r="AT537" s="7"/>
      <c r="AU537" s="7"/>
      <c r="AV537" s="7"/>
      <c r="AW537" s="7"/>
      <c r="AX537" s="7"/>
      <c r="AY537" s="7"/>
    </row>
    <row r="538" spans="1:51" x14ac:dyDescent="0.25">
      <c r="A538" s="7"/>
      <c r="B538" s="29"/>
      <c r="C538" s="7"/>
      <c r="D538" s="7"/>
      <c r="E538" s="7"/>
      <c r="F538" s="7"/>
      <c r="G538" s="7"/>
      <c r="H538" s="7"/>
      <c r="I538" s="7"/>
      <c r="J538" s="7"/>
      <c r="K538" s="7"/>
      <c r="L538" s="7"/>
      <c r="M538" s="7"/>
      <c r="N538" s="26"/>
      <c r="O538" s="26"/>
      <c r="P538" s="26"/>
      <c r="Q538" s="26"/>
      <c r="R538" s="7"/>
      <c r="S538" s="7"/>
      <c r="T538" s="7"/>
      <c r="U538" s="7"/>
      <c r="V538" s="7"/>
      <c r="W538" s="15"/>
      <c r="X538" s="7"/>
      <c r="Y538" s="7"/>
      <c r="Z538" s="7"/>
      <c r="AA538" s="7"/>
      <c r="AB538" s="7"/>
      <c r="AC538" s="7"/>
      <c r="AD538" s="7"/>
      <c r="AE538" s="7"/>
      <c r="AF538" s="7"/>
      <c r="AG538" s="7"/>
      <c r="AH538" s="7"/>
      <c r="AI538" s="7"/>
      <c r="AJ538" s="7"/>
      <c r="AK538" s="7"/>
      <c r="AL538" s="7"/>
      <c r="AM538" s="7"/>
      <c r="AN538" s="7"/>
      <c r="AO538" s="7"/>
      <c r="AP538" s="7"/>
      <c r="AQ538" s="7"/>
      <c r="AR538" s="7"/>
      <c r="AS538" s="7"/>
      <c r="AT538" s="7"/>
      <c r="AU538" s="7"/>
      <c r="AV538" s="7"/>
      <c r="AW538" s="7"/>
      <c r="AX538" s="7"/>
      <c r="AY538" s="7"/>
    </row>
    <row r="539" spans="1:51" x14ac:dyDescent="0.25">
      <c r="A539" s="7"/>
      <c r="B539" s="29"/>
      <c r="C539" s="7"/>
      <c r="D539" s="7"/>
      <c r="E539" s="7"/>
      <c r="F539" s="7"/>
      <c r="G539" s="7"/>
      <c r="H539" s="7"/>
      <c r="I539" s="7"/>
      <c r="J539" s="7"/>
      <c r="K539" s="7"/>
      <c r="L539" s="7"/>
      <c r="M539" s="7"/>
      <c r="N539" s="26"/>
      <c r="O539" s="26"/>
      <c r="P539" s="26"/>
      <c r="Q539" s="26"/>
      <c r="R539" s="7"/>
      <c r="S539" s="7"/>
      <c r="T539" s="7"/>
      <c r="U539" s="7"/>
      <c r="V539" s="7"/>
      <c r="W539" s="15"/>
      <c r="X539" s="7"/>
      <c r="Y539" s="7"/>
      <c r="Z539" s="7"/>
      <c r="AA539" s="7"/>
      <c r="AB539" s="7"/>
      <c r="AC539" s="7"/>
      <c r="AD539" s="7"/>
      <c r="AE539" s="7"/>
      <c r="AF539" s="7"/>
      <c r="AG539" s="7"/>
      <c r="AH539" s="7"/>
      <c r="AI539" s="7"/>
      <c r="AJ539" s="7"/>
      <c r="AK539" s="7"/>
      <c r="AL539" s="7"/>
      <c r="AM539" s="7"/>
      <c r="AN539" s="7"/>
      <c r="AO539" s="7"/>
      <c r="AP539" s="7"/>
      <c r="AQ539" s="7"/>
      <c r="AR539" s="7"/>
      <c r="AS539" s="7"/>
      <c r="AT539" s="7"/>
      <c r="AU539" s="7"/>
      <c r="AV539" s="7"/>
      <c r="AW539" s="7"/>
      <c r="AX539" s="7"/>
      <c r="AY539" s="7"/>
    </row>
    <row r="540" spans="1:51" x14ac:dyDescent="0.25">
      <c r="A540" s="7"/>
      <c r="B540" s="29"/>
      <c r="C540" s="7"/>
      <c r="D540" s="7"/>
      <c r="E540" s="7"/>
      <c r="F540" s="7"/>
      <c r="G540" s="7"/>
      <c r="H540" s="7"/>
      <c r="I540" s="7"/>
      <c r="J540" s="7"/>
      <c r="K540" s="7"/>
      <c r="L540" s="7"/>
      <c r="M540" s="7"/>
      <c r="N540" s="26"/>
      <c r="O540" s="26"/>
      <c r="P540" s="26"/>
      <c r="Q540" s="26"/>
      <c r="R540" s="7"/>
      <c r="S540" s="7"/>
      <c r="T540" s="7"/>
      <c r="U540" s="7"/>
      <c r="V540" s="7"/>
      <c r="W540" s="15"/>
      <c r="X540" s="7"/>
      <c r="Y540" s="7"/>
      <c r="Z540" s="7"/>
      <c r="AA540" s="7"/>
      <c r="AB540" s="7"/>
      <c r="AC540" s="7"/>
      <c r="AD540" s="7"/>
      <c r="AE540" s="7"/>
      <c r="AF540" s="7"/>
      <c r="AG540" s="7"/>
      <c r="AH540" s="7"/>
      <c r="AI540" s="7"/>
      <c r="AJ540" s="7"/>
      <c r="AK540" s="7"/>
      <c r="AL540" s="7"/>
      <c r="AM540" s="7"/>
      <c r="AN540" s="7"/>
      <c r="AO540" s="7"/>
      <c r="AP540" s="7"/>
      <c r="AQ540" s="7"/>
      <c r="AR540" s="7"/>
      <c r="AS540" s="7"/>
      <c r="AT540" s="7"/>
      <c r="AU540" s="7"/>
      <c r="AV540" s="7"/>
      <c r="AW540" s="7"/>
      <c r="AX540" s="7"/>
      <c r="AY540" s="7"/>
    </row>
    <row r="541" spans="1:51" x14ac:dyDescent="0.25">
      <c r="A541" s="7"/>
      <c r="B541" s="29"/>
      <c r="C541" s="7"/>
      <c r="D541" s="7"/>
      <c r="E541" s="7"/>
      <c r="F541" s="7"/>
      <c r="G541" s="7"/>
      <c r="H541" s="7"/>
      <c r="I541" s="7"/>
      <c r="J541" s="7"/>
      <c r="K541" s="7"/>
      <c r="L541" s="7"/>
      <c r="M541" s="7"/>
      <c r="N541" s="26"/>
      <c r="O541" s="26"/>
      <c r="P541" s="26"/>
      <c r="Q541" s="26"/>
      <c r="R541" s="7"/>
      <c r="S541" s="7"/>
      <c r="T541" s="7"/>
      <c r="U541" s="7"/>
      <c r="V541" s="7"/>
      <c r="W541" s="15"/>
      <c r="X541" s="7"/>
      <c r="Y541" s="7"/>
      <c r="Z541" s="7"/>
      <c r="AA541" s="7"/>
      <c r="AB541" s="7"/>
      <c r="AC541" s="7"/>
      <c r="AD541" s="7"/>
      <c r="AE541" s="7"/>
      <c r="AF541" s="7"/>
      <c r="AG541" s="7"/>
      <c r="AH541" s="7"/>
      <c r="AI541" s="7"/>
      <c r="AJ541" s="7"/>
      <c r="AK541" s="7"/>
      <c r="AL541" s="7"/>
      <c r="AM541" s="7"/>
      <c r="AN541" s="7"/>
      <c r="AO541" s="7"/>
      <c r="AP541" s="7"/>
      <c r="AQ541" s="7"/>
      <c r="AR541" s="7"/>
      <c r="AS541" s="7"/>
      <c r="AT541" s="7"/>
      <c r="AU541" s="7"/>
      <c r="AV541" s="7"/>
      <c r="AW541" s="7"/>
      <c r="AX541" s="7"/>
      <c r="AY541" s="7"/>
    </row>
    <row r="542" spans="1:51" x14ac:dyDescent="0.25">
      <c r="A542" s="7"/>
      <c r="B542" s="29"/>
      <c r="C542" s="7"/>
      <c r="D542" s="7"/>
      <c r="E542" s="7"/>
      <c r="F542" s="7"/>
      <c r="G542" s="7"/>
      <c r="H542" s="7"/>
      <c r="I542" s="7"/>
      <c r="J542" s="7"/>
      <c r="K542" s="7"/>
      <c r="L542" s="7"/>
      <c r="M542" s="7"/>
      <c r="N542" s="26"/>
      <c r="O542" s="26"/>
      <c r="P542" s="26"/>
      <c r="Q542" s="26"/>
      <c r="R542" s="7"/>
      <c r="S542" s="7"/>
      <c r="T542" s="7"/>
      <c r="U542" s="7"/>
      <c r="V542" s="7"/>
      <c r="W542" s="15"/>
      <c r="X542" s="7"/>
      <c r="Y542" s="7"/>
      <c r="Z542" s="7"/>
      <c r="AA542" s="7"/>
      <c r="AB542" s="7"/>
      <c r="AC542" s="7"/>
      <c r="AD542" s="7"/>
      <c r="AE542" s="7"/>
      <c r="AF542" s="7"/>
      <c r="AG542" s="7"/>
      <c r="AH542" s="7"/>
      <c r="AI542" s="7"/>
      <c r="AJ542" s="7"/>
      <c r="AK542" s="7"/>
      <c r="AL542" s="7"/>
      <c r="AM542" s="7"/>
      <c r="AN542" s="7"/>
      <c r="AO542" s="7"/>
      <c r="AP542" s="7"/>
      <c r="AQ542" s="7"/>
      <c r="AR542" s="7"/>
      <c r="AS542" s="7"/>
      <c r="AT542" s="7"/>
      <c r="AU542" s="7"/>
      <c r="AV542" s="7"/>
      <c r="AW542" s="7"/>
      <c r="AX542" s="7"/>
      <c r="AY542" s="7"/>
    </row>
    <row r="543" spans="1:51" x14ac:dyDescent="0.25">
      <c r="A543" s="7"/>
      <c r="B543" s="29"/>
      <c r="C543" s="7"/>
      <c r="D543" s="7"/>
      <c r="E543" s="7"/>
      <c r="F543" s="7"/>
      <c r="G543" s="7"/>
      <c r="H543" s="7"/>
      <c r="I543" s="7"/>
      <c r="J543" s="7"/>
      <c r="K543" s="7"/>
      <c r="L543" s="7"/>
      <c r="M543" s="7"/>
      <c r="N543" s="26"/>
      <c r="O543" s="26"/>
      <c r="P543" s="26"/>
      <c r="Q543" s="26"/>
      <c r="R543" s="7"/>
      <c r="S543" s="7"/>
      <c r="T543" s="7"/>
      <c r="U543" s="7"/>
      <c r="V543" s="7"/>
      <c r="W543" s="15"/>
      <c r="X543" s="7"/>
      <c r="Y543" s="7"/>
      <c r="Z543" s="7"/>
      <c r="AA543" s="7"/>
      <c r="AB543" s="7"/>
      <c r="AC543" s="7"/>
      <c r="AD543" s="7"/>
      <c r="AE543" s="7"/>
      <c r="AF543" s="7"/>
      <c r="AG543" s="7"/>
      <c r="AH543" s="7"/>
      <c r="AI543" s="7"/>
      <c r="AJ543" s="7"/>
      <c r="AK543" s="7"/>
      <c r="AL543" s="7"/>
      <c r="AM543" s="7"/>
      <c r="AN543" s="7"/>
      <c r="AO543" s="7"/>
      <c r="AP543" s="7"/>
      <c r="AQ543" s="7"/>
      <c r="AR543" s="7"/>
      <c r="AS543" s="7"/>
      <c r="AT543" s="7"/>
      <c r="AU543" s="7"/>
      <c r="AV543" s="7"/>
      <c r="AW543" s="7"/>
      <c r="AX543" s="7"/>
      <c r="AY543" s="7"/>
    </row>
    <row r="544" spans="1:51" x14ac:dyDescent="0.25">
      <c r="A544" s="7"/>
      <c r="B544" s="29"/>
      <c r="C544" s="7"/>
      <c r="D544" s="7"/>
      <c r="E544" s="7"/>
      <c r="F544" s="7"/>
      <c r="G544" s="7"/>
      <c r="H544" s="7"/>
      <c r="I544" s="7"/>
      <c r="J544" s="7"/>
      <c r="K544" s="7"/>
      <c r="L544" s="7"/>
      <c r="M544" s="7"/>
      <c r="N544" s="26"/>
      <c r="O544" s="26"/>
      <c r="P544" s="26"/>
      <c r="Q544" s="26"/>
      <c r="R544" s="7"/>
      <c r="S544" s="7"/>
      <c r="T544" s="7"/>
      <c r="U544" s="7"/>
      <c r="V544" s="7"/>
      <c r="W544" s="15"/>
      <c r="X544" s="7"/>
      <c r="Y544" s="7"/>
      <c r="Z544" s="7"/>
      <c r="AA544" s="7"/>
      <c r="AB544" s="7"/>
      <c r="AC544" s="7"/>
      <c r="AD544" s="7"/>
      <c r="AE544" s="7"/>
      <c r="AF544" s="7"/>
      <c r="AG544" s="7"/>
      <c r="AH544" s="7"/>
      <c r="AI544" s="7"/>
      <c r="AJ544" s="7"/>
      <c r="AK544" s="7"/>
      <c r="AL544" s="7"/>
      <c r="AM544" s="7"/>
      <c r="AN544" s="7"/>
      <c r="AO544" s="7"/>
      <c r="AP544" s="7"/>
      <c r="AQ544" s="7"/>
      <c r="AR544" s="7"/>
      <c r="AS544" s="7"/>
      <c r="AT544" s="7"/>
      <c r="AU544" s="7"/>
      <c r="AV544" s="7"/>
      <c r="AW544" s="7"/>
      <c r="AX544" s="7"/>
      <c r="AY544" s="7"/>
    </row>
    <row r="545" spans="1:51" x14ac:dyDescent="0.25">
      <c r="A545" s="7"/>
      <c r="B545" s="29"/>
      <c r="C545" s="7"/>
      <c r="D545" s="7"/>
      <c r="E545" s="7"/>
      <c r="F545" s="7"/>
      <c r="G545" s="7"/>
      <c r="H545" s="7"/>
      <c r="I545" s="7"/>
      <c r="J545" s="7"/>
      <c r="K545" s="7"/>
      <c r="L545" s="7"/>
      <c r="M545" s="7"/>
      <c r="N545" s="26"/>
      <c r="O545" s="26"/>
      <c r="P545" s="26"/>
      <c r="Q545" s="26"/>
      <c r="R545" s="7"/>
      <c r="S545" s="7"/>
      <c r="T545" s="7"/>
      <c r="U545" s="7"/>
      <c r="V545" s="7"/>
      <c r="W545" s="15"/>
      <c r="X545" s="7"/>
      <c r="Y545" s="7"/>
      <c r="Z545" s="7"/>
      <c r="AA545" s="7"/>
      <c r="AB545" s="7"/>
      <c r="AC545" s="7"/>
      <c r="AD545" s="7"/>
      <c r="AE545" s="7"/>
      <c r="AF545" s="7"/>
      <c r="AG545" s="7"/>
      <c r="AH545" s="7"/>
      <c r="AI545" s="7"/>
      <c r="AJ545" s="7"/>
      <c r="AK545" s="7"/>
      <c r="AL545" s="7"/>
      <c r="AM545" s="7"/>
      <c r="AN545" s="7"/>
      <c r="AO545" s="7"/>
      <c r="AP545" s="7"/>
      <c r="AQ545" s="7"/>
      <c r="AR545" s="7"/>
      <c r="AS545" s="7"/>
      <c r="AT545" s="7"/>
      <c r="AU545" s="7"/>
      <c r="AV545" s="7"/>
      <c r="AW545" s="7"/>
      <c r="AX545" s="7"/>
      <c r="AY545" s="7"/>
    </row>
    <row r="546" spans="1:51" x14ac:dyDescent="0.25">
      <c r="A546" s="7"/>
      <c r="B546" s="29"/>
      <c r="C546" s="7"/>
      <c r="D546" s="7"/>
      <c r="E546" s="7"/>
      <c r="F546" s="7"/>
      <c r="G546" s="7"/>
      <c r="H546" s="7"/>
      <c r="I546" s="7"/>
      <c r="J546" s="7"/>
      <c r="K546" s="7"/>
      <c r="L546" s="7"/>
      <c r="M546" s="7"/>
      <c r="N546" s="26"/>
      <c r="O546" s="26"/>
      <c r="P546" s="26"/>
      <c r="Q546" s="26"/>
      <c r="R546" s="7"/>
      <c r="S546" s="7"/>
      <c r="T546" s="7"/>
      <c r="U546" s="7"/>
      <c r="V546" s="7"/>
      <c r="W546" s="15"/>
      <c r="X546" s="7"/>
      <c r="Y546" s="7"/>
      <c r="Z546" s="7"/>
      <c r="AA546" s="7"/>
      <c r="AB546" s="7"/>
      <c r="AC546" s="7"/>
      <c r="AD546" s="7"/>
      <c r="AE546" s="7"/>
      <c r="AF546" s="7"/>
      <c r="AG546" s="7"/>
      <c r="AH546" s="7"/>
      <c r="AI546" s="7"/>
      <c r="AJ546" s="7"/>
      <c r="AK546" s="7"/>
      <c r="AL546" s="7"/>
      <c r="AM546" s="7"/>
      <c r="AN546" s="7"/>
      <c r="AO546" s="7"/>
      <c r="AP546" s="7"/>
      <c r="AQ546" s="7"/>
      <c r="AR546" s="7"/>
      <c r="AS546" s="7"/>
      <c r="AT546" s="7"/>
      <c r="AU546" s="7"/>
      <c r="AV546" s="7"/>
      <c r="AW546" s="7"/>
      <c r="AX546" s="7"/>
      <c r="AY546" s="7"/>
    </row>
    <row r="547" spans="1:51" x14ac:dyDescent="0.25">
      <c r="A547" s="7"/>
      <c r="B547" s="29"/>
      <c r="C547" s="7"/>
      <c r="D547" s="7"/>
      <c r="E547" s="7"/>
      <c r="F547" s="7"/>
      <c r="G547" s="7"/>
      <c r="H547" s="7"/>
      <c r="I547" s="7"/>
      <c r="J547" s="7"/>
      <c r="K547" s="7"/>
      <c r="L547" s="7"/>
      <c r="M547" s="7"/>
      <c r="N547" s="26"/>
      <c r="O547" s="26"/>
      <c r="P547" s="26"/>
      <c r="Q547" s="26"/>
      <c r="R547" s="7"/>
      <c r="S547" s="7"/>
      <c r="T547" s="7"/>
      <c r="U547" s="7"/>
      <c r="V547" s="7"/>
      <c r="W547" s="15"/>
      <c r="X547" s="7"/>
      <c r="Y547" s="7"/>
      <c r="Z547" s="7"/>
      <c r="AA547" s="7"/>
      <c r="AB547" s="7"/>
      <c r="AC547" s="7"/>
      <c r="AD547" s="7"/>
      <c r="AE547" s="7"/>
      <c r="AF547" s="7"/>
      <c r="AG547" s="7"/>
      <c r="AH547" s="7"/>
      <c r="AI547" s="7"/>
      <c r="AJ547" s="7"/>
      <c r="AK547" s="7"/>
      <c r="AL547" s="7"/>
      <c r="AM547" s="7"/>
      <c r="AN547" s="7"/>
      <c r="AO547" s="7"/>
      <c r="AP547" s="7"/>
      <c r="AQ547" s="7"/>
      <c r="AR547" s="7"/>
      <c r="AS547" s="7"/>
      <c r="AT547" s="7"/>
      <c r="AU547" s="7"/>
      <c r="AV547" s="7"/>
      <c r="AW547" s="7"/>
      <c r="AX547" s="7"/>
      <c r="AY547" s="7"/>
    </row>
    <row r="548" spans="1:51" x14ac:dyDescent="0.25">
      <c r="A548" s="7"/>
      <c r="B548" s="29"/>
      <c r="C548" s="7"/>
      <c r="D548" s="7"/>
      <c r="E548" s="7"/>
      <c r="F548" s="7"/>
      <c r="G548" s="7"/>
      <c r="H548" s="7"/>
      <c r="I548" s="7"/>
      <c r="J548" s="7"/>
      <c r="K548" s="7"/>
      <c r="L548" s="7"/>
      <c r="M548" s="7"/>
      <c r="N548" s="26"/>
      <c r="O548" s="26"/>
      <c r="P548" s="26"/>
      <c r="Q548" s="26"/>
      <c r="R548" s="7"/>
      <c r="S548" s="7"/>
      <c r="T548" s="7"/>
      <c r="U548" s="7"/>
      <c r="V548" s="7"/>
      <c r="W548" s="15"/>
      <c r="X548" s="7"/>
      <c r="Y548" s="7"/>
      <c r="Z548" s="7"/>
      <c r="AA548" s="7"/>
      <c r="AB548" s="7"/>
      <c r="AC548" s="7"/>
      <c r="AD548" s="7"/>
      <c r="AE548" s="7"/>
      <c r="AF548" s="7"/>
      <c r="AG548" s="7"/>
      <c r="AH548" s="7"/>
      <c r="AI548" s="7"/>
      <c r="AJ548" s="7"/>
      <c r="AK548" s="7"/>
      <c r="AL548" s="7"/>
      <c r="AM548" s="7"/>
      <c r="AN548" s="7"/>
      <c r="AO548" s="7"/>
      <c r="AP548" s="7"/>
      <c r="AQ548" s="7"/>
      <c r="AR548" s="7"/>
      <c r="AS548" s="7"/>
      <c r="AT548" s="7"/>
      <c r="AU548" s="7"/>
      <c r="AV548" s="7"/>
      <c r="AW548" s="7"/>
      <c r="AX548" s="7"/>
      <c r="AY548" s="7"/>
    </row>
    <row r="549" spans="1:51" x14ac:dyDescent="0.25">
      <c r="A549" s="7"/>
      <c r="B549" s="29"/>
      <c r="C549" s="7"/>
      <c r="D549" s="7"/>
      <c r="E549" s="7"/>
      <c r="F549" s="7"/>
      <c r="G549" s="7"/>
      <c r="H549" s="7"/>
      <c r="I549" s="7"/>
      <c r="J549" s="7"/>
      <c r="K549" s="7"/>
      <c r="L549" s="7"/>
      <c r="M549" s="7"/>
      <c r="N549" s="26"/>
      <c r="O549" s="26"/>
      <c r="P549" s="26"/>
      <c r="Q549" s="26"/>
      <c r="R549" s="7"/>
      <c r="S549" s="7"/>
      <c r="T549" s="7"/>
      <c r="U549" s="7"/>
      <c r="V549" s="7"/>
      <c r="W549" s="15"/>
      <c r="X549" s="7"/>
      <c r="Y549" s="7"/>
      <c r="Z549" s="7"/>
      <c r="AA549" s="7"/>
      <c r="AB549" s="7"/>
      <c r="AC549" s="7"/>
      <c r="AD549" s="7"/>
      <c r="AE549" s="7"/>
      <c r="AF549" s="7"/>
      <c r="AG549" s="7"/>
      <c r="AH549" s="7"/>
      <c r="AI549" s="7"/>
      <c r="AJ549" s="7"/>
      <c r="AK549" s="7"/>
      <c r="AL549" s="7"/>
      <c r="AM549" s="7"/>
      <c r="AN549" s="7"/>
      <c r="AO549" s="7"/>
      <c r="AP549" s="7"/>
      <c r="AQ549" s="7"/>
      <c r="AR549" s="7"/>
      <c r="AS549" s="7"/>
      <c r="AT549" s="7"/>
      <c r="AU549" s="7"/>
      <c r="AV549" s="7"/>
      <c r="AW549" s="7"/>
      <c r="AX549" s="7"/>
      <c r="AY549" s="7"/>
    </row>
    <row r="550" spans="1:51" x14ac:dyDescent="0.25">
      <c r="A550" s="7"/>
      <c r="B550" s="29"/>
      <c r="C550" s="7"/>
      <c r="D550" s="7"/>
      <c r="E550" s="7"/>
      <c r="F550" s="7"/>
      <c r="G550" s="7"/>
      <c r="H550" s="7"/>
      <c r="I550" s="7"/>
      <c r="J550" s="7"/>
      <c r="K550" s="7"/>
      <c r="L550" s="7"/>
      <c r="M550" s="7"/>
      <c r="N550" s="26"/>
      <c r="O550" s="26"/>
      <c r="P550" s="26"/>
      <c r="Q550" s="26"/>
      <c r="R550" s="7"/>
      <c r="S550" s="7"/>
      <c r="T550" s="7"/>
      <c r="U550" s="7"/>
      <c r="V550" s="7"/>
      <c r="W550" s="15"/>
      <c r="X550" s="7"/>
      <c r="Y550" s="7"/>
      <c r="Z550" s="7"/>
      <c r="AA550" s="7"/>
      <c r="AB550" s="7"/>
      <c r="AC550" s="7"/>
      <c r="AD550" s="7"/>
      <c r="AE550" s="7"/>
      <c r="AF550" s="7"/>
      <c r="AG550" s="7"/>
      <c r="AH550" s="7"/>
      <c r="AI550" s="7"/>
      <c r="AJ550" s="7"/>
      <c r="AK550" s="7"/>
      <c r="AL550" s="7"/>
      <c r="AM550" s="7"/>
      <c r="AN550" s="7"/>
      <c r="AO550" s="7"/>
      <c r="AP550" s="7"/>
      <c r="AQ550" s="7"/>
      <c r="AR550" s="7"/>
      <c r="AS550" s="7"/>
      <c r="AT550" s="7"/>
      <c r="AU550" s="7"/>
      <c r="AV550" s="7"/>
      <c r="AW550" s="7"/>
      <c r="AX550" s="7"/>
      <c r="AY550" s="7"/>
    </row>
    <row r="551" spans="1:51" x14ac:dyDescent="0.25">
      <c r="A551" s="7"/>
      <c r="B551" s="29"/>
      <c r="C551" s="7"/>
      <c r="D551" s="7"/>
      <c r="E551" s="7"/>
      <c r="F551" s="7"/>
      <c r="G551" s="7"/>
      <c r="H551" s="7"/>
      <c r="I551" s="7"/>
      <c r="J551" s="7"/>
      <c r="K551" s="7"/>
      <c r="L551" s="7"/>
      <c r="M551" s="7"/>
      <c r="N551" s="26"/>
      <c r="O551" s="26"/>
      <c r="P551" s="26"/>
      <c r="Q551" s="26"/>
      <c r="R551" s="7"/>
      <c r="S551" s="7"/>
      <c r="T551" s="7"/>
      <c r="U551" s="7"/>
      <c r="V551" s="7"/>
      <c r="W551" s="15"/>
      <c r="X551" s="7"/>
      <c r="Y551" s="7"/>
      <c r="Z551" s="7"/>
      <c r="AA551" s="7"/>
      <c r="AB551" s="7"/>
      <c r="AC551" s="7"/>
      <c r="AD551" s="7"/>
      <c r="AE551" s="7"/>
      <c r="AF551" s="7"/>
      <c r="AG551" s="7"/>
      <c r="AH551" s="7"/>
      <c r="AI551" s="7"/>
      <c r="AJ551" s="7"/>
      <c r="AK551" s="7"/>
      <c r="AL551" s="7"/>
      <c r="AM551" s="7"/>
      <c r="AN551" s="7"/>
      <c r="AO551" s="7"/>
      <c r="AP551" s="7"/>
      <c r="AQ551" s="7"/>
      <c r="AR551" s="7"/>
      <c r="AS551" s="7"/>
      <c r="AT551" s="7"/>
      <c r="AU551" s="7"/>
      <c r="AV551" s="7"/>
      <c r="AW551" s="7"/>
      <c r="AX551" s="7"/>
      <c r="AY551" s="7"/>
    </row>
    <row r="552" spans="1:51" x14ac:dyDescent="0.25">
      <c r="A552" s="7"/>
      <c r="B552" s="29"/>
      <c r="C552" s="7"/>
      <c r="D552" s="7"/>
      <c r="E552" s="7"/>
      <c r="F552" s="7"/>
      <c r="G552" s="7"/>
      <c r="H552" s="7"/>
      <c r="I552" s="7"/>
      <c r="J552" s="7"/>
      <c r="K552" s="7"/>
      <c r="L552" s="7"/>
      <c r="M552" s="7"/>
      <c r="N552" s="26"/>
      <c r="O552" s="26"/>
      <c r="P552" s="26"/>
      <c r="Q552" s="26"/>
      <c r="R552" s="7"/>
      <c r="S552" s="7"/>
      <c r="T552" s="7"/>
      <c r="U552" s="7"/>
      <c r="V552" s="7"/>
      <c r="W552" s="15"/>
      <c r="X552" s="7"/>
      <c r="Y552" s="7"/>
      <c r="Z552" s="7"/>
      <c r="AA552" s="7"/>
      <c r="AB552" s="7"/>
      <c r="AC552" s="7"/>
      <c r="AD552" s="7"/>
      <c r="AE552" s="7"/>
      <c r="AF552" s="7"/>
      <c r="AG552" s="7"/>
      <c r="AH552" s="7"/>
      <c r="AI552" s="7"/>
      <c r="AJ552" s="7"/>
      <c r="AK552" s="7"/>
      <c r="AL552" s="7"/>
      <c r="AM552" s="7"/>
      <c r="AN552" s="7"/>
      <c r="AO552" s="7"/>
      <c r="AP552" s="7"/>
      <c r="AQ552" s="7"/>
      <c r="AR552" s="7"/>
      <c r="AS552" s="7"/>
      <c r="AT552" s="7"/>
      <c r="AU552" s="7"/>
      <c r="AV552" s="7"/>
      <c r="AW552" s="7"/>
      <c r="AX552" s="7"/>
      <c r="AY552" s="7"/>
    </row>
    <row r="553" spans="1:51" x14ac:dyDescent="0.25">
      <c r="A553" s="7"/>
      <c r="B553" s="29"/>
      <c r="C553" s="7"/>
      <c r="D553" s="7"/>
      <c r="E553" s="7"/>
      <c r="F553" s="7"/>
      <c r="G553" s="7"/>
      <c r="H553" s="7"/>
      <c r="I553" s="7"/>
      <c r="J553" s="7"/>
      <c r="K553" s="7"/>
      <c r="L553" s="7"/>
      <c r="M553" s="7"/>
      <c r="N553" s="26"/>
      <c r="O553" s="26"/>
      <c r="P553" s="26"/>
      <c r="Q553" s="26"/>
      <c r="R553" s="7"/>
      <c r="S553" s="7"/>
      <c r="T553" s="7"/>
      <c r="U553" s="7"/>
      <c r="V553" s="7"/>
      <c r="W553" s="15"/>
      <c r="X553" s="7"/>
      <c r="Y553" s="7"/>
      <c r="Z553" s="7"/>
      <c r="AA553" s="7"/>
      <c r="AB553" s="7"/>
      <c r="AC553" s="7"/>
      <c r="AD553" s="7"/>
      <c r="AE553" s="7"/>
      <c r="AF553" s="7"/>
      <c r="AG553" s="7"/>
      <c r="AH553" s="7"/>
      <c r="AI553" s="7"/>
      <c r="AJ553" s="7"/>
      <c r="AK553" s="7"/>
      <c r="AL553" s="7"/>
      <c r="AM553" s="7"/>
      <c r="AN553" s="7"/>
      <c r="AO553" s="7"/>
      <c r="AP553" s="7"/>
      <c r="AQ553" s="7"/>
      <c r="AR553" s="7"/>
      <c r="AS553" s="7"/>
      <c r="AT553" s="7"/>
      <c r="AU553" s="7"/>
      <c r="AV553" s="7"/>
      <c r="AW553" s="7"/>
      <c r="AX553" s="7"/>
      <c r="AY553" s="7"/>
    </row>
    <row r="554" spans="1:51" x14ac:dyDescent="0.25">
      <c r="A554" s="7"/>
      <c r="B554" s="29"/>
      <c r="C554" s="7"/>
      <c r="D554" s="7"/>
      <c r="E554" s="7"/>
      <c r="F554" s="7"/>
      <c r="G554" s="7"/>
      <c r="H554" s="7"/>
      <c r="I554" s="7"/>
      <c r="J554" s="7"/>
      <c r="K554" s="7"/>
      <c r="L554" s="7"/>
      <c r="M554" s="7"/>
      <c r="N554" s="26"/>
      <c r="O554" s="26"/>
      <c r="P554" s="26"/>
      <c r="Q554" s="26"/>
      <c r="R554" s="7"/>
      <c r="S554" s="7"/>
      <c r="T554" s="7"/>
      <c r="U554" s="7"/>
      <c r="V554" s="7"/>
      <c r="W554" s="15"/>
      <c r="X554" s="7"/>
      <c r="Y554" s="7"/>
      <c r="Z554" s="7"/>
      <c r="AA554" s="7"/>
      <c r="AB554" s="7"/>
      <c r="AC554" s="7"/>
      <c r="AD554" s="7"/>
      <c r="AE554" s="7"/>
      <c r="AF554" s="7"/>
      <c r="AG554" s="7"/>
      <c r="AH554" s="7"/>
      <c r="AI554" s="7"/>
      <c r="AJ554" s="7"/>
      <c r="AK554" s="7"/>
      <c r="AL554" s="7"/>
      <c r="AM554" s="7"/>
      <c r="AN554" s="7"/>
      <c r="AO554" s="7"/>
      <c r="AP554" s="7"/>
      <c r="AQ554" s="7"/>
      <c r="AR554" s="7"/>
      <c r="AS554" s="7"/>
      <c r="AT554" s="7"/>
      <c r="AU554" s="7"/>
      <c r="AV554" s="7"/>
      <c r="AW554" s="7"/>
      <c r="AX554" s="7"/>
      <c r="AY554" s="7"/>
    </row>
    <row r="555" spans="1:51" x14ac:dyDescent="0.25">
      <c r="A555" s="7"/>
      <c r="B555" s="29"/>
      <c r="C555" s="7"/>
      <c r="D555" s="7"/>
      <c r="E555" s="7"/>
      <c r="F555" s="7"/>
      <c r="G555" s="7"/>
      <c r="H555" s="7"/>
      <c r="I555" s="7"/>
      <c r="J555" s="7"/>
      <c r="K555" s="7"/>
      <c r="L555" s="7"/>
      <c r="M555" s="7"/>
      <c r="N555" s="26"/>
      <c r="O555" s="26"/>
      <c r="P555" s="26"/>
      <c r="Q555" s="26"/>
      <c r="R555" s="7"/>
      <c r="S555" s="7"/>
      <c r="T555" s="7"/>
      <c r="U555" s="7"/>
      <c r="V555" s="7"/>
      <c r="W555" s="15"/>
      <c r="X555" s="7"/>
      <c r="Y555" s="7"/>
      <c r="Z555" s="7"/>
      <c r="AA555" s="7"/>
      <c r="AB555" s="7"/>
      <c r="AC555" s="7"/>
      <c r="AD555" s="7"/>
      <c r="AE555" s="7"/>
      <c r="AF555" s="7"/>
      <c r="AG555" s="7"/>
      <c r="AH555" s="7"/>
      <c r="AI555" s="7"/>
      <c r="AJ555" s="7"/>
      <c r="AK555" s="7"/>
      <c r="AL555" s="7"/>
      <c r="AM555" s="7"/>
      <c r="AN555" s="7"/>
      <c r="AO555" s="7"/>
      <c r="AP555" s="7"/>
      <c r="AQ555" s="7"/>
      <c r="AR555" s="7"/>
      <c r="AS555" s="7"/>
      <c r="AT555" s="7"/>
      <c r="AU555" s="7"/>
      <c r="AV555" s="7"/>
      <c r="AW555" s="7"/>
      <c r="AX555" s="7"/>
      <c r="AY555" s="7"/>
    </row>
    <row r="556" spans="1:51" x14ac:dyDescent="0.25">
      <c r="A556" s="7"/>
      <c r="B556" s="29"/>
      <c r="C556" s="7"/>
      <c r="D556" s="7"/>
      <c r="E556" s="7"/>
      <c r="F556" s="7"/>
      <c r="G556" s="7"/>
      <c r="H556" s="7"/>
      <c r="I556" s="7"/>
      <c r="J556" s="7"/>
      <c r="K556" s="7"/>
      <c r="L556" s="7"/>
      <c r="M556" s="7"/>
      <c r="N556" s="26"/>
      <c r="O556" s="26"/>
      <c r="P556" s="26"/>
      <c r="Q556" s="26"/>
      <c r="R556" s="7"/>
      <c r="S556" s="7"/>
      <c r="T556" s="7"/>
      <c r="U556" s="7"/>
      <c r="V556" s="7"/>
      <c r="W556" s="15"/>
      <c r="X556" s="7"/>
      <c r="Y556" s="7"/>
      <c r="Z556" s="7"/>
      <c r="AA556" s="7"/>
      <c r="AB556" s="7"/>
      <c r="AC556" s="7"/>
      <c r="AD556" s="7"/>
      <c r="AE556" s="7"/>
      <c r="AF556" s="7"/>
      <c r="AG556" s="7"/>
      <c r="AH556" s="7"/>
      <c r="AI556" s="7"/>
      <c r="AJ556" s="7"/>
      <c r="AK556" s="7"/>
      <c r="AL556" s="7"/>
      <c r="AM556" s="7"/>
      <c r="AN556" s="7"/>
      <c r="AO556" s="7"/>
      <c r="AP556" s="7"/>
      <c r="AQ556" s="7"/>
      <c r="AR556" s="7"/>
      <c r="AS556" s="7"/>
      <c r="AT556" s="7"/>
      <c r="AU556" s="7"/>
      <c r="AV556" s="7"/>
      <c r="AW556" s="7"/>
      <c r="AX556" s="7"/>
      <c r="AY556" s="7"/>
    </row>
    <row r="557" spans="1:51" x14ac:dyDescent="0.25">
      <c r="A557" s="7"/>
      <c r="B557" s="29"/>
      <c r="C557" s="7"/>
      <c r="D557" s="7"/>
      <c r="E557" s="7"/>
      <c r="F557" s="7"/>
      <c r="G557" s="7"/>
      <c r="H557" s="7"/>
      <c r="I557" s="7"/>
      <c r="J557" s="7"/>
      <c r="K557" s="7"/>
      <c r="L557" s="7"/>
      <c r="M557" s="7"/>
      <c r="N557" s="26"/>
      <c r="O557" s="26"/>
      <c r="P557" s="26"/>
      <c r="Q557" s="26"/>
      <c r="R557" s="7"/>
      <c r="S557" s="7"/>
      <c r="T557" s="7"/>
      <c r="U557" s="7"/>
      <c r="V557" s="7"/>
      <c r="W557" s="15"/>
      <c r="X557" s="7"/>
      <c r="Y557" s="7"/>
      <c r="Z557" s="7"/>
      <c r="AA557" s="7"/>
      <c r="AB557" s="7"/>
      <c r="AC557" s="7"/>
      <c r="AD557" s="7"/>
      <c r="AE557" s="7"/>
      <c r="AF557" s="7"/>
      <c r="AG557" s="7"/>
      <c r="AH557" s="7"/>
      <c r="AI557" s="7"/>
      <c r="AJ557" s="7"/>
      <c r="AK557" s="7"/>
      <c r="AL557" s="7"/>
      <c r="AM557" s="7"/>
      <c r="AN557" s="7"/>
      <c r="AO557" s="7"/>
      <c r="AP557" s="7"/>
      <c r="AQ557" s="7"/>
      <c r="AR557" s="7"/>
      <c r="AS557" s="7"/>
      <c r="AT557" s="7"/>
      <c r="AU557" s="7"/>
      <c r="AV557" s="7"/>
      <c r="AW557" s="7"/>
      <c r="AX557" s="7"/>
      <c r="AY557" s="7"/>
    </row>
    <row r="558" spans="1:51" x14ac:dyDescent="0.25">
      <c r="A558" s="7"/>
      <c r="B558" s="29"/>
      <c r="C558" s="7"/>
      <c r="D558" s="7"/>
      <c r="E558" s="7"/>
      <c r="F558" s="7"/>
      <c r="G558" s="7"/>
      <c r="H558" s="7"/>
      <c r="I558" s="7"/>
      <c r="J558" s="7"/>
      <c r="K558" s="7"/>
      <c r="L558" s="7"/>
      <c r="M558" s="7"/>
      <c r="N558" s="26"/>
      <c r="O558" s="26"/>
      <c r="P558" s="26"/>
      <c r="Q558" s="26"/>
      <c r="R558" s="7"/>
      <c r="S558" s="7"/>
      <c r="T558" s="7"/>
      <c r="U558" s="7"/>
      <c r="V558" s="7"/>
      <c r="W558" s="15"/>
      <c r="X558" s="7"/>
      <c r="Y558" s="7"/>
      <c r="Z558" s="7"/>
      <c r="AA558" s="7"/>
      <c r="AB558" s="7"/>
      <c r="AC558" s="7"/>
      <c r="AD558" s="7"/>
      <c r="AE558" s="7"/>
      <c r="AF558" s="7"/>
      <c r="AG558" s="7"/>
      <c r="AH558" s="7"/>
      <c r="AI558" s="7"/>
      <c r="AJ558" s="7"/>
      <c r="AK558" s="7"/>
      <c r="AL558" s="7"/>
      <c r="AM558" s="7"/>
      <c r="AN558" s="7"/>
      <c r="AO558" s="7"/>
      <c r="AP558" s="7"/>
      <c r="AQ558" s="7"/>
      <c r="AR558" s="7"/>
      <c r="AS558" s="7"/>
      <c r="AT558" s="7"/>
      <c r="AU558" s="7"/>
      <c r="AV558" s="7"/>
      <c r="AW558" s="7"/>
      <c r="AX558" s="7"/>
      <c r="AY558" s="7"/>
    </row>
    <row r="559" spans="1:51" x14ac:dyDescent="0.25">
      <c r="A559" s="7"/>
      <c r="B559" s="29"/>
      <c r="C559" s="7"/>
      <c r="D559" s="7"/>
      <c r="E559" s="7"/>
      <c r="F559" s="7"/>
      <c r="G559" s="7"/>
      <c r="H559" s="7"/>
      <c r="I559" s="7"/>
      <c r="J559" s="7"/>
      <c r="K559" s="7"/>
      <c r="L559" s="7"/>
      <c r="M559" s="7"/>
      <c r="N559" s="26"/>
      <c r="O559" s="26"/>
      <c r="P559" s="26"/>
      <c r="Q559" s="26"/>
      <c r="R559" s="7"/>
      <c r="S559" s="7"/>
      <c r="T559" s="7"/>
      <c r="U559" s="7"/>
      <c r="V559" s="7"/>
      <c r="W559" s="15"/>
      <c r="X559" s="7"/>
      <c r="Y559" s="7"/>
      <c r="Z559" s="7"/>
      <c r="AA559" s="7"/>
      <c r="AB559" s="7"/>
      <c r="AC559" s="7"/>
      <c r="AD559" s="7"/>
      <c r="AE559" s="7"/>
      <c r="AF559" s="7"/>
      <c r="AG559" s="7"/>
      <c r="AH559" s="7"/>
      <c r="AI559" s="7"/>
      <c r="AJ559" s="7"/>
      <c r="AK559" s="7"/>
      <c r="AL559" s="7"/>
      <c r="AM559" s="7"/>
      <c r="AN559" s="7"/>
      <c r="AO559" s="7"/>
      <c r="AP559" s="7"/>
      <c r="AQ559" s="7"/>
      <c r="AR559" s="7"/>
      <c r="AS559" s="7"/>
      <c r="AT559" s="7"/>
      <c r="AU559" s="7"/>
      <c r="AV559" s="7"/>
      <c r="AW559" s="7"/>
      <c r="AX559" s="7"/>
      <c r="AY559" s="7"/>
    </row>
    <row r="560" spans="1:51" x14ac:dyDescent="0.25">
      <c r="A560" s="7"/>
      <c r="B560" s="29"/>
      <c r="C560" s="7"/>
      <c r="D560" s="7"/>
      <c r="E560" s="7"/>
      <c r="F560" s="7"/>
      <c r="G560" s="7"/>
      <c r="H560" s="7"/>
      <c r="I560" s="7"/>
      <c r="J560" s="7"/>
      <c r="K560" s="7"/>
      <c r="L560" s="7"/>
      <c r="M560" s="7"/>
      <c r="N560" s="26"/>
      <c r="O560" s="26"/>
      <c r="P560" s="26"/>
      <c r="Q560" s="26"/>
      <c r="R560" s="7"/>
      <c r="S560" s="7"/>
      <c r="T560" s="7"/>
      <c r="U560" s="7"/>
      <c r="V560" s="7"/>
      <c r="W560" s="15"/>
      <c r="X560" s="7"/>
      <c r="Y560" s="7"/>
      <c r="Z560" s="7"/>
      <c r="AA560" s="7"/>
      <c r="AB560" s="7"/>
      <c r="AC560" s="7"/>
      <c r="AD560" s="7"/>
      <c r="AE560" s="7"/>
      <c r="AF560" s="7"/>
      <c r="AG560" s="7"/>
      <c r="AH560" s="7"/>
      <c r="AI560" s="7"/>
      <c r="AJ560" s="7"/>
      <c r="AK560" s="7"/>
      <c r="AL560" s="7"/>
      <c r="AM560" s="7"/>
      <c r="AN560" s="7"/>
      <c r="AO560" s="7"/>
      <c r="AP560" s="7"/>
      <c r="AQ560" s="7"/>
      <c r="AR560" s="7"/>
      <c r="AS560" s="7"/>
      <c r="AT560" s="7"/>
      <c r="AU560" s="7"/>
      <c r="AV560" s="7"/>
      <c r="AW560" s="7"/>
      <c r="AX560" s="7"/>
      <c r="AY560" s="7"/>
    </row>
    <row r="561" spans="1:51" x14ac:dyDescent="0.25">
      <c r="A561" s="7"/>
      <c r="B561" s="29"/>
      <c r="C561" s="7"/>
      <c r="D561" s="7"/>
      <c r="E561" s="7"/>
      <c r="F561" s="7"/>
      <c r="G561" s="7"/>
      <c r="H561" s="7"/>
      <c r="I561" s="7"/>
      <c r="J561" s="7"/>
      <c r="K561" s="7"/>
      <c r="L561" s="7"/>
      <c r="M561" s="7"/>
      <c r="N561" s="26"/>
      <c r="O561" s="26"/>
      <c r="P561" s="26"/>
      <c r="Q561" s="26"/>
      <c r="R561" s="7"/>
      <c r="S561" s="7"/>
      <c r="T561" s="7"/>
      <c r="U561" s="7"/>
      <c r="V561" s="7"/>
      <c r="W561" s="15"/>
      <c r="X561" s="7"/>
      <c r="Y561" s="7"/>
      <c r="Z561" s="7"/>
      <c r="AA561" s="7"/>
      <c r="AB561" s="7"/>
      <c r="AC561" s="7"/>
      <c r="AD561" s="7"/>
      <c r="AE561" s="7"/>
      <c r="AF561" s="7"/>
      <c r="AG561" s="7"/>
      <c r="AH561" s="7"/>
      <c r="AI561" s="7"/>
      <c r="AJ561" s="7"/>
      <c r="AK561" s="7"/>
      <c r="AL561" s="7"/>
      <c r="AM561" s="7"/>
      <c r="AN561" s="7"/>
      <c r="AO561" s="7"/>
      <c r="AP561" s="7"/>
      <c r="AQ561" s="7"/>
      <c r="AR561" s="7"/>
      <c r="AS561" s="7"/>
      <c r="AT561" s="7"/>
      <c r="AU561" s="7"/>
      <c r="AV561" s="7"/>
      <c r="AW561" s="7"/>
      <c r="AX561" s="7"/>
      <c r="AY561" s="7"/>
    </row>
    <row r="562" spans="1:51" x14ac:dyDescent="0.25">
      <c r="A562" s="7"/>
      <c r="B562" s="29"/>
      <c r="C562" s="7"/>
      <c r="D562" s="7"/>
      <c r="E562" s="7"/>
      <c r="F562" s="7"/>
      <c r="G562" s="7"/>
      <c r="H562" s="7"/>
      <c r="I562" s="7"/>
      <c r="J562" s="7"/>
      <c r="K562" s="7"/>
      <c r="L562" s="7"/>
      <c r="M562" s="7"/>
      <c r="N562" s="26"/>
      <c r="O562" s="26"/>
      <c r="P562" s="26"/>
      <c r="Q562" s="26"/>
      <c r="R562" s="7"/>
      <c r="S562" s="7"/>
      <c r="T562" s="7"/>
      <c r="U562" s="7"/>
      <c r="V562" s="7"/>
      <c r="W562" s="15"/>
      <c r="X562" s="7"/>
      <c r="Y562" s="7"/>
      <c r="Z562" s="7"/>
      <c r="AA562" s="7"/>
      <c r="AB562" s="7"/>
      <c r="AC562" s="7"/>
      <c r="AD562" s="7"/>
      <c r="AE562" s="7"/>
      <c r="AF562" s="7"/>
      <c r="AG562" s="7"/>
      <c r="AH562" s="7"/>
      <c r="AI562" s="7"/>
      <c r="AJ562" s="7"/>
      <c r="AK562" s="7"/>
      <c r="AL562" s="7"/>
      <c r="AM562" s="7"/>
      <c r="AN562" s="7"/>
      <c r="AO562" s="7"/>
      <c r="AP562" s="7"/>
      <c r="AQ562" s="7"/>
      <c r="AR562" s="7"/>
      <c r="AS562" s="7"/>
      <c r="AT562" s="7"/>
      <c r="AU562" s="7"/>
      <c r="AV562" s="7"/>
      <c r="AW562" s="7"/>
      <c r="AX562" s="7"/>
      <c r="AY562" s="7"/>
    </row>
    <row r="563" spans="1:51" x14ac:dyDescent="0.25">
      <c r="A563" s="7"/>
      <c r="B563" s="29"/>
      <c r="C563" s="7"/>
      <c r="D563" s="7"/>
      <c r="E563" s="7"/>
      <c r="F563" s="7"/>
      <c r="G563" s="7"/>
      <c r="H563" s="7"/>
      <c r="I563" s="7"/>
      <c r="J563" s="7"/>
      <c r="K563" s="7"/>
      <c r="L563" s="7"/>
      <c r="M563" s="7"/>
      <c r="N563" s="26"/>
      <c r="O563" s="26"/>
      <c r="P563" s="26"/>
      <c r="Q563" s="26"/>
      <c r="R563" s="7"/>
      <c r="S563" s="7"/>
      <c r="T563" s="7"/>
      <c r="U563" s="7"/>
      <c r="V563" s="7"/>
      <c r="W563" s="15"/>
      <c r="X563" s="7"/>
      <c r="Y563" s="7"/>
      <c r="Z563" s="7"/>
      <c r="AA563" s="7"/>
      <c r="AB563" s="7"/>
      <c r="AC563" s="7"/>
      <c r="AD563" s="7"/>
      <c r="AE563" s="7"/>
      <c r="AF563" s="7"/>
      <c r="AG563" s="7"/>
      <c r="AH563" s="7"/>
      <c r="AI563" s="7"/>
      <c r="AJ563" s="7"/>
      <c r="AK563" s="7"/>
      <c r="AL563" s="7"/>
      <c r="AM563" s="7"/>
      <c r="AN563" s="7"/>
      <c r="AO563" s="7"/>
      <c r="AP563" s="7"/>
      <c r="AQ563" s="7"/>
      <c r="AR563" s="7"/>
      <c r="AS563" s="7"/>
      <c r="AT563" s="7"/>
      <c r="AU563" s="7"/>
      <c r="AV563" s="7"/>
      <c r="AW563" s="7"/>
      <c r="AX563" s="7"/>
      <c r="AY563" s="7"/>
    </row>
    <row r="564" spans="1:51" x14ac:dyDescent="0.25">
      <c r="A564" s="7"/>
      <c r="B564" s="29"/>
      <c r="C564" s="7"/>
      <c r="D564" s="7"/>
      <c r="E564" s="7"/>
      <c r="F564" s="7"/>
      <c r="G564" s="7"/>
      <c r="H564" s="7"/>
      <c r="I564" s="7"/>
      <c r="J564" s="7"/>
      <c r="K564" s="7"/>
      <c r="L564" s="7"/>
      <c r="M564" s="7"/>
      <c r="N564" s="26"/>
      <c r="O564" s="26"/>
      <c r="P564" s="26"/>
      <c r="Q564" s="26"/>
      <c r="R564" s="7"/>
      <c r="S564" s="7"/>
      <c r="T564" s="7"/>
      <c r="U564" s="7"/>
      <c r="V564" s="7"/>
      <c r="W564" s="15"/>
      <c r="X564" s="7"/>
      <c r="Y564" s="7"/>
      <c r="Z564" s="7"/>
      <c r="AA564" s="7"/>
      <c r="AB564" s="7"/>
      <c r="AC564" s="7"/>
      <c r="AD564" s="7"/>
      <c r="AE564" s="7"/>
      <c r="AF564" s="7"/>
      <c r="AG564" s="7"/>
      <c r="AH564" s="7"/>
      <c r="AI564" s="7"/>
      <c r="AJ564" s="7"/>
      <c r="AK564" s="7"/>
      <c r="AL564" s="7"/>
      <c r="AM564" s="7"/>
      <c r="AN564" s="7"/>
      <c r="AO564" s="7"/>
      <c r="AP564" s="7"/>
      <c r="AQ564" s="7"/>
      <c r="AR564" s="7"/>
      <c r="AS564" s="7"/>
      <c r="AT564" s="7"/>
      <c r="AU564" s="7"/>
      <c r="AV564" s="7"/>
      <c r="AW564" s="7"/>
      <c r="AX564" s="7"/>
      <c r="AY564" s="7"/>
    </row>
    <row r="565" spans="1:51" x14ac:dyDescent="0.25">
      <c r="A565" s="7"/>
      <c r="B565" s="29"/>
      <c r="C565" s="7"/>
      <c r="D565" s="7"/>
      <c r="E565" s="7"/>
      <c r="F565" s="7"/>
      <c r="G565" s="7"/>
      <c r="H565" s="7"/>
      <c r="I565" s="7"/>
      <c r="J565" s="7"/>
      <c r="K565" s="7"/>
      <c r="L565" s="7"/>
      <c r="M565" s="7"/>
      <c r="N565" s="26"/>
      <c r="O565" s="26"/>
      <c r="P565" s="26"/>
      <c r="Q565" s="26"/>
      <c r="R565" s="7"/>
      <c r="S565" s="7"/>
      <c r="T565" s="7"/>
      <c r="U565" s="7"/>
      <c r="V565" s="7"/>
      <c r="W565" s="15"/>
      <c r="X565" s="7"/>
      <c r="Y565" s="7"/>
      <c r="Z565" s="7"/>
      <c r="AA565" s="7"/>
      <c r="AB565" s="7"/>
      <c r="AC565" s="7"/>
      <c r="AD565" s="7"/>
      <c r="AE565" s="7"/>
      <c r="AF565" s="7"/>
      <c r="AG565" s="7"/>
      <c r="AH565" s="7"/>
      <c r="AI565" s="7"/>
      <c r="AJ565" s="7"/>
      <c r="AK565" s="7"/>
      <c r="AL565" s="7"/>
      <c r="AM565" s="7"/>
      <c r="AN565" s="7"/>
      <c r="AO565" s="7"/>
      <c r="AP565" s="7"/>
      <c r="AQ565" s="7"/>
      <c r="AR565" s="7"/>
      <c r="AS565" s="7"/>
      <c r="AT565" s="7"/>
      <c r="AU565" s="7"/>
      <c r="AV565" s="7"/>
      <c r="AW565" s="7"/>
      <c r="AX565" s="7"/>
      <c r="AY565" s="7"/>
    </row>
    <row r="566" spans="1:51" x14ac:dyDescent="0.25">
      <c r="A566" s="7"/>
      <c r="B566" s="29"/>
      <c r="C566" s="7"/>
      <c r="D566" s="7"/>
      <c r="E566" s="7"/>
      <c r="F566" s="7"/>
      <c r="G566" s="7"/>
      <c r="H566" s="7"/>
      <c r="I566" s="7"/>
      <c r="J566" s="7"/>
      <c r="K566" s="7"/>
      <c r="L566" s="7"/>
      <c r="M566" s="7"/>
      <c r="N566" s="26"/>
      <c r="O566" s="26"/>
      <c r="P566" s="26"/>
      <c r="Q566" s="26"/>
      <c r="R566" s="7"/>
      <c r="S566" s="7"/>
      <c r="T566" s="7"/>
      <c r="U566" s="7"/>
      <c r="V566" s="7"/>
      <c r="W566" s="15"/>
      <c r="X566" s="7"/>
      <c r="Y566" s="7"/>
      <c r="Z566" s="7"/>
      <c r="AA566" s="7"/>
      <c r="AB566" s="7"/>
      <c r="AC566" s="7"/>
      <c r="AD566" s="7"/>
      <c r="AE566" s="7"/>
      <c r="AF566" s="7"/>
      <c r="AG566" s="7"/>
      <c r="AH566" s="7"/>
      <c r="AI566" s="7"/>
      <c r="AJ566" s="7"/>
      <c r="AK566" s="7"/>
      <c r="AL566" s="7"/>
      <c r="AM566" s="7"/>
      <c r="AN566" s="7"/>
      <c r="AO566" s="7"/>
      <c r="AP566" s="7"/>
      <c r="AQ566" s="7"/>
      <c r="AR566" s="7"/>
      <c r="AS566" s="7"/>
      <c r="AT566" s="7"/>
      <c r="AU566" s="7"/>
      <c r="AV566" s="7"/>
      <c r="AW566" s="7"/>
      <c r="AX566" s="7"/>
      <c r="AY566" s="7"/>
    </row>
    <row r="567" spans="1:51" x14ac:dyDescent="0.25">
      <c r="A567" s="7"/>
      <c r="B567" s="29"/>
      <c r="C567" s="7"/>
      <c r="D567" s="7"/>
      <c r="E567" s="7"/>
      <c r="F567" s="7"/>
      <c r="G567" s="7"/>
      <c r="H567" s="7"/>
      <c r="I567" s="7"/>
      <c r="J567" s="7"/>
      <c r="K567" s="7"/>
      <c r="L567" s="7"/>
      <c r="M567" s="7"/>
      <c r="N567" s="26"/>
      <c r="O567" s="26"/>
      <c r="P567" s="26"/>
      <c r="Q567" s="26"/>
      <c r="R567" s="7"/>
      <c r="S567" s="7"/>
      <c r="T567" s="7"/>
      <c r="U567" s="7"/>
      <c r="V567" s="7"/>
      <c r="W567" s="15"/>
      <c r="X567" s="7"/>
      <c r="Y567" s="7"/>
      <c r="Z567" s="7"/>
      <c r="AA567" s="7"/>
      <c r="AB567" s="7"/>
      <c r="AC567" s="7"/>
      <c r="AD567" s="7"/>
      <c r="AE567" s="7"/>
      <c r="AF567" s="7"/>
      <c r="AG567" s="7"/>
      <c r="AH567" s="7"/>
      <c r="AI567" s="7"/>
      <c r="AJ567" s="7"/>
      <c r="AK567" s="7"/>
      <c r="AL567" s="7"/>
      <c r="AM567" s="7"/>
      <c r="AN567" s="7"/>
      <c r="AO567" s="7"/>
      <c r="AP567" s="7"/>
      <c r="AQ567" s="7"/>
      <c r="AR567" s="7"/>
      <c r="AS567" s="7"/>
      <c r="AT567" s="7"/>
      <c r="AU567" s="7"/>
      <c r="AV567" s="7"/>
      <c r="AW567" s="7"/>
      <c r="AX567" s="7"/>
      <c r="AY567" s="7"/>
    </row>
    <row r="568" spans="1:51" x14ac:dyDescent="0.25">
      <c r="A568" s="7"/>
      <c r="B568" s="29"/>
      <c r="C568" s="7"/>
      <c r="D568" s="7"/>
      <c r="E568" s="7"/>
      <c r="F568" s="7"/>
      <c r="G568" s="7"/>
      <c r="H568" s="7"/>
      <c r="I568" s="7"/>
      <c r="J568" s="7"/>
      <c r="K568" s="7"/>
      <c r="L568" s="7"/>
      <c r="M568" s="7"/>
      <c r="N568" s="26"/>
      <c r="O568" s="26"/>
      <c r="P568" s="26"/>
      <c r="Q568" s="26"/>
      <c r="R568" s="7"/>
      <c r="S568" s="7"/>
      <c r="T568" s="7"/>
      <c r="U568" s="7"/>
      <c r="V568" s="7"/>
      <c r="W568" s="15"/>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row>
    <row r="569" spans="1:51" x14ac:dyDescent="0.25">
      <c r="A569" s="7"/>
      <c r="B569" s="29"/>
      <c r="C569" s="7"/>
      <c r="D569" s="7"/>
      <c r="E569" s="7"/>
      <c r="F569" s="7"/>
      <c r="G569" s="7"/>
      <c r="H569" s="7"/>
      <c r="I569" s="7"/>
      <c r="J569" s="7"/>
      <c r="K569" s="7"/>
      <c r="L569" s="7"/>
      <c r="M569" s="7"/>
      <c r="N569" s="26"/>
      <c r="O569" s="26"/>
      <c r="P569" s="26"/>
      <c r="Q569" s="26"/>
      <c r="R569" s="7"/>
      <c r="S569" s="7"/>
      <c r="T569" s="7"/>
      <c r="U569" s="7"/>
      <c r="V569" s="7"/>
      <c r="W569" s="15"/>
      <c r="X569" s="7"/>
      <c r="Y569" s="7"/>
      <c r="Z569" s="7"/>
      <c r="AA569" s="7"/>
      <c r="AB569" s="7"/>
      <c r="AC569" s="7"/>
      <c r="AD569" s="7"/>
      <c r="AE569" s="7"/>
      <c r="AF569" s="7"/>
      <c r="AG569" s="7"/>
      <c r="AH569" s="7"/>
      <c r="AI569" s="7"/>
      <c r="AJ569" s="7"/>
      <c r="AK569" s="7"/>
      <c r="AL569" s="7"/>
      <c r="AM569" s="7"/>
      <c r="AN569" s="7"/>
      <c r="AO569" s="7"/>
      <c r="AP569" s="7"/>
      <c r="AQ569" s="7"/>
      <c r="AR569" s="7"/>
      <c r="AS569" s="7"/>
      <c r="AT569" s="7"/>
      <c r="AU569" s="7"/>
      <c r="AV569" s="7"/>
      <c r="AW569" s="7"/>
      <c r="AX569" s="7"/>
      <c r="AY569" s="7"/>
    </row>
    <row r="570" spans="1:51" x14ac:dyDescent="0.25">
      <c r="A570" s="7"/>
      <c r="B570" s="29"/>
      <c r="C570" s="7"/>
      <c r="D570" s="7"/>
      <c r="E570" s="7"/>
      <c r="F570" s="7"/>
      <c r="G570" s="7"/>
      <c r="H570" s="7"/>
      <c r="I570" s="7"/>
      <c r="J570" s="7"/>
      <c r="K570" s="7"/>
      <c r="L570" s="7"/>
      <c r="M570" s="7"/>
      <c r="N570" s="26"/>
      <c r="O570" s="26"/>
      <c r="P570" s="26"/>
      <c r="Q570" s="26"/>
      <c r="R570" s="7"/>
      <c r="S570" s="7"/>
      <c r="T570" s="7"/>
      <c r="U570" s="7"/>
      <c r="V570" s="7"/>
      <c r="W570" s="15"/>
      <c r="X570" s="7"/>
      <c r="Y570" s="7"/>
      <c r="Z570" s="7"/>
      <c r="AA570" s="7"/>
      <c r="AB570" s="7"/>
      <c r="AC570" s="7"/>
      <c r="AD570" s="7"/>
      <c r="AE570" s="7"/>
      <c r="AF570" s="7"/>
      <c r="AG570" s="7"/>
      <c r="AH570" s="7"/>
      <c r="AI570" s="7"/>
      <c r="AJ570" s="7"/>
      <c r="AK570" s="7"/>
      <c r="AL570" s="7"/>
      <c r="AM570" s="7"/>
      <c r="AN570" s="7"/>
      <c r="AO570" s="7"/>
      <c r="AP570" s="7"/>
      <c r="AQ570" s="7"/>
      <c r="AR570" s="7"/>
      <c r="AS570" s="7"/>
      <c r="AT570" s="7"/>
      <c r="AU570" s="7"/>
      <c r="AV570" s="7"/>
      <c r="AW570" s="7"/>
      <c r="AX570" s="7"/>
      <c r="AY570" s="7"/>
    </row>
    <row r="571" spans="1:51" x14ac:dyDescent="0.25">
      <c r="A571" s="7"/>
      <c r="B571" s="29"/>
      <c r="C571" s="7"/>
      <c r="D571" s="7"/>
      <c r="E571" s="7"/>
      <c r="F571" s="7"/>
      <c r="G571" s="7"/>
      <c r="H571" s="7"/>
      <c r="I571" s="7"/>
      <c r="J571" s="7"/>
      <c r="K571" s="7"/>
      <c r="L571" s="7"/>
      <c r="M571" s="7"/>
      <c r="N571" s="26"/>
      <c r="O571" s="26"/>
      <c r="P571" s="26"/>
      <c r="Q571" s="26"/>
      <c r="R571" s="7"/>
      <c r="S571" s="7"/>
      <c r="T571" s="7"/>
      <c r="U571" s="7"/>
      <c r="V571" s="7"/>
      <c r="W571" s="15"/>
      <c r="X571" s="7"/>
      <c r="Y571" s="7"/>
      <c r="Z571" s="7"/>
      <c r="AA571" s="7"/>
      <c r="AB571" s="7"/>
      <c r="AC571" s="7"/>
      <c r="AD571" s="7"/>
      <c r="AE571" s="7"/>
      <c r="AF571" s="7"/>
      <c r="AG571" s="7"/>
      <c r="AH571" s="7"/>
      <c r="AI571" s="7"/>
      <c r="AJ571" s="7"/>
      <c r="AK571" s="7"/>
      <c r="AL571" s="7"/>
      <c r="AM571" s="7"/>
      <c r="AN571" s="7"/>
      <c r="AO571" s="7"/>
      <c r="AP571" s="7"/>
      <c r="AQ571" s="7"/>
      <c r="AR571" s="7"/>
      <c r="AS571" s="7"/>
      <c r="AT571" s="7"/>
      <c r="AU571" s="7"/>
      <c r="AV571" s="7"/>
      <c r="AW571" s="7"/>
      <c r="AX571" s="7"/>
      <c r="AY571" s="7"/>
    </row>
    <row r="572" spans="1:51" x14ac:dyDescent="0.25">
      <c r="A572" s="7"/>
      <c r="B572" s="29"/>
      <c r="C572" s="7"/>
      <c r="D572" s="7"/>
      <c r="E572" s="7"/>
      <c r="F572" s="7"/>
      <c r="G572" s="7"/>
      <c r="H572" s="7"/>
      <c r="I572" s="7"/>
      <c r="J572" s="7"/>
      <c r="K572" s="7"/>
      <c r="L572" s="7"/>
      <c r="M572" s="7"/>
      <c r="N572" s="26"/>
      <c r="O572" s="26"/>
      <c r="P572" s="26"/>
      <c r="Q572" s="26"/>
      <c r="R572" s="7"/>
      <c r="S572" s="7"/>
      <c r="T572" s="7"/>
      <c r="U572" s="7"/>
      <c r="V572" s="7"/>
      <c r="W572" s="15"/>
      <c r="X572" s="7"/>
      <c r="Y572" s="7"/>
      <c r="Z572" s="7"/>
      <c r="AA572" s="7"/>
      <c r="AB572" s="7"/>
      <c r="AC572" s="7"/>
      <c r="AD572" s="7"/>
      <c r="AE572" s="7"/>
      <c r="AF572" s="7"/>
      <c r="AG572" s="7"/>
      <c r="AH572" s="7"/>
      <c r="AI572" s="7"/>
      <c r="AJ572" s="7"/>
      <c r="AK572" s="7"/>
      <c r="AL572" s="7"/>
      <c r="AM572" s="7"/>
      <c r="AN572" s="7"/>
      <c r="AO572" s="7"/>
      <c r="AP572" s="7"/>
      <c r="AQ572" s="7"/>
      <c r="AR572" s="7"/>
      <c r="AS572" s="7"/>
      <c r="AT572" s="7"/>
      <c r="AU572" s="7"/>
      <c r="AV572" s="7"/>
      <c r="AW572" s="7"/>
      <c r="AX572" s="7"/>
      <c r="AY572" s="7"/>
    </row>
    <row r="573" spans="1:51" x14ac:dyDescent="0.25">
      <c r="A573" s="7"/>
      <c r="B573" s="29"/>
      <c r="C573" s="7"/>
      <c r="D573" s="7"/>
      <c r="E573" s="7"/>
      <c r="F573" s="7"/>
      <c r="G573" s="7"/>
      <c r="H573" s="7"/>
      <c r="I573" s="7"/>
      <c r="J573" s="7"/>
      <c r="K573" s="7"/>
      <c r="L573" s="7"/>
      <c r="M573" s="7"/>
      <c r="N573" s="26"/>
      <c r="O573" s="26"/>
      <c r="P573" s="26"/>
      <c r="Q573" s="26"/>
      <c r="R573" s="7"/>
      <c r="S573" s="7"/>
      <c r="T573" s="7"/>
      <c r="U573" s="7"/>
      <c r="V573" s="7"/>
      <c r="W573" s="15"/>
      <c r="X573" s="7"/>
      <c r="Y573" s="7"/>
      <c r="Z573" s="7"/>
      <c r="AA573" s="7"/>
      <c r="AB573" s="7"/>
      <c r="AC573" s="7"/>
      <c r="AD573" s="7"/>
      <c r="AE573" s="7"/>
      <c r="AF573" s="7"/>
      <c r="AG573" s="7"/>
      <c r="AH573" s="7"/>
      <c r="AI573" s="7"/>
      <c r="AJ573" s="7"/>
      <c r="AK573" s="7"/>
      <c r="AL573" s="7"/>
      <c r="AM573" s="7"/>
      <c r="AN573" s="7"/>
      <c r="AO573" s="7"/>
      <c r="AP573" s="7"/>
      <c r="AQ573" s="7"/>
      <c r="AR573" s="7"/>
      <c r="AS573" s="7"/>
      <c r="AT573" s="7"/>
      <c r="AU573" s="7"/>
      <c r="AV573" s="7"/>
      <c r="AW573" s="7"/>
      <c r="AX573" s="7"/>
      <c r="AY573" s="7"/>
    </row>
    <row r="574" spans="1:51" x14ac:dyDescent="0.25">
      <c r="A574" s="7"/>
      <c r="B574" s="29"/>
      <c r="C574" s="7"/>
      <c r="D574" s="7"/>
      <c r="E574" s="7"/>
      <c r="F574" s="7"/>
      <c r="G574" s="7"/>
      <c r="H574" s="7"/>
      <c r="I574" s="7"/>
      <c r="J574" s="7"/>
      <c r="K574" s="7"/>
      <c r="L574" s="7"/>
      <c r="M574" s="7"/>
      <c r="N574" s="26"/>
      <c r="O574" s="26"/>
      <c r="P574" s="26"/>
      <c r="Q574" s="26"/>
      <c r="R574" s="7"/>
      <c r="S574" s="7"/>
      <c r="T574" s="7"/>
      <c r="U574" s="7"/>
      <c r="V574" s="7"/>
      <c r="W574" s="15"/>
      <c r="X574" s="7"/>
      <c r="Y574" s="7"/>
      <c r="Z574" s="7"/>
      <c r="AA574" s="7"/>
      <c r="AB574" s="7"/>
      <c r="AC574" s="7"/>
      <c r="AD574" s="7"/>
      <c r="AE574" s="7"/>
      <c r="AF574" s="7"/>
      <c r="AG574" s="7"/>
      <c r="AH574" s="7"/>
      <c r="AI574" s="7"/>
      <c r="AJ574" s="7"/>
      <c r="AK574" s="7"/>
      <c r="AL574" s="7"/>
      <c r="AM574" s="7"/>
      <c r="AN574" s="7"/>
      <c r="AO574" s="7"/>
      <c r="AP574" s="7"/>
      <c r="AQ574" s="7"/>
      <c r="AR574" s="7"/>
      <c r="AS574" s="7"/>
      <c r="AT574" s="7"/>
      <c r="AU574" s="7"/>
      <c r="AV574" s="7"/>
      <c r="AW574" s="7"/>
      <c r="AX574" s="7"/>
      <c r="AY574" s="7"/>
    </row>
    <row r="575" spans="1:51" x14ac:dyDescent="0.25">
      <c r="A575" s="7"/>
      <c r="B575" s="29"/>
      <c r="C575" s="7"/>
      <c r="D575" s="7"/>
      <c r="E575" s="7"/>
      <c r="F575" s="7"/>
      <c r="G575" s="7"/>
      <c r="H575" s="7"/>
      <c r="I575" s="7"/>
      <c r="J575" s="7"/>
      <c r="K575" s="7"/>
      <c r="L575" s="7"/>
      <c r="M575" s="7"/>
      <c r="N575" s="26"/>
      <c r="O575" s="26"/>
      <c r="P575" s="26"/>
      <c r="Q575" s="26"/>
      <c r="R575" s="7"/>
      <c r="S575" s="7"/>
      <c r="T575" s="7"/>
      <c r="U575" s="7"/>
      <c r="V575" s="7"/>
      <c r="W575" s="15"/>
      <c r="X575" s="7"/>
      <c r="Y575" s="7"/>
      <c r="Z575" s="7"/>
      <c r="AA575" s="7"/>
      <c r="AB575" s="7"/>
      <c r="AC575" s="7"/>
      <c r="AD575" s="7"/>
      <c r="AE575" s="7"/>
      <c r="AF575" s="7"/>
      <c r="AG575" s="7"/>
      <c r="AH575" s="7"/>
      <c r="AI575" s="7"/>
      <c r="AJ575" s="7"/>
      <c r="AK575" s="7"/>
      <c r="AL575" s="7"/>
      <c r="AM575" s="7"/>
      <c r="AN575" s="7"/>
      <c r="AO575" s="7"/>
      <c r="AP575" s="7"/>
      <c r="AQ575" s="7"/>
      <c r="AR575" s="7"/>
      <c r="AS575" s="7"/>
      <c r="AT575" s="7"/>
      <c r="AU575" s="7"/>
      <c r="AV575" s="7"/>
      <c r="AW575" s="7"/>
      <c r="AX575" s="7"/>
      <c r="AY575" s="7"/>
    </row>
    <row r="576" spans="1:51" x14ac:dyDescent="0.25">
      <c r="A576" s="7"/>
      <c r="B576" s="29"/>
      <c r="C576" s="7"/>
      <c r="D576" s="7"/>
      <c r="E576" s="7"/>
      <c r="F576" s="7"/>
      <c r="G576" s="7"/>
      <c r="H576" s="7"/>
      <c r="I576" s="7"/>
      <c r="J576" s="7"/>
      <c r="K576" s="7"/>
      <c r="L576" s="7"/>
      <c r="M576" s="7"/>
      <c r="N576" s="26"/>
      <c r="O576" s="26"/>
      <c r="P576" s="26"/>
      <c r="Q576" s="26"/>
      <c r="R576" s="7"/>
      <c r="S576" s="7"/>
      <c r="T576" s="7"/>
      <c r="U576" s="7"/>
      <c r="V576" s="7"/>
      <c r="W576" s="15"/>
      <c r="X576" s="7"/>
      <c r="Y576" s="7"/>
      <c r="Z576" s="7"/>
      <c r="AA576" s="7"/>
      <c r="AB576" s="7"/>
      <c r="AC576" s="7"/>
      <c r="AD576" s="7"/>
      <c r="AE576" s="7"/>
      <c r="AF576" s="7"/>
      <c r="AG576" s="7"/>
      <c r="AH576" s="7"/>
      <c r="AI576" s="7"/>
      <c r="AJ576" s="7"/>
      <c r="AK576" s="7"/>
      <c r="AL576" s="7"/>
      <c r="AM576" s="7"/>
      <c r="AN576" s="7"/>
      <c r="AO576" s="7"/>
      <c r="AP576" s="7"/>
      <c r="AQ576" s="7"/>
      <c r="AR576" s="7"/>
      <c r="AS576" s="7"/>
      <c r="AT576" s="7"/>
      <c r="AU576" s="7"/>
      <c r="AV576" s="7"/>
      <c r="AW576" s="7"/>
      <c r="AX576" s="7"/>
      <c r="AY576" s="7"/>
    </row>
    <row r="577" spans="1:51" x14ac:dyDescent="0.25">
      <c r="A577" s="7"/>
      <c r="B577" s="29"/>
      <c r="C577" s="7"/>
      <c r="D577" s="7"/>
      <c r="E577" s="7"/>
      <c r="F577" s="7"/>
      <c r="G577" s="7"/>
      <c r="H577" s="7"/>
      <c r="I577" s="7"/>
      <c r="J577" s="7"/>
      <c r="K577" s="7"/>
      <c r="L577" s="7"/>
      <c r="M577" s="7"/>
      <c r="N577" s="26"/>
      <c r="O577" s="26"/>
      <c r="P577" s="26"/>
      <c r="Q577" s="26"/>
      <c r="R577" s="7"/>
      <c r="S577" s="7"/>
      <c r="T577" s="7"/>
      <c r="U577" s="7"/>
      <c r="V577" s="7"/>
      <c r="W577" s="15"/>
      <c r="X577" s="7"/>
      <c r="Y577" s="7"/>
      <c r="Z577" s="7"/>
      <c r="AA577" s="7"/>
      <c r="AB577" s="7"/>
      <c r="AC577" s="7"/>
      <c r="AD577" s="7"/>
      <c r="AE577" s="7"/>
      <c r="AF577" s="7"/>
      <c r="AG577" s="7"/>
      <c r="AH577" s="7"/>
      <c r="AI577" s="7"/>
      <c r="AJ577" s="7"/>
      <c r="AK577" s="7"/>
      <c r="AL577" s="7"/>
      <c r="AM577" s="7"/>
      <c r="AN577" s="7"/>
      <c r="AO577" s="7"/>
      <c r="AP577" s="7"/>
      <c r="AQ577" s="7"/>
      <c r="AR577" s="7"/>
      <c r="AS577" s="7"/>
      <c r="AT577" s="7"/>
      <c r="AU577" s="7"/>
      <c r="AV577" s="7"/>
      <c r="AW577" s="7"/>
      <c r="AX577" s="7"/>
      <c r="AY577" s="7"/>
    </row>
    <row r="578" spans="1:51" x14ac:dyDescent="0.25">
      <c r="A578" s="7"/>
      <c r="B578" s="29"/>
      <c r="C578" s="7"/>
      <c r="D578" s="7"/>
      <c r="E578" s="7"/>
      <c r="F578" s="7"/>
      <c r="G578" s="7"/>
      <c r="H578" s="7"/>
      <c r="I578" s="7"/>
      <c r="J578" s="7"/>
      <c r="K578" s="7"/>
      <c r="L578" s="7"/>
      <c r="M578" s="7"/>
      <c r="N578" s="26"/>
      <c r="O578" s="26"/>
      <c r="P578" s="26"/>
      <c r="Q578" s="26"/>
      <c r="R578" s="7"/>
      <c r="S578" s="7"/>
      <c r="T578" s="7"/>
      <c r="U578" s="7"/>
      <c r="V578" s="7"/>
      <c r="W578" s="15"/>
      <c r="X578" s="7"/>
      <c r="Y578" s="7"/>
      <c r="Z578" s="7"/>
      <c r="AA578" s="7"/>
      <c r="AB578" s="7"/>
      <c r="AC578" s="7"/>
      <c r="AD578" s="7"/>
      <c r="AE578" s="7"/>
      <c r="AF578" s="7"/>
      <c r="AG578" s="7"/>
      <c r="AH578" s="7"/>
      <c r="AI578" s="7"/>
      <c r="AJ578" s="7"/>
      <c r="AK578" s="7"/>
      <c r="AL578" s="7"/>
      <c r="AM578" s="7"/>
      <c r="AN578" s="7"/>
      <c r="AO578" s="7"/>
      <c r="AP578" s="7"/>
      <c r="AQ578" s="7"/>
      <c r="AR578" s="7"/>
      <c r="AS578" s="7"/>
      <c r="AT578" s="7"/>
      <c r="AU578" s="7"/>
      <c r="AV578" s="7"/>
      <c r="AW578" s="7"/>
      <c r="AX578" s="7"/>
      <c r="AY578" s="7"/>
    </row>
    <row r="579" spans="1:51" x14ac:dyDescent="0.25">
      <c r="A579" s="7"/>
      <c r="B579" s="29"/>
      <c r="C579" s="7"/>
      <c r="D579" s="7"/>
      <c r="E579" s="7"/>
      <c r="F579" s="7"/>
      <c r="G579" s="7"/>
      <c r="H579" s="7"/>
      <c r="I579" s="7"/>
      <c r="J579" s="7"/>
      <c r="K579" s="7"/>
      <c r="L579" s="7"/>
      <c r="M579" s="7"/>
      <c r="N579" s="26"/>
      <c r="O579" s="26"/>
      <c r="P579" s="26"/>
      <c r="Q579" s="26"/>
      <c r="R579" s="7"/>
      <c r="S579" s="7"/>
      <c r="T579" s="7"/>
      <c r="U579" s="7"/>
      <c r="V579" s="7"/>
      <c r="W579" s="15"/>
      <c r="X579" s="7"/>
      <c r="Y579" s="7"/>
      <c r="Z579" s="7"/>
      <c r="AA579" s="7"/>
      <c r="AB579" s="7"/>
      <c r="AC579" s="7"/>
      <c r="AD579" s="7"/>
      <c r="AE579" s="7"/>
      <c r="AF579" s="7"/>
      <c r="AG579" s="7"/>
      <c r="AH579" s="7"/>
      <c r="AI579" s="7"/>
      <c r="AJ579" s="7"/>
      <c r="AK579" s="7"/>
      <c r="AL579" s="7"/>
      <c r="AM579" s="7"/>
      <c r="AN579" s="7"/>
      <c r="AO579" s="7"/>
      <c r="AP579" s="7"/>
      <c r="AQ579" s="7"/>
      <c r="AR579" s="7"/>
      <c r="AS579" s="7"/>
      <c r="AT579" s="7"/>
      <c r="AU579" s="7"/>
      <c r="AV579" s="7"/>
      <c r="AW579" s="7"/>
      <c r="AX579" s="7"/>
      <c r="AY579" s="7"/>
    </row>
    <row r="580" spans="1:51" x14ac:dyDescent="0.25">
      <c r="A580" s="7"/>
      <c r="B580" s="29"/>
      <c r="C580" s="7"/>
      <c r="D580" s="7"/>
      <c r="E580" s="7"/>
      <c r="F580" s="7"/>
      <c r="G580" s="7"/>
      <c r="H580" s="7"/>
      <c r="I580" s="7"/>
      <c r="J580" s="7"/>
      <c r="K580" s="7"/>
      <c r="L580" s="7"/>
      <c r="M580" s="7"/>
      <c r="N580" s="26"/>
      <c r="O580" s="26"/>
      <c r="P580" s="26"/>
      <c r="Q580" s="26"/>
      <c r="R580" s="7"/>
      <c r="S580" s="7"/>
      <c r="T580" s="7"/>
      <c r="U580" s="7"/>
      <c r="V580" s="7"/>
      <c r="W580" s="15"/>
      <c r="X580" s="7"/>
      <c r="Y580" s="7"/>
      <c r="Z580" s="7"/>
      <c r="AA580" s="7"/>
      <c r="AB580" s="7"/>
      <c r="AC580" s="7"/>
      <c r="AD580" s="7"/>
      <c r="AE580" s="7"/>
      <c r="AF580" s="7"/>
      <c r="AG580" s="7"/>
      <c r="AH580" s="7"/>
      <c r="AI580" s="7"/>
      <c r="AJ580" s="7"/>
      <c r="AK580" s="7"/>
      <c r="AL580" s="7"/>
      <c r="AM580" s="7"/>
      <c r="AN580" s="7"/>
      <c r="AO580" s="7"/>
      <c r="AP580" s="7"/>
      <c r="AQ580" s="7"/>
      <c r="AR580" s="7"/>
      <c r="AS580" s="7"/>
      <c r="AT580" s="7"/>
      <c r="AU580" s="7"/>
      <c r="AV580" s="7"/>
      <c r="AW580" s="7"/>
      <c r="AX580" s="7"/>
      <c r="AY580" s="7"/>
    </row>
    <row r="581" spans="1:51" x14ac:dyDescent="0.25">
      <c r="A581" s="7"/>
      <c r="B581" s="29"/>
      <c r="C581" s="7"/>
      <c r="D581" s="7"/>
      <c r="E581" s="7"/>
      <c r="F581" s="7"/>
      <c r="G581" s="7"/>
      <c r="H581" s="7"/>
      <c r="I581" s="7"/>
      <c r="J581" s="7"/>
      <c r="K581" s="7"/>
      <c r="L581" s="7"/>
      <c r="M581" s="7"/>
      <c r="N581" s="26"/>
      <c r="O581" s="26"/>
      <c r="P581" s="26"/>
      <c r="Q581" s="26"/>
      <c r="R581" s="7"/>
      <c r="S581" s="7"/>
      <c r="T581" s="7"/>
      <c r="U581" s="7"/>
      <c r="V581" s="7"/>
      <c r="W581" s="15"/>
      <c r="X581" s="7"/>
      <c r="Y581" s="7"/>
      <c r="Z581" s="7"/>
      <c r="AA581" s="7"/>
      <c r="AB581" s="7"/>
      <c r="AC581" s="7"/>
      <c r="AD581" s="7"/>
      <c r="AE581" s="7"/>
      <c r="AF581" s="7"/>
      <c r="AG581" s="7"/>
      <c r="AH581" s="7"/>
      <c r="AI581" s="7"/>
      <c r="AJ581" s="7"/>
      <c r="AK581" s="7"/>
      <c r="AL581" s="7"/>
      <c r="AM581" s="7"/>
      <c r="AN581" s="7"/>
      <c r="AO581" s="7"/>
      <c r="AP581" s="7"/>
      <c r="AQ581" s="7"/>
      <c r="AR581" s="7"/>
      <c r="AS581" s="7"/>
      <c r="AT581" s="7"/>
      <c r="AU581" s="7"/>
      <c r="AV581" s="7"/>
      <c r="AW581" s="7"/>
      <c r="AX581" s="7"/>
      <c r="AY581" s="7"/>
    </row>
    <row r="582" spans="1:51" x14ac:dyDescent="0.25">
      <c r="A582" s="7"/>
      <c r="B582" s="29"/>
      <c r="C582" s="7"/>
      <c r="D582" s="7"/>
      <c r="E582" s="7"/>
      <c r="F582" s="7"/>
      <c r="G582" s="7"/>
      <c r="H582" s="7"/>
      <c r="I582" s="7"/>
      <c r="J582" s="7"/>
      <c r="K582" s="7"/>
      <c r="L582" s="7"/>
      <c r="M582" s="7"/>
      <c r="N582" s="26"/>
      <c r="O582" s="26"/>
      <c r="P582" s="26"/>
      <c r="Q582" s="26"/>
      <c r="R582" s="7"/>
      <c r="S582" s="7"/>
      <c r="T582" s="7"/>
      <c r="U582" s="7"/>
      <c r="V582" s="7"/>
      <c r="W582" s="15"/>
      <c r="X582" s="7"/>
      <c r="Y582" s="7"/>
      <c r="Z582" s="7"/>
      <c r="AA582" s="7"/>
      <c r="AB582" s="7"/>
      <c r="AC582" s="7"/>
      <c r="AD582" s="7"/>
      <c r="AE582" s="7"/>
      <c r="AF582" s="7"/>
      <c r="AG582" s="7"/>
      <c r="AH582" s="7"/>
      <c r="AI582" s="7"/>
      <c r="AJ582" s="7"/>
      <c r="AK582" s="7"/>
      <c r="AL582" s="7"/>
      <c r="AM582" s="7"/>
      <c r="AN582" s="7"/>
      <c r="AO582" s="7"/>
      <c r="AP582" s="7"/>
      <c r="AQ582" s="7"/>
      <c r="AR582" s="7"/>
      <c r="AS582" s="7"/>
      <c r="AT582" s="7"/>
      <c r="AU582" s="7"/>
      <c r="AV582" s="7"/>
      <c r="AW582" s="7"/>
      <c r="AX582" s="7"/>
      <c r="AY582" s="7"/>
    </row>
    <row r="583" spans="1:51" x14ac:dyDescent="0.25">
      <c r="A583" s="7"/>
      <c r="B583" s="29"/>
      <c r="C583" s="7"/>
      <c r="D583" s="7"/>
      <c r="E583" s="7"/>
      <c r="F583" s="7"/>
      <c r="G583" s="7"/>
      <c r="H583" s="7"/>
      <c r="I583" s="7"/>
      <c r="J583" s="7"/>
      <c r="K583" s="7"/>
      <c r="L583" s="7"/>
      <c r="M583" s="7"/>
      <c r="N583" s="26"/>
      <c r="O583" s="26"/>
      <c r="P583" s="26"/>
      <c r="Q583" s="26"/>
      <c r="R583" s="7"/>
      <c r="S583" s="7"/>
      <c r="T583" s="7"/>
      <c r="U583" s="7"/>
      <c r="V583" s="7"/>
      <c r="W583" s="15"/>
      <c r="X583" s="7"/>
      <c r="Y583" s="7"/>
      <c r="Z583" s="7"/>
      <c r="AA583" s="7"/>
      <c r="AB583" s="7"/>
      <c r="AC583" s="7"/>
      <c r="AD583" s="7"/>
      <c r="AE583" s="7"/>
      <c r="AF583" s="7"/>
      <c r="AG583" s="7"/>
      <c r="AH583" s="7"/>
      <c r="AI583" s="7"/>
      <c r="AJ583" s="7"/>
      <c r="AK583" s="7"/>
      <c r="AL583" s="7"/>
      <c r="AM583" s="7"/>
      <c r="AN583" s="7"/>
      <c r="AO583" s="7"/>
      <c r="AP583" s="7"/>
      <c r="AQ583" s="7"/>
      <c r="AR583" s="7"/>
      <c r="AS583" s="7"/>
      <c r="AT583" s="7"/>
      <c r="AU583" s="7"/>
      <c r="AV583" s="7"/>
      <c r="AW583" s="7"/>
      <c r="AX583" s="7"/>
      <c r="AY583" s="7"/>
    </row>
    <row r="584" spans="1:51" x14ac:dyDescent="0.25">
      <c r="A584" s="7"/>
      <c r="B584" s="29"/>
      <c r="C584" s="7"/>
      <c r="D584" s="7"/>
      <c r="E584" s="7"/>
      <c r="F584" s="7"/>
      <c r="G584" s="7"/>
      <c r="H584" s="7"/>
      <c r="I584" s="7"/>
      <c r="J584" s="7"/>
      <c r="K584" s="7"/>
      <c r="L584" s="7"/>
      <c r="M584" s="7"/>
      <c r="N584" s="26"/>
      <c r="O584" s="26"/>
      <c r="P584" s="26"/>
      <c r="Q584" s="26"/>
      <c r="R584" s="7"/>
      <c r="S584" s="7"/>
      <c r="T584" s="7"/>
      <c r="U584" s="7"/>
      <c r="V584" s="7"/>
      <c r="W584" s="15"/>
      <c r="X584" s="7"/>
      <c r="Y584" s="7"/>
      <c r="Z584" s="7"/>
      <c r="AA584" s="7"/>
      <c r="AB584" s="7"/>
      <c r="AC584" s="7"/>
      <c r="AD584" s="7"/>
      <c r="AE584" s="7"/>
      <c r="AF584" s="7"/>
      <c r="AG584" s="7"/>
      <c r="AH584" s="7"/>
      <c r="AI584" s="7"/>
      <c r="AJ584" s="7"/>
      <c r="AK584" s="7"/>
      <c r="AL584" s="7"/>
      <c r="AM584" s="7"/>
      <c r="AN584" s="7"/>
      <c r="AO584" s="7"/>
      <c r="AP584" s="7"/>
      <c r="AQ584" s="7"/>
      <c r="AR584" s="7"/>
      <c r="AS584" s="7"/>
      <c r="AT584" s="7"/>
      <c r="AU584" s="7"/>
      <c r="AV584" s="7"/>
      <c r="AW584" s="7"/>
      <c r="AX584" s="7"/>
      <c r="AY584" s="7"/>
    </row>
    <row r="585" spans="1:51" x14ac:dyDescent="0.25">
      <c r="A585" s="7"/>
      <c r="B585" s="29"/>
      <c r="C585" s="7"/>
      <c r="D585" s="7"/>
      <c r="E585" s="7"/>
      <c r="F585" s="7"/>
      <c r="G585" s="7"/>
      <c r="H585" s="7"/>
      <c r="I585" s="7"/>
      <c r="J585" s="7"/>
      <c r="K585" s="7"/>
      <c r="L585" s="7"/>
      <c r="M585" s="7"/>
      <c r="N585" s="26"/>
      <c r="O585" s="26"/>
      <c r="P585" s="26"/>
      <c r="Q585" s="26"/>
      <c r="R585" s="7"/>
      <c r="S585" s="7"/>
      <c r="T585" s="7"/>
      <c r="U585" s="7"/>
      <c r="V585" s="7"/>
      <c r="W585" s="15"/>
      <c r="X585" s="7"/>
      <c r="Y585" s="7"/>
      <c r="Z585" s="7"/>
      <c r="AA585" s="7"/>
      <c r="AB585" s="7"/>
      <c r="AC585" s="7"/>
      <c r="AD585" s="7"/>
      <c r="AE585" s="7"/>
      <c r="AF585" s="7"/>
      <c r="AG585" s="7"/>
      <c r="AH585" s="7"/>
      <c r="AI585" s="7"/>
      <c r="AJ585" s="7"/>
      <c r="AK585" s="7"/>
      <c r="AL585" s="7"/>
      <c r="AM585" s="7"/>
      <c r="AN585" s="7"/>
      <c r="AO585" s="7"/>
      <c r="AP585" s="7"/>
      <c r="AQ585" s="7"/>
      <c r="AR585" s="7"/>
      <c r="AS585" s="7"/>
      <c r="AT585" s="7"/>
      <c r="AU585" s="7"/>
      <c r="AV585" s="7"/>
      <c r="AW585" s="7"/>
      <c r="AX585" s="7"/>
      <c r="AY585" s="7"/>
    </row>
    <row r="586" spans="1:51" x14ac:dyDescent="0.25">
      <c r="A586" s="7"/>
      <c r="B586" s="29"/>
      <c r="C586" s="7"/>
      <c r="D586" s="7"/>
      <c r="E586" s="7"/>
      <c r="F586" s="7"/>
      <c r="G586" s="7"/>
      <c r="H586" s="7"/>
      <c r="I586" s="7"/>
      <c r="J586" s="7"/>
      <c r="K586" s="7"/>
      <c r="L586" s="7"/>
      <c r="M586" s="7"/>
      <c r="N586" s="26"/>
      <c r="O586" s="26"/>
      <c r="P586" s="26"/>
      <c r="Q586" s="26"/>
      <c r="R586" s="7"/>
      <c r="S586" s="7"/>
      <c r="T586" s="7"/>
      <c r="U586" s="7"/>
      <c r="V586" s="7"/>
      <c r="W586" s="15"/>
      <c r="X586" s="7"/>
      <c r="Y586" s="7"/>
      <c r="Z586" s="7"/>
      <c r="AA586" s="7"/>
      <c r="AB586" s="7"/>
      <c r="AC586" s="7"/>
      <c r="AD586" s="7"/>
      <c r="AE586" s="7"/>
      <c r="AF586" s="7"/>
      <c r="AG586" s="7"/>
      <c r="AH586" s="7"/>
      <c r="AI586" s="7"/>
      <c r="AJ586" s="7"/>
      <c r="AK586" s="7"/>
      <c r="AL586" s="7"/>
      <c r="AM586" s="7"/>
      <c r="AN586" s="7"/>
      <c r="AO586" s="7"/>
      <c r="AP586" s="7"/>
      <c r="AQ586" s="7"/>
      <c r="AR586" s="7"/>
      <c r="AS586" s="7"/>
      <c r="AT586" s="7"/>
      <c r="AU586" s="7"/>
      <c r="AV586" s="7"/>
      <c r="AW586" s="7"/>
      <c r="AX586" s="7"/>
      <c r="AY586" s="7"/>
    </row>
    <row r="587" spans="1:51" x14ac:dyDescent="0.25">
      <c r="A587" s="7"/>
      <c r="B587" s="29"/>
      <c r="C587" s="7"/>
      <c r="D587" s="7"/>
      <c r="E587" s="7"/>
      <c r="F587" s="7"/>
      <c r="G587" s="7"/>
      <c r="H587" s="7"/>
      <c r="I587" s="7"/>
      <c r="J587" s="7"/>
      <c r="K587" s="7"/>
      <c r="L587" s="7"/>
      <c r="M587" s="7"/>
      <c r="N587" s="26"/>
      <c r="O587" s="26"/>
      <c r="P587" s="26"/>
      <c r="Q587" s="26"/>
      <c r="R587" s="7"/>
      <c r="S587" s="7"/>
      <c r="T587" s="7"/>
      <c r="U587" s="7"/>
      <c r="V587" s="7"/>
      <c r="W587" s="15"/>
      <c r="X587" s="7"/>
      <c r="Y587" s="7"/>
      <c r="Z587" s="7"/>
      <c r="AA587" s="7"/>
      <c r="AB587" s="7"/>
      <c r="AC587" s="7"/>
      <c r="AD587" s="7"/>
      <c r="AE587" s="7"/>
      <c r="AF587" s="7"/>
      <c r="AG587" s="7"/>
      <c r="AH587" s="7"/>
      <c r="AI587" s="7"/>
      <c r="AJ587" s="7"/>
      <c r="AK587" s="7"/>
      <c r="AL587" s="7"/>
      <c r="AM587" s="7"/>
      <c r="AN587" s="7"/>
      <c r="AO587" s="7"/>
      <c r="AP587" s="7"/>
      <c r="AQ587" s="7"/>
      <c r="AR587" s="7"/>
      <c r="AS587" s="7"/>
      <c r="AT587" s="7"/>
      <c r="AU587" s="7"/>
      <c r="AV587" s="7"/>
      <c r="AW587" s="7"/>
      <c r="AX587" s="7"/>
      <c r="AY587" s="7"/>
    </row>
    <row r="588" spans="1:51" x14ac:dyDescent="0.25">
      <c r="A588" s="7"/>
      <c r="B588" s="29"/>
      <c r="C588" s="7"/>
      <c r="D588" s="7"/>
      <c r="E588" s="7"/>
      <c r="F588" s="7"/>
      <c r="G588" s="7"/>
      <c r="H588" s="7"/>
      <c r="I588" s="7"/>
      <c r="J588" s="7"/>
      <c r="K588" s="7"/>
      <c r="L588" s="7"/>
      <c r="M588" s="7"/>
      <c r="N588" s="26"/>
      <c r="O588" s="26"/>
      <c r="P588" s="26"/>
      <c r="Q588" s="26"/>
      <c r="R588" s="7"/>
      <c r="S588" s="7"/>
      <c r="T588" s="7"/>
      <c r="U588" s="7"/>
      <c r="V588" s="7"/>
      <c r="W588" s="15"/>
      <c r="X588" s="7"/>
      <c r="Y588" s="7"/>
      <c r="Z588" s="7"/>
      <c r="AA588" s="7"/>
      <c r="AB588" s="7"/>
      <c r="AC588" s="7"/>
      <c r="AD588" s="7"/>
      <c r="AE588" s="7"/>
      <c r="AF588" s="7"/>
      <c r="AG588" s="7"/>
      <c r="AH588" s="7"/>
      <c r="AI588" s="7"/>
      <c r="AJ588" s="7"/>
      <c r="AK588" s="7"/>
      <c r="AL588" s="7"/>
      <c r="AM588" s="7"/>
      <c r="AN588" s="7"/>
      <c r="AO588" s="7"/>
      <c r="AP588" s="7"/>
      <c r="AQ588" s="7"/>
      <c r="AR588" s="7"/>
      <c r="AS588" s="7"/>
      <c r="AT588" s="7"/>
      <c r="AU588" s="7"/>
      <c r="AV588" s="7"/>
      <c r="AW588" s="7"/>
      <c r="AX588" s="7"/>
      <c r="AY588" s="7"/>
    </row>
    <row r="589" spans="1:51" x14ac:dyDescent="0.25">
      <c r="A589" s="7"/>
      <c r="B589" s="29"/>
      <c r="C589" s="7"/>
      <c r="D589" s="7"/>
      <c r="E589" s="7"/>
      <c r="F589" s="7"/>
      <c r="G589" s="7"/>
      <c r="H589" s="7"/>
      <c r="I589" s="7"/>
      <c r="J589" s="7"/>
      <c r="K589" s="7"/>
      <c r="L589" s="7"/>
      <c r="M589" s="7"/>
      <c r="N589" s="26"/>
      <c r="O589" s="26"/>
      <c r="P589" s="26"/>
      <c r="Q589" s="26"/>
      <c r="R589" s="7"/>
      <c r="S589" s="7"/>
      <c r="T589" s="7"/>
      <c r="U589" s="7"/>
      <c r="V589" s="7"/>
      <c r="W589" s="15"/>
      <c r="X589" s="7"/>
      <c r="Y589" s="7"/>
      <c r="Z589" s="7"/>
      <c r="AA589" s="7"/>
      <c r="AB589" s="7"/>
      <c r="AC589" s="7"/>
      <c r="AD589" s="7"/>
      <c r="AE589" s="7"/>
      <c r="AF589" s="7"/>
      <c r="AG589" s="7"/>
      <c r="AH589" s="7"/>
      <c r="AI589" s="7"/>
      <c r="AJ589" s="7"/>
      <c r="AK589" s="7"/>
      <c r="AL589" s="7"/>
      <c r="AM589" s="7"/>
      <c r="AN589" s="7"/>
      <c r="AO589" s="7"/>
      <c r="AP589" s="7"/>
      <c r="AQ589" s="7"/>
      <c r="AR589" s="7"/>
      <c r="AS589" s="7"/>
      <c r="AT589" s="7"/>
      <c r="AU589" s="7"/>
      <c r="AV589" s="7"/>
      <c r="AW589" s="7"/>
      <c r="AX589" s="7"/>
      <c r="AY589" s="7"/>
    </row>
    <row r="590" spans="1:51" x14ac:dyDescent="0.25">
      <c r="A590" s="7"/>
      <c r="B590" s="29"/>
      <c r="C590" s="7"/>
      <c r="D590" s="7"/>
      <c r="E590" s="7"/>
      <c r="F590" s="7"/>
      <c r="G590" s="7"/>
      <c r="H590" s="7"/>
      <c r="I590" s="7"/>
      <c r="J590" s="7"/>
      <c r="K590" s="7"/>
      <c r="L590" s="7"/>
      <c r="M590" s="7"/>
      <c r="N590" s="26"/>
      <c r="O590" s="26"/>
      <c r="P590" s="26"/>
      <c r="Q590" s="26"/>
      <c r="R590" s="7"/>
      <c r="S590" s="7"/>
      <c r="T590" s="7"/>
      <c r="U590" s="7"/>
      <c r="V590" s="7"/>
      <c r="W590" s="15"/>
      <c r="X590" s="7"/>
      <c r="Y590" s="7"/>
      <c r="Z590" s="7"/>
      <c r="AA590" s="7"/>
      <c r="AB590" s="7"/>
      <c r="AC590" s="7"/>
      <c r="AD590" s="7"/>
      <c r="AE590" s="7"/>
      <c r="AF590" s="7"/>
      <c r="AG590" s="7"/>
      <c r="AH590" s="7"/>
      <c r="AI590" s="7"/>
      <c r="AJ590" s="7"/>
      <c r="AK590" s="7"/>
      <c r="AL590" s="7"/>
      <c r="AM590" s="7"/>
      <c r="AN590" s="7"/>
      <c r="AO590" s="7"/>
      <c r="AP590" s="7"/>
      <c r="AQ590" s="7"/>
      <c r="AR590" s="7"/>
      <c r="AS590" s="7"/>
      <c r="AT590" s="7"/>
      <c r="AU590" s="7"/>
      <c r="AV590" s="7"/>
      <c r="AW590" s="7"/>
      <c r="AX590" s="7"/>
      <c r="AY590" s="7"/>
    </row>
    <row r="591" spans="1:51" x14ac:dyDescent="0.25">
      <c r="A591" s="7"/>
      <c r="B591" s="29"/>
      <c r="C591" s="7"/>
      <c r="D591" s="7"/>
      <c r="E591" s="7"/>
      <c r="F591" s="7"/>
      <c r="G591" s="7"/>
      <c r="H591" s="7"/>
      <c r="I591" s="7"/>
      <c r="J591" s="7"/>
      <c r="K591" s="7"/>
      <c r="L591" s="7"/>
      <c r="M591" s="7"/>
      <c r="N591" s="26"/>
      <c r="O591" s="26"/>
      <c r="P591" s="26"/>
      <c r="Q591" s="26"/>
      <c r="R591" s="7"/>
      <c r="S591" s="7"/>
      <c r="T591" s="7"/>
      <c r="U591" s="7"/>
      <c r="V591" s="7"/>
      <c r="W591" s="15"/>
      <c r="X591" s="7"/>
      <c r="Y591" s="7"/>
      <c r="Z591" s="7"/>
      <c r="AA591" s="7"/>
      <c r="AB591" s="7"/>
      <c r="AC591" s="7"/>
      <c r="AD591" s="7"/>
      <c r="AE591" s="7"/>
      <c r="AF591" s="7"/>
      <c r="AG591" s="7"/>
      <c r="AH591" s="7"/>
      <c r="AI591" s="7"/>
      <c r="AJ591" s="7"/>
      <c r="AK591" s="7"/>
      <c r="AL591" s="7"/>
      <c r="AM591" s="7"/>
      <c r="AN591" s="7"/>
      <c r="AO591" s="7"/>
      <c r="AP591" s="7"/>
      <c r="AQ591" s="7"/>
      <c r="AR591" s="7"/>
      <c r="AS591" s="7"/>
      <c r="AT591" s="7"/>
      <c r="AU591" s="7"/>
      <c r="AV591" s="7"/>
      <c r="AW591" s="7"/>
      <c r="AX591" s="7"/>
      <c r="AY591" s="7"/>
    </row>
    <row r="592" spans="1:51" x14ac:dyDescent="0.25">
      <c r="A592" s="7"/>
      <c r="B592" s="29"/>
      <c r="C592" s="7"/>
      <c r="D592" s="7"/>
      <c r="E592" s="7"/>
      <c r="F592" s="7"/>
      <c r="G592" s="7"/>
      <c r="H592" s="7"/>
      <c r="I592" s="7"/>
      <c r="J592" s="7"/>
      <c r="K592" s="7"/>
      <c r="L592" s="7"/>
      <c r="M592" s="7"/>
      <c r="N592" s="26"/>
      <c r="O592" s="26"/>
      <c r="P592" s="26"/>
      <c r="Q592" s="26"/>
      <c r="R592" s="7"/>
      <c r="S592" s="7"/>
      <c r="T592" s="7"/>
      <c r="U592" s="7"/>
      <c r="V592" s="7"/>
      <c r="W592" s="15"/>
      <c r="X592" s="7"/>
      <c r="Y592" s="7"/>
      <c r="Z592" s="7"/>
      <c r="AA592" s="7"/>
      <c r="AB592" s="7"/>
      <c r="AC592" s="7"/>
      <c r="AD592" s="7"/>
      <c r="AE592" s="7"/>
      <c r="AF592" s="7"/>
      <c r="AG592" s="7"/>
      <c r="AH592" s="7"/>
      <c r="AI592" s="7"/>
      <c r="AJ592" s="7"/>
      <c r="AK592" s="7"/>
      <c r="AL592" s="7"/>
      <c r="AM592" s="7"/>
      <c r="AN592" s="7"/>
      <c r="AO592" s="7"/>
      <c r="AP592" s="7"/>
      <c r="AQ592" s="7"/>
      <c r="AR592" s="7"/>
      <c r="AS592" s="7"/>
      <c r="AT592" s="7"/>
      <c r="AU592" s="7"/>
      <c r="AV592" s="7"/>
      <c r="AW592" s="7"/>
      <c r="AX592" s="7"/>
      <c r="AY592" s="7"/>
    </row>
    <row r="593" spans="1:51" x14ac:dyDescent="0.25">
      <c r="A593" s="7"/>
      <c r="B593" s="29"/>
      <c r="C593" s="7"/>
      <c r="D593" s="7"/>
      <c r="E593" s="7"/>
      <c r="F593" s="7"/>
      <c r="G593" s="7"/>
      <c r="H593" s="7"/>
      <c r="I593" s="7"/>
      <c r="J593" s="7"/>
      <c r="K593" s="7"/>
      <c r="L593" s="7"/>
      <c r="M593" s="7"/>
      <c r="N593" s="26"/>
      <c r="O593" s="26"/>
      <c r="P593" s="26"/>
      <c r="Q593" s="26"/>
      <c r="R593" s="7"/>
      <c r="S593" s="7"/>
      <c r="T593" s="7"/>
      <c r="U593" s="7"/>
      <c r="V593" s="7"/>
      <c r="W593" s="15"/>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row>
    <row r="594" spans="1:51" x14ac:dyDescent="0.25">
      <c r="A594" s="7"/>
      <c r="B594" s="29"/>
      <c r="C594" s="7"/>
      <c r="D594" s="7"/>
      <c r="E594" s="7"/>
      <c r="F594" s="7"/>
      <c r="G594" s="7"/>
      <c r="H594" s="7"/>
      <c r="I594" s="7"/>
      <c r="J594" s="7"/>
      <c r="K594" s="7"/>
      <c r="L594" s="7"/>
      <c r="M594" s="7"/>
      <c r="N594" s="26"/>
      <c r="O594" s="26"/>
      <c r="P594" s="26"/>
      <c r="Q594" s="26"/>
      <c r="R594" s="7"/>
      <c r="S594" s="7"/>
      <c r="T594" s="7"/>
      <c r="U594" s="7"/>
      <c r="V594" s="7"/>
      <c r="W594" s="15"/>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row>
    <row r="595" spans="1:51" x14ac:dyDescent="0.25">
      <c r="A595" s="7"/>
      <c r="B595" s="29"/>
      <c r="C595" s="7"/>
      <c r="D595" s="7"/>
      <c r="E595" s="7"/>
      <c r="F595" s="7"/>
      <c r="G595" s="7"/>
      <c r="H595" s="7"/>
      <c r="I595" s="7"/>
      <c r="J595" s="7"/>
      <c r="K595" s="7"/>
      <c r="L595" s="7"/>
      <c r="M595" s="7"/>
      <c r="N595" s="26"/>
      <c r="O595" s="26"/>
      <c r="P595" s="26"/>
      <c r="Q595" s="26"/>
      <c r="R595" s="7"/>
      <c r="S595" s="7"/>
      <c r="T595" s="7"/>
      <c r="U595" s="7"/>
      <c r="V595" s="7"/>
      <c r="W595" s="15"/>
      <c r="X595" s="7"/>
      <c r="Y595" s="7"/>
      <c r="Z595" s="7"/>
      <c r="AA595" s="7"/>
      <c r="AB595" s="7"/>
      <c r="AC595" s="7"/>
      <c r="AD595" s="7"/>
      <c r="AE595" s="7"/>
      <c r="AF595" s="7"/>
      <c r="AG595" s="7"/>
      <c r="AH595" s="7"/>
      <c r="AI595" s="7"/>
      <c r="AJ595" s="7"/>
      <c r="AK595" s="7"/>
      <c r="AL595" s="7"/>
      <c r="AM595" s="7"/>
      <c r="AN595" s="7"/>
      <c r="AO595" s="7"/>
      <c r="AP595" s="7"/>
      <c r="AQ595" s="7"/>
      <c r="AR595" s="7"/>
      <c r="AS595" s="7"/>
      <c r="AT595" s="7"/>
      <c r="AU595" s="7"/>
      <c r="AV595" s="7"/>
      <c r="AW595" s="7"/>
      <c r="AX595" s="7"/>
      <c r="AY595" s="7"/>
    </row>
    <row r="596" spans="1:51" x14ac:dyDescent="0.25">
      <c r="A596" s="7"/>
      <c r="B596" s="29"/>
      <c r="C596" s="7"/>
      <c r="D596" s="7"/>
      <c r="E596" s="7"/>
      <c r="F596" s="7"/>
      <c r="G596" s="7"/>
      <c r="H596" s="7"/>
      <c r="I596" s="7"/>
      <c r="J596" s="7"/>
      <c r="K596" s="7"/>
      <c r="L596" s="7"/>
      <c r="M596" s="7"/>
      <c r="N596" s="26"/>
      <c r="O596" s="26"/>
      <c r="P596" s="26"/>
      <c r="Q596" s="26"/>
      <c r="R596" s="7"/>
      <c r="S596" s="7"/>
      <c r="T596" s="7"/>
      <c r="U596" s="7"/>
      <c r="V596" s="7"/>
      <c r="W596" s="15"/>
      <c r="X596" s="7"/>
      <c r="Y596" s="7"/>
      <c r="Z596" s="7"/>
      <c r="AA596" s="7"/>
      <c r="AB596" s="7"/>
      <c r="AC596" s="7"/>
      <c r="AD596" s="7"/>
      <c r="AE596" s="7"/>
      <c r="AF596" s="7"/>
      <c r="AG596" s="7"/>
      <c r="AH596" s="7"/>
      <c r="AI596" s="7"/>
      <c r="AJ596" s="7"/>
      <c r="AK596" s="7"/>
      <c r="AL596" s="7"/>
      <c r="AM596" s="7"/>
      <c r="AN596" s="7"/>
      <c r="AO596" s="7"/>
      <c r="AP596" s="7"/>
      <c r="AQ596" s="7"/>
      <c r="AR596" s="7"/>
      <c r="AS596" s="7"/>
      <c r="AT596" s="7"/>
      <c r="AU596" s="7"/>
      <c r="AV596" s="7"/>
      <c r="AW596" s="7"/>
      <c r="AX596" s="7"/>
      <c r="AY596" s="7"/>
    </row>
    <row r="597" spans="1:51" x14ac:dyDescent="0.25">
      <c r="A597" s="7"/>
      <c r="B597" s="29"/>
      <c r="C597" s="7"/>
      <c r="D597" s="7"/>
      <c r="E597" s="7"/>
      <c r="F597" s="7"/>
      <c r="G597" s="7"/>
      <c r="H597" s="7"/>
      <c r="I597" s="7"/>
      <c r="J597" s="7"/>
      <c r="K597" s="7"/>
      <c r="L597" s="7"/>
      <c r="M597" s="7"/>
      <c r="N597" s="26"/>
      <c r="O597" s="26"/>
      <c r="P597" s="26"/>
      <c r="Q597" s="26"/>
      <c r="R597" s="7"/>
      <c r="S597" s="7"/>
      <c r="T597" s="7"/>
      <c r="U597" s="7"/>
      <c r="V597" s="7"/>
      <c r="W597" s="15"/>
      <c r="X597" s="7"/>
      <c r="Y597" s="7"/>
      <c r="Z597" s="7"/>
      <c r="AA597" s="7"/>
      <c r="AB597" s="7"/>
      <c r="AC597" s="7"/>
      <c r="AD597" s="7"/>
      <c r="AE597" s="7"/>
      <c r="AF597" s="7"/>
      <c r="AG597" s="7"/>
      <c r="AH597" s="7"/>
      <c r="AI597" s="7"/>
      <c r="AJ597" s="7"/>
      <c r="AK597" s="7"/>
      <c r="AL597" s="7"/>
      <c r="AM597" s="7"/>
      <c r="AN597" s="7"/>
      <c r="AO597" s="7"/>
      <c r="AP597" s="7"/>
      <c r="AQ597" s="7"/>
      <c r="AR597" s="7"/>
      <c r="AS597" s="7"/>
      <c r="AT597" s="7"/>
      <c r="AU597" s="7"/>
      <c r="AV597" s="7"/>
      <c r="AW597" s="7"/>
      <c r="AX597" s="7"/>
      <c r="AY597" s="7"/>
    </row>
    <row r="598" spans="1:51" x14ac:dyDescent="0.25">
      <c r="A598" s="7"/>
      <c r="B598" s="29"/>
      <c r="C598" s="7"/>
      <c r="D598" s="7"/>
      <c r="E598" s="7"/>
      <c r="F598" s="7"/>
      <c r="G598" s="7"/>
      <c r="H598" s="7"/>
      <c r="I598" s="7"/>
      <c r="J598" s="7"/>
      <c r="K598" s="7"/>
      <c r="L598" s="7"/>
      <c r="M598" s="7"/>
      <c r="N598" s="26"/>
      <c r="O598" s="26"/>
      <c r="P598" s="26"/>
      <c r="Q598" s="26"/>
      <c r="R598" s="7"/>
      <c r="S598" s="7"/>
      <c r="T598" s="7"/>
      <c r="U598" s="7"/>
      <c r="V598" s="7"/>
      <c r="W598" s="15"/>
      <c r="X598" s="7"/>
      <c r="Y598" s="7"/>
      <c r="Z598" s="7"/>
      <c r="AA598" s="7"/>
      <c r="AB598" s="7"/>
      <c r="AC598" s="7"/>
      <c r="AD598" s="7"/>
      <c r="AE598" s="7"/>
      <c r="AF598" s="7"/>
      <c r="AG598" s="7"/>
      <c r="AH598" s="7"/>
      <c r="AI598" s="7"/>
      <c r="AJ598" s="7"/>
      <c r="AK598" s="7"/>
      <c r="AL598" s="7"/>
      <c r="AM598" s="7"/>
      <c r="AN598" s="7"/>
      <c r="AO598" s="7"/>
      <c r="AP598" s="7"/>
      <c r="AQ598" s="7"/>
      <c r="AR598" s="7"/>
      <c r="AS598" s="7"/>
      <c r="AT598" s="7"/>
      <c r="AU598" s="7"/>
      <c r="AV598" s="7"/>
      <c r="AW598" s="7"/>
      <c r="AX598" s="7"/>
      <c r="AY598" s="7"/>
    </row>
    <row r="599" spans="1:51" x14ac:dyDescent="0.25">
      <c r="A599" s="7"/>
      <c r="B599" s="29"/>
      <c r="C599" s="7"/>
      <c r="D599" s="7"/>
      <c r="E599" s="7"/>
      <c r="F599" s="7"/>
      <c r="G599" s="7"/>
      <c r="H599" s="7"/>
      <c r="I599" s="7"/>
      <c r="J599" s="7"/>
      <c r="K599" s="7"/>
      <c r="L599" s="7"/>
      <c r="M599" s="7"/>
      <c r="N599" s="26"/>
      <c r="O599" s="26"/>
      <c r="P599" s="26"/>
      <c r="Q599" s="26"/>
      <c r="R599" s="7"/>
      <c r="S599" s="7"/>
      <c r="T599" s="7"/>
      <c r="U599" s="7"/>
      <c r="V599" s="7"/>
      <c r="W599" s="15"/>
      <c r="X599" s="7"/>
      <c r="Y599" s="7"/>
      <c r="Z599" s="7"/>
      <c r="AA599" s="7"/>
      <c r="AB599" s="7"/>
      <c r="AC599" s="7"/>
      <c r="AD599" s="7"/>
      <c r="AE599" s="7"/>
      <c r="AF599" s="7"/>
      <c r="AG599" s="7"/>
      <c r="AH599" s="7"/>
      <c r="AI599" s="7"/>
      <c r="AJ599" s="7"/>
      <c r="AK599" s="7"/>
      <c r="AL599" s="7"/>
      <c r="AM599" s="7"/>
      <c r="AN599" s="7"/>
      <c r="AO599" s="7"/>
      <c r="AP599" s="7"/>
      <c r="AQ599" s="7"/>
      <c r="AR599" s="7"/>
      <c r="AS599" s="7"/>
      <c r="AT599" s="7"/>
      <c r="AU599" s="7"/>
      <c r="AV599" s="7"/>
      <c r="AW599" s="7"/>
      <c r="AX599" s="7"/>
      <c r="AY599" s="7"/>
    </row>
    <row r="600" spans="1:51" x14ac:dyDescent="0.25">
      <c r="A600" s="7"/>
      <c r="B600" s="29"/>
      <c r="C600" s="7"/>
      <c r="D600" s="7"/>
      <c r="E600" s="7"/>
      <c r="F600" s="7"/>
      <c r="G600" s="7"/>
      <c r="H600" s="7"/>
      <c r="I600" s="7"/>
      <c r="J600" s="7"/>
      <c r="K600" s="7"/>
      <c r="L600" s="7"/>
      <c r="M600" s="7"/>
      <c r="N600" s="26"/>
      <c r="O600" s="26"/>
      <c r="P600" s="26"/>
      <c r="Q600" s="26"/>
      <c r="R600" s="7"/>
      <c r="S600" s="7"/>
      <c r="T600" s="7"/>
      <c r="U600" s="7"/>
      <c r="V600" s="7"/>
      <c r="W600" s="15"/>
      <c r="X600" s="7"/>
      <c r="Y600" s="7"/>
      <c r="Z600" s="7"/>
      <c r="AA600" s="7"/>
      <c r="AB600" s="7"/>
      <c r="AC600" s="7"/>
      <c r="AD600" s="7"/>
      <c r="AE600" s="7"/>
      <c r="AF600" s="7"/>
      <c r="AG600" s="7"/>
      <c r="AH600" s="7"/>
      <c r="AI600" s="7"/>
      <c r="AJ600" s="7"/>
      <c r="AK600" s="7"/>
      <c r="AL600" s="7"/>
      <c r="AM600" s="7"/>
      <c r="AN600" s="7"/>
      <c r="AO600" s="7"/>
      <c r="AP600" s="7"/>
      <c r="AQ600" s="7"/>
      <c r="AR600" s="7"/>
      <c r="AS600" s="7"/>
      <c r="AT600" s="7"/>
      <c r="AU600" s="7"/>
      <c r="AV600" s="7"/>
      <c r="AW600" s="7"/>
      <c r="AX600" s="7"/>
      <c r="AY600" s="7"/>
    </row>
    <row r="601" spans="1:51" x14ac:dyDescent="0.25">
      <c r="A601" s="7"/>
      <c r="B601" s="29"/>
      <c r="C601" s="7"/>
      <c r="D601" s="7"/>
      <c r="E601" s="7"/>
      <c r="F601" s="7"/>
      <c r="G601" s="7"/>
      <c r="H601" s="7"/>
      <c r="I601" s="7"/>
      <c r="J601" s="7"/>
      <c r="K601" s="7"/>
      <c r="L601" s="7"/>
      <c r="M601" s="7"/>
      <c r="N601" s="26"/>
      <c r="O601" s="26"/>
      <c r="P601" s="26"/>
      <c r="Q601" s="26"/>
      <c r="R601" s="7"/>
      <c r="S601" s="7"/>
      <c r="T601" s="7"/>
      <c r="U601" s="7"/>
      <c r="V601" s="7"/>
      <c r="W601" s="15"/>
      <c r="X601" s="7"/>
      <c r="Y601" s="7"/>
      <c r="Z601" s="7"/>
      <c r="AA601" s="7"/>
      <c r="AB601" s="7"/>
      <c r="AC601" s="7"/>
      <c r="AD601" s="7"/>
      <c r="AE601" s="7"/>
      <c r="AF601" s="7"/>
      <c r="AG601" s="7"/>
      <c r="AH601" s="7"/>
      <c r="AI601" s="7"/>
      <c r="AJ601" s="7"/>
      <c r="AK601" s="7"/>
      <c r="AL601" s="7"/>
      <c r="AM601" s="7"/>
      <c r="AN601" s="7"/>
      <c r="AO601" s="7"/>
      <c r="AP601" s="7"/>
      <c r="AQ601" s="7"/>
      <c r="AR601" s="7"/>
      <c r="AS601" s="7"/>
      <c r="AT601" s="7"/>
      <c r="AU601" s="7"/>
      <c r="AV601" s="7"/>
      <c r="AW601" s="7"/>
      <c r="AX601" s="7"/>
      <c r="AY601" s="7"/>
    </row>
    <row r="602" spans="1:51" x14ac:dyDescent="0.25">
      <c r="A602" s="7"/>
      <c r="B602" s="29"/>
      <c r="C602" s="7"/>
      <c r="D602" s="7"/>
      <c r="E602" s="7"/>
      <c r="F602" s="7"/>
      <c r="G602" s="7"/>
      <c r="H602" s="7"/>
      <c r="I602" s="7"/>
      <c r="J602" s="7"/>
      <c r="K602" s="7"/>
      <c r="L602" s="7"/>
      <c r="M602" s="7"/>
      <c r="N602" s="26"/>
      <c r="O602" s="26"/>
      <c r="P602" s="26"/>
      <c r="Q602" s="26"/>
      <c r="R602" s="7"/>
      <c r="S602" s="7"/>
      <c r="T602" s="7"/>
      <c r="U602" s="7"/>
      <c r="V602" s="7"/>
      <c r="W602" s="15"/>
      <c r="X602" s="7"/>
      <c r="Y602" s="7"/>
      <c r="Z602" s="7"/>
      <c r="AA602" s="7"/>
      <c r="AB602" s="7"/>
      <c r="AC602" s="7"/>
      <c r="AD602" s="7"/>
      <c r="AE602" s="7"/>
      <c r="AF602" s="7"/>
      <c r="AG602" s="7"/>
      <c r="AH602" s="7"/>
      <c r="AI602" s="7"/>
      <c r="AJ602" s="7"/>
      <c r="AK602" s="7"/>
      <c r="AL602" s="7"/>
      <c r="AM602" s="7"/>
      <c r="AN602" s="7"/>
      <c r="AO602" s="7"/>
      <c r="AP602" s="7"/>
      <c r="AQ602" s="7"/>
      <c r="AR602" s="7"/>
      <c r="AS602" s="7"/>
      <c r="AT602" s="7"/>
      <c r="AU602" s="7"/>
      <c r="AV602" s="7"/>
      <c r="AW602" s="7"/>
      <c r="AX602" s="7"/>
      <c r="AY602" s="7"/>
    </row>
    <row r="603" spans="1:51" x14ac:dyDescent="0.25">
      <c r="A603" s="27"/>
      <c r="B603" s="44"/>
      <c r="C603" s="22"/>
      <c r="D603" s="22"/>
      <c r="E603" s="22"/>
      <c r="F603" s="22"/>
      <c r="G603" s="22"/>
      <c r="H603" s="22"/>
      <c r="I603" s="22"/>
      <c r="J603" s="22"/>
      <c r="K603" s="22"/>
      <c r="L603" s="23"/>
      <c r="M603" s="22"/>
      <c r="N603" s="28"/>
      <c r="O603" s="10"/>
      <c r="P603" s="40"/>
      <c r="Q603" s="40"/>
      <c r="R603" s="22"/>
      <c r="S603" s="22"/>
      <c r="T603" s="22"/>
      <c r="U603" s="22"/>
      <c r="V603" s="22"/>
      <c r="W603" s="24"/>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7"/>
      <c r="AW603" s="7"/>
      <c r="AX603" s="7"/>
      <c r="AY603" s="7"/>
    </row>
  </sheetData>
  <phoneticPr fontId="20" type="noConversion"/>
  <conditionalFormatting sqref="A1:A212">
    <cfRule type="expression" dxfId="124" priority="2593">
      <formula>(AV1:AV400)="+"</formula>
    </cfRule>
  </conditionalFormatting>
  <conditionalFormatting sqref="A395:A1048177 C398 C402:D1048177">
    <cfRule type="expression" dxfId="123" priority="3">
      <formula>(AT395:AT794)="+"</formula>
    </cfRule>
  </conditionalFormatting>
  <conditionalFormatting sqref="A1048178:A1048576">
    <cfRule type="expression" dxfId="122" priority="1771">
      <formula>(AV1:AV1048179)="+"</formula>
    </cfRule>
  </conditionalFormatting>
  <conditionalFormatting sqref="B1:B168 B170:B389 B395:B1048177">
    <cfRule type="expression" dxfId="121" priority="163">
      <formula>(AV1:AV400)="+"</formula>
    </cfRule>
  </conditionalFormatting>
  <conditionalFormatting sqref="B169">
    <cfRule type="expression" dxfId="120" priority="2596">
      <formula>(AV170:AV569)="+"</formula>
    </cfRule>
  </conditionalFormatting>
  <conditionalFormatting sqref="B1048178:B1048574">
    <cfRule type="expression" dxfId="119" priority="2597">
      <formula>(AV1:AV1048178)="+"</formula>
    </cfRule>
  </conditionalFormatting>
  <conditionalFormatting sqref="B1048575:B1048576">
    <cfRule type="expression" dxfId="118" priority="1929">
      <formula>(AT397:AT1048576)="+"</formula>
    </cfRule>
  </conditionalFormatting>
  <conditionalFormatting sqref="C1:D36 C38:D47 C49:D49 C51:D62 C65:D66 C69:D75 C78:D140 C144:D148 C151:D155 C157:D174 C177:D198 C201:D209 C212:D277 C280:D389 A381:A389 C395:D397">
    <cfRule type="expression" dxfId="117" priority="2731">
      <formula>(AT1:AT400)="+"</formula>
    </cfRule>
  </conditionalFormatting>
  <conditionalFormatting sqref="C63:D63 A213:A380">
    <cfRule type="expression" dxfId="116" priority="2723">
      <formula>(AT64:AT463)="+"</formula>
    </cfRule>
  </conditionalFormatting>
  <conditionalFormatting sqref="C67:D67 C142:D142 C155:D155 C175:D175 C278:D278">
    <cfRule type="expression" dxfId="115" priority="1772">
      <formula>(AV68:AV467)="+"</formula>
    </cfRule>
  </conditionalFormatting>
  <conditionalFormatting sqref="C77:D77 C150:D150">
    <cfRule type="expression" dxfId="114" priority="2729">
      <formula>(AV76:AV475)="+"</formula>
    </cfRule>
  </conditionalFormatting>
  <conditionalFormatting sqref="C155:D155">
    <cfRule type="expression" dxfId="113" priority="2613">
      <formula>(AV158:AV557)="+"</formula>
    </cfRule>
  </conditionalFormatting>
  <conditionalFormatting sqref="C399:D401">
    <cfRule type="expression" dxfId="112" priority="1">
      <formula>(AV399:AV798)="+"</formula>
    </cfRule>
  </conditionalFormatting>
  <conditionalFormatting sqref="C1048178:D1048576">
    <cfRule type="expression" dxfId="111" priority="2799">
      <formula>(AV1:AV1048178)="+"</formula>
    </cfRule>
  </conditionalFormatting>
  <conditionalFormatting sqref="D398">
    <cfRule type="expression" dxfId="110" priority="4">
      <formula>(AW398:AW797)="+"</formula>
    </cfRule>
  </conditionalFormatting>
  <conditionalFormatting sqref="E1:E36 E38:E62 E70:E86 E88:E119 E121:E128 E131:E137 E139:E141 E143 E150:E152 E159:E160 E163:E165 E169:E181 E186:E187 E189:E190 E197:E225 E228:E232 E234:E259 E262:E268 E272:E295 E299:E300 E303:E323 E325:E336 E338:E398 E606:E1048177 E400:E603">
    <cfRule type="expression" dxfId="109" priority="85">
      <formula>(AW1:AW400)="+"</formula>
    </cfRule>
  </conditionalFormatting>
  <conditionalFormatting sqref="E63:E65 E129 E226 E604">
    <cfRule type="expression" dxfId="108" priority="378">
      <formula>(AW64:AW463)="+"</formula>
    </cfRule>
  </conditionalFormatting>
  <conditionalFormatting sqref="E87">
    <cfRule type="expression" dxfId="107" priority="59">
      <formula>(AW88:AW487)="+"</formula>
    </cfRule>
  </conditionalFormatting>
  <conditionalFormatting sqref="E120 E142 E145:E146 E149 E167:E168">
    <cfRule type="expression" dxfId="106" priority="2605">
      <formula>(AW119:AW518)="+"</formula>
    </cfRule>
  </conditionalFormatting>
  <conditionalFormatting sqref="E144 K370:K415 K417:K423 K425:K1048177">
    <cfRule type="expression" dxfId="105" priority="60">
      <formula>(AS144:AS543)="+"</formula>
    </cfRule>
  </conditionalFormatting>
  <conditionalFormatting sqref="E148">
    <cfRule type="expression" dxfId="104" priority="2660">
      <formula>(AW146:AW545)="+"</formula>
    </cfRule>
  </conditionalFormatting>
  <conditionalFormatting sqref="E233">
    <cfRule type="expression" dxfId="103" priority="52">
      <formula>(AS233:AS632)="+"</formula>
    </cfRule>
  </conditionalFormatting>
  <conditionalFormatting sqref="E260:E261">
    <cfRule type="expression" dxfId="102" priority="56">
      <formula>(AS260:AS659)="+"</formula>
    </cfRule>
  </conditionalFormatting>
  <conditionalFormatting sqref="E269:E271">
    <cfRule type="expression" dxfId="101" priority="57">
      <formula>(AS269:AS668)="+"</formula>
    </cfRule>
  </conditionalFormatting>
  <conditionalFormatting sqref="E296:E298">
    <cfRule type="expression" dxfId="100" priority="5787">
      <formula>(AW293:AW692)="+"</formula>
    </cfRule>
  </conditionalFormatting>
  <conditionalFormatting sqref="E301:E302">
    <cfRule type="expression" dxfId="99" priority="46">
      <formula>(AW298:AW697)="+"</formula>
    </cfRule>
  </conditionalFormatting>
  <conditionalFormatting sqref="E324">
    <cfRule type="expression" dxfId="98" priority="41">
      <formula>(AW321:AW720)="+"</formula>
    </cfRule>
  </conditionalFormatting>
  <conditionalFormatting sqref="E337">
    <cfRule type="expression" dxfId="97" priority="39">
      <formula>(AS337:AS736)="+"</formula>
    </cfRule>
  </conditionalFormatting>
  <conditionalFormatting sqref="E399">
    <cfRule type="expression" dxfId="96" priority="2">
      <formula>(AW396:AW795)="+"</formula>
    </cfRule>
  </conditionalFormatting>
  <conditionalFormatting sqref="E1048178:E1048576">
    <cfRule type="expression" dxfId="95" priority="2800">
      <formula>(AW1:AW1048178)="+"</formula>
    </cfRule>
  </conditionalFormatting>
  <conditionalFormatting sqref="F332">
    <cfRule type="expression" dxfId="94" priority="42">
      <formula>(AT332:AT731)="+"</formula>
    </cfRule>
  </conditionalFormatting>
  <conditionalFormatting sqref="F40:H40 F41:J54 F55:G55 F57:I331 J57:J394 G332:I332 F333:I394 F395:J1048177">
    <cfRule type="expression" dxfId="93" priority="48">
      <formula>(AV40:AV439)="+"</formula>
    </cfRule>
  </conditionalFormatting>
  <conditionalFormatting sqref="F1:J39">
    <cfRule type="expression" dxfId="92" priority="101">
      <formula>(AV1:AV400)="+"</formula>
    </cfRule>
  </conditionalFormatting>
  <conditionalFormatting sqref="F56:J56">
    <cfRule type="expression" dxfId="91" priority="301">
      <formula>(AV55:AV454)="+"</formula>
    </cfRule>
  </conditionalFormatting>
  <conditionalFormatting sqref="F1048178:J1048574">
    <cfRule type="expression" dxfId="90" priority="2673">
      <formula>(AV1:AV1048178)="+"</formula>
    </cfRule>
  </conditionalFormatting>
  <conditionalFormatting sqref="F1048575:J1048576">
    <cfRule type="expression" dxfId="89" priority="2000">
      <formula>(AU397:AU1048576)="+"</formula>
    </cfRule>
  </conditionalFormatting>
  <conditionalFormatting sqref="I40:J40 E138 E166 K204:K215 E227 K282:K287 K290:K291">
    <cfRule type="expression" dxfId="88" priority="61">
      <formula>(AS40:AS439)="+"</formula>
    </cfRule>
  </conditionalFormatting>
  <conditionalFormatting sqref="K1:K54">
    <cfRule type="expression" dxfId="87" priority="62">
      <formula>(AY1:AY400)="+"</formula>
    </cfRule>
  </conditionalFormatting>
  <conditionalFormatting sqref="K56 K368:K371">
    <cfRule type="expression" dxfId="86" priority="2674">
      <formula>(AY55:AY454)="+"</formula>
    </cfRule>
  </conditionalFormatting>
  <conditionalFormatting sqref="K57:K191">
    <cfRule type="expression" dxfId="85" priority="37">
      <formula>(AY57:AY456)="+"</formula>
    </cfRule>
  </conditionalFormatting>
  <conditionalFormatting sqref="K182:K184 K187 K191">
    <cfRule type="expression" dxfId="84" priority="2675">
      <formula>(AW182:AW581)="+"</formula>
    </cfRule>
  </conditionalFormatting>
  <conditionalFormatting sqref="K193:K195">
    <cfRule type="expression" dxfId="83" priority="35">
      <formula>(AY193:AY592)="+"</formula>
    </cfRule>
    <cfRule type="expression" dxfId="82" priority="36">
      <formula>(AW193:AW592)="+"</formula>
    </cfRule>
  </conditionalFormatting>
  <conditionalFormatting sqref="K197:K198">
    <cfRule type="expression" dxfId="81" priority="72">
      <formula>(BC197:BC596)="+"</formula>
    </cfRule>
  </conditionalFormatting>
  <conditionalFormatting sqref="K200 K227:K230 K288">
    <cfRule type="expression" dxfId="80" priority="748">
      <formula>(AY201:AY600)="+"</formula>
    </cfRule>
  </conditionalFormatting>
  <conditionalFormatting sqref="K217:K219">
    <cfRule type="expression" dxfId="79" priority="21">
      <formula>(AY217:AY616)="+"</formula>
    </cfRule>
  </conditionalFormatting>
  <conditionalFormatting sqref="K218:K219">
    <cfRule type="expression" dxfId="78" priority="22">
      <formula>(AY220:AY619)="+"</formula>
    </cfRule>
  </conditionalFormatting>
  <conditionalFormatting sqref="K221:K226">
    <cfRule type="expression" dxfId="77" priority="20">
      <formula>(AY221:AY620)="+"</formula>
    </cfRule>
  </conditionalFormatting>
  <conditionalFormatting sqref="K224">
    <cfRule type="expression" dxfId="76" priority="69">
      <formula>(AY226:AY625)="+"</formula>
    </cfRule>
  </conditionalFormatting>
  <conditionalFormatting sqref="K231:K253">
    <cfRule type="expression" dxfId="75" priority="17">
      <formula>(AY231:AY630)="+"</formula>
    </cfRule>
  </conditionalFormatting>
  <conditionalFormatting sqref="K254">
    <cfRule type="expression" dxfId="74" priority="16">
      <formula>(BC254:BC653)="+"</formula>
    </cfRule>
  </conditionalFormatting>
  <conditionalFormatting sqref="K255:K280">
    <cfRule type="expression" dxfId="73" priority="13">
      <formula>(AY255:AY654)="+"</formula>
    </cfRule>
  </conditionalFormatting>
  <conditionalFormatting sqref="K292">
    <cfRule type="expression" dxfId="72" priority="12">
      <formula>(BC292:BC691)="+"</formula>
    </cfRule>
  </conditionalFormatting>
  <conditionalFormatting sqref="K293:K367">
    <cfRule type="expression" dxfId="71" priority="5">
      <formula>(AY293:AY692)="+"</formula>
    </cfRule>
  </conditionalFormatting>
  <conditionalFormatting sqref="K1048178:K1048574">
    <cfRule type="expression" dxfId="70" priority="2680">
      <formula>(AY1:AY1048178)="+"</formula>
    </cfRule>
  </conditionalFormatting>
  <conditionalFormatting sqref="K1048575:K1048576">
    <cfRule type="expression" dxfId="69" priority="2012">
      <formula>(AX397:AX1048576)="+"</formula>
    </cfRule>
  </conditionalFormatting>
  <conditionalFormatting sqref="L1:L163 L166:L389 L395:L421 L427:L1048177">
    <cfRule type="expression" dxfId="68" priority="86">
      <formula>(AV1:AV400)="+"</formula>
    </cfRule>
  </conditionalFormatting>
  <conditionalFormatting sqref="L164:L165 L422">
    <cfRule type="expression" dxfId="67" priority="2683">
      <formula>(AV165:AV564)="+"</formula>
    </cfRule>
  </conditionalFormatting>
  <conditionalFormatting sqref="L1048178:L1048574">
    <cfRule type="expression" dxfId="66" priority="2684">
      <formula>(AV1:AV1048178)="+"</formula>
    </cfRule>
  </conditionalFormatting>
  <conditionalFormatting sqref="L1048575:L1048576">
    <cfRule type="expression" dxfId="65" priority="2016">
      <formula>(AU397:AU1048576)="+"</formula>
    </cfRule>
  </conditionalFormatting>
  <conditionalFormatting sqref="M1:M160 M163:M389 M395:M1048177">
    <cfRule type="expression" dxfId="64" priority="87">
      <formula>(AV1:AV400)="+"</formula>
    </cfRule>
  </conditionalFormatting>
  <conditionalFormatting sqref="M162">
    <cfRule type="expression" dxfId="63" priority="2687">
      <formula>(AV161:AV560)="+"</formula>
    </cfRule>
  </conditionalFormatting>
  <conditionalFormatting sqref="M1048178:M1048574">
    <cfRule type="expression" dxfId="62" priority="2688">
      <formula>(AV1:AV1048178)="+"</formula>
    </cfRule>
  </conditionalFormatting>
  <conditionalFormatting sqref="M1048575:M1048576">
    <cfRule type="expression" dxfId="61" priority="2021">
      <formula>(AU397:AU1048576)="+"</formula>
    </cfRule>
  </conditionalFormatting>
  <conditionalFormatting sqref="N1:N1048177">
    <cfRule type="expression" dxfId="60" priority="88">
      <formula>(AV1:AV400)="+"</formula>
    </cfRule>
  </conditionalFormatting>
  <conditionalFormatting sqref="N1048178:N1048574">
    <cfRule type="expression" dxfId="59" priority="2690">
      <formula>(AV1:AV1048178)="+"</formula>
    </cfRule>
  </conditionalFormatting>
  <conditionalFormatting sqref="N1048575:N1048576">
    <cfRule type="expression" dxfId="58" priority="2025">
      <formula>(AU397:AU1048576)="+"</formula>
    </cfRule>
  </conditionalFormatting>
  <conditionalFormatting sqref="Q1 Q30:Q161 Q164:Q325 Q328:Q1048177">
    <cfRule type="expression" dxfId="57" priority="89">
      <formula>(AW1:AW400)="+"</formula>
    </cfRule>
  </conditionalFormatting>
  <conditionalFormatting sqref="Q2:Q29 R42:AC144 R145:T145 V145:AC145 R146:AC154 R155:BB173 R174:V174 X174:BB174 R175:BB177 R178:V178 X178:BB178 R179:BB183 R184 T184:BB184 R185:X185 Z185:BB185 R186:BB190 R191:V191 X191:BB191 R192:T192 V192:BB192 R193:BB195 R196:V196 X196:BB196 R197:BB201 R202:S202 U202:BB202 R203:BB206 S207:BB207 R208:AE208 AF208:BB210 R209:AD210 AE210:AF210 R211:BB212 R213:U213 W213:AY213 R214:AY218 R219:S219 U219:AY219 R220:AY220 R221:V221 X221:AY221 R222:AY225 R226:U226 W226:AY226 R227:AY241 R242:V242 X242:AY242 R243:AY248 R249:V249 X249:AY249 R250:AY251 R252:T252 V252:AY252 R253:AR253 AT253:AY253 R254:AY257 R258:W258 Y258:AY258 R259:AY274 R275:Y275 AA275:AY275 R276:AY296 R297:W297 Y297:AY297 R298:AY325 R326:Z326 AB326:AY326 R327:AY366 R367:AB367 AS367:AY367 R368:AY381 R382:AH382 AJ382:AY382 R383:AY602 AZ213:BB602">
    <cfRule type="containsText" dxfId="56" priority="278" operator="containsText" text="`">
      <formula>NOT(ISERROR(SEARCH("`",Q2)))</formula>
    </cfRule>
  </conditionalFormatting>
  <conditionalFormatting sqref="Q3">
    <cfRule type="colorScale" priority="279">
      <colorScale>
        <cfvo type="min"/>
        <cfvo type="max"/>
        <color rgb="FF63BE7B"/>
        <color rgb="FFFFEF9C"/>
      </colorScale>
    </cfRule>
    <cfRule type="colorScale" priority="280">
      <colorScale>
        <cfvo type="min"/>
        <cfvo type="percentile" val="50"/>
        <cfvo type="max"/>
        <color rgb="FFF8696B"/>
        <color rgb="FFFFEB84"/>
        <color rgb="FF63BE7B"/>
      </colorScale>
    </cfRule>
  </conditionalFormatting>
  <conditionalFormatting sqref="Q162 Q326">
    <cfRule type="expression" dxfId="55" priority="2698">
      <formula>(AW163:AW562)="+"</formula>
    </cfRule>
  </conditionalFormatting>
  <conditionalFormatting sqref="Q1048178:Q1048574">
    <cfRule type="expression" dxfId="54" priority="2697">
      <formula>(AW1:AW1048178)="+"</formula>
    </cfRule>
  </conditionalFormatting>
  <conditionalFormatting sqref="Q1048575:Q1048576">
    <cfRule type="expression" dxfId="53" priority="2033">
      <formula>(AW397:AW1048576)="+"</formula>
    </cfRule>
  </conditionalFormatting>
  <conditionalFormatting sqref="R3">
    <cfRule type="colorScale" priority="218">
      <colorScale>
        <cfvo type="min"/>
        <cfvo type="max"/>
        <color rgb="FF63BE7B"/>
        <color rgb="FFFFEF9C"/>
      </colorScale>
    </cfRule>
    <cfRule type="colorScale" priority="219">
      <colorScale>
        <cfvo type="min"/>
        <cfvo type="percentile" val="50"/>
        <cfvo type="max"/>
        <color rgb="FFF8696B"/>
        <color rgb="FFFFEB84"/>
        <color rgb="FF63BE7B"/>
      </colorScale>
    </cfRule>
  </conditionalFormatting>
  <conditionalFormatting sqref="R44">
    <cfRule type="containsText" dxfId="50" priority="105" operator="containsText" text="`">
      <formula>NOT(ISERROR(SEARCH("`",R44)))</formula>
    </cfRule>
  </conditionalFormatting>
  <conditionalFormatting sqref="R50">
    <cfRule type="containsText" dxfId="49" priority="106" operator="containsText" text="`">
      <formula>NOT(ISERROR(SEARCH("`",R50)))</formula>
    </cfRule>
  </conditionalFormatting>
  <conditionalFormatting sqref="T16 T17:U41">
    <cfRule type="containsText" dxfId="48" priority="281" operator="containsText" text="`">
      <formula>NOT(ISERROR(SEARCH("`",T16)))</formula>
    </cfRule>
  </conditionalFormatting>
  <conditionalFormatting sqref="T44">
    <cfRule type="containsText" dxfId="47" priority="122" operator="containsText" text="`">
      <formula>NOT(ISERROR(SEARCH("`",T44)))</formula>
    </cfRule>
  </conditionalFormatting>
  <conditionalFormatting sqref="U44:V44">
    <cfRule type="containsText" dxfId="46" priority="121" operator="containsText" text="`">
      <formula>NOT(ISERROR(SEARCH("`",U44)))</formula>
    </cfRule>
  </conditionalFormatting>
  <conditionalFormatting sqref="V22:Z22">
    <cfRule type="containsText" dxfId="45" priority="174" operator="containsText" text="`">
      <formula>NOT(ISERROR(SEARCH("`",V22)))</formula>
    </cfRule>
  </conditionalFormatting>
  <conditionalFormatting sqref="V2:AA2 AI2:AQ2 AS2:BB2 AB2:AB3 AF2:AF5 T2:U15 R2:S41 V3:Z3 AH3:AQ5 AS3:AY16 V4:AB4 V5:AA5 V6:AB10 AE6:AQ16 V11:X12 AA11:AB14 W13:X13 V14:X14 V15:AB21 U16 AI17:AQ20 AS17:AU20 AY18:BB19 AS21:BB22 AE21:AQ31 AA22:AB22 AW23:BB23 V23:AB27 AS23:AU28 AW24:AX24 AW25:BB26 AW27:AX28 V28:AC41 AS29:AX29 AS30:BB31 AE32:BB32 AE33:AG33 AI33:AU33 AE34:AV37 AE38:BB39 AE40:AV40 AE41:BB41 AE42:AV43 AD44:BB44 AE45:AV48 AE49:BB50 AE51:AV51 AE52:BB59 AE60:AX60 AE61:BB154 AV603:AY603 AZ3:BB17 AZ20:BB20 AZ24:BB24 AZ27:BB29 AZ33:BB37 AZ40:BB40 AZ42:BB43 AZ45:BB48 AZ51:BB51 AZ60:BB60">
    <cfRule type="containsText" dxfId="44" priority="160" operator="containsText" text="`">
      <formula>NOT(ISERROR(SEARCH("`",R2)))</formula>
    </cfRule>
  </conditionalFormatting>
  <conditionalFormatting sqref="Y11:Z14">
    <cfRule type="containsText" dxfId="43" priority="292" operator="containsText" text="`">
      <formula>NOT(ISERROR(SEARCH("`",Y11)))</formula>
    </cfRule>
  </conditionalFormatting>
  <conditionalFormatting sqref="AA3">
    <cfRule type="containsText" dxfId="42" priority="215" operator="containsText" text="`">
      <formula>NOT(ISERROR(SEARCH("`",AA3)))</formula>
    </cfRule>
  </conditionalFormatting>
  <conditionalFormatting sqref="AB5">
    <cfRule type="containsText" dxfId="41" priority="198" operator="containsText" text="`">
      <formula>NOT(ISERROR(SEARCH("`",AB5)))</formula>
    </cfRule>
  </conditionalFormatting>
  <conditionalFormatting sqref="AC2:AC27">
    <cfRule type="containsText" dxfId="40" priority="200" operator="containsText" text="`">
      <formula>NOT(ISERROR(SEARCH("`",AC2)))</formula>
    </cfRule>
  </conditionalFormatting>
  <conditionalFormatting sqref="AC50">
    <cfRule type="containsText" dxfId="39" priority="123" operator="containsText" text="`">
      <formula>NOT(ISERROR(SEARCH("`",AC50)))</formula>
    </cfRule>
  </conditionalFormatting>
  <conditionalFormatting sqref="AD2:AD154">
    <cfRule type="containsText" dxfId="38" priority="189" operator="containsText" text="`">
      <formula>NOT(ISERROR(SEARCH("`",AD2)))</formula>
    </cfRule>
  </conditionalFormatting>
  <conditionalFormatting sqref="AD25">
    <cfRule type="containsText" dxfId="37" priority="134" operator="containsText" text="`">
      <formula>NOT(ISERROR(SEARCH("`",AD25)))</formula>
    </cfRule>
  </conditionalFormatting>
  <conditionalFormatting sqref="AD44">
    <cfRule type="containsText" dxfId="36" priority="129" operator="containsText" text="`">
      <formula>NOT(ISERROR(SEARCH("`",AD44)))</formula>
    </cfRule>
  </conditionalFormatting>
  <conditionalFormatting sqref="AD44:AE44">
    <cfRule type="containsText" dxfId="35" priority="246" operator="containsText" text="`">
      <formula>NOT(ISERROR(SEARCH("`",AD44)))</formula>
    </cfRule>
  </conditionalFormatting>
  <conditionalFormatting sqref="AE2:AE5">
    <cfRule type="containsText" dxfId="34" priority="196" operator="containsText" text="`">
      <formula>NOT(ISERROR(SEARCH("`",AE2)))</formula>
    </cfRule>
  </conditionalFormatting>
  <conditionalFormatting sqref="AE25">
    <cfRule type="containsText" dxfId="33" priority="135" operator="containsText" text="`">
      <formula>NOT(ISERROR(SEARCH("`",AE25)))</formula>
    </cfRule>
  </conditionalFormatting>
  <conditionalFormatting sqref="AE55">
    <cfRule type="containsText" dxfId="32" priority="125" operator="containsText" text="`">
      <formula>NOT(ISERROR(SEARCH("`",AE55)))</formula>
    </cfRule>
  </conditionalFormatting>
  <conditionalFormatting sqref="AE209">
    <cfRule type="containsText" dxfId="31" priority="66" operator="containsText" text="`">
      <formula>NOT(ISERROR(SEARCH("`",AE209)))</formula>
    </cfRule>
  </conditionalFormatting>
  <conditionalFormatting sqref="AE17:AG20 AW17:AX20">
    <cfRule type="containsText" dxfId="28" priority="170" operator="containsText" text="`">
      <formula>NOT(ISERROR(SEARCH("`",AE17)))</formula>
    </cfRule>
  </conditionalFormatting>
  <conditionalFormatting sqref="AF25">
    <cfRule type="containsText" dxfId="27" priority="133" operator="containsText" text="`">
      <formula>NOT(ISERROR(SEARCH("`",AF25)))</formula>
    </cfRule>
  </conditionalFormatting>
  <conditionalFormatting sqref="AF55">
    <cfRule type="containsText" dxfId="26" priority="124" operator="containsText" text="`">
      <formula>NOT(ISERROR(SEARCH("`",AF55)))</formula>
    </cfRule>
  </conditionalFormatting>
  <conditionalFormatting sqref="AG2:AG5">
    <cfRule type="containsText" dxfId="25" priority="195" operator="containsText" text="`">
      <formula>NOT(ISERROR(SEARCH("`",AG2)))</formula>
    </cfRule>
  </conditionalFormatting>
  <conditionalFormatting sqref="AH2">
    <cfRule type="containsText" dxfId="24" priority="206" operator="containsText" text="`">
      <formula>NOT(ISERROR(SEARCH("`",AH2)))</formula>
    </cfRule>
  </conditionalFormatting>
  <conditionalFormatting sqref="AH17:AH20">
    <cfRule type="containsText" dxfId="23" priority="175" operator="containsText" text="`">
      <formula>NOT(ISERROR(SEARCH("`",AH17)))</formula>
    </cfRule>
  </conditionalFormatting>
  <conditionalFormatting sqref="AH33">
    <cfRule type="containsText" dxfId="22" priority="185" operator="containsText" text="`">
      <formula>NOT(ISERROR(SEARCH("`",AH33)))</formula>
    </cfRule>
  </conditionalFormatting>
  <conditionalFormatting sqref="AL44">
    <cfRule type="containsText" dxfId="21" priority="128" operator="containsText" text="`">
      <formula>NOT(ISERROR(SEARCH("`",AL44)))</formula>
    </cfRule>
  </conditionalFormatting>
  <conditionalFormatting sqref="AL216:AT216">
    <cfRule type="containsText" dxfId="20" priority="45" operator="containsText" text="`">
      <formula>NOT(ISERROR(SEARCH("`",AL216)))</formula>
    </cfRule>
  </conditionalFormatting>
  <conditionalFormatting sqref="AR2:AR31">
    <cfRule type="containsText" dxfId="19" priority="284" operator="containsText" text="`">
      <formula>NOT(ISERROR(SEARCH("`",AR2)))</formula>
    </cfRule>
  </conditionalFormatting>
  <conditionalFormatting sqref="AR44">
    <cfRule type="containsText" dxfId="18" priority="126" operator="containsText" text="`">
      <formula>NOT(ISERROR(SEARCH("`",AR44)))</formula>
    </cfRule>
  </conditionalFormatting>
  <conditionalFormatting sqref="AV17:AV20">
    <cfRule type="containsText" dxfId="17" priority="178" operator="containsText" text="`">
      <formula>NOT(ISERROR(SEARCH("`",AV17)))</formula>
    </cfRule>
  </conditionalFormatting>
  <conditionalFormatting sqref="AV24:AV28">
    <cfRule type="containsText" dxfId="16" priority="182" operator="containsText" text="`">
      <formula>NOT(ISERROR(SEARCH("`",AV24)))</formula>
    </cfRule>
  </conditionalFormatting>
  <conditionalFormatting sqref="AV33">
    <cfRule type="containsText" dxfId="15" priority="244" operator="containsText" text="`">
      <formula>NOT(ISERROR(SEARCH("`",AV33)))</formula>
    </cfRule>
  </conditionalFormatting>
  <conditionalFormatting sqref="AW33:AX37">
    <cfRule type="containsText" dxfId="14" priority="252" operator="containsText" text="`">
      <formula>NOT(ISERROR(SEARCH("`",AW33)))</formula>
    </cfRule>
  </conditionalFormatting>
  <conditionalFormatting sqref="AW40:AX40">
    <cfRule type="containsText" dxfId="13" priority="262" operator="containsText" text="`">
      <formula>NOT(ISERROR(SEARCH("`",AW40)))</formula>
    </cfRule>
  </conditionalFormatting>
  <conditionalFormatting sqref="AW42:AX43">
    <cfRule type="containsText" dxfId="12" priority="264" operator="containsText" text="`">
      <formula>NOT(ISERROR(SEARCH("`",AW42)))</formula>
    </cfRule>
  </conditionalFormatting>
  <conditionalFormatting sqref="AW45:AX48">
    <cfRule type="containsText" dxfId="11" priority="268" operator="containsText" text="`">
      <formula>NOT(ISERROR(SEARCH("`",AW45)))</formula>
    </cfRule>
  </conditionalFormatting>
  <conditionalFormatting sqref="AW51:AX51">
    <cfRule type="containsText" dxfId="10" priority="276" operator="containsText" text="`">
      <formula>NOT(ISERROR(SEARCH("`",AW51)))</formula>
    </cfRule>
  </conditionalFormatting>
  <conditionalFormatting sqref="AY17">
    <cfRule type="containsText" dxfId="9" priority="248" operator="containsText" text="`">
      <formula>NOT(ISERROR(SEARCH("`",AY17)))</formula>
    </cfRule>
  </conditionalFormatting>
  <conditionalFormatting sqref="AY20">
    <cfRule type="containsText" dxfId="8" priority="247" operator="containsText" text="`">
      <formula>NOT(ISERROR(SEARCH("`",AY20)))</formula>
    </cfRule>
  </conditionalFormatting>
  <conditionalFormatting sqref="AY27:AY28">
    <cfRule type="containsText" dxfId="7" priority="249" operator="containsText" text="`">
      <formula>NOT(ISERROR(SEARCH("`",AY27)))</formula>
    </cfRule>
  </conditionalFormatting>
  <conditionalFormatting sqref="AY33:AY37">
    <cfRule type="containsText" dxfId="6" priority="251" operator="containsText" text="`">
      <formula>NOT(ISERROR(SEARCH("`",AY33)))</formula>
    </cfRule>
  </conditionalFormatting>
  <conditionalFormatting sqref="AY40">
    <cfRule type="containsText" dxfId="5" priority="261" operator="containsText" text="`">
      <formula>NOT(ISERROR(SEARCH("`",AY40)))</formula>
    </cfRule>
  </conditionalFormatting>
  <conditionalFormatting sqref="AY42:AY43">
    <cfRule type="containsText" dxfId="4" priority="263" operator="containsText" text="`">
      <formula>NOT(ISERROR(SEARCH("`",AY42)))</formula>
    </cfRule>
  </conditionalFormatting>
  <conditionalFormatting sqref="AY45:AY48">
    <cfRule type="containsText" dxfId="3" priority="267" operator="containsText" text="`">
      <formula>NOT(ISERROR(SEARCH("`",AY45)))</formula>
    </cfRule>
  </conditionalFormatting>
  <conditionalFormatting sqref="AY51">
    <cfRule type="containsText" dxfId="2" priority="275" operator="containsText" text="`">
      <formula>NOT(ISERROR(SEARCH("`",AY51)))</formula>
    </cfRule>
  </conditionalFormatting>
  <conditionalFormatting sqref="AY60">
    <cfRule type="containsText" dxfId="1" priority="277" operator="containsText" text="`">
      <formula>NOT(ISERROR(SEARCH("`",AY60)))</formula>
    </cfRule>
  </conditionalFormatting>
  <conditionalFormatting sqref="BA1:BB4">
    <cfRule type="containsText" dxfId="0" priority="161" operator="containsText" text="`">
      <formula>NOT(ISERROR(SEARCH("`",BA1)))</formula>
    </cfRule>
  </conditionalFormatting>
  <dataValidations disablePrompts="1" count="1">
    <dataValidation allowBlank="1" showInputMessage="1" showErrorMessage="1" prompt="pastabos" sqref="AY60 AY30:AY37 AY40 AY42:AY43 AY45:AY48 AY51 AY2:AY23 AY25:AY28" xr:uid="{0AC113E2-A4C8-4BF7-8E06-587C2DD94714}">
      <formula1>0</formula1>
      <formula2>0</formula2>
    </dataValidation>
  </dataValidations>
  <hyperlinks>
    <hyperlink ref="B2" r:id="rId1" display="22-01-TSNR" xr:uid="{47260926-6C8D-4FF5-86E1-35C5619129CD}"/>
    <hyperlink ref="B3" r:id="rId2" display="22-02" xr:uid="{4A1D607B-8854-476F-BB90-05B0EBB0B13A}"/>
    <hyperlink ref="B4" r:id="rId3" display="22-03" xr:uid="{47814823-E656-4308-A11E-631A51AEEA7B}"/>
    <hyperlink ref="B5" r:id="rId4" display="22-04" xr:uid="{FF5108C4-EA21-4665-B10F-CF53A70CCB25}"/>
    <hyperlink ref="B6" r:id="rId5" display="22-05" xr:uid="{33BA3028-1A44-4E51-9E6C-8170A0B67323}"/>
    <hyperlink ref="B7" r:id="rId6" display="22-06" xr:uid="{C7EEF7B1-64F7-45B0-9D61-65A7DF84DC66}"/>
    <hyperlink ref="B8" r:id="rId7" display="22-07" xr:uid="{7E2B9554-4D1A-49C4-B368-774C43C2DFFE}"/>
    <hyperlink ref="B9" r:id="rId8" display="22-08" xr:uid="{1E75688E-3157-461A-8BDD-56AE4A4E62E1}"/>
    <hyperlink ref="B10" r:id="rId9" display="22-09" xr:uid="{CC993B24-8BF8-455C-87A8-DF06B71AE58C}"/>
    <hyperlink ref="B11" r:id="rId10" display="22-10" xr:uid="{7D7309B8-7FE1-466D-89FC-077DBD1EEC03}"/>
    <hyperlink ref="B12" r:id="rId11" display="22-11" xr:uid="{BE310434-60DC-426D-A7C6-EE34D0C2993E}"/>
    <hyperlink ref="B13" r:id="rId12" display="22-12" xr:uid="{65E0995D-4BA2-484A-9D3D-58BF0CCBC5A9}"/>
    <hyperlink ref="B14" r:id="rId13" display="22-13" xr:uid="{81BCC717-EC53-49D0-A69B-7169C97FCB63}"/>
    <hyperlink ref="B15" r:id="rId14" display="22-14" xr:uid="{DAA15CDE-6DC2-45FB-81D2-806E0CD7C06E}"/>
    <hyperlink ref="B16" r:id="rId15" display="22-15" xr:uid="{407314C0-CF14-446A-98B8-D2B12C37D55A}"/>
    <hyperlink ref="B17" r:id="rId16" display="22-16" xr:uid="{7C03BD34-62A4-40C7-837D-62EE5D72D350}"/>
    <hyperlink ref="B18" r:id="rId17" display="22-17" xr:uid="{6BBAD7AE-FAE8-4D8D-AA31-B9FF17370BAB}"/>
    <hyperlink ref="B19" r:id="rId18" display="22-18" xr:uid="{FADF0199-B536-4196-A489-DF61DCBB60A9}"/>
    <hyperlink ref="B20" r:id="rId19" display="22-19" xr:uid="{219E271A-6C28-4FDA-A73A-5552DCC369A6}"/>
    <hyperlink ref="B21" r:id="rId20" display="22-20" xr:uid="{66B53320-78CD-47F3-ACA9-591329005080}"/>
    <hyperlink ref="B22" r:id="rId21" display="22-21" xr:uid="{452F28C1-379F-4355-A4F9-BE903F7A5B0A}"/>
    <hyperlink ref="B23" r:id="rId22" display="22-22" xr:uid="{0881F127-EEC6-4FA3-87F9-7DA8E21DDB55}"/>
    <hyperlink ref="B24" r:id="rId23" display="22-23" xr:uid="{2F77945F-133C-44B6-817F-CE56F0108F16}"/>
    <hyperlink ref="B25" r:id="rId24" display="22-24" xr:uid="{6EE6553A-B0F7-4950-9CF9-6F936A2E0078}"/>
    <hyperlink ref="B26" r:id="rId25" display="22-25" xr:uid="{580DBE60-D527-4AB4-8B9C-E35C15408B8E}"/>
    <hyperlink ref="B27:B28" r:id="rId26" display="22-25" xr:uid="{5148F536-DEF5-44AC-92C1-22D99C944446}"/>
    <hyperlink ref="B27" r:id="rId27" display="22-26" xr:uid="{0568315E-C2C4-494B-AC3F-50BD6E32A323}"/>
    <hyperlink ref="B28" r:id="rId28" display="22-27" xr:uid="{A97AFE51-6481-4AB0-ADE4-21D054002D18}"/>
    <hyperlink ref="B29" r:id="rId29" display="22-28" xr:uid="{6182D644-99C5-47C8-B585-751F7D2505F5}"/>
    <hyperlink ref="B30" r:id="rId30" display="22-29" xr:uid="{3B33A92C-C0ED-4DD3-82E8-51451597B46D}"/>
    <hyperlink ref="B31" r:id="rId31" display="22-30" xr:uid="{FD858A21-6537-45AD-9392-DDF4A29A8DBF}"/>
    <hyperlink ref="B32" r:id="rId32" display="22-31" xr:uid="{B99B5AA9-9382-4753-8466-D539F9F61DF2}"/>
    <hyperlink ref="B33" r:id="rId33" display="22-32" xr:uid="{B35A30C4-B8DF-4408-914D-5B8BED61F374}"/>
    <hyperlink ref="B34" r:id="rId34" display="22-33" xr:uid="{57143A73-417F-41DD-8C4B-180CDAFB37AD}"/>
    <hyperlink ref="B35" r:id="rId35" display="22-34" xr:uid="{447D3C9B-CB4E-45B2-833B-3347CE2A84B3}"/>
    <hyperlink ref="B36" r:id="rId36" display="22-35" xr:uid="{0E89EABE-67CB-48D6-B3AD-44F65D44F086}"/>
    <hyperlink ref="B37" r:id="rId37" display="22-36" xr:uid="{F8EA8CE3-5E07-41DE-A1BA-84D31A96CDCA}"/>
    <hyperlink ref="B38" r:id="rId38" display="22-37" xr:uid="{1F03943C-2A59-4514-AE4A-42030CCA5BFB}"/>
    <hyperlink ref="B39" r:id="rId39" display="22-38" xr:uid="{58939A76-D5DF-4974-AAAE-8477CC85E4EC}"/>
    <hyperlink ref="B40" r:id="rId40" display="22-39" xr:uid="{FE88480D-B3A1-47B5-A1F6-CA61E19794C6}"/>
    <hyperlink ref="B41" r:id="rId41" display="22-40" xr:uid="{322CD379-CE2D-4EE7-9449-D1A9F34B30D9}"/>
    <hyperlink ref="B42" r:id="rId42" display="22-41" xr:uid="{4797BF7B-595A-48A4-95EC-EEE01B34F2B6}"/>
    <hyperlink ref="B43:B44" r:id="rId43" display="22-41" xr:uid="{DEAEC13F-C2B2-4C11-921D-8C257CFC6959}"/>
    <hyperlink ref="B43" r:id="rId44" display="22-42" xr:uid="{4EC9C479-2B7F-45A5-BECB-803CFBD2BB8C}"/>
    <hyperlink ref="B44" r:id="rId45" display="22-43" xr:uid="{6C640042-C50E-417E-824E-C38174266567}"/>
    <hyperlink ref="B45" r:id="rId46" display="22-43" xr:uid="{4E58ED34-501E-4D78-9EBA-188FD1CF22E0}"/>
    <hyperlink ref="B46" r:id="rId47" display="22-45" xr:uid="{8664995E-F2AA-41FE-99F1-4158BFEA8D41}"/>
    <hyperlink ref="B47" r:id="rId48" display="22-46" xr:uid="{50D4A02E-DB1A-44F4-8FCB-9D66D28AB55E}"/>
    <hyperlink ref="B48" r:id="rId49" display="22-47" xr:uid="{34F64A92-CCF2-4556-AF84-988A02F18F74}"/>
    <hyperlink ref="B49" r:id="rId50" display="22-48" xr:uid="{5295CA8B-035D-49B2-8975-C4549342E554}"/>
    <hyperlink ref="B50" r:id="rId51" display="22-49" xr:uid="{901018B0-BA8D-4F00-8ED0-11D308183690}"/>
    <hyperlink ref="B51:B52" r:id="rId52" display="22-49" xr:uid="{83A5E23C-581B-4A7B-9A6D-BF4ACD7372DA}"/>
    <hyperlink ref="B51" r:id="rId53" display="22-50" xr:uid="{92DDEB30-2421-4243-BEEC-75884E7FE884}"/>
    <hyperlink ref="B52" r:id="rId54" display="22-51" xr:uid="{3A129759-A6EC-4B3D-90B0-D6704AE2D267}"/>
    <hyperlink ref="B53" r:id="rId55" display="22-52" xr:uid="{93B46686-1382-4A73-958E-C40A9AF9C3E0}"/>
    <hyperlink ref="B54" r:id="rId56" display="22-53" xr:uid="{AAA58FAE-FDBD-4DEC-B7AF-E8BAD2E124B9}"/>
    <hyperlink ref="B55" r:id="rId57" display="22-54" xr:uid="{E5701D38-6D54-4839-947E-DAA9540B08BD}"/>
    <hyperlink ref="B56" r:id="rId58" display="22-55" xr:uid="{C98DC1CF-8F28-4921-924F-B676125A4456}"/>
    <hyperlink ref="B57:B58" r:id="rId59" display="22-55" xr:uid="{6848A3A7-AE4B-4F62-BAB3-1C1DC2BAE250}"/>
    <hyperlink ref="B57" r:id="rId60" display="22-56" xr:uid="{EAC94914-6458-4376-B0CD-94A0058B9290}"/>
    <hyperlink ref="B59" r:id="rId61" display="22-58" xr:uid="{F0674FF7-B783-4289-B1D3-408BDD4802ED}"/>
    <hyperlink ref="B60" r:id="rId62" display="22-59" xr:uid="{A600A030-8EB0-4BD1-BE68-91005F52BF11}"/>
    <hyperlink ref="B58" r:id="rId63" display="22-57" xr:uid="{B5C2BC07-4883-40C7-8126-96591558033A}"/>
    <hyperlink ref="B61" r:id="rId64" display="22-60" xr:uid="{06AC7AE0-7A00-4816-8847-7893319FD874}"/>
    <hyperlink ref="B62" r:id="rId65" display="22-61" xr:uid="{959570F3-C48D-4623-8BEA-B7CD4A1542DA}"/>
    <hyperlink ref="B63" r:id="rId66" display="0" xr:uid="{9D8C702C-31E8-430C-BBD9-6B564CD9A621}"/>
    <hyperlink ref="B64" r:id="rId67" display="22-63" xr:uid="{DECD9D62-019F-42C0-BAD7-5ED0D5CC7F92}"/>
    <hyperlink ref="B65" r:id="rId68" display="22-64" xr:uid="{4DC4F5BE-8144-49E5-95BA-37EADC516294}"/>
    <hyperlink ref="B66" r:id="rId69" display="22-65" xr:uid="{60467B96-CD2C-478F-A8FC-170DB17D0CB7}"/>
    <hyperlink ref="B67" r:id="rId70" display="22-66" xr:uid="{3B751698-3B50-4855-B170-0A825BFFC45F}"/>
    <hyperlink ref="B68" r:id="rId71" display="22-67" xr:uid="{C8EA0CB2-A421-42A3-919D-26950D0DAE0D}"/>
    <hyperlink ref="B69" r:id="rId72" display="22-68" xr:uid="{B0A55BE2-E654-4A20-9286-EE6A0F19B5B8}"/>
    <hyperlink ref="B70" r:id="rId73" display="22-69" xr:uid="{BF390822-FE19-448A-9EE5-58248071BB14}"/>
    <hyperlink ref="B71" r:id="rId74" display="22-70" xr:uid="{CFCE05B0-DF6D-44D0-A531-092926EFC65E}"/>
    <hyperlink ref="B72" r:id="rId75" display="23-01" xr:uid="{62E1B400-BD7A-45DE-80B3-5F4FE78928C2}"/>
    <hyperlink ref="B73" r:id="rId76" display="23-02" xr:uid="{25CF55DF-F13D-45FB-80AF-020E90F56CC8}"/>
    <hyperlink ref="B74" r:id="rId77" display="23-03" xr:uid="{382745A7-5A0A-488D-9787-3855F06C44CF}"/>
    <hyperlink ref="B75" r:id="rId78" display="23-04" xr:uid="{51BB94BA-425C-4643-8A47-FFFF2C2F60F5}"/>
    <hyperlink ref="B76:B77" r:id="rId79" display="23-03" xr:uid="{FDF599A7-72BD-4629-AF21-51F01A050DB7}"/>
    <hyperlink ref="B76" r:id="rId80" display="23-05" xr:uid="{9673D160-4AA7-4EE4-89D7-010A796B1319}"/>
    <hyperlink ref="B78" r:id="rId81" display="23-07" xr:uid="{2DFBB4B3-A558-4A22-B372-FD67FA22B4C8}"/>
    <hyperlink ref="B79" r:id="rId82" display="23-07" xr:uid="{010613D7-B3A0-49CC-8401-1712DF7BAB44}"/>
    <hyperlink ref="B80" r:id="rId83" display="23-08" xr:uid="{AAF894FC-79F5-4C30-A7F4-469F65B0EE4B}"/>
    <hyperlink ref="B81:B82" r:id="rId84" display="23-07" xr:uid="{BBAE379F-47D6-4671-A1D9-0BFD536D171D}"/>
    <hyperlink ref="B77" r:id="rId85" display="23-06" xr:uid="{AB8B631F-5580-4166-B6F3-2172F607BF3B}"/>
    <hyperlink ref="B81" r:id="rId86" display="23-09" xr:uid="{E0C07F06-D331-4C87-92B1-5B66DD438E25}"/>
    <hyperlink ref="B82" r:id="rId87" display="23-10" xr:uid="{D1240D70-DD48-4736-9DFE-C0C7EC37788E}"/>
    <hyperlink ref="B83" r:id="rId88" display="23-11" xr:uid="{34AAD759-9043-4568-84AD-B525A0705F47}"/>
    <hyperlink ref="B84" r:id="rId89" display="23-12" xr:uid="{BD4ABD9E-0CA7-4CF1-8024-E8FCE9857D02}"/>
    <hyperlink ref="B85" r:id="rId90" display="23-12" xr:uid="{AC2E58BB-9042-45FA-9766-B9AB793AA856}"/>
    <hyperlink ref="B86" r:id="rId91" display="23-14" xr:uid="{0B872898-A8B2-479D-AF5B-C3A27EF136E6}"/>
    <hyperlink ref="B87" r:id="rId92" display="23-15" xr:uid="{2E05ED4A-C80F-4249-87CA-DF2E8ECB5F68}"/>
    <hyperlink ref="B88" r:id="rId93" display="23-15" xr:uid="{2E143370-7C08-4AB4-A023-3F1BF1A4221F}"/>
    <hyperlink ref="B89" r:id="rId94" display="23-15" xr:uid="{DDF4428B-7191-4D8D-BC94-CC21E219E438}"/>
    <hyperlink ref="B90" r:id="rId95" display="23-18" xr:uid="{2E7F472A-FCF6-4BE2-AB25-F2D3BEF88108}"/>
    <hyperlink ref="B91" r:id="rId96" display="23-19" xr:uid="{71C46301-14CF-4A09-962A-C5FECFB6886B}"/>
    <hyperlink ref="B92" r:id="rId97" display="23-20" xr:uid="{1C97AD48-EA70-406D-BB3E-FF94B1FE79C4}"/>
    <hyperlink ref="B93" r:id="rId98" display="23-21" xr:uid="{47E3E927-234B-492B-ABA5-C19775297733}"/>
    <hyperlink ref="B94" r:id="rId99" display="23-22" xr:uid="{2AD3DCD4-19D8-449D-BF30-EEF16030D3A1}"/>
    <hyperlink ref="B95" r:id="rId100" display="23-23" xr:uid="{609922BF-6E1B-4064-82AF-B2CC4AA1AEB3}"/>
    <hyperlink ref="B96" r:id="rId101" display="23-24" xr:uid="{8D9EA133-581F-4CFF-9B06-3B38ABC07C3C}"/>
    <hyperlink ref="B97" r:id="rId102" display="23-25" xr:uid="{2417B55E-B881-4567-9E7F-781D4FFABE1E}"/>
    <hyperlink ref="B98" r:id="rId103" display="23-25" xr:uid="{5B568079-6C86-49B6-82E3-3ED67CC6D87F}"/>
    <hyperlink ref="B99" r:id="rId104" display="23-25" xr:uid="{C4C97F96-F0D3-4E0D-B5FC-6437DD35D79A}"/>
    <hyperlink ref="B100" r:id="rId105" display="23-28" xr:uid="{B20BBB37-76B8-4174-9476-FAC9F95CE89A}"/>
    <hyperlink ref="B101" r:id="rId106" display="23-25" xr:uid="{EB5AA567-CCB5-41D0-A509-EE1EA726A556}"/>
    <hyperlink ref="B102" r:id="rId107" display="23-25" xr:uid="{8CE51B25-1A69-4A35-8CE1-442841F8D0EF}"/>
    <hyperlink ref="B103" r:id="rId108" display="23-31" xr:uid="{AFC64228-28B6-4714-AED0-A1FA8C2E4EBD}"/>
    <hyperlink ref="B104" r:id="rId109" display="23-32" xr:uid="{83D3E0C7-1358-4AFF-889C-1EEE9C6F5BD9}"/>
    <hyperlink ref="B105" r:id="rId110" display="23-33" xr:uid="{ABB78FD5-C9AC-41E4-AEAF-028348AF4C2B}"/>
    <hyperlink ref="B106" r:id="rId111" display="23-34" xr:uid="{BFE79A1E-1A25-41B8-B69A-54EBE0F7EB81}"/>
    <hyperlink ref="B107" r:id="rId112" display="23-35" xr:uid="{4637A796-2227-4F35-ACF4-81A2451E0447}"/>
    <hyperlink ref="B108:B109" r:id="rId113" display="23-33" xr:uid="{18EAF859-64B1-4D06-AD57-95DB6F68467F}"/>
    <hyperlink ref="B110" r:id="rId114" display="23-38" xr:uid="{0224CA0B-7520-4D9F-8338-4C48FC6ECABC}"/>
    <hyperlink ref="B111" r:id="rId115" display="23-39" xr:uid="{B0002697-6768-427D-BE19-DC63F4CD424B}"/>
    <hyperlink ref="B109" r:id="rId116" display="23-37" xr:uid="{CDC685FB-AE35-441C-B7F4-63A6CD4A32E7}"/>
    <hyperlink ref="B108" r:id="rId117" display="23-36" xr:uid="{04D4D3CA-DC83-4D34-A7F5-10D98B847F99}"/>
    <hyperlink ref="B112" r:id="rId118" display="23-40" xr:uid="{3FBFC049-7CF3-47C7-A39C-2F6D1F63F678}"/>
    <hyperlink ref="B113" r:id="rId119" display="23-41" xr:uid="{253A509F-A899-4BB9-BD80-6983387AE907}"/>
    <hyperlink ref="B114:B116" r:id="rId120" display="23-41" xr:uid="{0319FCEC-1032-432D-9992-F8489BECD5A8}"/>
    <hyperlink ref="B114" r:id="rId121" display="23-42" xr:uid="{BB7F8BBE-A6FA-46D1-91EE-21CC66D80DC8}"/>
    <hyperlink ref="B117" r:id="rId122" display="23-45" xr:uid="{21D85761-6E85-4637-B4F6-A323A61E00FD}"/>
    <hyperlink ref="B116" r:id="rId123" display="23-44" xr:uid="{640FE083-746E-4901-8870-2C30117E2912}"/>
    <hyperlink ref="B118" r:id="rId124" display="23-41" xr:uid="{0808759E-41BB-4184-9A82-89D720178AD2}"/>
    <hyperlink ref="B119" r:id="rId125" display="23-47" xr:uid="{B6E162F7-2D9D-4380-9FA5-24E6FED650BE}"/>
    <hyperlink ref="B120" r:id="rId126" display="23-48" xr:uid="{DA054775-72BE-444D-9424-62B69A4F718C}"/>
    <hyperlink ref="B121" r:id="rId127" display="23-49" xr:uid="{771DA815-288D-4C86-948D-B80F2ED604B3}"/>
    <hyperlink ref="B122:B123" r:id="rId128" display="23-49" xr:uid="{6FF220BC-BE6F-4754-A0E0-C7616DB86F35}"/>
    <hyperlink ref="B124" r:id="rId129" display="23-52" xr:uid="{CFEC3302-88A4-4F65-B992-82C41A864BB6}"/>
    <hyperlink ref="B123" r:id="rId130" display="23-51" xr:uid="{B39882EE-51EB-4BAE-860D-93179C31E4C6}"/>
    <hyperlink ref="B122" r:id="rId131" display="23-50" xr:uid="{BAF0C619-5D74-41B1-884E-38E9EAF69E27}"/>
    <hyperlink ref="B125" r:id="rId132" display="23-53" xr:uid="{3E5018EB-E294-4724-8A20-CA4A85F9F754}"/>
    <hyperlink ref="B126" r:id="rId133" display="23-52" xr:uid="{5A7C74F2-8818-4C60-BEE7-71236F6BF232}"/>
    <hyperlink ref="B127" r:id="rId134" display="23-55" xr:uid="{83CD2A69-471C-4238-882F-0010E27ABCF4}"/>
    <hyperlink ref="B128" r:id="rId135" display="23-56" xr:uid="{41D57001-CC25-4721-BE0C-906EFF277031}"/>
    <hyperlink ref="B129" r:id="rId136" display="23-57" xr:uid="{A81C2817-B904-47CF-9D9A-9653A8E1C7DE}"/>
    <hyperlink ref="B130:B132" r:id="rId137" display="23-57" xr:uid="{EBF7DD30-2939-48A2-9B74-5B77CE50E443}"/>
    <hyperlink ref="B130" r:id="rId138" display="23-58" xr:uid="{CEBB1191-423E-4B87-A3E1-EA0AE410B73B}"/>
    <hyperlink ref="B133:B136" r:id="rId139" display="23-57" xr:uid="{B8C35857-E505-43D9-BB10-E7C40C1E3E9D}"/>
    <hyperlink ref="B135" r:id="rId140" display="23-63" xr:uid="{C64F1568-72B2-4312-9F7D-BEB528EB5A6F}"/>
    <hyperlink ref="B134" r:id="rId141" display="23-62" xr:uid="{6C33742C-666A-4A89-8A80-BBE32EE7CE9F}"/>
    <hyperlink ref="B137" r:id="rId142" display="23-65" xr:uid="{03A217C4-AC2F-405A-A74D-6D3A70DA6F94}"/>
    <hyperlink ref="B138" r:id="rId143" display="23-66" xr:uid="{1438C3A7-862D-41A1-84A3-40FAD98D5A47}"/>
    <hyperlink ref="B139" r:id="rId144" display="23-67" xr:uid="{CEE95513-9B7A-476D-B30A-C9836260BB5C}"/>
    <hyperlink ref="B140" r:id="rId145" display="23-68" xr:uid="{DC7DA74A-6214-4672-8CE4-8BD687627DAD}"/>
    <hyperlink ref="B132" r:id="rId146" display="23-60" xr:uid="{05B70AD0-7CDA-4E34-8D07-DA30CC2F1C23}"/>
    <hyperlink ref="B141:B143" r:id="rId147" display="23-67" xr:uid="{EA9D28C1-367C-486F-9216-DBF2B7D6D916}"/>
    <hyperlink ref="B144" r:id="rId148" display="\\serv2003\Projektavimas\ESO metinis Centras\143 Savanorių pr. 339C, Kaunas, Kauno m. sav" xr:uid="{1325C0BA-4022-4C04-832D-1E006732F00E}"/>
    <hyperlink ref="B145" r:id="rId149" display="23-73" xr:uid="{DD606E92-AD2B-424F-9AB9-F5EA01319413}"/>
    <hyperlink ref="B146" r:id="rId150" display="23-74" xr:uid="{95A51B49-87BE-4C38-B920-64BAADB70D7C}"/>
    <hyperlink ref="B147" r:id="rId151" display="23-75" xr:uid="{AD0FAF54-9C3A-457D-9B41-5CADD42C376F}"/>
    <hyperlink ref="B141" r:id="rId152" display="23-69" xr:uid="{1CAC69B2-DFAE-4FEE-8C09-0E9EA45686F2}"/>
    <hyperlink ref="B142" r:id="rId153" display="23-70" xr:uid="{095412C6-DD93-4F84-88ED-E987FBC660DE}"/>
    <hyperlink ref="B143" r:id="rId154" display="23-71" xr:uid="{7C16B57F-DA98-4541-8835-8471E3639A86}"/>
    <hyperlink ref="B148" r:id="rId155" display="23-76" xr:uid="{7B0E8ECC-DF67-49D4-B5F1-C206E8703E34}"/>
    <hyperlink ref="B149" r:id="rId156" display="23-77" xr:uid="{905F03AB-C7A3-4227-9FCB-F77FA791A920}"/>
    <hyperlink ref="B150" r:id="rId157" display="23-78" xr:uid="{864EEFCE-FB50-42D6-AC68-A873E9FEADC0}"/>
    <hyperlink ref="B151" r:id="rId158" display="23-79" xr:uid="{DD94A328-2E6E-4480-9D46-69A494A76F10}"/>
    <hyperlink ref="B131" r:id="rId159" display="23-59" xr:uid="{84659C6C-8ECA-4E21-AD5D-05257E88D57D}"/>
    <hyperlink ref="B152:B153" r:id="rId160" display="23-79" xr:uid="{71EF5D5F-616D-4252-9F4A-A1CA097606C9}"/>
    <hyperlink ref="B154" r:id="rId161" display="23-82" xr:uid="{C505DE08-962F-4C7F-B761-070543B7A06E}"/>
    <hyperlink ref="B153" r:id="rId162" display="23-81" xr:uid="{CD7317C4-BB82-4893-B378-C58ACDF6A5DF}"/>
    <hyperlink ref="B152" r:id="rId163" display="23-80" xr:uid="{498D0706-AE38-4E76-92BA-491246E5A3FC}"/>
    <hyperlink ref="B155" r:id="rId164" display="23-83" xr:uid="{CA20CB0E-4F18-41E9-B047-32EC1B368256}"/>
    <hyperlink ref="B156" r:id="rId165" display="23-84" xr:uid="{FE451A39-6DAD-46E9-B9FE-4BB8BD322058}"/>
    <hyperlink ref="B157" r:id="rId166" display="23-85" xr:uid="{A17DEDB3-F3BD-4C0F-B659-4ED0376BD504}"/>
    <hyperlink ref="B158" r:id="rId167" display="23-86" xr:uid="{05EA1BC6-CBB3-44BD-8B08-0CD42292A923}"/>
    <hyperlink ref="B159" r:id="rId168" display="23-87" xr:uid="{4C93AEF6-E11B-4D91-89D8-B6FE43DE6277}"/>
    <hyperlink ref="B160" r:id="rId169" display="23-88" xr:uid="{B4653909-5296-49EF-B1F9-4B83411C40F2}"/>
    <hyperlink ref="B161" r:id="rId170" display="23-88" xr:uid="{7BED2FE1-C163-4D47-96E1-6FEEC7B60B4E}"/>
    <hyperlink ref="B162:B163" r:id="rId171" display="23-88" xr:uid="{7CE50A07-8F5D-4CEC-BFF0-601670732396}"/>
    <hyperlink ref="B164:B165" r:id="rId172" display="23-88" xr:uid="{27EBBC04-CDD2-46C1-896E-9F8EF141B359}"/>
    <hyperlink ref="B166:B167" r:id="rId173" display="23-88" xr:uid="{5DC03C82-974D-4B27-B8C0-20837425CCC3}"/>
    <hyperlink ref="B168" r:id="rId174" display="24-07" xr:uid="{595B9062-90C7-4CB5-8DAE-45705369DEE4}"/>
    <hyperlink ref="B170" r:id="rId175" display="24-08" xr:uid="{D4DC9905-2A8C-4C68-BDA8-B9B094791FAB}"/>
    <hyperlink ref="B171" r:id="rId176" display="24-09" xr:uid="{0915A492-1C29-4A49-B387-5B4C14D24FC6}"/>
    <hyperlink ref="B172" r:id="rId177" display="24-10" xr:uid="{60BBD656-434E-443B-A3AF-BCA14CB5B24A}"/>
    <hyperlink ref="B173" r:id="rId178" display="24-11" xr:uid="{C138713E-1CBA-4D38-84FF-ECE01D80A72C}"/>
    <hyperlink ref="B167" r:id="rId179" display="24-06" xr:uid="{E02F6C3A-583F-4FF2-BEDD-F341060D6AFF}"/>
    <hyperlink ref="B174" r:id="rId180" display="24-12" xr:uid="{DAD753D3-F913-497C-9DF2-B6E3786CBD57}"/>
    <hyperlink ref="B175" r:id="rId181" display="24-13" xr:uid="{E564EE1A-A017-434A-A3B5-7FC716E9BE0F}"/>
    <hyperlink ref="B176:B177" r:id="rId182" display="24-13" xr:uid="{C382B36F-14AB-4D2C-8680-9F1A71E9E3C4}"/>
    <hyperlink ref="B176" r:id="rId183" display="24-14" xr:uid="{28D19ADE-80B4-45B7-9F0E-609EF641125E}"/>
    <hyperlink ref="B166" r:id="rId184" display="0" xr:uid="{8673D991-036D-4393-8207-7B36153849FC}"/>
    <hyperlink ref="B178" r:id="rId185" display="24-16" xr:uid="{895AE335-6C2D-4C46-8E27-16C4F29ECCA3}"/>
    <hyperlink ref="B179" r:id="rId186" display="24-17" xr:uid="{2861639C-F095-451E-8159-055280FCDD17}"/>
    <hyperlink ref="B180" r:id="rId187" display="24-18" xr:uid="{6DE74B2B-57B8-48CD-9952-BCDCA55E2C76}"/>
    <hyperlink ref="B181:B185" r:id="rId188" display="24-13" xr:uid="{34DBADC2-B188-4382-92BF-A48A6FFEEC54}"/>
    <hyperlink ref="B186" r:id="rId189" display="24-24" xr:uid="{934697EE-3FF0-4DF2-8E55-B77EA7D5000C}"/>
    <hyperlink ref="B187" r:id="rId190" display="24-25" xr:uid="{3968A8DA-9C0B-47BC-9D4B-35BF35C0A7C4}"/>
    <hyperlink ref="B188" r:id="rId191" display="24-26" xr:uid="{1BB00504-97E4-4BD3-9BBD-29CEA189006A}"/>
    <hyperlink ref="B189" r:id="rId192" display="24-27" xr:uid="{304874DE-2385-4A62-AD30-9CBD01D448AF}"/>
    <hyperlink ref="B190" r:id="rId193" display="24-28" xr:uid="{EAD91AFB-419F-4FC6-AB72-F4EDFA21F8FE}"/>
    <hyperlink ref="B191" r:id="rId194" display="24-29" xr:uid="{6C91D539-A39D-4747-A253-B82DD2F4FCE2}"/>
    <hyperlink ref="B177" r:id="rId195" display="24-15" xr:uid="{32F421D5-71D7-49C8-883C-84F8F41D2F15}"/>
    <hyperlink ref="B181" r:id="rId196" display="24-19" xr:uid="{1A3BD37A-F33A-42EE-9F16-7D9114697279}"/>
    <hyperlink ref="B182" r:id="rId197" display="24-20" xr:uid="{CC057B8C-9C29-4150-AEF4-EF942DBF624A}"/>
    <hyperlink ref="B183" r:id="rId198" display="24-21" xr:uid="{23683C6B-4C09-40DD-B286-197D71B558F9}"/>
    <hyperlink ref="B184" r:id="rId199" display="24-22" xr:uid="{E86EB9F4-9C63-4A8A-A657-13D6C2081150}"/>
    <hyperlink ref="B185" r:id="rId200" display="24-23" xr:uid="{C72130DC-D2C2-4E86-B087-3129D2203156}"/>
    <hyperlink ref="B192" r:id="rId201" display="0" xr:uid="{5206AC09-8A23-4F63-BFBD-A31EF9B74350}"/>
    <hyperlink ref="B193:B196" r:id="rId202" display="24-29" xr:uid="{69274458-5253-4284-B155-B79EFE804666}"/>
    <hyperlink ref="B197:B198" r:id="rId203" display="24-29" xr:uid="{B6F61170-1C36-4A74-856D-72F010552068}"/>
    <hyperlink ref="B199" r:id="rId204" display="24-37" xr:uid="{D241B0E6-36BD-4349-BFB2-5C5D7B2BCF02}"/>
    <hyperlink ref="B200" r:id="rId205" display="24-38" xr:uid="{2BBCE9D4-C3A6-40D3-A9EA-5ECE3DE27704}"/>
    <hyperlink ref="B201" r:id="rId206" display="24-39" xr:uid="{BEA7E8EF-7E43-48C8-8ACF-F67765038DAC}"/>
    <hyperlink ref="B202" r:id="rId207" display="24-40" xr:uid="{1607B795-40E7-4326-9553-E0352DDE6787}"/>
    <hyperlink ref="B197" r:id="rId208" display="24-35" xr:uid="{3451AD90-235D-4D38-8AAB-EA2CFDDE225C}"/>
    <hyperlink ref="B193" r:id="rId209" display="24-31" xr:uid="{9167718C-8784-4254-96A3-E88713C90198}"/>
    <hyperlink ref="B194" r:id="rId210" display="24-32" xr:uid="{014198AC-D05B-49EB-A16D-71460C9574C6}"/>
    <hyperlink ref="B195" r:id="rId211" display="24-33" xr:uid="{31B600CD-9E5E-4537-93DC-206E47A509B4}"/>
    <hyperlink ref="B196" r:id="rId212" display="0" xr:uid="{26FF1C90-43AC-415F-906E-D7AFE5B5BC0D}"/>
    <hyperlink ref="B198" r:id="rId213" display="0" xr:uid="{93A947F5-999B-4494-BC13-5994E29D32BE}"/>
    <hyperlink ref="B217" r:id="rId214" display="24-55" xr:uid="{B4247951-ECB7-4EB4-BF97-46E6D4E854C1}"/>
    <hyperlink ref="B216" r:id="rId215" display="24-54" xr:uid="{42384AEE-F272-4801-9BC3-A8F1F1428CC2}"/>
    <hyperlink ref="B215" r:id="rId216" display="24-53" xr:uid="{CAA72D9B-471D-4134-A4FF-0010EB5A7157}"/>
    <hyperlink ref="B213" r:id="rId217" display="24-51" xr:uid="{9AB44BAE-DA60-49D1-81EF-C200CCABB106}"/>
    <hyperlink ref="B214" r:id="rId218" display="24-52" xr:uid="{1EB3429F-6EC7-4FAB-AFF7-F1413EBB093E}"/>
    <hyperlink ref="B212" r:id="rId219" display="24-50" xr:uid="{B1F0015D-2D24-4FB4-BA30-61C3789AF511}"/>
    <hyperlink ref="B211" r:id="rId220" display="24-49" xr:uid="{4EE85A40-C973-44C3-8F08-E426D81AE39C}"/>
    <hyperlink ref="B210" r:id="rId221" display="24-48" xr:uid="{48484B61-7604-4D02-BD04-F5708E1D663E}"/>
    <hyperlink ref="B209" r:id="rId222" display="24-47" xr:uid="{D6734A8C-27FC-4BE7-9575-2216E8364E37}"/>
    <hyperlink ref="B204" r:id="rId223" display="\\serv2003\Projektavimas\ESO metinis Centras\203. Kranto 10-oji g. 18-1, Kaunas, Kauno m. sav" xr:uid="{EC02DD88-C1BC-44DD-8527-1D0B87E6B696}"/>
    <hyperlink ref="B203" r:id="rId224" display="24-41" xr:uid="{DC11426A-9F79-4FA6-88F1-0970148306A2}"/>
    <hyperlink ref="B205" r:id="rId225" display="\\serv2003\Projektavimas\ESO metinis Centras\204. Savanorių pr. 3-20, Kaunas, Kauno m. sav" xr:uid="{4A4A922D-B1D0-441A-8C7D-CC12607015BC}"/>
    <hyperlink ref="B208" r:id="rId226" display="24-46" xr:uid="{91B08448-4D98-4F93-829E-039C74764FBE}"/>
    <hyperlink ref="B207" r:id="rId227" display="24-45" xr:uid="{37BACB62-EF03-4A19-947C-FE044FAD2445}"/>
    <hyperlink ref="B219" r:id="rId228" display="\\192.168.1.100\Projektavimas\ESO metinis Centras\218. A. Juozapavičiaus pr. 32-11, Kaunas, Kauno m. sav" xr:uid="{4336D837-D192-4495-BFDD-4DB3F3CCBE6A}"/>
    <hyperlink ref="B220" r:id="rId229" display="24-58" xr:uid="{4695EB2E-757B-4A7D-AC75-5BBE4ED39A7D}"/>
    <hyperlink ref="B221" r:id="rId230" display="24-59" xr:uid="{EFF5BDA9-3431-429D-92A9-416CA8E1074B}"/>
    <hyperlink ref="B222" r:id="rId231" display="24-60" xr:uid="{6663165E-DC2E-443E-82B9-F88209E6B5E0}"/>
    <hyperlink ref="B223" r:id="rId232" display="24-61" xr:uid="{F8936C9B-F7E1-483E-95F7-820F609631DF}"/>
    <hyperlink ref="B224" r:id="rId233" display="24-62" xr:uid="{9119AFAC-6211-438D-980E-A40D2F9F080C}"/>
    <hyperlink ref="B206" r:id="rId234" display="24-44" xr:uid="{CD63DDE8-93C9-4F5E-9E34-51FF68D5BB1B}"/>
    <hyperlink ref="B218" r:id="rId235" display="24-56" xr:uid="{1772EC0D-EA14-4751-8830-0554DB2CA713}"/>
    <hyperlink ref="B225" r:id="rId236" display="24-63" xr:uid="{47EFB3EC-25A4-44FC-A4A5-931FFC21DBE0}"/>
    <hyperlink ref="B226:B227" r:id="rId237" display="24-62" xr:uid="{3B0CB053-955E-460C-8AFC-19655795E080}"/>
    <hyperlink ref="B228:B230" r:id="rId238" display="24-62" xr:uid="{D4C3E239-E57C-42A9-B175-D8777DBBD5E5}"/>
    <hyperlink ref="B231:B232" r:id="rId239" display="24-62" xr:uid="{C09BF2A5-FC8D-4738-85A4-290C4B64E3BD}"/>
    <hyperlink ref="B230" r:id="rId240" display="24-68" xr:uid="{4B5D8AAA-30EB-4F00-BA9E-67E35BED167B}"/>
    <hyperlink ref="B229" r:id="rId241" display="24-67" xr:uid="{F5CE45F9-BCB5-48BE-A2E9-4E8CC20C1800}"/>
    <hyperlink ref="B228" r:id="rId242" display="24-66" xr:uid="{3ED2E72D-47CA-4867-9BB8-069009EE9F0F}"/>
    <hyperlink ref="B227" r:id="rId243" display="24-65" xr:uid="{C532C30C-1902-4AC2-A8BA-CC42B753A8A6}"/>
    <hyperlink ref="B226" r:id="rId244" display="24-64" xr:uid="{3C6936A1-C89A-4250-96FE-68FF27A22B07}"/>
    <hyperlink ref="B231" r:id="rId245" display="24-69" xr:uid="{C2DE55BB-83A6-4CD2-9175-9DCA6B5BD726}"/>
    <hyperlink ref="B232" r:id="rId246" display="24-70" xr:uid="{9A00F264-A061-453A-BAB2-4A153A8C38C5}"/>
    <hyperlink ref="B233:B234" r:id="rId247" display="24-62" xr:uid="{84131902-7BBC-4280-A689-E03E3AD03D36}"/>
    <hyperlink ref="B233" r:id="rId248" display="24-71" xr:uid="{B2F02DA8-2F62-4E28-8ED4-A1462A4A2A2F}"/>
    <hyperlink ref="B234" r:id="rId249" display="24-72" xr:uid="{422896AE-1934-4FB9-9C83-A77F6A36D48C}"/>
    <hyperlink ref="B235:B236" r:id="rId250" display="24-62" xr:uid="{7A2FE6DB-D098-4EC6-ADAE-8E5D26733C67}"/>
    <hyperlink ref="B235" r:id="rId251" display="24-73" xr:uid="{E33AF3E1-E599-4ABF-9FE5-272E27874BA7}"/>
    <hyperlink ref="B236" r:id="rId252" display="24-74" xr:uid="{21DBA4E5-98CF-4BFF-8E1D-1CA35B8F2FDD}"/>
    <hyperlink ref="B237:B238" r:id="rId253" display="24-62" xr:uid="{2E0EC230-69E0-4444-B447-CF683E6AD444}"/>
    <hyperlink ref="B237" r:id="rId254" display="24-75" xr:uid="{A67BEA71-A34E-4887-8F33-FBCD59FF4B12}"/>
    <hyperlink ref="B239:B240" r:id="rId255" display="24-62" xr:uid="{8A6432EA-0419-4EBA-B6EE-F6D27A633E2D}"/>
    <hyperlink ref="B241:B242" r:id="rId256" display="24-62" xr:uid="{A0A4F3BF-442F-45AA-A874-1CD40250591F}"/>
    <hyperlink ref="B241" r:id="rId257" display="24-79" xr:uid="{7E3ECEA4-D9EC-4775-843E-9AC7EE9690FE}"/>
    <hyperlink ref="B242" r:id="rId258" display="24-80" xr:uid="{4B6B1900-CECB-49EC-B67C-93E632537FB4}"/>
    <hyperlink ref="B240" r:id="rId259" display="24-78" xr:uid="{926366B9-8D37-48BD-8636-4225239E51C9}"/>
    <hyperlink ref="B238" r:id="rId260" display="24-76" xr:uid="{EA366EA2-28CF-48DD-AEA6-7AB9712F2EA1}"/>
    <hyperlink ref="B239" r:id="rId261" display="24-77" xr:uid="{D5BEAEFF-C50B-49A4-8B92-E37B2383B990}"/>
    <hyperlink ref="B244" r:id="rId262" display="24-82" xr:uid="{D142FB40-367D-4B28-9156-BB0F39B27E0B}"/>
    <hyperlink ref="B245" r:id="rId263" display="24-83" xr:uid="{37CB9088-E1A5-4738-B85F-31219E4EE6F0}"/>
    <hyperlink ref="B246" r:id="rId264" display="24-84" xr:uid="{57E4CF39-5503-4636-9E37-2A4D4A2C441B}"/>
    <hyperlink ref="B247" r:id="rId265" display="24-85" xr:uid="{679F030D-7B0F-4D58-9288-CAA06E715DDD}"/>
    <hyperlink ref="B248" r:id="rId266" display="24-86" xr:uid="{5B9832CB-2269-4527-ACD1-7C2A4BC56CEF}"/>
    <hyperlink ref="B249" r:id="rId267" display="24-87" xr:uid="{59A9052B-050A-4366-A264-278E0E1CCF47}"/>
    <hyperlink ref="B250" r:id="rId268" display="24-88" xr:uid="{8B418B4A-7D1E-4926-B20D-061FB595614E}"/>
    <hyperlink ref="B251" r:id="rId269" display="24-89" xr:uid="{DDB8BE3B-7624-4E48-B76B-423AF99B5CDC}"/>
    <hyperlink ref="B252" r:id="rId270" xr:uid="{1E2A1F06-F4C0-4D75-B64D-C82CE5B661CE}"/>
    <hyperlink ref="B253" r:id="rId271" display="24-91" xr:uid="{54514339-66FE-4C29-87FF-56ECA3A2DE17}"/>
    <hyperlink ref="B254" r:id="rId272" display="24-92" xr:uid="{90765E8C-37A6-484B-AC42-B76C096E822C}"/>
    <hyperlink ref="B255" r:id="rId273" display="24-93" xr:uid="{60AF9A17-B67D-4E2D-BAC1-22C30946C5EC}"/>
    <hyperlink ref="B256" r:id="rId274" display="24-94" xr:uid="{55610ADB-6721-4774-B1FC-958B611403E4}"/>
    <hyperlink ref="B257" r:id="rId275" display="24-95" xr:uid="{6397C4DB-B818-4AD7-A44C-F255343C4877}"/>
    <hyperlink ref="B258" r:id="rId276" display="24-96" xr:uid="{D50AB839-5847-4003-8DD9-ABAC937BC33D}"/>
    <hyperlink ref="B259" r:id="rId277" display="24-97" xr:uid="{FC677535-3454-4906-B3E4-68189107B154}"/>
    <hyperlink ref="B260" r:id="rId278" display="24-98" xr:uid="{0DE160F7-C8A6-4FF7-A020-7B77F8683CDA}"/>
    <hyperlink ref="B261" r:id="rId279" display="24-99" xr:uid="{2F5463C2-549C-4223-8EC0-8BEAD6DB2DA2}"/>
    <hyperlink ref="B262" r:id="rId280" display="24-100" xr:uid="{1288816C-C93F-4AE4-B2BC-999C83358D39}"/>
    <hyperlink ref="B263" r:id="rId281" display="24-101" xr:uid="{C33C7AA8-DE42-42B7-883C-087CE1DE931A}"/>
    <hyperlink ref="B264" r:id="rId282" display="24-102" xr:uid="{A3F2F8EC-9A59-4A9F-A506-DB218DA90208}"/>
    <hyperlink ref="B265" r:id="rId283" display="24-103" xr:uid="{3856511F-F842-4AC5-952C-FB3268D96E74}"/>
    <hyperlink ref="B266" r:id="rId284" display="24-104" xr:uid="{11DD7F43-25E9-4C3B-8168-9EC291F05A31}"/>
    <hyperlink ref="B267" r:id="rId285" display="24-105" xr:uid="{937DE028-EE86-4AD5-B711-49401BE472CA}"/>
    <hyperlink ref="B268" r:id="rId286" display="24-106" xr:uid="{4EB42A52-8149-4F64-ABE6-6B99B242E7A3}"/>
    <hyperlink ref="B269" r:id="rId287" display="24-107" xr:uid="{3FB0A8AB-C801-4801-9DCF-8C5B0BFCF0B7}"/>
    <hyperlink ref="B270" r:id="rId288" display="24-108" xr:uid="{B8A298BA-4878-480A-858E-1659E5912C4F}"/>
    <hyperlink ref="B271" r:id="rId289" display="24-109" xr:uid="{79B64D14-B958-451C-B890-EA7925DCAF87}"/>
    <hyperlink ref="B272" r:id="rId290" display="24-110" xr:uid="{04130AA5-CCF7-4438-8644-CF46E15BB110}"/>
    <hyperlink ref="B273" r:id="rId291" display="24-111" xr:uid="{3F65C4E4-E2FB-4B33-BDB0-D4D2E18A3F5F}"/>
    <hyperlink ref="B274" r:id="rId292" display="24-112" xr:uid="{4C432C43-1AB9-4679-8BB9-2C5926F0D9B9}"/>
    <hyperlink ref="B275" r:id="rId293" display="24-113" xr:uid="{8893359D-BED6-4F77-A0FE-C1D0FD9CBB00}"/>
    <hyperlink ref="B276" r:id="rId294" display="24-114" xr:uid="{78BC93FE-178C-45EC-A593-8365EFFF1CD7}"/>
    <hyperlink ref="B277" r:id="rId295" display="24-115" xr:uid="{A029FC4F-C381-4A40-9CF0-8433214E34A0}"/>
    <hyperlink ref="B278" r:id="rId296" display="24-116" xr:uid="{4DECCEEC-52BE-4104-94F1-364CE90D1390}"/>
    <hyperlink ref="B279" r:id="rId297" display="24-117" xr:uid="{9D587114-41E6-44BC-B47D-8A5E19E60818}"/>
    <hyperlink ref="B280" r:id="rId298" display="24-118" xr:uid="{D09F103F-3739-4D78-81DF-79ADC5F4EB9B}"/>
    <hyperlink ref="B281" r:id="rId299" xr:uid="{6269AF56-E2DD-496F-AF75-DE73EBC53A30}"/>
    <hyperlink ref="B282" r:id="rId300" display="24-120" xr:uid="{EC7A57BB-5110-42C3-A7D1-7A075415BA4F}"/>
    <hyperlink ref="B283" r:id="rId301" display="24-121" xr:uid="{848FA0CF-0A90-40CC-82A0-9CF5EE47BE4D}"/>
    <hyperlink ref="B243" r:id="rId302" display="24-81" xr:uid="{985D6789-6C62-4129-B8E7-F9D0ECD3E91E}"/>
    <hyperlink ref="B284" r:id="rId303" display="24-122" xr:uid="{A04CE508-7B91-4D7E-AFA0-CC72EA3B1228}"/>
    <hyperlink ref="B285" r:id="rId304" display="24-123" xr:uid="{7422B102-3CC3-4B95-9A7C-BD8E82E69325}"/>
    <hyperlink ref="B286" r:id="rId305" display="24-124" xr:uid="{839168A4-31AF-4E74-A0A0-83AB7DC92344}"/>
    <hyperlink ref="B287" r:id="rId306" display="24-125" xr:uid="{33A2BCAC-1C62-4EF7-813E-CC12F2F1B82D}"/>
    <hyperlink ref="B288" r:id="rId307" display="24-126" xr:uid="{F586A233-6314-436E-B53F-B20E2CEAA68F}"/>
    <hyperlink ref="B289" r:id="rId308" display="24-127" xr:uid="{6CE78A85-4DD1-4B65-BB94-CDEA1478FD7B}"/>
    <hyperlink ref="B290" r:id="rId309" display="24-128" xr:uid="{B8616F3A-B31F-44C6-91DC-5D3615256946}"/>
    <hyperlink ref="B291" r:id="rId310" display="24-129" xr:uid="{AD5F29E0-078F-4B72-A7AB-2B56B7699A70}"/>
    <hyperlink ref="B292" r:id="rId311" display="24-129" xr:uid="{9A789A66-31B4-45C3-A97F-13BC3083F23B}"/>
    <hyperlink ref="B293" r:id="rId312" display="24-131" xr:uid="{52E3B1C3-9333-4638-8767-EAC6D1BC6FFD}"/>
    <hyperlink ref="B294" r:id="rId313" display="24-132" xr:uid="{3D409A7B-2117-4D9A-BD59-EF619CF33771}"/>
    <hyperlink ref="B295" r:id="rId314" display="24-133" xr:uid="{FE0183A4-04D1-4643-AF24-3630D085E000}"/>
    <hyperlink ref="B296" r:id="rId315" display="24-134" xr:uid="{AC36F827-EB2F-4B7C-85D0-84084B73A777}"/>
    <hyperlink ref="B297" r:id="rId316" display="24-135" xr:uid="{3192B441-8BC8-4224-87EE-AD6D3DC94FF3}"/>
    <hyperlink ref="B298" r:id="rId317" display="24-136" xr:uid="{9A1D0A96-1DBA-4AA8-9E18-FB848D6384F4}"/>
    <hyperlink ref="B299" r:id="rId318" display="24-137" xr:uid="{0B8F2E1F-DEF2-4629-9E61-D9B4C99AD744}"/>
    <hyperlink ref="B300" r:id="rId319" display="24-138" xr:uid="{87C3F4BD-29EB-4308-A9B6-19F2CCE7D735}"/>
    <hyperlink ref="B301" r:id="rId320" display="24-139" xr:uid="{83537CB7-4658-446A-BEAD-49C19B67EAC7}"/>
    <hyperlink ref="B302" r:id="rId321" display="24-140" xr:uid="{63F4C063-0C8C-4E5A-9773-B012A48A9F77}"/>
    <hyperlink ref="B303" r:id="rId322" display="24-141" xr:uid="{1D1990C9-F17F-4DDA-A662-A737C595E6BF}"/>
    <hyperlink ref="B304" r:id="rId323" display="24-142" xr:uid="{CBCBFDC2-1C0E-4E8C-9D58-4EC6F2E9596F}"/>
    <hyperlink ref="B305" r:id="rId324" display="24-143" xr:uid="{E54364FA-169C-4E2B-BEB6-3680B95370EE}"/>
    <hyperlink ref="B306" r:id="rId325" xr:uid="{772DBEAD-44CD-4A57-9D06-65339151967A}"/>
    <hyperlink ref="B307" r:id="rId326" display="24-145" xr:uid="{7523BC2D-25F8-49B3-8657-0DAE22452A9F}"/>
    <hyperlink ref="B308" r:id="rId327" display="24-146" xr:uid="{19BFE1F3-2A61-4BDC-BA11-78E633EEF707}"/>
    <hyperlink ref="B309" r:id="rId328" display="24-147" xr:uid="{5375A1C5-FE42-4188-9005-4C5DA62E6FD4}"/>
    <hyperlink ref="B310" r:id="rId329" display="24-148" xr:uid="{CCE1F87E-37A6-4964-A974-1C4542E64216}"/>
    <hyperlink ref="B311" r:id="rId330" display="24-149" xr:uid="{FA89EF79-40FD-45BF-AF4A-0D9E5DC9F35D}"/>
    <hyperlink ref="B312" r:id="rId331" xr:uid="{8D3FAF3D-B3DB-439B-8FC0-D9291F651323}"/>
    <hyperlink ref="B313" r:id="rId332" display="24-151" xr:uid="{269F91DB-C677-47B4-9F73-384EA02748C7}"/>
    <hyperlink ref="B314" r:id="rId333" display="24-152" xr:uid="{117C4FDC-D901-4D9F-B952-7282EFEE97EF}"/>
    <hyperlink ref="B315" r:id="rId334" display="24-153" xr:uid="{051B08A6-29EC-4A08-B254-EA5FD048D46F}"/>
    <hyperlink ref="B316" r:id="rId335" display="24-154" xr:uid="{66B8B299-4071-46A6-AC40-B3D7D45E68A8}"/>
    <hyperlink ref="B317" r:id="rId336" display="25-01" xr:uid="{5D233D97-7A59-451C-9F26-B3D857C27BE5}"/>
    <hyperlink ref="B318" r:id="rId337" display="25-02" xr:uid="{E5C45FE2-A003-48EE-9205-2877D1D9D77F}"/>
    <hyperlink ref="B319" r:id="rId338" display="25-03" xr:uid="{9DCB4987-5186-4381-841D-2275156E3C3B}"/>
    <hyperlink ref="B320" r:id="rId339" display="25-04" xr:uid="{D6349F64-1A5C-42F5-9EA6-46D88122B1C4}"/>
    <hyperlink ref="B321" r:id="rId340" display="25-05" xr:uid="{7872549E-BDA4-42C4-BE9A-261F2BF4399D}"/>
    <hyperlink ref="B322" r:id="rId341" display="25-06" xr:uid="{1330CC56-1108-4817-B422-523FCB7FE0C6}"/>
    <hyperlink ref="B323" r:id="rId342" display="25-07" xr:uid="{A4D9686A-49DC-4535-95BE-79A1DA7D06DA}"/>
    <hyperlink ref="B324" r:id="rId343" display="25-08" xr:uid="{2C976FDC-42A4-4C9B-8B99-225FE20BD6D8}"/>
    <hyperlink ref="B326" r:id="rId344" display="25-10" xr:uid="{C848FAB3-C614-4A61-87E0-70F612BB4E63}"/>
    <hyperlink ref="B325" r:id="rId345" display="25-09" xr:uid="{5A27EA2F-493E-41FF-A09A-A4611A54CC03}"/>
    <hyperlink ref="B327" r:id="rId346" display="25-11" xr:uid="{201D1930-E1FA-4BF8-9AFD-81DBD8CE521E}"/>
    <hyperlink ref="B328" r:id="rId347" display="25-12" xr:uid="{93188AAB-7DAE-4897-B04B-FC04470BE959}"/>
    <hyperlink ref="B329" r:id="rId348" display="25-13" xr:uid="{E062D3D6-5213-4E2F-A123-12D8B571AB48}"/>
    <hyperlink ref="B330" r:id="rId349" display="25-14" xr:uid="{29B8F0A5-2619-4A83-AF9C-BD58B4027F0F}"/>
    <hyperlink ref="B331" r:id="rId350" display="25-15" xr:uid="{4885C94B-A9C4-40E2-8637-D2EC8519394B}"/>
    <hyperlink ref="B332" r:id="rId351" display="25-16" xr:uid="{D39EEDEA-9E29-4EA9-AC8E-C35373C53231}"/>
    <hyperlink ref="B333" r:id="rId352" display="25-17" xr:uid="{5E115AF2-96F1-4D9C-8ED1-0C73EFD79758}"/>
    <hyperlink ref="B334" r:id="rId353" display="25-18" xr:uid="{7B65F809-E8AF-4FE8-8CD2-8E301E1351BC}"/>
    <hyperlink ref="B335" r:id="rId354" display="25-19" xr:uid="{0E79877C-FC97-4169-9A2D-83204D2CF1FB}"/>
    <hyperlink ref="B336" r:id="rId355" xr:uid="{BF54E553-C6D0-4D04-AD7C-12F8FA4C139A}"/>
    <hyperlink ref="B337" r:id="rId356" display="25-21" xr:uid="{4110FC68-F224-41A5-918A-9714357B60B9}"/>
    <hyperlink ref="B338" r:id="rId357" display="25-22" xr:uid="{ADACF050-7A82-4725-9F83-C8FF99A2283C}"/>
    <hyperlink ref="B339" r:id="rId358" display="25-23" xr:uid="{2E55A12F-1C71-4253-B92A-EEB24CD0739B}"/>
    <hyperlink ref="B340" r:id="rId359" display="25-24" xr:uid="{8F135C1D-0A68-42B9-8256-F74BC069BCB8}"/>
    <hyperlink ref="B341" r:id="rId360" display="25-25" xr:uid="{44D651E8-D17B-46FC-A9B7-ACA17C3324B7}"/>
    <hyperlink ref="B342" r:id="rId361" display="25-26" xr:uid="{BDDDF962-1559-48DE-AF06-C4A1C727B7FD}"/>
    <hyperlink ref="B343" r:id="rId362" display="25-27" xr:uid="{FEE83135-B6CB-42F2-B4A2-3D96F0BB2E4C}"/>
    <hyperlink ref="B344" r:id="rId363" display="25-28" xr:uid="{DB79B998-4812-4559-9794-0FD94802FFFD}"/>
    <hyperlink ref="B345" r:id="rId364" display="25-29" xr:uid="{92E0BBCF-558B-441B-B441-91DD07D5ADE9}"/>
    <hyperlink ref="B346" r:id="rId365" display="25-30" xr:uid="{1CA8C932-EAEA-4714-8E51-70BB24078DB3}"/>
    <hyperlink ref="B347" r:id="rId366" display="25-31" xr:uid="{0F3F8CE6-B44C-4CF7-B1CF-4C6C95E926C2}"/>
    <hyperlink ref="B348" r:id="rId367" display="25-32" xr:uid="{68E729CB-D9FF-4882-A085-A72BAB168505}"/>
    <hyperlink ref="B349" r:id="rId368" xr:uid="{FF1F82FE-4158-45A1-A417-20F749ECBADB}"/>
    <hyperlink ref="B350" r:id="rId369" display="25-34" xr:uid="{027B5C0C-9E72-4000-A4E0-33C532B338A9}"/>
    <hyperlink ref="B351" r:id="rId370" display="25-35" xr:uid="{D023BE3E-86D2-47F4-8E67-BF423B11FF5E}"/>
    <hyperlink ref="B352" r:id="rId371" display="25-36" xr:uid="{D54BB0A1-BD86-478F-9860-14C9EB543CFF}"/>
    <hyperlink ref="B353" r:id="rId372" display="25-37" xr:uid="{6F2C1150-F588-4052-A91E-1F31FA113D1F}"/>
    <hyperlink ref="B354" r:id="rId373" display="25-38" xr:uid="{C285650F-A25D-458C-AB71-C9C534662EEC}"/>
    <hyperlink ref="B355" r:id="rId374" display="25-39" xr:uid="{26871AC4-B6B6-479E-AE7F-AA1EFE116173}"/>
    <hyperlink ref="B356" r:id="rId375" display="25-40" xr:uid="{3942AE47-A7A5-4022-BD36-8A493635533E}"/>
    <hyperlink ref="B357" r:id="rId376" display="25-41" xr:uid="{909B401B-25CD-4572-B953-79617052B788}"/>
    <hyperlink ref="B358" r:id="rId377" display="25-42" xr:uid="{FFF8D6D1-5231-4093-9826-46B9ED6ED997}"/>
    <hyperlink ref="B359" r:id="rId378" display="25-43" xr:uid="{AC3ABF10-46EB-4177-A56F-13F66A707ED0}"/>
    <hyperlink ref="B360" r:id="rId379" display="25-44" xr:uid="{914C74C6-9D0B-4E05-9576-8D56E9C9C5DB}"/>
    <hyperlink ref="B361" r:id="rId380" xr:uid="{4D41CE8A-153E-4586-A61E-2E3C53760EEE}"/>
    <hyperlink ref="B362" r:id="rId381" display="25-46" xr:uid="{14AA9D93-811F-40DB-8284-7300A4E951B7}"/>
    <hyperlink ref="B363" r:id="rId382" display="1" xr:uid="{ED449066-34F5-4695-BE30-D194AA16C17B}"/>
    <hyperlink ref="B364" r:id="rId383" display="25-48" xr:uid="{F7C8CC2D-297D-4B2F-9B56-9FCAFFA48D15}"/>
    <hyperlink ref="B365" r:id="rId384" display="25-49" xr:uid="{97EFAAE1-0EEB-4ADF-92D9-B96EC9C19BB8}"/>
    <hyperlink ref="B366" r:id="rId385" display="25-50" xr:uid="{10906E0A-740E-402D-A99C-F6AD6BD830C8}"/>
    <hyperlink ref="B367" r:id="rId386" display="25-51" xr:uid="{E7E0CB03-BA12-4463-92D4-35F705F7CE84}"/>
    <hyperlink ref="B368" r:id="rId387" display="25-52" xr:uid="{3D253773-6BAE-4977-869A-DA1A242B1498}"/>
    <hyperlink ref="B369" r:id="rId388" display="25-53" xr:uid="{7D0F7673-C18D-4136-885C-CD5B3261823F}"/>
    <hyperlink ref="B370" r:id="rId389" display="1" xr:uid="{AFCA79DB-5099-4AC3-8706-2EFF748B300A}"/>
    <hyperlink ref="B371" r:id="rId390" display="25-55" xr:uid="{E35BB50B-568E-4DF6-B373-58EBA7810FF3}"/>
    <hyperlink ref="B372" r:id="rId391" display="25-56" xr:uid="{4E8ED01E-70A1-4979-B9ED-EED4D923366C}"/>
    <hyperlink ref="B373" r:id="rId392" display="25-56" xr:uid="{98CC0C7C-13D6-4FC4-B5D0-70CCEF5142D5}"/>
    <hyperlink ref="B374" r:id="rId393" display="25-57" xr:uid="{666C0F0C-DB92-4270-B27B-D53A5BA42F2A}"/>
    <hyperlink ref="B375" r:id="rId394" display="1" xr:uid="{0E6B98E3-990D-447D-91B4-8255154A6279}"/>
    <hyperlink ref="B376" r:id="rId395" display="25-59" xr:uid="{0199904C-525C-4ED1-B397-FD7EF634D0C8}"/>
    <hyperlink ref="B377" r:id="rId396" display="25-60" xr:uid="{F2F03C81-C64D-4913-86F6-47B9FA1F0FD7}"/>
    <hyperlink ref="B378" r:id="rId397" display="1" xr:uid="{272B70E0-B1B6-4854-BFB4-F6D3B2687D50}"/>
    <hyperlink ref="B379" r:id="rId398" display="25-62" xr:uid="{BD43A818-E831-48DA-9167-8EF7C7C387BA}"/>
    <hyperlink ref="B380" r:id="rId399" display="25-63" xr:uid="{9D4F4E5B-4FE7-4C3C-8DE6-F6C344497FB7}"/>
    <hyperlink ref="B381" r:id="rId400" xr:uid="{A3CFD8B0-A9AA-4ECE-9277-A3392A1B5148}"/>
    <hyperlink ref="B382" r:id="rId401" display="25-65" xr:uid="{D0197C0A-80D3-4E57-A898-D5FE27AB8BA9}"/>
    <hyperlink ref="B383" r:id="rId402" display="25-66" xr:uid="{0F116C58-BF02-4811-9C75-2B224FCA7D32}"/>
    <hyperlink ref="B384" r:id="rId403" display="25-67" xr:uid="{A80C8DAF-C932-4994-8F25-866A757E8D32}"/>
    <hyperlink ref="B385" r:id="rId404" display="25-68" xr:uid="{6E47C7B0-0EE3-4063-B04D-E550FBF4EDAD}"/>
    <hyperlink ref="B386" r:id="rId405" display="25-69" xr:uid="{ABEF2DAB-0D2D-4634-A754-AEAD0DE8620B}"/>
    <hyperlink ref="B387" r:id="rId406" display="25-70" xr:uid="{0EA5A360-A9E8-405D-ACD6-CF3D88E909F7}"/>
    <hyperlink ref="B389" r:id="rId407" display="25-71" xr:uid="{75AA06F2-30DF-464E-8825-7AE87D67B8AA}"/>
    <hyperlink ref="B390" r:id="rId408" display="25-72" xr:uid="{83BE6C34-A3DE-4815-A32C-D58A6737F611}"/>
    <hyperlink ref="B391" r:id="rId409" display="25-73" xr:uid="{02A6B427-0B41-4CF2-9AD3-FA525E96AD91}"/>
    <hyperlink ref="B392" r:id="rId410" display="25-74" xr:uid="{6C0D2AEB-7EF0-40A6-A446-FCF8ABF0E08F}"/>
    <hyperlink ref="B393" r:id="rId411" display="25-75" xr:uid="{E9D780E8-CD85-4B33-B433-EBCC57114CAA}"/>
    <hyperlink ref="B394" r:id="rId412" display="25-76" xr:uid="{1CBA87A7-D4CE-4D7B-B882-76B250E81A48}"/>
    <hyperlink ref="B395" r:id="rId413" display="25-67" xr:uid="{BD2C431F-9A9B-4314-B88E-334731B467E0}"/>
    <hyperlink ref="B397" r:id="rId414" display="25-78" xr:uid="{AABB8138-0631-45A6-8BDB-47FD21BB1E2B}"/>
    <hyperlink ref="B396" r:id="rId415" display="25-77" xr:uid="{516D68D2-EEA4-4C3B-968E-D6568B58CB63}"/>
    <hyperlink ref="B398" r:id="rId416" display="25-79" xr:uid="{ED245DE0-B7A8-4E82-B143-915DE24335C4}"/>
    <hyperlink ref="B399" r:id="rId417" display="25-80" xr:uid="{F97AEB00-972E-4BDF-9404-AD00FDB9AA5B}"/>
    <hyperlink ref="B400" r:id="rId418" display="25-81" xr:uid="{9AD4C7F4-A2C4-4AF7-BB0D-36021CA4C9FC}"/>
    <hyperlink ref="B401" r:id="rId419" display="25-82" xr:uid="{11E9354B-7527-4EC0-A66F-86275309F8DB}"/>
    <hyperlink ref="B403" r:id="rId420" display="25-84" xr:uid="{65772BA9-51FC-4F0A-A774-6312846E4C3F}"/>
    <hyperlink ref="B402" r:id="rId421" display="25-83" xr:uid="{89BC71C3-0481-4E48-B095-6F089BF17654}"/>
    <hyperlink ref="B404" r:id="rId422" display="25-85" xr:uid="{0DECA884-68FF-46D5-8DD7-185D0E62AFB1}"/>
    <hyperlink ref="B405" r:id="rId423" display="25-86" xr:uid="{76BFBD1D-E9EF-463F-A2B3-48B0FC9E728F}"/>
    <hyperlink ref="B406" r:id="rId424" display="25-87" xr:uid="{E9F6CEC6-C8EB-4D61-A533-30AFA1A2A874}"/>
    <hyperlink ref="B407" r:id="rId425" display="25-88" xr:uid="{C2A2C4AF-35D7-4A53-BF68-9224F1118849}"/>
    <hyperlink ref="B408" r:id="rId426" display="25-89" xr:uid="{90FCA096-A78E-4E42-BDC6-303A33EFBD29}"/>
    <hyperlink ref="B409" r:id="rId427" display="25-90" xr:uid="{91C52AA6-EF32-40A0-9C79-8074D4ED114E}"/>
    <hyperlink ref="B410" r:id="rId428" display="25-91" xr:uid="{82A7921B-1BA3-4F37-A405-7181605C1B24}"/>
    <hyperlink ref="B411" r:id="rId429" display="25-92" xr:uid="{60486770-9CAA-441A-92F0-90F0E88A34A9}"/>
    <hyperlink ref="B412" r:id="rId430" xr:uid="{0F4F81B1-87A8-4777-98B3-FAFEC82F4D46}"/>
    <hyperlink ref="B413" r:id="rId431" display="25-94" xr:uid="{B88EE075-09D1-445C-874A-BF5E00F9FD0E}"/>
    <hyperlink ref="B414" r:id="rId432" display="25-95" xr:uid="{34DAB386-EC73-4353-811E-97B934C62E7D}"/>
    <hyperlink ref="B415" r:id="rId433" display="25-96" xr:uid="{A74252F7-C6E7-4737-8EA5-A4F8CFD144C7}"/>
    <hyperlink ref="B416" r:id="rId434" display="25-97" xr:uid="{90F9ABB9-167C-47E6-A6B5-A993558AFEFB}"/>
    <hyperlink ref="B417" r:id="rId435" display="25-98" xr:uid="{C13C7C10-B4BE-4A18-9107-3AB53BFCABE2}"/>
    <hyperlink ref="B418" r:id="rId436" display="25-99" xr:uid="{4DFBD243-9F62-40B6-82F8-D80821BB526E}"/>
    <hyperlink ref="B419" r:id="rId437" display="25-100" xr:uid="{F8B381F5-895D-4B5D-BA38-F2216D86CDC9}"/>
    <hyperlink ref="B420" r:id="rId438" display="25-101" xr:uid="{5EB107EC-1B07-4FAC-A432-DED364CD6BA1}"/>
    <hyperlink ref="B421" r:id="rId439" display="25-102" xr:uid="{81AF8E62-03B9-4AFC-987B-CF170ED850BA}"/>
    <hyperlink ref="B422" r:id="rId440" xr:uid="{BAE9B5FC-4330-4EA0-8BDF-810ABF34ADA8}"/>
    <hyperlink ref="B423" r:id="rId441" xr:uid="{B68DFCEA-E9BB-4E7C-94FF-E4A547D22AFD}"/>
    <hyperlink ref="B424" r:id="rId442" xr:uid="{0D9FFCD3-A201-478D-BFF1-DD5EFCEE9226}"/>
    <hyperlink ref="B425" r:id="rId443" display="26-03" xr:uid="{FE13F698-370C-417C-BAB4-ABDBA3857465}"/>
    <hyperlink ref="B426" r:id="rId444" xr:uid="{7A36A196-32E4-4FB4-9A49-F07B5C999193}"/>
    <hyperlink ref="B427" r:id="rId445" display="26-05" xr:uid="{DF3CE10A-83F1-403D-90BC-3AC28EF83973}"/>
    <hyperlink ref="B428" r:id="rId446" display="26-06" xr:uid="{A5C4F3ED-C818-4794-B3C0-D40B3E4A002E}"/>
    <hyperlink ref="B429" r:id="rId447" display="26-07" xr:uid="{13A74668-9CE3-4955-91E2-EB549C767738}"/>
    <hyperlink ref="B430" r:id="rId448" display="26-08" xr:uid="{A6B0ADA7-1723-4E8D-9B50-687FFAA449DA}"/>
    <hyperlink ref="B431" r:id="rId449" xr:uid="{9556D4CC-E3B1-4C4A-BA28-06EE6BE31207}"/>
    <hyperlink ref="B432" r:id="rId450" display="26-10" xr:uid="{3E7821DD-21BF-4EC1-9CAB-BF2453470A16}"/>
    <hyperlink ref="B433" r:id="rId451" display="26-11" xr:uid="{8BB28604-456D-4E06-BFC3-CC3B614C3018}"/>
    <hyperlink ref="B434" r:id="rId452" xr:uid="{FDF56285-B32A-4C81-803A-9A9EA1A122DF}"/>
    <hyperlink ref="B435" r:id="rId453" xr:uid="{A73359C0-299C-4157-A4C8-70F2524868AC}"/>
    <hyperlink ref="B436" r:id="rId454" xr:uid="{848AC470-862C-42B4-A778-2E2BF2704E7A}"/>
    <hyperlink ref="B437" r:id="rId455" display="26-15" xr:uid="{14AA39BF-B58B-43E6-822C-152967935B66}"/>
    <hyperlink ref="B438" r:id="rId456" xr:uid="{1CF4F382-9ACF-4B5D-81EB-BEC2369B271C}"/>
    <hyperlink ref="B439" r:id="rId457" display="26-17" xr:uid="{17C55978-05F3-4C57-A67C-5168EA6B1694}"/>
    <hyperlink ref="B440" r:id="rId458" display="26-18" xr:uid="{5BA3F77A-1354-43D1-8A08-0C872A8BE004}"/>
    <hyperlink ref="B441" r:id="rId459" display="26-19" xr:uid="{60669D5C-EF7C-4F07-B528-0AB75FFEA78F}"/>
    <hyperlink ref="B442" r:id="rId460" display="26-20" xr:uid="{8382FB1B-2C4D-41CE-B5B9-23837F7327EB}"/>
    <hyperlink ref="B443" r:id="rId461" display="26-21" xr:uid="{569519A4-C1F7-4978-910D-5EA3974956F2}"/>
    <hyperlink ref="B444" r:id="rId462" display="26-22" xr:uid="{2C255428-05BF-482D-BC4E-12AF8E95B6BA}"/>
    <hyperlink ref="B445" r:id="rId463" xr:uid="{BA35DA8D-9B11-4F2C-8F1B-CBBC79A0F49F}"/>
    <hyperlink ref="B446" r:id="rId464" display="26-24" xr:uid="{8D0B1887-1701-47A9-98E5-EE5877684F9A}"/>
    <hyperlink ref="B447" r:id="rId465" display="26-25" xr:uid="{FBFBCCEB-73C6-4C4A-BBB3-A860D81EE0EB}"/>
    <hyperlink ref="B448" r:id="rId466" display="1" xr:uid="{6FC4866E-7049-4836-A211-D2A9A7058232}"/>
    <hyperlink ref="B449" r:id="rId467" display="26-27" xr:uid="{0315164E-AC17-4D4C-8020-3C43D937EB21}"/>
    <hyperlink ref="B450" r:id="rId468" display="26-28" xr:uid="{C7D047E6-CD9D-4409-BB8D-A820B489BCFC}"/>
    <hyperlink ref="B451" r:id="rId469" display="26-29" xr:uid="{39F96CDD-99F3-43A4-8F86-9B031530B6A3}"/>
    <hyperlink ref="B452" r:id="rId470" display="26-30" xr:uid="{D9ABABE5-A6AE-40A6-A2BF-70F24F8BFE16}"/>
    <hyperlink ref="B453" r:id="rId471" display="26-31" xr:uid="{80DA1453-9DA3-4A34-A9F1-947DF40127F7}"/>
    <hyperlink ref="B454" r:id="rId472" xr:uid="{2E8A667A-9213-44CA-84E6-2F0870163AE8}"/>
    <hyperlink ref="B455" r:id="rId473" xr:uid="{A2F5D874-F624-4E27-9CDA-53074FB54C90}"/>
    <hyperlink ref="B456" r:id="rId474" xr:uid="{7E05F55B-2D92-4011-9892-D052A2FC292A}"/>
    <hyperlink ref="B457" r:id="rId475" xr:uid="{A41FB974-5F4B-446C-A8B6-DF5B5E864F3A}"/>
    <hyperlink ref="B458" r:id="rId476" xr:uid="{341FB22E-0673-44F5-B224-1A26FBDCBA1F}"/>
    <hyperlink ref="B459" r:id="rId477" xr:uid="{64625835-0B45-4177-BEBB-F71DB2652E65}"/>
    <hyperlink ref="B461" r:id="rId478" xr:uid="{7E06A7C8-6214-4308-B9B4-462BEABAE46E}"/>
    <hyperlink ref="B460" r:id="rId479" display="26-38" xr:uid="{877FE6DA-FB3D-48B0-914E-A563DFCA70BB}"/>
    <hyperlink ref="B462" r:id="rId480" xr:uid="{7F329AE0-D946-48C6-9304-DF5C2109539A}"/>
    <hyperlink ref="B463" r:id="rId481" xr:uid="{E81FA555-960F-4A6C-87BD-D7D6A2C73F11}"/>
    <hyperlink ref="B464" r:id="rId482" xr:uid="{1DC21F30-E5BF-40DE-8B68-20D34ED252E6}"/>
    <hyperlink ref="B465" r:id="rId483" xr:uid="{1A296E18-CF65-456F-AB5E-E7F703B6B897}"/>
    <hyperlink ref="B466" r:id="rId484" xr:uid="{4517F9C4-5627-4617-9335-17B0A5C311C9}"/>
    <hyperlink ref="B467" r:id="rId485" display="25-45" xr:uid="{C172F409-C208-4305-B08D-B65465DC1495}"/>
    <hyperlink ref="B468" r:id="rId486" display="25-46" xr:uid="{6ECC240A-7187-47FB-8553-18674CF9E03B}"/>
    <hyperlink ref="B469" r:id="rId487" display="25-47" xr:uid="{A4737E2A-331E-405F-8F8D-81902F9C5072}"/>
    <hyperlink ref="B470" r:id="rId488" xr:uid="{54063A62-EEF4-465F-8222-8EEF7E517751}"/>
    <hyperlink ref="B471" r:id="rId489" xr:uid="{B43EF42A-F0F4-4D33-940B-A66F9CA57772}"/>
    <hyperlink ref="B472" r:id="rId490" xr:uid="{80D65D94-3086-4888-8533-F2322618B548}"/>
  </hyperlinks>
  <pageMargins left="0.23611111111111099" right="0.23611111111111099" top="0.74791666666666701" bottom="0.74791666666666701" header="0.51180555555555496" footer="0.51180555555555496"/>
  <pageSetup paperSize="9" scale="80" firstPageNumber="0" orientation="portrait" horizontalDpi="300" verticalDpi="300" r:id="rId491"/>
  <legacyDrawing r:id="rId492"/>
  <tableParts count="2">
    <tablePart r:id="rId493"/>
    <tablePart r:id="rId494"/>
  </tableParts>
  <extLst>
    <ext xmlns:x14="http://schemas.microsoft.com/office/spreadsheetml/2009/9/main" uri="{78C0D931-6437-407d-A8EE-F0AAD7539E65}">
      <x14:conditionalFormattings>
        <x14:conditionalFormatting xmlns:xm="http://schemas.microsoft.com/office/excel/2006/main">
          <x14:cfRule type="containsText" priority="159" operator="containsText" id="{37722FF4-5608-4768-A306-402946EA6815}">
            <xm:f>NOT(ISERROR(SEARCH("+",Q1)))</xm:f>
            <xm:f>"+"</xm:f>
            <x14:dxf>
              <fill>
                <patternFill>
                  <bgColor rgb="FF92D050"/>
                </patternFill>
              </fill>
            </x14:dxf>
          </x14:cfRule>
          <xm:sqref>Q1:AY23 Q24:AX24 Q25:AY144 Q145:T145 V145:AY145 Q146:AY162 R163:AY163 Q164:AY173 Q174:V174 X174:AY174 Q175:AY177 Q178:V178 X178:AY178 Q179:AY183 Q184:R184 T184:AY184 Q185:X185 Z185:AY185 Q186:AY190 Q191:V191 X191:AY191 Q192:T192 V192:AY192 Q193:AY195 Q196:V196 X196:AY196 Q197:AY201 Q202:S202 U202:AY202 Q203:AY206 S207:AY207 Q207:Q208 R208:AY208 AF208:AF209 AG209:AY209 Q209:AD210 AE210:AY210 Q211:AY212 Q213:U213 W213:AY213 Q214:AY218 Q219:S219 U219:AY219 Q220:AY220 Q221:V221 X221:AY221 Q222:AY225 Q226:U226 W226:AY226 Q227:AY241 Q242:V242 X242:AY242 Q243:AY248 Q249:V249 X249:AY249 Q250:AY251 Q252:T252 V252:AY252 Q253:AR253 AT253:AY253 Q254:AY257 Q258:W258 Y258:AY258 Q259:AY274 Q275:Y275 AA275:AY275 Q276:AY296 Q297:W297 Y297:AY297 Q298:AY325 Q326:Z326 AB326:AY326 R327:AY327 Q328:AY366 Q367:AB367 AS367:AY367 Q368:AY381 Q382:AH382 AJ382:AY382 Q383:AY1048576</xm:sqref>
        </x14:conditionalFormatting>
        <x14:conditionalFormatting xmlns:xm="http://schemas.microsoft.com/office/excel/2006/main">
          <x14:cfRule type="containsText" priority="158" operator="containsText" id="{2EAF9EC0-CC0A-4AAC-A181-C20DEB0DACD7}">
            <xm:f>NOT(ISERROR(SEARCH("-",Q1)))</xm:f>
            <xm:f>"-"</xm:f>
            <x14:dxf>
              <font>
                <color rgb="FF9C0006"/>
              </font>
              <fill>
                <patternFill>
                  <bgColor rgb="FFFFC7CE"/>
                </patternFill>
              </fill>
            </x14:dxf>
          </x14:cfRule>
          <xm:sqref>Q25:AY144 Q1:AY23 Q24:AX24 Q145:T145 V145:AY145 Q146:AY162 R163:AY163 Q164:AY173 Q174:V174 X174:AY174 Q175:AY177 Q178:V178 X178:AY178 Q179:AY183 Q184:R184 T184:AY184 Q185:X185 Z185:AY185 Q186:AY190 Q191:V191 X191:AY191 Q192:T192 V192:AY192 Q193:AY195 Q196:V196 X196:AY196 Q197:AY201 Q202:S202 U202:AY202 Q203:AY206 S207:AY207 Q207:Q208 R208:AY208 AF208:AF209 AG209:AY209 Q209:AD210 AE210:AY210 Q211:AY212 Q213:U213 W213:AY213 Q214:AY218 Q219:S219 U219:AY219 Q220:AY220 Q221:V221 X221:AY221 Q222:AY225 Q226:U226 W226:AY226 Q227:AY241 Q242:V242 X242:AY242 Q243:AY248 Q249:V249 X249:AY249 Q250:AY251 Q252:T252 V252:AY252 Q253:AR253 AT253:AY253 Q254:AY257 Q258:W258 Y258:AY258 Q259:AY274 Q275:Y275 AA275:AY275 Q276:AY296 Q297:W297 Y297:AY297 Q298:AY325 Q326:Z326 AB326:AY326 R327:AY327 Q328:AY366 Q367:AB367 AS367:AY367 Q368:AY381 Q382:AH382 AJ382:AY382 Q383:AY1048576</xm:sqref>
        </x14:conditionalFormatting>
        <x14:conditionalFormatting xmlns:xm="http://schemas.microsoft.com/office/excel/2006/main">
          <x14:cfRule type="containsText" priority="64" operator="containsText" id="{DB3651C8-D521-4679-8B4A-9D03B45A069F}">
            <xm:f>NOT(ISERROR(SEARCH("-",AE209)))</xm:f>
            <xm:f>"-"</xm:f>
            <x14:dxf>
              <font>
                <color rgb="FF9C0006"/>
              </font>
              <fill>
                <patternFill>
                  <bgColor rgb="FFFFC7CE"/>
                </patternFill>
              </fill>
            </x14:dxf>
          </x14:cfRule>
          <x14:cfRule type="containsText" priority="65" operator="containsText" id="{9F942967-C448-412D-81BC-402CC5EB6540}">
            <xm:f>NOT(ISERROR(SEARCH("+",AE209)))</xm:f>
            <xm:f>"+"</xm:f>
            <x14:dxf>
              <fill>
                <patternFill>
                  <bgColor rgb="FF92D050"/>
                </patternFill>
              </fill>
            </x14:dxf>
          </x14:cfRule>
          <xm:sqref>AE209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077-AAF2-41C2-B694-BFEED2727D26}">
  <sheetPr codeName="Sheet7"/>
  <dimension ref="B1:K21"/>
  <sheetViews>
    <sheetView zoomScale="85" zoomScaleNormal="85" workbookViewId="0">
      <selection activeCell="D18" sqref="D18"/>
    </sheetView>
  </sheetViews>
  <sheetFormatPr defaultRowHeight="15" x14ac:dyDescent="0.25"/>
  <cols>
    <col min="2" max="2" width="21.85546875" style="318" customWidth="1"/>
    <col min="3" max="3" width="21.85546875" style="271" customWidth="1"/>
    <col min="4" max="4" width="41" style="368" customWidth="1"/>
    <col min="5" max="5" width="38" style="368" customWidth="1"/>
    <col min="6" max="6" width="51.140625" style="368" customWidth="1"/>
    <col min="7" max="7" width="45.85546875" customWidth="1"/>
    <col min="10" max="10" width="34.28515625" customWidth="1"/>
    <col min="11" max="11" width="27.5703125" style="2" customWidth="1"/>
  </cols>
  <sheetData>
    <row r="1" spans="2:6" x14ac:dyDescent="0.25">
      <c r="B1" s="530">
        <v>45587</v>
      </c>
      <c r="C1" s="530"/>
      <c r="D1" s="530"/>
      <c r="E1" s="530"/>
    </row>
    <row r="2" spans="2:6" x14ac:dyDescent="0.25">
      <c r="B2" s="348"/>
      <c r="C2" s="348"/>
      <c r="D2" s="369"/>
      <c r="E2" s="369"/>
    </row>
    <row r="3" spans="2:6" x14ac:dyDescent="0.25">
      <c r="B3" s="318" t="s">
        <v>1927</v>
      </c>
      <c r="C3" s="271" t="s">
        <v>1928</v>
      </c>
      <c r="D3" s="368" t="s">
        <v>1929</v>
      </c>
      <c r="E3" s="368" t="s">
        <v>1930</v>
      </c>
      <c r="F3" s="368" t="s">
        <v>46</v>
      </c>
    </row>
    <row r="4" spans="2:6" x14ac:dyDescent="0.25">
      <c r="F4" s="438"/>
    </row>
    <row r="5" spans="2:6" x14ac:dyDescent="0.25">
      <c r="C5" s="271">
        <v>453</v>
      </c>
      <c r="D5" s="368" t="s">
        <v>1931</v>
      </c>
      <c r="E5" s="468"/>
    </row>
    <row r="6" spans="2:6" x14ac:dyDescent="0.25">
      <c r="C6" s="522">
        <v>452</v>
      </c>
      <c r="D6" s="523" t="s">
        <v>2042</v>
      </c>
    </row>
    <row r="7" spans="2:6" x14ac:dyDescent="0.25">
      <c r="C7" s="271">
        <v>462</v>
      </c>
      <c r="D7" s="368" t="s">
        <v>1932</v>
      </c>
    </row>
    <row r="8" spans="2:6" x14ac:dyDescent="0.25">
      <c r="C8" s="271">
        <v>455</v>
      </c>
      <c r="D8" s="368" t="s">
        <v>2043</v>
      </c>
      <c r="E8" s="497"/>
    </row>
    <row r="9" spans="2:6" x14ac:dyDescent="0.25">
      <c r="C9" s="271">
        <v>458</v>
      </c>
      <c r="D9" s="368" t="s">
        <v>2044</v>
      </c>
    </row>
    <row r="10" spans="2:6" x14ac:dyDescent="0.25">
      <c r="C10" s="518"/>
      <c r="E10" s="498"/>
    </row>
    <row r="11" spans="2:6" x14ac:dyDescent="0.25">
      <c r="C11" s="271">
        <v>428</v>
      </c>
      <c r="D11" s="368" t="s">
        <v>2045</v>
      </c>
    </row>
    <row r="15" spans="2:6" x14ac:dyDescent="0.25">
      <c r="E15" s="497"/>
    </row>
    <row r="16" spans="2:6" x14ac:dyDescent="0.25">
      <c r="E16" s="497"/>
    </row>
    <row r="20" spans="3:4" ht="15.75" x14ac:dyDescent="0.25">
      <c r="D20" s="524"/>
    </row>
    <row r="21" spans="3:4" x14ac:dyDescent="0.25">
      <c r="C21" s="271" t="s">
        <v>2037</v>
      </c>
      <c r="D21" s="368" t="s">
        <v>2038</v>
      </c>
    </row>
  </sheetData>
  <autoFilter ref="B3:E17" xr:uid="{26107077-AAF2-41C2-B694-BFEED2727D26}"/>
  <mergeCells count="1">
    <mergeCell ref="B1:E1"/>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B2B1D-0312-4964-AE21-41DD2AE9C605}">
  <sheetPr codeName="Sheet6"/>
  <dimension ref="D5:J17"/>
  <sheetViews>
    <sheetView workbookViewId="0">
      <selection activeCell="F13" sqref="F13"/>
    </sheetView>
  </sheetViews>
  <sheetFormatPr defaultRowHeight="15" x14ac:dyDescent="0.25"/>
  <sheetData>
    <row r="5" spans="4:10" x14ac:dyDescent="0.25">
      <c r="D5" s="106"/>
      <c r="E5" t="s">
        <v>1933</v>
      </c>
    </row>
    <row r="6" spans="4:10" x14ac:dyDescent="0.25">
      <c r="D6" s="53"/>
      <c r="E6" t="s">
        <v>1934</v>
      </c>
    </row>
    <row r="7" spans="4:10" x14ac:dyDescent="0.25">
      <c r="D7" s="87"/>
      <c r="E7" t="s">
        <v>1935</v>
      </c>
    </row>
    <row r="8" spans="4:10" x14ac:dyDescent="0.25">
      <c r="D8" s="53"/>
      <c r="E8" s="53" t="s">
        <v>1936</v>
      </c>
      <c r="F8" s="53"/>
      <c r="G8" s="53"/>
      <c r="H8" s="53"/>
      <c r="I8" s="53"/>
      <c r="J8" s="53"/>
    </row>
    <row r="9" spans="4:10" x14ac:dyDescent="0.25">
      <c r="D9" s="88"/>
      <c r="E9" t="s">
        <v>1937</v>
      </c>
    </row>
    <row r="10" spans="4:10" x14ac:dyDescent="0.25">
      <c r="D10" s="129"/>
      <c r="E10" t="s">
        <v>1938</v>
      </c>
    </row>
    <row r="16" spans="4:10" x14ac:dyDescent="0.25">
      <c r="D16" s="252"/>
      <c r="E16" t="s">
        <v>1939</v>
      </c>
    </row>
    <row r="17" spans="4:5" x14ac:dyDescent="0.25">
      <c r="D17" s="287"/>
      <c r="E17" t="s">
        <v>1940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44628-2F72-4BB4-B16A-F7E3B03B5EEA}">
  <sheetPr codeName="Sheet5"/>
  <dimension ref="A1:AX22"/>
  <sheetViews>
    <sheetView workbookViewId="0">
      <selection activeCell="C27" sqref="C27"/>
    </sheetView>
  </sheetViews>
  <sheetFormatPr defaultColWidth="9.140625" defaultRowHeight="15" x14ac:dyDescent="0.25"/>
  <cols>
    <col min="1" max="2" width="9.140625" style="7"/>
    <col min="3" max="3" width="76.28515625" style="7" customWidth="1"/>
    <col min="4" max="4" width="11.140625" style="7" customWidth="1"/>
    <col min="5" max="16384" width="9.140625" style="7"/>
  </cols>
  <sheetData>
    <row r="1" spans="1:50" ht="60" x14ac:dyDescent="0.25">
      <c r="A1" s="7" t="s">
        <v>0</v>
      </c>
      <c r="B1" s="29" t="s">
        <v>1</v>
      </c>
      <c r="C1" s="7" t="s">
        <v>2</v>
      </c>
      <c r="D1" s="7" t="s">
        <v>4</v>
      </c>
      <c r="E1" s="10" t="s">
        <v>5</v>
      </c>
      <c r="F1" s="10" t="s">
        <v>6</v>
      </c>
      <c r="G1" s="10" t="s">
        <v>7</v>
      </c>
      <c r="H1" s="10" t="s">
        <v>8</v>
      </c>
      <c r="I1" s="10" t="s">
        <v>9</v>
      </c>
      <c r="J1" s="285" t="s">
        <v>10</v>
      </c>
      <c r="K1" s="7" t="s">
        <v>11</v>
      </c>
      <c r="L1" s="7" t="s">
        <v>12</v>
      </c>
      <c r="M1" s="10" t="s">
        <v>13</v>
      </c>
      <c r="N1" s="10" t="s">
        <v>14</v>
      </c>
      <c r="O1" s="10" t="s">
        <v>15</v>
      </c>
      <c r="P1" s="10" t="s">
        <v>16</v>
      </c>
      <c r="Q1" s="10" t="s">
        <v>17</v>
      </c>
      <c r="R1" s="10" t="s">
        <v>18</v>
      </c>
      <c r="S1" s="10" t="s">
        <v>19</v>
      </c>
      <c r="T1" s="10" t="s">
        <v>20</v>
      </c>
      <c r="U1" s="11" t="s">
        <v>21</v>
      </c>
      <c r="V1" s="10" t="s">
        <v>857</v>
      </c>
      <c r="W1" s="10" t="s">
        <v>1014</v>
      </c>
      <c r="X1" s="10" t="s">
        <v>22</v>
      </c>
      <c r="Y1" s="10" t="s">
        <v>1016</v>
      </c>
      <c r="Z1" s="10" t="s">
        <v>1017</v>
      </c>
      <c r="AA1" s="10" t="s">
        <v>24</v>
      </c>
      <c r="AB1" s="10" t="s">
        <v>25</v>
      </c>
      <c r="AC1" s="10" t="s">
        <v>26</v>
      </c>
      <c r="AD1" s="10" t="s">
        <v>28</v>
      </c>
      <c r="AE1" s="10" t="s">
        <v>861</v>
      </c>
      <c r="AF1" s="10" t="s">
        <v>30</v>
      </c>
      <c r="AG1" s="10" t="s">
        <v>31</v>
      </c>
      <c r="AH1" s="10" t="s">
        <v>32</v>
      </c>
      <c r="AI1" s="10" t="s">
        <v>33</v>
      </c>
      <c r="AJ1" s="10" t="s">
        <v>34</v>
      </c>
      <c r="AK1" s="10" t="s">
        <v>35</v>
      </c>
      <c r="AL1" s="10" t="s">
        <v>36</v>
      </c>
      <c r="AM1" s="10" t="s">
        <v>37</v>
      </c>
      <c r="AN1" s="10" t="s">
        <v>39</v>
      </c>
      <c r="AO1" s="10" t="s">
        <v>40</v>
      </c>
      <c r="AP1" s="10" t="s">
        <v>41</v>
      </c>
      <c r="AQ1" s="10" t="s">
        <v>42</v>
      </c>
      <c r="AR1" s="10" t="s">
        <v>43</v>
      </c>
      <c r="AS1" s="10" t="s">
        <v>44</v>
      </c>
      <c r="AT1" s="10" t="s">
        <v>45</v>
      </c>
      <c r="AU1" s="10" t="s">
        <v>46</v>
      </c>
      <c r="AX1" s="286"/>
    </row>
    <row r="3" spans="1:50" x14ac:dyDescent="0.25">
      <c r="A3" s="7">
        <v>91</v>
      </c>
      <c r="C3" s="7" t="s">
        <v>1941</v>
      </c>
      <c r="D3" s="67"/>
    </row>
    <row r="4" spans="1:50" x14ac:dyDescent="0.25">
      <c r="A4" s="294">
        <v>90</v>
      </c>
      <c r="C4" s="7" t="s">
        <v>1942</v>
      </c>
      <c r="D4" s="67"/>
    </row>
    <row r="5" spans="1:50" s="45" customFormat="1" x14ac:dyDescent="0.25">
      <c r="C5" s="45" t="s">
        <v>1943</v>
      </c>
    </row>
    <row r="6" spans="1:50" x14ac:dyDescent="0.25">
      <c r="C6" s="7" t="s">
        <v>1944</v>
      </c>
      <c r="D6" s="67"/>
    </row>
    <row r="7" spans="1:50" s="45" customFormat="1" x14ac:dyDescent="0.25">
      <c r="C7" s="45" t="s">
        <v>1945</v>
      </c>
    </row>
    <row r="8" spans="1:50" s="45" customFormat="1" x14ac:dyDescent="0.25">
      <c r="C8" s="45" t="s">
        <v>1946</v>
      </c>
    </row>
    <row r="9" spans="1:50" s="45" customFormat="1" x14ac:dyDescent="0.25">
      <c r="A9" s="335" t="s">
        <v>1947</v>
      </c>
      <c r="C9" s="45" t="s">
        <v>1948</v>
      </c>
    </row>
    <row r="10" spans="1:50" s="45" customFormat="1" x14ac:dyDescent="0.25">
      <c r="C10" s="45" t="s">
        <v>1949</v>
      </c>
    </row>
    <row r="11" spans="1:50" x14ac:dyDescent="0.25">
      <c r="A11" s="294">
        <v>107</v>
      </c>
      <c r="C11" s="7" t="s">
        <v>1950</v>
      </c>
      <c r="D11" s="67"/>
    </row>
    <row r="12" spans="1:50" s="45" customFormat="1" x14ac:dyDescent="0.25">
      <c r="C12" s="45" t="s">
        <v>1951</v>
      </c>
    </row>
    <row r="13" spans="1:50" x14ac:dyDescent="0.25">
      <c r="A13" s="294">
        <v>76</v>
      </c>
      <c r="C13" s="7" t="s">
        <v>1952</v>
      </c>
    </row>
    <row r="14" spans="1:50" s="45" customFormat="1" x14ac:dyDescent="0.25">
      <c r="A14" s="335">
        <v>119</v>
      </c>
      <c r="C14" s="45" t="s">
        <v>1953</v>
      </c>
    </row>
    <row r="15" spans="1:50" x14ac:dyDescent="0.25">
      <c r="A15" s="294">
        <v>164</v>
      </c>
      <c r="C15" s="7" t="s">
        <v>1954</v>
      </c>
      <c r="D15" s="67"/>
    </row>
    <row r="16" spans="1:50" s="45" customFormat="1" x14ac:dyDescent="0.25">
      <c r="A16" s="335">
        <v>126</v>
      </c>
      <c r="C16" s="45" t="s">
        <v>1955</v>
      </c>
    </row>
    <row r="17" spans="1:4" x14ac:dyDescent="0.25">
      <c r="C17" s="7" t="s">
        <v>1956</v>
      </c>
      <c r="D17" s="67"/>
    </row>
    <row r="18" spans="1:4" x14ac:dyDescent="0.25">
      <c r="C18" s="7" t="s">
        <v>1957</v>
      </c>
      <c r="D18" s="67"/>
    </row>
    <row r="19" spans="1:4" s="45" customFormat="1" x14ac:dyDescent="0.25">
      <c r="A19" s="335">
        <v>153</v>
      </c>
      <c r="C19" s="45" t="s">
        <v>1958</v>
      </c>
    </row>
    <row r="20" spans="1:4" x14ac:dyDescent="0.25">
      <c r="A20" s="294">
        <v>103</v>
      </c>
      <c r="C20" s="7" t="s">
        <v>1959</v>
      </c>
      <c r="D20" s="67"/>
    </row>
    <row r="21" spans="1:4" x14ac:dyDescent="0.25">
      <c r="A21" s="294">
        <v>143</v>
      </c>
      <c r="C21" s="7" t="s">
        <v>1960</v>
      </c>
      <c r="D21" s="67"/>
    </row>
    <row r="22" spans="1:4" x14ac:dyDescent="0.25">
      <c r="C22" s="7" t="s">
        <v>1961</v>
      </c>
      <c r="D22" s="67"/>
    </row>
  </sheetData>
  <conditionalFormatting sqref="A1">
    <cfRule type="expression" dxfId="461" priority="8">
      <formula>(AR1:AR399)="+"</formula>
    </cfRule>
  </conditionalFormatting>
  <conditionalFormatting sqref="B1">
    <cfRule type="expression" dxfId="460" priority="4">
      <formula>(AR1:AR399)="+"</formula>
    </cfRule>
  </conditionalFormatting>
  <conditionalFormatting sqref="C1:D1">
    <cfRule type="expression" dxfId="459" priority="9">
      <formula>(AR1:AR399)="+"</formula>
    </cfRule>
  </conditionalFormatting>
  <conditionalFormatting sqref="E1:I1">
    <cfRule type="expression" dxfId="458" priority="12">
      <formula>(AR1:AR399)="+"</formula>
    </cfRule>
  </conditionalFormatting>
  <conditionalFormatting sqref="J1">
    <cfRule type="expression" dxfId="457" priority="10">
      <formula>(AU1:AU399)="+"</formula>
    </cfRule>
  </conditionalFormatting>
  <conditionalFormatting sqref="K1">
    <cfRule type="expression" dxfId="456" priority="1">
      <formula>(AR1:AR399)="+"</formula>
    </cfRule>
  </conditionalFormatting>
  <conditionalFormatting sqref="L1">
    <cfRule type="expression" dxfId="455" priority="3">
      <formula>(AR1:AR399)="+"</formula>
    </cfRule>
  </conditionalFormatting>
  <conditionalFormatting sqref="M1">
    <cfRule type="expression" dxfId="454" priority="2">
      <formula>(AR1:AR399)="+"</formula>
    </cfRule>
  </conditionalFormatting>
  <conditionalFormatting sqref="N1:O1">
    <cfRule type="expression" dxfId="453" priority="11">
      <formula>(AR1:AR399)="+"</formula>
    </cfRule>
  </conditionalFormatting>
  <conditionalFormatting sqref="AW1:AX1">
    <cfRule type="containsText" dxfId="452" priority="7" operator="containsText" text="`">
      <formula>NOT(ISERROR(SEARCH("`",AW1)))</formula>
    </cfRule>
  </conditionalFormatting>
  <hyperlinks>
    <hyperlink ref="A14" r:id="rId1" display="\\serv2003\Archyvas\Projektavimas\ESO rekonstrukcijos\119. 0,4kV OL L-500 iš V-305 rekonstrukcija Magūnų k., Visagino sav.(TS Nr. 22-B7292)" xr:uid="{82F6CF91-A875-40C7-88F1-BA3390DE86E1}"/>
    <hyperlink ref="A13" r:id="rId2" display="\\serv2003\Public\Kostas\76. L-700 L-800 DidziasalioTP" xr:uid="{26364C1A-73BA-4040-A0F3-0A287AA460FE}"/>
    <hyperlink ref="A15" r:id="rId3" display="\\serv2003\Public\Kostas\164. N-310" xr:uid="{FB0A1803-C8B8-44A6-B4A0-AED33E54CD42}"/>
    <hyperlink ref="A4" r:id="rId4" display="\\serv2003\Public\Kostas\90. L-800 is P-154" xr:uid="{D549C016-0CD0-4E27-9F4E-A27093A25291}"/>
    <hyperlink ref="A11" r:id="rId5" display="\\serv2003\Public\Kostas\KT-3" xr:uid="{C61EF372-D257-4C45-B5B7-A8EEA767D7DF}"/>
    <hyperlink ref="A9" r:id="rId6" xr:uid="{BA69441C-B791-4990-9A8C-69809F784628}"/>
    <hyperlink ref="A16" r:id="rId7" display="\\serv2003\Public\Kostas\126 G-1452" xr:uid="{51D84CF5-2410-46F7-9818-D84F5AB0641B}"/>
    <hyperlink ref="A19" r:id="rId8" display="\\serv2003\Public\Kostas\153. 0,4 kV KL iš KTP-303" xr:uid="{33F6FB14-7DC2-4697-A493-CC78B2BE9E1A}"/>
    <hyperlink ref="A20" r:id="rId9" display="\\serv2003\Public\Kostas\103. L-200 is Ž-357" xr:uid="{65E37047-3B08-46FF-8C19-2EFEA9DFE9A6}"/>
    <hyperlink ref="A21" r:id="rId10" display="\\serv2003\Public\Kostas\143 TR-300" xr:uid="{65439B44-E822-4146-9C93-7E5983C5D530}"/>
  </hyperlinks>
  <pageMargins left="0.7" right="0.7" top="0.75" bottom="0.75" header="0.3" footer="0.3"/>
  <legacyDrawing r:id="rId11"/>
  <extLst>
    <ext xmlns:x14="http://schemas.microsoft.com/office/spreadsheetml/2009/9/main" uri="{78C0D931-6437-407d-A8EE-F0AAD7539E65}">
      <x14:conditionalFormattings>
        <x14:conditionalFormatting xmlns:xm="http://schemas.microsoft.com/office/excel/2006/main">
          <x14:cfRule type="containsText" priority="5" operator="containsText" id="{642CC919-950C-4D83-90FC-A2982A26E9D9}">
            <xm:f>NOT(ISERROR(SEARCH("-",O1)))</xm:f>
            <xm:f>"-"</xm:f>
            <x14:dxf>
              <font>
                <color rgb="FF9C0006"/>
              </font>
              <fill>
                <patternFill>
                  <bgColor rgb="FFFFC7CE"/>
                </patternFill>
              </fill>
            </x14:dxf>
          </x14:cfRule>
          <x14:cfRule type="containsText" priority="6" operator="containsText" id="{E8DF48D8-EBB5-4A79-B445-9B70708B597B}">
            <xm:f>NOT(ISERROR(SEARCH("+",O1)))</xm:f>
            <xm:f>"+"</xm:f>
            <x14:dxf>
              <fill>
                <patternFill>
                  <bgColor rgb="FF92D050"/>
                </patternFill>
              </fill>
            </x14:dxf>
          </x14:cfRule>
          <xm:sqref>O1:AU1</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F4016-B3AB-4350-A85E-FFCDA84AC99F}">
  <sheetPr codeName="Sheet9"/>
  <dimension ref="A1:R34"/>
  <sheetViews>
    <sheetView workbookViewId="0">
      <selection activeCell="J26" sqref="J26"/>
    </sheetView>
  </sheetViews>
  <sheetFormatPr defaultRowHeight="15" x14ac:dyDescent="0.25"/>
  <cols>
    <col min="1" max="1" width="6.28515625" customWidth="1"/>
    <col min="2" max="2" width="19.5703125" customWidth="1"/>
    <col min="5" max="5" width="13.7109375" customWidth="1"/>
    <col min="6" max="6" width="11.5703125" customWidth="1"/>
    <col min="7" max="7" width="13.28515625" customWidth="1"/>
    <col min="9" max="9" width="10.28515625" customWidth="1"/>
    <col min="10" max="10" width="18.7109375" customWidth="1"/>
    <col min="13" max="13" width="11.5703125" customWidth="1"/>
    <col min="14" max="14" width="12.7109375" customWidth="1"/>
    <col min="15" max="15" width="15.85546875" customWidth="1"/>
    <col min="20" max="20" width="21.28515625" customWidth="1"/>
  </cols>
  <sheetData>
    <row r="1" spans="1:18" ht="14.45" customHeight="1" x14ac:dyDescent="0.25">
      <c r="A1" s="30"/>
      <c r="B1" s="30"/>
      <c r="C1" s="30"/>
      <c r="D1" s="30"/>
      <c r="E1" s="30"/>
      <c r="F1" s="30"/>
      <c r="G1" s="488"/>
      <c r="H1" s="30"/>
      <c r="I1" s="30"/>
      <c r="J1" s="30"/>
      <c r="K1" s="30"/>
      <c r="L1" s="30"/>
      <c r="M1" s="30"/>
      <c r="N1" s="30"/>
      <c r="O1" s="30"/>
      <c r="P1" s="30"/>
      <c r="Q1" s="30"/>
      <c r="R1" s="30"/>
    </row>
    <row r="2" spans="1:18" ht="14.45" customHeight="1" x14ac:dyDescent="0.25">
      <c r="A2" s="30"/>
      <c r="H2" s="30"/>
      <c r="I2" s="30"/>
      <c r="J2" s="30"/>
      <c r="K2" s="30"/>
      <c r="L2" s="30"/>
      <c r="M2" s="30"/>
      <c r="N2" s="410"/>
      <c r="O2" s="30"/>
      <c r="P2" s="30"/>
      <c r="Q2" s="30"/>
      <c r="R2" s="30"/>
    </row>
    <row r="3" spans="1:18" x14ac:dyDescent="0.25">
      <c r="J3" s="30"/>
      <c r="K3" s="30"/>
      <c r="L3" s="30"/>
      <c r="M3" s="30"/>
      <c r="N3" s="30"/>
      <c r="O3" s="30"/>
    </row>
    <row r="4" spans="1:18" x14ac:dyDescent="0.25">
      <c r="B4" s="531" t="s">
        <v>406</v>
      </c>
      <c r="C4" s="532"/>
      <c r="D4" s="532"/>
      <c r="E4" s="533"/>
      <c r="F4" s="27"/>
      <c r="O4" s="500"/>
    </row>
    <row r="5" spans="1:18" x14ac:dyDescent="0.25">
      <c r="B5" s="537" t="s">
        <v>1962</v>
      </c>
      <c r="C5" s="538"/>
      <c r="D5" s="538"/>
      <c r="E5" s="539"/>
      <c r="F5" s="151" t="s">
        <v>1963</v>
      </c>
      <c r="G5" s="500" t="s">
        <v>1964</v>
      </c>
      <c r="O5" s="500"/>
    </row>
    <row r="6" spans="1:18" x14ac:dyDescent="0.25">
      <c r="B6" s="452" t="s">
        <v>1965</v>
      </c>
      <c r="C6" s="534" t="s">
        <v>1966</v>
      </c>
      <c r="D6" s="535"/>
      <c r="E6" s="536"/>
      <c r="F6" s="258"/>
      <c r="G6" s="501"/>
      <c r="J6" s="30"/>
      <c r="K6" s="30"/>
      <c r="L6" s="30"/>
      <c r="M6" s="30"/>
      <c r="N6" s="410"/>
      <c r="O6" s="30"/>
    </row>
    <row r="7" spans="1:18" x14ac:dyDescent="0.25">
      <c r="B7" s="452" t="s">
        <v>1967</v>
      </c>
      <c r="C7" s="534" t="s">
        <v>1968</v>
      </c>
      <c r="D7" s="535"/>
      <c r="E7" s="536"/>
      <c r="F7" s="258">
        <v>6</v>
      </c>
      <c r="G7" s="501">
        <f>F7-6</f>
        <v>0</v>
      </c>
      <c r="J7" s="30"/>
      <c r="K7" s="30"/>
      <c r="L7" s="30"/>
      <c r="M7" s="30"/>
      <c r="N7" s="410"/>
      <c r="O7" s="488"/>
    </row>
    <row r="8" spans="1:18" x14ac:dyDescent="0.25">
      <c r="E8" s="7" t="s">
        <v>1969</v>
      </c>
      <c r="F8" s="7">
        <f>SUM(F3:F7)</f>
        <v>6</v>
      </c>
      <c r="G8" s="7">
        <f>SUM(G3:G7)</f>
        <v>0</v>
      </c>
      <c r="J8" s="499"/>
      <c r="K8" s="30"/>
      <c r="L8" s="30"/>
      <c r="M8" s="30"/>
      <c r="N8" s="410"/>
      <c r="O8" s="488"/>
    </row>
    <row r="9" spans="1:18" x14ac:dyDescent="0.25">
      <c r="B9" s="531" t="s">
        <v>406</v>
      </c>
      <c r="C9" s="532"/>
      <c r="D9" s="532"/>
      <c r="E9" s="533"/>
      <c r="F9" s="27"/>
      <c r="J9" s="499"/>
      <c r="K9" s="30"/>
      <c r="L9" s="30"/>
      <c r="M9" s="30"/>
      <c r="N9" s="410"/>
      <c r="O9" s="488"/>
    </row>
    <row r="10" spans="1:18" x14ac:dyDescent="0.25">
      <c r="B10" s="537" t="s">
        <v>1962</v>
      </c>
      <c r="C10" s="538"/>
      <c r="D10" s="538"/>
      <c r="E10" s="539"/>
      <c r="F10" s="151" t="s">
        <v>1963</v>
      </c>
      <c r="G10" s="500" t="s">
        <v>1964</v>
      </c>
      <c r="J10" s="499"/>
      <c r="K10" s="30"/>
      <c r="L10" s="30"/>
      <c r="M10" s="30"/>
      <c r="N10" s="410"/>
      <c r="O10" s="488"/>
    </row>
    <row r="11" spans="1:18" x14ac:dyDescent="0.25">
      <c r="B11" s="245" t="s">
        <v>1970</v>
      </c>
      <c r="C11" s="531" t="s">
        <v>1971</v>
      </c>
      <c r="D11" s="532"/>
      <c r="E11" s="533"/>
      <c r="F11" s="151">
        <v>6</v>
      </c>
      <c r="G11" s="500">
        <f>F11-6</f>
        <v>0</v>
      </c>
      <c r="J11" s="499"/>
      <c r="K11" s="30"/>
      <c r="L11" s="30"/>
      <c r="M11" s="30"/>
      <c r="N11" s="410"/>
      <c r="O11" s="488"/>
    </row>
    <row r="12" spans="1:18" x14ac:dyDescent="0.25">
      <c r="B12" s="245" t="s">
        <v>1972</v>
      </c>
      <c r="C12" s="531" t="s">
        <v>1973</v>
      </c>
      <c r="D12" s="532"/>
      <c r="E12" s="533"/>
      <c r="F12" s="151">
        <v>8</v>
      </c>
      <c r="G12" s="500">
        <f>F12-6</f>
        <v>2</v>
      </c>
      <c r="J12" s="499"/>
      <c r="K12" s="30"/>
      <c r="L12" s="30"/>
      <c r="M12" s="30"/>
      <c r="N12" s="410"/>
      <c r="O12" s="488"/>
    </row>
    <row r="13" spans="1:18" x14ac:dyDescent="0.25">
      <c r="B13" s="245" t="s">
        <v>1974</v>
      </c>
      <c r="C13" s="531" t="s">
        <v>1975</v>
      </c>
      <c r="D13" s="532"/>
      <c r="E13" s="533"/>
      <c r="F13" s="151">
        <v>5</v>
      </c>
      <c r="G13" s="500">
        <f>F13-6</f>
        <v>-1</v>
      </c>
      <c r="J13" s="30"/>
      <c r="K13" s="30"/>
      <c r="L13" s="30"/>
      <c r="M13" s="30"/>
      <c r="N13" s="30"/>
      <c r="O13" s="30"/>
    </row>
    <row r="14" spans="1:18" x14ac:dyDescent="0.25">
      <c r="B14" s="245" t="s">
        <v>1976</v>
      </c>
      <c r="C14" s="531" t="s">
        <v>1973</v>
      </c>
      <c r="D14" s="532"/>
      <c r="E14" s="533"/>
      <c r="F14" s="151">
        <v>8</v>
      </c>
      <c r="G14" s="500">
        <f>F14-6</f>
        <v>2</v>
      </c>
    </row>
    <row r="15" spans="1:18" x14ac:dyDescent="0.25">
      <c r="B15" s="245" t="s">
        <v>1977</v>
      </c>
      <c r="C15" s="531" t="s">
        <v>1978</v>
      </c>
      <c r="D15" s="532"/>
      <c r="E15" s="533"/>
      <c r="F15" s="151">
        <v>6.5</v>
      </c>
      <c r="G15" s="500">
        <f>F15-6</f>
        <v>0.5</v>
      </c>
    </row>
    <row r="16" spans="1:18" x14ac:dyDescent="0.25">
      <c r="E16" s="7" t="s">
        <v>1969</v>
      </c>
      <c r="F16" s="7">
        <f>SUM(F11:F15)</f>
        <v>33.5</v>
      </c>
      <c r="G16" s="7">
        <f>SUM(G11:G15)</f>
        <v>3.5</v>
      </c>
    </row>
    <row r="18" spans="2:15" x14ac:dyDescent="0.25">
      <c r="B18" s="531" t="s">
        <v>406</v>
      </c>
      <c r="C18" s="532"/>
      <c r="D18" s="532"/>
      <c r="E18" s="533"/>
      <c r="F18" s="27"/>
      <c r="K18" s="30"/>
      <c r="L18" s="30"/>
      <c r="M18" s="30"/>
      <c r="N18" s="410"/>
      <c r="O18" s="30"/>
    </row>
    <row r="19" spans="2:15" x14ac:dyDescent="0.25">
      <c r="B19" s="537" t="s">
        <v>1979</v>
      </c>
      <c r="C19" s="538"/>
      <c r="D19" s="538"/>
      <c r="E19" s="539"/>
      <c r="F19" s="151" t="s">
        <v>1963</v>
      </c>
      <c r="G19" s="500" t="s">
        <v>1964</v>
      </c>
      <c r="J19" s="30"/>
      <c r="K19" s="30"/>
      <c r="L19" s="30"/>
      <c r="M19" s="30"/>
      <c r="N19" s="410"/>
      <c r="O19" s="488"/>
    </row>
    <row r="20" spans="2:15" x14ac:dyDescent="0.25">
      <c r="B20" s="245" t="s">
        <v>1980</v>
      </c>
      <c r="C20" s="531" t="s">
        <v>1981</v>
      </c>
      <c r="D20" s="532"/>
      <c r="E20" s="533"/>
      <c r="F20" s="151">
        <v>6</v>
      </c>
      <c r="G20" s="500">
        <f>F20-6</f>
        <v>0</v>
      </c>
      <c r="J20" s="499"/>
      <c r="K20" s="30"/>
      <c r="L20" s="30"/>
      <c r="M20" s="30"/>
      <c r="N20" s="410"/>
      <c r="O20" s="488"/>
    </row>
    <row r="21" spans="2:15" x14ac:dyDescent="0.25">
      <c r="B21" s="245" t="s">
        <v>1982</v>
      </c>
      <c r="C21" s="531" t="s">
        <v>1983</v>
      </c>
      <c r="D21" s="532"/>
      <c r="E21" s="533"/>
      <c r="F21" s="151">
        <v>6</v>
      </c>
      <c r="G21" s="500">
        <f>F21-6</f>
        <v>0</v>
      </c>
      <c r="J21" s="499"/>
      <c r="K21" s="30"/>
      <c r="L21" s="30"/>
      <c r="M21" s="30"/>
      <c r="N21" s="410"/>
      <c r="O21" s="488"/>
    </row>
    <row r="22" spans="2:15" x14ac:dyDescent="0.25">
      <c r="B22" s="245" t="s">
        <v>1984</v>
      </c>
      <c r="C22" s="531" t="s">
        <v>1985</v>
      </c>
      <c r="D22" s="532"/>
      <c r="E22" s="533"/>
      <c r="F22" s="151">
        <v>5</v>
      </c>
      <c r="G22" s="500">
        <f>F22-6</f>
        <v>-1</v>
      </c>
      <c r="J22" s="499"/>
      <c r="K22" s="30"/>
      <c r="L22" s="30"/>
      <c r="M22" s="30"/>
      <c r="N22" s="410"/>
      <c r="O22" s="488"/>
    </row>
    <row r="23" spans="2:15" x14ac:dyDescent="0.25">
      <c r="B23" s="245" t="s">
        <v>1986</v>
      </c>
      <c r="C23" s="531" t="s">
        <v>1987</v>
      </c>
      <c r="D23" s="532"/>
      <c r="E23" s="533"/>
      <c r="F23" s="151">
        <v>5.5</v>
      </c>
      <c r="G23" s="500">
        <f>F23-6</f>
        <v>-0.5</v>
      </c>
      <c r="J23" s="499"/>
      <c r="K23" s="30"/>
      <c r="L23" s="30"/>
      <c r="M23" s="30"/>
      <c r="N23" s="410"/>
      <c r="O23" s="488"/>
    </row>
    <row r="24" spans="2:15" x14ac:dyDescent="0.25">
      <c r="B24" s="245" t="s">
        <v>1988</v>
      </c>
      <c r="C24" s="531" t="s">
        <v>1973</v>
      </c>
      <c r="D24" s="532"/>
      <c r="E24" s="533"/>
      <c r="F24" s="151">
        <v>8</v>
      </c>
      <c r="G24" s="500">
        <f>F24-6</f>
        <v>2</v>
      </c>
      <c r="J24" s="499"/>
      <c r="K24" s="30"/>
      <c r="L24" s="30"/>
      <c r="M24" s="30"/>
      <c r="N24" s="410"/>
      <c r="O24" s="488"/>
    </row>
    <row r="25" spans="2:15" x14ac:dyDescent="0.25">
      <c r="E25" s="7" t="s">
        <v>1969</v>
      </c>
      <c r="F25" s="7">
        <f>SUM(F20:F24)</f>
        <v>30.5</v>
      </c>
      <c r="G25" s="7">
        <f>SUM(G20:G24)</f>
        <v>0.5</v>
      </c>
      <c r="J25" s="30"/>
      <c r="K25" s="30"/>
      <c r="L25" s="30"/>
      <c r="M25" s="30"/>
      <c r="N25" s="30"/>
      <c r="O25" s="30"/>
    </row>
    <row r="27" spans="2:15" x14ac:dyDescent="0.25">
      <c r="B27" s="531" t="s">
        <v>406</v>
      </c>
      <c r="C27" s="532"/>
      <c r="D27" s="532"/>
      <c r="E27" s="533"/>
      <c r="F27" s="27"/>
    </row>
    <row r="28" spans="2:15" x14ac:dyDescent="0.25">
      <c r="B28" s="537" t="s">
        <v>1989</v>
      </c>
      <c r="C28" s="538"/>
      <c r="D28" s="538"/>
      <c r="E28" s="539"/>
      <c r="F28" s="151" t="s">
        <v>1963</v>
      </c>
      <c r="G28" s="500" t="s">
        <v>1964</v>
      </c>
    </row>
    <row r="29" spans="2:15" x14ac:dyDescent="0.25">
      <c r="B29" s="245" t="s">
        <v>1990</v>
      </c>
      <c r="C29" s="531" t="s">
        <v>1991</v>
      </c>
      <c r="D29" s="532"/>
      <c r="E29" s="533"/>
      <c r="F29" s="151">
        <v>8</v>
      </c>
      <c r="G29" s="500">
        <f>F29-6</f>
        <v>2</v>
      </c>
    </row>
    <row r="30" spans="2:15" x14ac:dyDescent="0.25">
      <c r="B30" s="245" t="s">
        <v>1992</v>
      </c>
      <c r="C30" s="531"/>
      <c r="D30" s="532"/>
      <c r="E30" s="533"/>
      <c r="F30" s="151"/>
      <c r="G30" s="500">
        <f>F30-6</f>
        <v>-6</v>
      </c>
    </row>
    <row r="31" spans="2:15" x14ac:dyDescent="0.25">
      <c r="B31" s="245" t="s">
        <v>1993</v>
      </c>
      <c r="C31" s="531" t="s">
        <v>1983</v>
      </c>
      <c r="D31" s="532"/>
      <c r="E31" s="533"/>
      <c r="F31" s="151">
        <v>6</v>
      </c>
      <c r="G31" s="500">
        <f>F31-6</f>
        <v>0</v>
      </c>
    </row>
    <row r="32" spans="2:15" x14ac:dyDescent="0.25">
      <c r="E32" s="7" t="s">
        <v>1969</v>
      </c>
      <c r="F32" s="7">
        <f>SUM(F27:F31)</f>
        <v>14</v>
      </c>
      <c r="G32" s="7">
        <f>SUM(G27:G31)</f>
        <v>-4</v>
      </c>
    </row>
    <row r="34" spans="5:7" x14ac:dyDescent="0.25">
      <c r="E34">
        <f>SUM(F8,F16,F25,F32)</f>
        <v>84</v>
      </c>
      <c r="F34" t="s">
        <v>1994</v>
      </c>
      <c r="G34">
        <f>(168*0.75)-(7*6)</f>
        <v>84</v>
      </c>
    </row>
  </sheetData>
  <mergeCells count="23">
    <mergeCell ref="B28:E28"/>
    <mergeCell ref="C29:E29"/>
    <mergeCell ref="C30:E30"/>
    <mergeCell ref="C31:E31"/>
    <mergeCell ref="C24:E24"/>
    <mergeCell ref="B27:E27"/>
    <mergeCell ref="C22:E22"/>
    <mergeCell ref="C23:E23"/>
    <mergeCell ref="C11:E11"/>
    <mergeCell ref="C12:E12"/>
    <mergeCell ref="C13:E13"/>
    <mergeCell ref="B18:E18"/>
    <mergeCell ref="C20:E20"/>
    <mergeCell ref="C21:E21"/>
    <mergeCell ref="C14:E14"/>
    <mergeCell ref="C15:E15"/>
    <mergeCell ref="B19:E19"/>
    <mergeCell ref="B4:E4"/>
    <mergeCell ref="C6:E6"/>
    <mergeCell ref="B10:E10"/>
    <mergeCell ref="B9:E9"/>
    <mergeCell ref="B5:E5"/>
    <mergeCell ref="C7:E7"/>
  </mergeCells>
  <phoneticPr fontId="20"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as" ma:contentTypeID="0x010100438A62C3C310B24C9F4AED8607E467AD" ma:contentTypeVersion="3" ma:contentTypeDescription="Kurkite naują dokumentą." ma:contentTypeScope="" ma:versionID="8673ae199a038c3d6e3026f35b5395f5">
  <xsd:schema xmlns:xsd="http://www.w3.org/2001/XMLSchema" xmlns:xs="http://www.w3.org/2001/XMLSchema" xmlns:p="http://schemas.microsoft.com/office/2006/metadata/properties" xmlns:ns2="d9fbf93e-84d3-4154-8c20-89501c73198c" targetNamespace="http://schemas.microsoft.com/office/2006/metadata/properties" ma:root="true" ma:fieldsID="86b3f42757502c98923f35a9b9a440e3" ns2:_="">
    <xsd:import namespace="d9fbf93e-84d3-4154-8c20-89501c73198c"/>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9fbf93e-84d3-4154-8c20-89501c7319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25FEB769-E169-4F48-995A-ED6610027673}">
  <ds:schemaRefs>
    <ds:schemaRef ds:uri="http://schemas.microsoft.com/office/2006/metadata/properties"/>
    <ds:schemaRef ds:uri="http://purl.org/dc/dcmitype/"/>
    <ds:schemaRef ds:uri="d9fbf93e-84d3-4154-8c20-89501c73198c"/>
    <ds:schemaRef ds:uri="http://schemas.openxmlformats.org/package/2006/metadata/core-properties"/>
    <ds:schemaRef ds:uri="http://purl.org/dc/terms/"/>
    <ds:schemaRef ds:uri="http://schemas.microsoft.com/office/2006/documentManagement/types"/>
    <ds:schemaRef ds:uri="http://schemas.microsoft.com/office/infopath/2007/PartnerControls"/>
    <ds:schemaRef ds:uri="http://www.w3.org/XML/1998/namespace"/>
    <ds:schemaRef ds:uri="http://purl.org/dc/elements/1.1/"/>
  </ds:schemaRefs>
</ds:datastoreItem>
</file>

<file path=customXml/itemProps2.xml><?xml version="1.0" encoding="utf-8"?>
<ds:datastoreItem xmlns:ds="http://schemas.openxmlformats.org/officeDocument/2006/customXml" ds:itemID="{8CBA3BF4-1FE0-41B8-8B82-E815CC4CE9D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9fbf93e-84d3-4154-8c20-89501c7319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2443C50-0A24-4A67-870C-9B73BD362368}">
  <ds:schemaRefs>
    <ds:schemaRef ds:uri="http://schemas.microsoft.com/sharepoint/v3/contenttype/forms"/>
  </ds:schemaRefs>
</ds:datastoreItem>
</file>

<file path=customXml/itemProps4.xml><?xml version="1.0" encoding="utf-8"?>
<ds:datastoreItem xmlns:ds="http://schemas.openxmlformats.org/officeDocument/2006/customXml" ds:itemID="{34088EB1-5A39-4333-BB2F-DC282957215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Rekonstrukcijos</vt:lpstr>
      <vt:lpstr>Ignitis</vt:lpstr>
      <vt:lpstr>Metiniai</vt:lpstr>
      <vt:lpstr>Met. eiga</vt:lpstr>
      <vt:lpstr>Žymėjimai</vt:lpstr>
      <vt:lpstr>Korekcijos</vt:lpstr>
      <vt:lpstr>Darbo grafikas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Kostas Vilcinskas</dc:creator>
  <cp:keywords/>
  <dc:description/>
  <cp:lastModifiedBy>Gytis Kazakevičius</cp:lastModifiedBy>
  <cp:revision>2</cp:revision>
  <dcterms:created xsi:type="dcterms:W3CDTF">2006-09-16T00:00:00Z</dcterms:created>
  <dcterms:modified xsi:type="dcterms:W3CDTF">2026-06-30T09:51:54Z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y fmtid="{D5CDD505-2E9C-101B-9397-08002B2CF9AE}" pid="8" name="ContentTypeId">
    <vt:lpwstr>0x010100438A62C3C310B24C9F4AED8607E467AD</vt:lpwstr>
  </property>
</Properties>
</file>